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Z:\Zakázky 2024\24016 ONJI_reko_onkologie\08_Expedice dokumentace\DPS - REV 2 (1.4.2025)\24016-DPS-E\"/>
    </mc:Choice>
  </mc:AlternateContent>
  <xr:revisionPtr revIDLastSave="0" documentId="13_ncr:1_{B0A25E96-F498-4285-95CF-BD5E40350E5A}" xr6:coauthVersionLast="47" xr6:coauthVersionMax="47" xr10:uidLastSave="{00000000-0000-0000-0000-000000000000}"/>
  <bookViews>
    <workbookView xWindow="-15" yWindow="0" windowWidth="19230" windowHeight="17385" xr2:uid="{00000000-000D-0000-FFFF-FFFF00000000}"/>
  </bookViews>
  <sheets>
    <sheet name="Rekapitulace stavby" sheetId="1" r:id="rId1"/>
    <sheet name="D.1.1 - Architektonicko-s..." sheetId="2" r:id="rId2"/>
    <sheet name="D.1.3 - Požárně bezpečnos..." sheetId="3" r:id="rId3"/>
    <sheet name="D.1.4.1 - Zdravotně techn..." sheetId="4" r:id="rId4"/>
    <sheet name="D.1.4.2 - Vytápění" sheetId="5" r:id="rId5"/>
    <sheet name="D.1.4.3 - Vzduchotechnika..." sheetId="6" r:id="rId6"/>
    <sheet name="D.1.4.4 - Elektroinstalace" sheetId="7" r:id="rId7"/>
    <sheet name="1 - IN-05-seznam a specif..." sheetId="8" r:id="rId8"/>
    <sheet name="2 - IN-16-seznam a specif..." sheetId="9" r:id="rId9"/>
    <sheet name="3 - IN-03-Ochranné prvky ..." sheetId="10" r:id="rId10"/>
    <sheet name="4 - IN-03-Orientační info..." sheetId="11" r:id="rId11"/>
    <sheet name="VON - Vedlejší a ostatní ..." sheetId="12" r:id="rId12"/>
  </sheets>
  <definedNames>
    <definedName name="_xlnm._FilterDatabase" localSheetId="7" hidden="1">'1 - IN-05-seznam a specif...'!$C$119:$K$124</definedName>
    <definedName name="_xlnm._FilterDatabase" localSheetId="8" hidden="1">'2 - IN-16-seznam a specif...'!$C$119:$K$136</definedName>
    <definedName name="_xlnm._FilterDatabase" localSheetId="9" hidden="1">'3 - IN-03-Ochranné prvky ...'!$C$121:$K$130</definedName>
    <definedName name="_xlnm._FilterDatabase" localSheetId="10" hidden="1">'4 - IN-03-Orientační info...'!$C$121:$K$132</definedName>
    <definedName name="_xlnm._FilterDatabase" localSheetId="1" hidden="1">'D.1.1 - Architektonicko-s...'!$C$135:$K$456</definedName>
    <definedName name="_xlnm._FilterDatabase" localSheetId="2" hidden="1">'D.1.3 - Požárně bezpečnos...'!$C$119:$K$132</definedName>
    <definedName name="_xlnm._FilterDatabase" localSheetId="3" hidden="1">'D.1.4.1 - Zdravotně techn...'!$C$128:$K$318</definedName>
    <definedName name="_xlnm._FilterDatabase" localSheetId="4" hidden="1">'D.1.4.2 - Vytápění'!$C$126:$K$211</definedName>
    <definedName name="_xlnm._FilterDatabase" localSheetId="5" hidden="1">'D.1.4.3 - Vzduchotechnika...'!$C$123:$K$162</definedName>
    <definedName name="_xlnm._FilterDatabase" localSheetId="6" hidden="1">'D.1.4.4 - Elektroinstalace'!$C$130:$K$562</definedName>
    <definedName name="_xlnm._FilterDatabase" localSheetId="11" hidden="1">'VON - Vedlejší a ostatní ...'!$C$122:$K$157</definedName>
    <definedName name="_xlnm.Print_Titles" localSheetId="7">'1 - IN-05-seznam a specif...'!$119:$119</definedName>
    <definedName name="_xlnm.Print_Titles" localSheetId="8">'2 - IN-16-seznam a specif...'!$119:$119</definedName>
    <definedName name="_xlnm.Print_Titles" localSheetId="9">'3 - IN-03-Ochranné prvky ...'!$121:$121</definedName>
    <definedName name="_xlnm.Print_Titles" localSheetId="10">'4 - IN-03-Orientační info...'!$121:$121</definedName>
    <definedName name="_xlnm.Print_Titles" localSheetId="1">'D.1.1 - Architektonicko-s...'!$135:$135</definedName>
    <definedName name="_xlnm.Print_Titles" localSheetId="2">'D.1.3 - Požárně bezpečnos...'!$119:$119</definedName>
    <definedName name="_xlnm.Print_Titles" localSheetId="3">'D.1.4.1 - Zdravotně techn...'!$128:$128</definedName>
    <definedName name="_xlnm.Print_Titles" localSheetId="4">'D.1.4.2 - Vytápění'!$126:$126</definedName>
    <definedName name="_xlnm.Print_Titles" localSheetId="5">'D.1.4.3 - Vzduchotechnika...'!$123:$123</definedName>
    <definedName name="_xlnm.Print_Titles" localSheetId="6">'D.1.4.4 - Elektroinstalace'!$130:$130</definedName>
    <definedName name="_xlnm.Print_Titles" localSheetId="0">'Rekapitulace stavby'!$92:$92</definedName>
    <definedName name="_xlnm.Print_Titles" localSheetId="11">'VON - Vedlejší a ostatní ...'!$122:$122</definedName>
    <definedName name="_xlnm.Print_Area" localSheetId="7">'1 - IN-05-seznam a specif...'!$C$4:$J$41,'1 - IN-05-seznam a specif...'!$C$50:$J$76,'1 - IN-05-seznam a specif...'!$C$82:$J$99,'1 - IN-05-seznam a specif...'!$C$105:$K$124</definedName>
    <definedName name="_xlnm.Print_Area" localSheetId="8">'2 - IN-16-seznam a specif...'!$C$4:$J$41,'2 - IN-16-seznam a specif...'!$C$50:$J$76,'2 - IN-16-seznam a specif...'!$C$82:$J$99,'2 - IN-16-seznam a specif...'!$C$105:$K$136</definedName>
    <definedName name="_xlnm.Print_Area" localSheetId="9">'3 - IN-03-Ochranné prvky ...'!$C$4:$J$41,'3 - IN-03-Ochranné prvky ...'!$C$50:$J$76,'3 - IN-03-Ochranné prvky ...'!$C$82:$J$101,'3 - IN-03-Ochranné prvky ...'!$C$107:$K$130</definedName>
    <definedName name="_xlnm.Print_Area" localSheetId="10">'4 - IN-03-Orientační info...'!$C$4:$J$41,'4 - IN-03-Orientační info...'!$C$50:$J$76,'4 - IN-03-Orientační info...'!$C$82:$J$101,'4 - IN-03-Orientační info...'!$C$107:$K$132</definedName>
    <definedName name="_xlnm.Print_Area" localSheetId="1">'D.1.1 - Architektonicko-s...'!$C$4:$J$39,'D.1.1 - Architektonicko-s...'!$C$50:$J$76,'D.1.1 - Architektonicko-s...'!$C$82:$J$117,'D.1.1 - Architektonicko-s...'!$C$123:$K$456</definedName>
    <definedName name="_xlnm.Print_Area" localSheetId="2">'D.1.3 - Požárně bezpečnos...'!$C$4:$J$39,'D.1.3 - Požárně bezpečnos...'!$C$50:$J$76,'D.1.3 - Požárně bezpečnos...'!$C$82:$J$101,'D.1.3 - Požárně bezpečnos...'!$C$107:$K$132</definedName>
    <definedName name="_xlnm.Print_Area" localSheetId="3">'D.1.4.1 - Zdravotně techn...'!$C$4:$J$41,'D.1.4.1 - Zdravotně techn...'!$C$50:$J$76,'D.1.4.1 - Zdravotně techn...'!$C$82:$J$108,'D.1.4.1 - Zdravotně techn...'!$C$114:$K$318</definedName>
    <definedName name="_xlnm.Print_Area" localSheetId="4">'D.1.4.2 - Vytápění'!$C$4:$J$41,'D.1.4.2 - Vytápění'!$C$50:$J$76,'D.1.4.2 - Vytápění'!$C$82:$J$106,'D.1.4.2 - Vytápění'!$C$112:$K$211</definedName>
    <definedName name="_xlnm.Print_Area" localSheetId="5">'D.1.4.3 - Vzduchotechnika...'!$C$4:$J$41,'D.1.4.3 - Vzduchotechnika...'!$C$50:$J$76,'D.1.4.3 - Vzduchotechnika...'!$C$82:$J$103,'D.1.4.3 - Vzduchotechnika...'!$C$109:$K$162</definedName>
    <definedName name="_xlnm.Print_Area" localSheetId="6">'D.1.4.4 - Elektroinstalace'!$C$4:$J$41,'D.1.4.4 - Elektroinstalace'!$C$50:$J$76,'D.1.4.4 - Elektroinstalace'!$C$82:$J$110,'D.1.4.4 - Elektroinstalace'!$C$116:$K$562</definedName>
    <definedName name="_xlnm.Print_Area" localSheetId="0">'Rekapitulace stavby'!$D$4:$AO$76,'Rekapitulace stavby'!$C$82:$AQ$108</definedName>
    <definedName name="_xlnm.Print_Area" localSheetId="11">'VON - Vedlejší a ostatní ...'!$C$4:$J$39,'VON - Vedlejší a ostatní ...'!$C$50:$J$76,'VON - Vedlejší a ostatní ...'!$C$82:$J$104,'VON - Vedlejší a ostatní ...'!$C$110:$K$157</definedName>
  </definedNames>
  <calcPr calcId="191029"/>
</workbook>
</file>

<file path=xl/calcChain.xml><?xml version="1.0" encoding="utf-8"?>
<calcChain xmlns="http://schemas.openxmlformats.org/spreadsheetml/2006/main">
  <c r="J37" i="12" l="1"/>
  <c r="J36" i="12"/>
  <c r="AY107" i="1"/>
  <c r="J35" i="12"/>
  <c r="AX107" i="1"/>
  <c r="BI155" i="12"/>
  <c r="BH155" i="12"/>
  <c r="BG155" i="12"/>
  <c r="BF155" i="12"/>
  <c r="T155" i="12"/>
  <c r="T154" i="12"/>
  <c r="R155" i="12"/>
  <c r="R154" i="12" s="1"/>
  <c r="P155" i="12"/>
  <c r="P154" i="12"/>
  <c r="BI151" i="12"/>
  <c r="BH151" i="12"/>
  <c r="BG151" i="12"/>
  <c r="BF151" i="12"/>
  <c r="T151" i="12"/>
  <c r="T150" i="12"/>
  <c r="R151" i="12"/>
  <c r="R150" i="12"/>
  <c r="P151" i="12"/>
  <c r="P150" i="12" s="1"/>
  <c r="BI147" i="12"/>
  <c r="BH147" i="12"/>
  <c r="BG147" i="12"/>
  <c r="BF147" i="12"/>
  <c r="T147" i="12"/>
  <c r="R147" i="12"/>
  <c r="P147" i="12"/>
  <c r="BI144" i="12"/>
  <c r="BH144" i="12"/>
  <c r="BG144" i="12"/>
  <c r="BF144" i="12"/>
  <c r="T144" i="12"/>
  <c r="R144" i="12"/>
  <c r="P144" i="12"/>
  <c r="BI140" i="12"/>
  <c r="BH140" i="12"/>
  <c r="BG140" i="12"/>
  <c r="BF140" i="12"/>
  <c r="T140" i="12"/>
  <c r="R140" i="12"/>
  <c r="P140" i="12"/>
  <c r="BI137" i="12"/>
  <c r="BH137" i="12"/>
  <c r="BG137" i="12"/>
  <c r="BF137" i="12"/>
  <c r="T137" i="12"/>
  <c r="R137" i="12"/>
  <c r="P137" i="12"/>
  <c r="BI133" i="12"/>
  <c r="BH133" i="12"/>
  <c r="BG133" i="12"/>
  <c r="BF133" i="12"/>
  <c r="T133" i="12"/>
  <c r="T132" i="12"/>
  <c r="R133" i="12"/>
  <c r="R132" i="12" s="1"/>
  <c r="P133" i="12"/>
  <c r="P132" i="12" s="1"/>
  <c r="BI129" i="12"/>
  <c r="BH129" i="12"/>
  <c r="BG129" i="12"/>
  <c r="BF129" i="12"/>
  <c r="T129" i="12"/>
  <c r="R129" i="12"/>
  <c r="P129" i="12"/>
  <c r="BI126" i="12"/>
  <c r="BH126" i="12"/>
  <c r="BG126" i="12"/>
  <c r="BF126" i="12"/>
  <c r="T126" i="12"/>
  <c r="R126" i="12"/>
  <c r="P126" i="12"/>
  <c r="J119" i="12"/>
  <c r="F119" i="12"/>
  <c r="F117" i="12"/>
  <c r="E115" i="12"/>
  <c r="J91" i="12"/>
  <c r="F91" i="12"/>
  <c r="F89" i="12"/>
  <c r="E87" i="12"/>
  <c r="J24" i="12"/>
  <c r="E24" i="12"/>
  <c r="J92" i="12" s="1"/>
  <c r="J23" i="12"/>
  <c r="J18" i="12"/>
  <c r="E18" i="12"/>
  <c r="F120" i="12"/>
  <c r="J17" i="12"/>
  <c r="J12" i="12"/>
  <c r="J117" i="12"/>
  <c r="E7" i="12"/>
  <c r="E113" i="12" s="1"/>
  <c r="J39" i="11"/>
  <c r="J38" i="11"/>
  <c r="AY106" i="1" s="1"/>
  <c r="J37" i="11"/>
  <c r="AX106" i="1"/>
  <c r="BI131" i="11"/>
  <c r="BH131" i="11"/>
  <c r="BG131" i="11"/>
  <c r="BF131" i="11"/>
  <c r="T131" i="11"/>
  <c r="R131" i="11"/>
  <c r="P131" i="11"/>
  <c r="BI129" i="11"/>
  <c r="BH129" i="11"/>
  <c r="BG129" i="11"/>
  <c r="BF129" i="11"/>
  <c r="T129" i="11"/>
  <c r="R129" i="11"/>
  <c r="P129" i="11"/>
  <c r="BI127" i="11"/>
  <c r="BH127" i="11"/>
  <c r="BG127" i="11"/>
  <c r="BF127" i="11"/>
  <c r="T127" i="11"/>
  <c r="R127" i="11"/>
  <c r="P127" i="11"/>
  <c r="BI125" i="11"/>
  <c r="BH125" i="11"/>
  <c r="BG125" i="11"/>
  <c r="BF125" i="11"/>
  <c r="T125" i="11"/>
  <c r="R125" i="11"/>
  <c r="P125" i="11"/>
  <c r="F116" i="11"/>
  <c r="E114" i="11"/>
  <c r="F91" i="11"/>
  <c r="E89" i="11"/>
  <c r="J26" i="11"/>
  <c r="E26" i="11"/>
  <c r="J94" i="11" s="1"/>
  <c r="J25" i="11"/>
  <c r="J23" i="11"/>
  <c r="E23" i="11"/>
  <c r="J118" i="11"/>
  <c r="J22" i="11"/>
  <c r="J20" i="11"/>
  <c r="E20" i="11"/>
  <c r="F119" i="11" s="1"/>
  <c r="J19" i="11"/>
  <c r="J17" i="11"/>
  <c r="E17" i="11"/>
  <c r="F118" i="11" s="1"/>
  <c r="J16" i="11"/>
  <c r="J14" i="11"/>
  <c r="J91" i="11"/>
  <c r="E7" i="11"/>
  <c r="E85" i="11" s="1"/>
  <c r="J39" i="10"/>
  <c r="J38" i="10"/>
  <c r="AY105" i="1" s="1"/>
  <c r="J37" i="10"/>
  <c r="AX105" i="1"/>
  <c r="BI129" i="10"/>
  <c r="BH129" i="10"/>
  <c r="BG129" i="10"/>
  <c r="BF129" i="10"/>
  <c r="T129" i="10"/>
  <c r="R129" i="10"/>
  <c r="P129" i="10"/>
  <c r="BI127" i="10"/>
  <c r="BH127" i="10"/>
  <c r="BG127" i="10"/>
  <c r="BF127" i="10"/>
  <c r="T127" i="10"/>
  <c r="R127" i="10"/>
  <c r="P127" i="10"/>
  <c r="BI125" i="10"/>
  <c r="BH125" i="10"/>
  <c r="BG125" i="10"/>
  <c r="BF125" i="10"/>
  <c r="T125" i="10"/>
  <c r="R125" i="10"/>
  <c r="P125" i="10"/>
  <c r="F116" i="10"/>
  <c r="E114" i="10"/>
  <c r="F91" i="10"/>
  <c r="E89" i="10"/>
  <c r="J26" i="10"/>
  <c r="E26" i="10"/>
  <c r="J119" i="10"/>
  <c r="J25" i="10"/>
  <c r="J23" i="10"/>
  <c r="E23" i="10"/>
  <c r="J118" i="10"/>
  <c r="J22" i="10"/>
  <c r="J20" i="10"/>
  <c r="E20" i="10"/>
  <c r="F119" i="10" s="1"/>
  <c r="J19" i="10"/>
  <c r="J17" i="10"/>
  <c r="E17" i="10"/>
  <c r="F118" i="10"/>
  <c r="J16" i="10"/>
  <c r="J14" i="10"/>
  <c r="J91" i="10" s="1"/>
  <c r="E7" i="10"/>
  <c r="E110" i="10" s="1"/>
  <c r="J39" i="9"/>
  <c r="J38" i="9"/>
  <c r="AY104" i="1" s="1"/>
  <c r="J37" i="9"/>
  <c r="AX104" i="1" s="1"/>
  <c r="BI135" i="9"/>
  <c r="BH135" i="9"/>
  <c r="BG135" i="9"/>
  <c r="BF135" i="9"/>
  <c r="T135" i="9"/>
  <c r="R135" i="9"/>
  <c r="P135" i="9"/>
  <c r="BI133" i="9"/>
  <c r="BH133" i="9"/>
  <c r="BG133" i="9"/>
  <c r="BF133" i="9"/>
  <c r="T133" i="9"/>
  <c r="R133" i="9"/>
  <c r="P133" i="9"/>
  <c r="BI131" i="9"/>
  <c r="BH131" i="9"/>
  <c r="BG131" i="9"/>
  <c r="BF131" i="9"/>
  <c r="T131" i="9"/>
  <c r="R131" i="9"/>
  <c r="P131" i="9"/>
  <c r="BI129" i="9"/>
  <c r="BH129" i="9"/>
  <c r="BG129" i="9"/>
  <c r="BF129" i="9"/>
  <c r="T129" i="9"/>
  <c r="R129" i="9"/>
  <c r="P129" i="9"/>
  <c r="BI127" i="9"/>
  <c r="BH127" i="9"/>
  <c r="BG127" i="9"/>
  <c r="BF127" i="9"/>
  <c r="T127" i="9"/>
  <c r="R127" i="9"/>
  <c r="P127" i="9"/>
  <c r="BI125" i="9"/>
  <c r="BH125" i="9"/>
  <c r="BG125" i="9"/>
  <c r="BF125" i="9"/>
  <c r="T125" i="9"/>
  <c r="R125" i="9"/>
  <c r="P125" i="9"/>
  <c r="BI123" i="9"/>
  <c r="BH123" i="9"/>
  <c r="BG123" i="9"/>
  <c r="BF123" i="9"/>
  <c r="T123" i="9"/>
  <c r="R123" i="9"/>
  <c r="P123" i="9"/>
  <c r="BI121" i="9"/>
  <c r="BH121" i="9"/>
  <c r="BG121" i="9"/>
  <c r="BF121" i="9"/>
  <c r="T121" i="9"/>
  <c r="R121" i="9"/>
  <c r="P121" i="9"/>
  <c r="F114" i="9"/>
  <c r="E112" i="9"/>
  <c r="F91" i="9"/>
  <c r="E89" i="9"/>
  <c r="J26" i="9"/>
  <c r="E26" i="9"/>
  <c r="J117" i="9"/>
  <c r="J25" i="9"/>
  <c r="J23" i="9"/>
  <c r="E23" i="9"/>
  <c r="J116" i="9" s="1"/>
  <c r="J22" i="9"/>
  <c r="J20" i="9"/>
  <c r="E20" i="9"/>
  <c r="F117" i="9" s="1"/>
  <c r="J19" i="9"/>
  <c r="J17" i="9"/>
  <c r="E17" i="9"/>
  <c r="F93" i="9"/>
  <c r="J16" i="9"/>
  <c r="J14" i="9"/>
  <c r="J114" i="9"/>
  <c r="E7" i="9"/>
  <c r="E108" i="9" s="1"/>
  <c r="J39" i="8"/>
  <c r="J38" i="8"/>
  <c r="AY103" i="1"/>
  <c r="J37" i="8"/>
  <c r="AX103" i="1"/>
  <c r="BI124" i="8"/>
  <c r="BH124" i="8"/>
  <c r="BG124" i="8"/>
  <c r="BF124" i="8"/>
  <c r="T124" i="8"/>
  <c r="R124" i="8"/>
  <c r="P124" i="8"/>
  <c r="BI123" i="8"/>
  <c r="BH123" i="8"/>
  <c r="BG123" i="8"/>
  <c r="BF123" i="8"/>
  <c r="T123" i="8"/>
  <c r="R123" i="8"/>
  <c r="P123" i="8"/>
  <c r="BI122" i="8"/>
  <c r="BH122" i="8"/>
  <c r="BG122" i="8"/>
  <c r="BF122" i="8"/>
  <c r="T122" i="8"/>
  <c r="R122" i="8"/>
  <c r="P122" i="8"/>
  <c r="BI121" i="8"/>
  <c r="BH121" i="8"/>
  <c r="BG121" i="8"/>
  <c r="BF121" i="8"/>
  <c r="T121" i="8"/>
  <c r="R121" i="8"/>
  <c r="P121" i="8"/>
  <c r="F114" i="8"/>
  <c r="E112" i="8"/>
  <c r="F91" i="8"/>
  <c r="E89" i="8"/>
  <c r="J26" i="8"/>
  <c r="E26" i="8"/>
  <c r="J117" i="8" s="1"/>
  <c r="J25" i="8"/>
  <c r="J23" i="8"/>
  <c r="E23" i="8"/>
  <c r="J116" i="8"/>
  <c r="J22" i="8"/>
  <c r="J20" i="8"/>
  <c r="E20" i="8"/>
  <c r="F117" i="8" s="1"/>
  <c r="J19" i="8"/>
  <c r="J17" i="8"/>
  <c r="E17" i="8"/>
  <c r="F116" i="8" s="1"/>
  <c r="J16" i="8"/>
  <c r="J14" i="8"/>
  <c r="J114" i="8"/>
  <c r="E7" i="8"/>
  <c r="E85" i="8" s="1"/>
  <c r="J39" i="7"/>
  <c r="J38" i="7"/>
  <c r="AY101" i="1" s="1"/>
  <c r="J37" i="7"/>
  <c r="AX101" i="1"/>
  <c r="BI561" i="7"/>
  <c r="BH561" i="7"/>
  <c r="BG561" i="7"/>
  <c r="BF561" i="7"/>
  <c r="T561" i="7"/>
  <c r="R561" i="7"/>
  <c r="P561" i="7"/>
  <c r="BI559" i="7"/>
  <c r="BH559" i="7"/>
  <c r="BG559" i="7"/>
  <c r="BF559" i="7"/>
  <c r="T559" i="7"/>
  <c r="R559" i="7"/>
  <c r="P559" i="7"/>
  <c r="BI557" i="7"/>
  <c r="BH557" i="7"/>
  <c r="BG557" i="7"/>
  <c r="BF557" i="7"/>
  <c r="T557" i="7"/>
  <c r="R557" i="7"/>
  <c r="P557" i="7"/>
  <c r="BI555" i="7"/>
  <c r="BH555" i="7"/>
  <c r="BG555" i="7"/>
  <c r="BF555" i="7"/>
  <c r="T555" i="7"/>
  <c r="R555" i="7"/>
  <c r="P555" i="7"/>
  <c r="BI553" i="7"/>
  <c r="BH553" i="7"/>
  <c r="BG553" i="7"/>
  <c r="BF553" i="7"/>
  <c r="T553" i="7"/>
  <c r="R553" i="7"/>
  <c r="P553" i="7"/>
  <c r="BI550" i="7"/>
  <c r="BH550" i="7"/>
  <c r="BG550" i="7"/>
  <c r="BF550" i="7"/>
  <c r="T550" i="7"/>
  <c r="R550" i="7"/>
  <c r="P550" i="7"/>
  <c r="BI548" i="7"/>
  <c r="BH548" i="7"/>
  <c r="BG548" i="7"/>
  <c r="BF548" i="7"/>
  <c r="T548" i="7"/>
  <c r="R548" i="7"/>
  <c r="P548" i="7"/>
  <c r="BI546" i="7"/>
  <c r="BH546" i="7"/>
  <c r="BG546" i="7"/>
  <c r="BF546" i="7"/>
  <c r="T546" i="7"/>
  <c r="R546" i="7"/>
  <c r="P546" i="7"/>
  <c r="BI544" i="7"/>
  <c r="BH544" i="7"/>
  <c r="BG544" i="7"/>
  <c r="BF544" i="7"/>
  <c r="T544" i="7"/>
  <c r="R544" i="7"/>
  <c r="P544" i="7"/>
  <c r="BI542" i="7"/>
  <c r="BH542" i="7"/>
  <c r="BG542" i="7"/>
  <c r="BF542" i="7"/>
  <c r="T542" i="7"/>
  <c r="R542" i="7"/>
  <c r="P542" i="7"/>
  <c r="BI540" i="7"/>
  <c r="BH540" i="7"/>
  <c r="BG540" i="7"/>
  <c r="BF540" i="7"/>
  <c r="T540" i="7"/>
  <c r="R540" i="7"/>
  <c r="P540" i="7"/>
  <c r="BI538" i="7"/>
  <c r="BH538" i="7"/>
  <c r="BG538" i="7"/>
  <c r="BF538" i="7"/>
  <c r="T538" i="7"/>
  <c r="R538" i="7"/>
  <c r="P538" i="7"/>
  <c r="BI536" i="7"/>
  <c r="BH536" i="7"/>
  <c r="BG536" i="7"/>
  <c r="BF536" i="7"/>
  <c r="T536" i="7"/>
  <c r="R536" i="7"/>
  <c r="P536" i="7"/>
  <c r="BI534" i="7"/>
  <c r="BH534" i="7"/>
  <c r="BG534" i="7"/>
  <c r="BF534" i="7"/>
  <c r="T534" i="7"/>
  <c r="R534" i="7"/>
  <c r="P534" i="7"/>
  <c r="BI529" i="7"/>
  <c r="BH529" i="7"/>
  <c r="BG529" i="7"/>
  <c r="BF529" i="7"/>
  <c r="T529" i="7"/>
  <c r="R529" i="7"/>
  <c r="P529" i="7"/>
  <c r="BI525" i="7"/>
  <c r="BH525" i="7"/>
  <c r="BG525" i="7"/>
  <c r="BF525" i="7"/>
  <c r="T525" i="7"/>
  <c r="R525" i="7"/>
  <c r="P525" i="7"/>
  <c r="BI521" i="7"/>
  <c r="BH521" i="7"/>
  <c r="BG521" i="7"/>
  <c r="BF521" i="7"/>
  <c r="T521" i="7"/>
  <c r="R521" i="7"/>
  <c r="P521" i="7"/>
  <c r="BI517" i="7"/>
  <c r="BH517" i="7"/>
  <c r="BG517" i="7"/>
  <c r="BF517" i="7"/>
  <c r="T517" i="7"/>
  <c r="R517" i="7"/>
  <c r="P517" i="7"/>
  <c r="BI513" i="7"/>
  <c r="BH513" i="7"/>
  <c r="BG513" i="7"/>
  <c r="BF513" i="7"/>
  <c r="T513" i="7"/>
  <c r="R513" i="7"/>
  <c r="P513" i="7"/>
  <c r="BI509" i="7"/>
  <c r="BH509" i="7"/>
  <c r="BG509" i="7"/>
  <c r="BF509" i="7"/>
  <c r="T509" i="7"/>
  <c r="R509" i="7"/>
  <c r="P509" i="7"/>
  <c r="BI504" i="7"/>
  <c r="BH504" i="7"/>
  <c r="BG504" i="7"/>
  <c r="BF504" i="7"/>
  <c r="T504" i="7"/>
  <c r="R504" i="7"/>
  <c r="P504" i="7"/>
  <c r="BI500" i="7"/>
  <c r="BH500" i="7"/>
  <c r="BG500" i="7"/>
  <c r="BF500" i="7"/>
  <c r="T500" i="7"/>
  <c r="R500" i="7"/>
  <c r="P500" i="7"/>
  <c r="BI495" i="7"/>
  <c r="BH495" i="7"/>
  <c r="BG495" i="7"/>
  <c r="BF495" i="7"/>
  <c r="T495" i="7"/>
  <c r="R495" i="7"/>
  <c r="P495" i="7"/>
  <c r="BI490" i="7"/>
  <c r="BH490" i="7"/>
  <c r="BG490" i="7"/>
  <c r="BF490" i="7"/>
  <c r="T490" i="7"/>
  <c r="R490" i="7"/>
  <c r="P490" i="7"/>
  <c r="BI486" i="7"/>
  <c r="BH486" i="7"/>
  <c r="BG486" i="7"/>
  <c r="BF486" i="7"/>
  <c r="T486" i="7"/>
  <c r="R486" i="7"/>
  <c r="P486" i="7"/>
  <c r="BI482" i="7"/>
  <c r="BH482" i="7"/>
  <c r="BG482" i="7"/>
  <c r="BF482" i="7"/>
  <c r="T482" i="7"/>
  <c r="R482" i="7"/>
  <c r="P482" i="7"/>
  <c r="BI478" i="7"/>
  <c r="BH478" i="7"/>
  <c r="BG478" i="7"/>
  <c r="BF478" i="7"/>
  <c r="T478" i="7"/>
  <c r="R478" i="7"/>
  <c r="P478" i="7"/>
  <c r="BI474" i="7"/>
  <c r="BH474" i="7"/>
  <c r="BG474" i="7"/>
  <c r="BF474" i="7"/>
  <c r="T474" i="7"/>
  <c r="R474" i="7"/>
  <c r="P474" i="7"/>
  <c r="BI472" i="7"/>
  <c r="BH472" i="7"/>
  <c r="BG472" i="7"/>
  <c r="BF472" i="7"/>
  <c r="T472" i="7"/>
  <c r="R472" i="7"/>
  <c r="P472" i="7"/>
  <c r="BI471" i="7"/>
  <c r="BH471" i="7"/>
  <c r="BG471" i="7"/>
  <c r="BF471" i="7"/>
  <c r="T471" i="7"/>
  <c r="R471" i="7"/>
  <c r="P471" i="7"/>
  <c r="BI467" i="7"/>
  <c r="BH467" i="7"/>
  <c r="BG467" i="7"/>
  <c r="BF467" i="7"/>
  <c r="T467" i="7"/>
  <c r="R467" i="7"/>
  <c r="P467" i="7"/>
  <c r="BI465" i="7"/>
  <c r="BH465" i="7"/>
  <c r="BG465" i="7"/>
  <c r="BF465" i="7"/>
  <c r="T465" i="7"/>
  <c r="R465" i="7"/>
  <c r="P465" i="7"/>
  <c r="BI463" i="7"/>
  <c r="BH463" i="7"/>
  <c r="BG463" i="7"/>
  <c r="BF463" i="7"/>
  <c r="T463" i="7"/>
  <c r="R463" i="7"/>
  <c r="P463" i="7"/>
  <c r="BI461" i="7"/>
  <c r="BH461" i="7"/>
  <c r="BG461" i="7"/>
  <c r="BF461" i="7"/>
  <c r="T461" i="7"/>
  <c r="R461" i="7"/>
  <c r="P461" i="7"/>
  <c r="BI459" i="7"/>
  <c r="BH459" i="7"/>
  <c r="BG459" i="7"/>
  <c r="BF459" i="7"/>
  <c r="T459" i="7"/>
  <c r="R459" i="7"/>
  <c r="P459" i="7"/>
  <c r="BI454" i="7"/>
  <c r="BH454" i="7"/>
  <c r="BG454" i="7"/>
  <c r="BF454" i="7"/>
  <c r="T454" i="7"/>
  <c r="R454" i="7"/>
  <c r="P454" i="7"/>
  <c r="BI452" i="7"/>
  <c r="BH452" i="7"/>
  <c r="BG452" i="7"/>
  <c r="BF452" i="7"/>
  <c r="T452" i="7"/>
  <c r="R452" i="7"/>
  <c r="P452" i="7"/>
  <c r="BI447" i="7"/>
  <c r="BH447" i="7"/>
  <c r="BG447" i="7"/>
  <c r="BF447" i="7"/>
  <c r="T447" i="7"/>
  <c r="R447" i="7"/>
  <c r="P447" i="7"/>
  <c r="BI445" i="7"/>
  <c r="BH445" i="7"/>
  <c r="BG445" i="7"/>
  <c r="BF445" i="7"/>
  <c r="T445" i="7"/>
  <c r="R445" i="7"/>
  <c r="P445" i="7"/>
  <c r="BI440" i="7"/>
  <c r="BH440" i="7"/>
  <c r="BG440" i="7"/>
  <c r="BF440" i="7"/>
  <c r="T440" i="7"/>
  <c r="R440" i="7"/>
  <c r="P440" i="7"/>
  <c r="BI438" i="7"/>
  <c r="BH438" i="7"/>
  <c r="BG438" i="7"/>
  <c r="BF438" i="7"/>
  <c r="T438" i="7"/>
  <c r="R438" i="7"/>
  <c r="P438" i="7"/>
  <c r="BI436" i="7"/>
  <c r="BH436" i="7"/>
  <c r="BG436" i="7"/>
  <c r="BF436" i="7"/>
  <c r="T436" i="7"/>
  <c r="R436" i="7"/>
  <c r="P436" i="7"/>
  <c r="BI434" i="7"/>
  <c r="BH434" i="7"/>
  <c r="BG434" i="7"/>
  <c r="BF434" i="7"/>
  <c r="T434" i="7"/>
  <c r="R434" i="7"/>
  <c r="P434" i="7"/>
  <c r="BI432" i="7"/>
  <c r="BH432" i="7"/>
  <c r="BG432" i="7"/>
  <c r="BF432" i="7"/>
  <c r="T432" i="7"/>
  <c r="R432" i="7"/>
  <c r="P432" i="7"/>
  <c r="BI427" i="7"/>
  <c r="BH427" i="7"/>
  <c r="BG427" i="7"/>
  <c r="BF427" i="7"/>
  <c r="T427" i="7"/>
  <c r="R427" i="7"/>
  <c r="P427" i="7"/>
  <c r="BI425" i="7"/>
  <c r="BH425" i="7"/>
  <c r="BG425" i="7"/>
  <c r="BF425" i="7"/>
  <c r="T425" i="7"/>
  <c r="R425" i="7"/>
  <c r="P425" i="7"/>
  <c r="BI423" i="7"/>
  <c r="BH423" i="7"/>
  <c r="BG423" i="7"/>
  <c r="BF423" i="7"/>
  <c r="T423" i="7"/>
  <c r="R423" i="7"/>
  <c r="P423" i="7"/>
  <c r="BI418" i="7"/>
  <c r="BH418" i="7"/>
  <c r="BG418" i="7"/>
  <c r="BF418" i="7"/>
  <c r="T418" i="7"/>
  <c r="R418" i="7"/>
  <c r="P418" i="7"/>
  <c r="BI416" i="7"/>
  <c r="BH416" i="7"/>
  <c r="BG416" i="7"/>
  <c r="BF416" i="7"/>
  <c r="T416" i="7"/>
  <c r="R416" i="7"/>
  <c r="P416" i="7"/>
  <c r="BI412" i="7"/>
  <c r="BH412" i="7"/>
  <c r="BG412" i="7"/>
  <c r="BF412" i="7"/>
  <c r="T412" i="7"/>
  <c r="R412" i="7"/>
  <c r="P412" i="7"/>
  <c r="BI410" i="7"/>
  <c r="BH410" i="7"/>
  <c r="BG410" i="7"/>
  <c r="BF410" i="7"/>
  <c r="T410" i="7"/>
  <c r="R410" i="7"/>
  <c r="P410" i="7"/>
  <c r="BI406" i="7"/>
  <c r="BH406" i="7"/>
  <c r="BG406" i="7"/>
  <c r="BF406" i="7"/>
  <c r="T406" i="7"/>
  <c r="R406" i="7"/>
  <c r="P406" i="7"/>
  <c r="BI404" i="7"/>
  <c r="BH404" i="7"/>
  <c r="BG404" i="7"/>
  <c r="BF404" i="7"/>
  <c r="T404" i="7"/>
  <c r="R404" i="7"/>
  <c r="P404" i="7"/>
  <c r="BI400" i="7"/>
  <c r="BH400" i="7"/>
  <c r="BG400" i="7"/>
  <c r="BF400" i="7"/>
  <c r="T400" i="7"/>
  <c r="R400" i="7"/>
  <c r="P400" i="7"/>
  <c r="BI398" i="7"/>
  <c r="BH398" i="7"/>
  <c r="BG398" i="7"/>
  <c r="BF398" i="7"/>
  <c r="T398" i="7"/>
  <c r="R398" i="7"/>
  <c r="P398" i="7"/>
  <c r="BI394" i="7"/>
  <c r="BH394" i="7"/>
  <c r="BG394" i="7"/>
  <c r="BF394" i="7"/>
  <c r="T394" i="7"/>
  <c r="R394" i="7"/>
  <c r="P394" i="7"/>
  <c r="BI392" i="7"/>
  <c r="BH392" i="7"/>
  <c r="BG392" i="7"/>
  <c r="BF392" i="7"/>
  <c r="T392" i="7"/>
  <c r="R392" i="7"/>
  <c r="P392" i="7"/>
  <c r="BI389" i="7"/>
  <c r="BH389" i="7"/>
  <c r="BG389" i="7"/>
  <c r="BF389" i="7"/>
  <c r="T389" i="7"/>
  <c r="R389" i="7"/>
  <c r="P389" i="7"/>
  <c r="BI387" i="7"/>
  <c r="BH387" i="7"/>
  <c r="BG387" i="7"/>
  <c r="BF387" i="7"/>
  <c r="T387" i="7"/>
  <c r="R387" i="7"/>
  <c r="P387" i="7"/>
  <c r="BI386" i="7"/>
  <c r="BH386" i="7"/>
  <c r="BG386" i="7"/>
  <c r="BF386" i="7"/>
  <c r="T386" i="7"/>
  <c r="R386" i="7"/>
  <c r="P386" i="7"/>
  <c r="BI385" i="7"/>
  <c r="BH385" i="7"/>
  <c r="BG385" i="7"/>
  <c r="BF385" i="7"/>
  <c r="T385" i="7"/>
  <c r="R385" i="7"/>
  <c r="P385" i="7"/>
  <c r="BI384" i="7"/>
  <c r="BH384" i="7"/>
  <c r="BG384" i="7"/>
  <c r="BF384" i="7"/>
  <c r="T384" i="7"/>
  <c r="R384" i="7"/>
  <c r="P384" i="7"/>
  <c r="BI379" i="7"/>
  <c r="BH379" i="7"/>
  <c r="BG379" i="7"/>
  <c r="BF379" i="7"/>
  <c r="T379" i="7"/>
  <c r="R379" i="7"/>
  <c r="P379" i="7"/>
  <c r="BI378" i="7"/>
  <c r="BH378" i="7"/>
  <c r="BG378" i="7"/>
  <c r="BF378" i="7"/>
  <c r="T378" i="7"/>
  <c r="R378" i="7"/>
  <c r="P378" i="7"/>
  <c r="BI373" i="7"/>
  <c r="BH373" i="7"/>
  <c r="BG373" i="7"/>
  <c r="BF373" i="7"/>
  <c r="T373" i="7"/>
  <c r="R373" i="7"/>
  <c r="P373" i="7"/>
  <c r="BI372" i="7"/>
  <c r="BH372" i="7"/>
  <c r="BG372" i="7"/>
  <c r="BF372" i="7"/>
  <c r="T372" i="7"/>
  <c r="R372" i="7"/>
  <c r="P372" i="7"/>
  <c r="BI367" i="7"/>
  <c r="BH367" i="7"/>
  <c r="BG367" i="7"/>
  <c r="BF367" i="7"/>
  <c r="T367" i="7"/>
  <c r="R367" i="7"/>
  <c r="P367" i="7"/>
  <c r="BI366" i="7"/>
  <c r="BH366" i="7"/>
  <c r="BG366" i="7"/>
  <c r="BF366" i="7"/>
  <c r="T366" i="7"/>
  <c r="R366" i="7"/>
  <c r="P366" i="7"/>
  <c r="BI361" i="7"/>
  <c r="BH361" i="7"/>
  <c r="BG361" i="7"/>
  <c r="BF361" i="7"/>
  <c r="T361" i="7"/>
  <c r="R361" i="7"/>
  <c r="P361" i="7"/>
  <c r="BI360" i="7"/>
  <c r="BH360" i="7"/>
  <c r="BG360" i="7"/>
  <c r="BF360" i="7"/>
  <c r="T360" i="7"/>
  <c r="R360" i="7"/>
  <c r="P360" i="7"/>
  <c r="BI359" i="7"/>
  <c r="BH359" i="7"/>
  <c r="BG359" i="7"/>
  <c r="BF359" i="7"/>
  <c r="T359" i="7"/>
  <c r="R359" i="7"/>
  <c r="P359" i="7"/>
  <c r="BI358" i="7"/>
  <c r="BH358" i="7"/>
  <c r="BG358" i="7"/>
  <c r="BF358" i="7"/>
  <c r="T358" i="7"/>
  <c r="R358" i="7"/>
  <c r="P358" i="7"/>
  <c r="BI353" i="7"/>
  <c r="BH353" i="7"/>
  <c r="BG353" i="7"/>
  <c r="BF353" i="7"/>
  <c r="T353" i="7"/>
  <c r="R353" i="7"/>
  <c r="P353" i="7"/>
  <c r="BI352" i="7"/>
  <c r="BH352" i="7"/>
  <c r="BG352" i="7"/>
  <c r="BF352" i="7"/>
  <c r="T352" i="7"/>
  <c r="R352" i="7"/>
  <c r="P352" i="7"/>
  <c r="BI348" i="7"/>
  <c r="BH348" i="7"/>
  <c r="BG348" i="7"/>
  <c r="BF348" i="7"/>
  <c r="T348" i="7"/>
  <c r="R348" i="7"/>
  <c r="P348" i="7"/>
  <c r="BI346" i="7"/>
  <c r="BH346" i="7"/>
  <c r="BG346" i="7"/>
  <c r="BF346" i="7"/>
  <c r="T346" i="7"/>
  <c r="R346" i="7"/>
  <c r="P346" i="7"/>
  <c r="BI342" i="7"/>
  <c r="BH342" i="7"/>
  <c r="BG342" i="7"/>
  <c r="BF342" i="7"/>
  <c r="T342" i="7"/>
  <c r="R342" i="7"/>
  <c r="P342" i="7"/>
  <c r="BI341" i="7"/>
  <c r="BH341" i="7"/>
  <c r="BG341" i="7"/>
  <c r="BF341" i="7"/>
  <c r="T341" i="7"/>
  <c r="R341" i="7"/>
  <c r="P341" i="7"/>
  <c r="BI340" i="7"/>
  <c r="BH340" i="7"/>
  <c r="BG340" i="7"/>
  <c r="BF340" i="7"/>
  <c r="T340" i="7"/>
  <c r="R340" i="7"/>
  <c r="P340" i="7"/>
  <c r="BI339" i="7"/>
  <c r="BH339" i="7"/>
  <c r="BG339" i="7"/>
  <c r="BF339" i="7"/>
  <c r="T339" i="7"/>
  <c r="R339" i="7"/>
  <c r="P339" i="7"/>
  <c r="BI338" i="7"/>
  <c r="BH338" i="7"/>
  <c r="BG338" i="7"/>
  <c r="BF338" i="7"/>
  <c r="T338" i="7"/>
  <c r="R338" i="7"/>
  <c r="P338" i="7"/>
  <c r="BI334" i="7"/>
  <c r="BH334" i="7"/>
  <c r="BG334" i="7"/>
  <c r="BF334" i="7"/>
  <c r="T334" i="7"/>
  <c r="R334" i="7"/>
  <c r="P334" i="7"/>
  <c r="BI333" i="7"/>
  <c r="BH333" i="7"/>
  <c r="BG333" i="7"/>
  <c r="BF333" i="7"/>
  <c r="T333" i="7"/>
  <c r="R333" i="7"/>
  <c r="P333" i="7"/>
  <c r="BI332" i="7"/>
  <c r="BH332" i="7"/>
  <c r="BG332" i="7"/>
  <c r="BF332" i="7"/>
  <c r="T332" i="7"/>
  <c r="R332" i="7"/>
  <c r="P332" i="7"/>
  <c r="BI331" i="7"/>
  <c r="BH331" i="7"/>
  <c r="BG331" i="7"/>
  <c r="BF331" i="7"/>
  <c r="T331" i="7"/>
  <c r="R331" i="7"/>
  <c r="P331" i="7"/>
  <c r="BI327" i="7"/>
  <c r="BH327" i="7"/>
  <c r="BG327" i="7"/>
  <c r="BF327" i="7"/>
  <c r="T327" i="7"/>
  <c r="R327" i="7"/>
  <c r="P327" i="7"/>
  <c r="BI326" i="7"/>
  <c r="BH326" i="7"/>
  <c r="BG326" i="7"/>
  <c r="BF326" i="7"/>
  <c r="T326" i="7"/>
  <c r="R326" i="7"/>
  <c r="P326" i="7"/>
  <c r="BI325" i="7"/>
  <c r="BH325" i="7"/>
  <c r="BG325" i="7"/>
  <c r="BF325" i="7"/>
  <c r="T325" i="7"/>
  <c r="R325" i="7"/>
  <c r="P325" i="7"/>
  <c r="BI321" i="7"/>
  <c r="BH321" i="7"/>
  <c r="BG321" i="7"/>
  <c r="BF321" i="7"/>
  <c r="T321" i="7"/>
  <c r="R321" i="7"/>
  <c r="P321" i="7"/>
  <c r="BI319" i="7"/>
  <c r="BH319" i="7"/>
  <c r="BG319" i="7"/>
  <c r="BF319" i="7"/>
  <c r="T319" i="7"/>
  <c r="R319" i="7"/>
  <c r="P319" i="7"/>
  <c r="BI318" i="7"/>
  <c r="BH318" i="7"/>
  <c r="BG318" i="7"/>
  <c r="BF318" i="7"/>
  <c r="T318" i="7"/>
  <c r="R318" i="7"/>
  <c r="P318" i="7"/>
  <c r="BI317" i="7"/>
  <c r="BH317" i="7"/>
  <c r="BG317" i="7"/>
  <c r="BF317" i="7"/>
  <c r="T317" i="7"/>
  <c r="R317" i="7"/>
  <c r="P317" i="7"/>
  <c r="BI313" i="7"/>
  <c r="BH313" i="7"/>
  <c r="BG313" i="7"/>
  <c r="BF313" i="7"/>
  <c r="T313" i="7"/>
  <c r="R313" i="7"/>
  <c r="P313" i="7"/>
  <c r="BI312" i="7"/>
  <c r="BH312" i="7"/>
  <c r="BG312" i="7"/>
  <c r="BF312" i="7"/>
  <c r="T312" i="7"/>
  <c r="R312" i="7"/>
  <c r="P312" i="7"/>
  <c r="BI311" i="7"/>
  <c r="BH311" i="7"/>
  <c r="BG311" i="7"/>
  <c r="BF311" i="7"/>
  <c r="T311" i="7"/>
  <c r="R311" i="7"/>
  <c r="P311" i="7"/>
  <c r="BI310" i="7"/>
  <c r="BH310" i="7"/>
  <c r="BG310" i="7"/>
  <c r="BF310" i="7"/>
  <c r="T310" i="7"/>
  <c r="R310" i="7"/>
  <c r="P310" i="7"/>
  <c r="BI309" i="7"/>
  <c r="BH309" i="7"/>
  <c r="BG309" i="7"/>
  <c r="BF309" i="7"/>
  <c r="T309" i="7"/>
  <c r="R309" i="7"/>
  <c r="P309" i="7"/>
  <c r="BI305" i="7"/>
  <c r="BH305" i="7"/>
  <c r="BG305" i="7"/>
  <c r="BF305" i="7"/>
  <c r="T305" i="7"/>
  <c r="R305" i="7"/>
  <c r="P305" i="7"/>
  <c r="BI304" i="7"/>
  <c r="BH304" i="7"/>
  <c r="BG304" i="7"/>
  <c r="BF304" i="7"/>
  <c r="T304" i="7"/>
  <c r="R304" i="7"/>
  <c r="P304" i="7"/>
  <c r="BI303" i="7"/>
  <c r="BH303" i="7"/>
  <c r="BG303" i="7"/>
  <c r="BF303" i="7"/>
  <c r="T303" i="7"/>
  <c r="R303" i="7"/>
  <c r="P303" i="7"/>
  <c r="BI302" i="7"/>
  <c r="BH302" i="7"/>
  <c r="BG302" i="7"/>
  <c r="BF302" i="7"/>
  <c r="T302" i="7"/>
  <c r="R302" i="7"/>
  <c r="P302" i="7"/>
  <c r="BI301" i="7"/>
  <c r="BH301" i="7"/>
  <c r="BG301" i="7"/>
  <c r="BF301" i="7"/>
  <c r="T301" i="7"/>
  <c r="R301" i="7"/>
  <c r="P301" i="7"/>
  <c r="BI300" i="7"/>
  <c r="BH300" i="7"/>
  <c r="BG300" i="7"/>
  <c r="BF300" i="7"/>
  <c r="T300" i="7"/>
  <c r="R300" i="7"/>
  <c r="P300" i="7"/>
  <c r="BI299" i="7"/>
  <c r="BH299" i="7"/>
  <c r="BG299" i="7"/>
  <c r="BF299" i="7"/>
  <c r="T299" i="7"/>
  <c r="R299" i="7"/>
  <c r="P299" i="7"/>
  <c r="BI297" i="7"/>
  <c r="BH297" i="7"/>
  <c r="BG297" i="7"/>
  <c r="BF297" i="7"/>
  <c r="T297" i="7"/>
  <c r="R297" i="7"/>
  <c r="P297" i="7"/>
  <c r="BI296" i="7"/>
  <c r="BH296" i="7"/>
  <c r="BG296" i="7"/>
  <c r="BF296" i="7"/>
  <c r="T296" i="7"/>
  <c r="R296" i="7"/>
  <c r="P296" i="7"/>
  <c r="BI295" i="7"/>
  <c r="BH295" i="7"/>
  <c r="BG295" i="7"/>
  <c r="BF295" i="7"/>
  <c r="T295" i="7"/>
  <c r="R295" i="7"/>
  <c r="P295" i="7"/>
  <c r="BI294" i="7"/>
  <c r="BH294" i="7"/>
  <c r="BG294" i="7"/>
  <c r="BF294" i="7"/>
  <c r="T294" i="7"/>
  <c r="R294" i="7"/>
  <c r="P294" i="7"/>
  <c r="BI293" i="7"/>
  <c r="BH293" i="7"/>
  <c r="BG293" i="7"/>
  <c r="BF293" i="7"/>
  <c r="T293" i="7"/>
  <c r="R293" i="7"/>
  <c r="P293" i="7"/>
  <c r="BI292" i="7"/>
  <c r="BH292" i="7"/>
  <c r="BG292" i="7"/>
  <c r="BF292" i="7"/>
  <c r="T292" i="7"/>
  <c r="R292" i="7"/>
  <c r="P292" i="7"/>
  <c r="BI291" i="7"/>
  <c r="BH291" i="7"/>
  <c r="BG291" i="7"/>
  <c r="BF291" i="7"/>
  <c r="T291" i="7"/>
  <c r="R291" i="7"/>
  <c r="P291" i="7"/>
  <c r="BI287" i="7"/>
  <c r="BH287" i="7"/>
  <c r="BG287" i="7"/>
  <c r="BF287" i="7"/>
  <c r="T287" i="7"/>
  <c r="R287" i="7"/>
  <c r="P287" i="7"/>
  <c r="BI286" i="7"/>
  <c r="BH286" i="7"/>
  <c r="BG286" i="7"/>
  <c r="BF286" i="7"/>
  <c r="T286" i="7"/>
  <c r="R286" i="7"/>
  <c r="P286" i="7"/>
  <c r="BI285" i="7"/>
  <c r="BH285" i="7"/>
  <c r="BG285" i="7"/>
  <c r="BF285" i="7"/>
  <c r="T285" i="7"/>
  <c r="R285" i="7"/>
  <c r="P285" i="7"/>
  <c r="BI281" i="7"/>
  <c r="BH281" i="7"/>
  <c r="BG281" i="7"/>
  <c r="BF281" i="7"/>
  <c r="T281" i="7"/>
  <c r="R281" i="7"/>
  <c r="P281" i="7"/>
  <c r="BI280" i="7"/>
  <c r="BH280" i="7"/>
  <c r="BG280" i="7"/>
  <c r="BF280" i="7"/>
  <c r="T280" i="7"/>
  <c r="R280" i="7"/>
  <c r="P280" i="7"/>
  <c r="BI279" i="7"/>
  <c r="BH279" i="7"/>
  <c r="BG279" i="7"/>
  <c r="BF279" i="7"/>
  <c r="T279" i="7"/>
  <c r="R279" i="7"/>
  <c r="P279" i="7"/>
  <c r="BI275" i="7"/>
  <c r="BH275" i="7"/>
  <c r="BG275" i="7"/>
  <c r="BF275" i="7"/>
  <c r="T275" i="7"/>
  <c r="R275" i="7"/>
  <c r="P275" i="7"/>
  <c r="BI274" i="7"/>
  <c r="BH274" i="7"/>
  <c r="BG274" i="7"/>
  <c r="BF274" i="7"/>
  <c r="T274" i="7"/>
  <c r="R274" i="7"/>
  <c r="P274" i="7"/>
  <c r="BI273" i="7"/>
  <c r="BH273" i="7"/>
  <c r="BG273" i="7"/>
  <c r="BF273" i="7"/>
  <c r="T273" i="7"/>
  <c r="R273" i="7"/>
  <c r="P273" i="7"/>
  <c r="BI269" i="7"/>
  <c r="BH269" i="7"/>
  <c r="BG269" i="7"/>
  <c r="BF269" i="7"/>
  <c r="T269" i="7"/>
  <c r="R269" i="7"/>
  <c r="P269" i="7"/>
  <c r="BI268" i="7"/>
  <c r="BH268" i="7"/>
  <c r="BG268" i="7"/>
  <c r="BF268" i="7"/>
  <c r="T268" i="7"/>
  <c r="R268" i="7"/>
  <c r="P268" i="7"/>
  <c r="BI267" i="7"/>
  <c r="BH267" i="7"/>
  <c r="BG267" i="7"/>
  <c r="BF267" i="7"/>
  <c r="T267" i="7"/>
  <c r="R267" i="7"/>
  <c r="P267" i="7"/>
  <c r="BI263" i="7"/>
  <c r="BH263" i="7"/>
  <c r="BG263" i="7"/>
  <c r="BF263" i="7"/>
  <c r="T263" i="7"/>
  <c r="R263" i="7"/>
  <c r="P263" i="7"/>
  <c r="BI262" i="7"/>
  <c r="BH262" i="7"/>
  <c r="BG262" i="7"/>
  <c r="BF262" i="7"/>
  <c r="T262" i="7"/>
  <c r="R262" i="7"/>
  <c r="P262" i="7"/>
  <c r="BI261" i="7"/>
  <c r="BH261" i="7"/>
  <c r="BG261" i="7"/>
  <c r="BF261" i="7"/>
  <c r="T261" i="7"/>
  <c r="R261" i="7"/>
  <c r="P261" i="7"/>
  <c r="BI257" i="7"/>
  <c r="BH257" i="7"/>
  <c r="BG257" i="7"/>
  <c r="BF257" i="7"/>
  <c r="T257" i="7"/>
  <c r="R257" i="7"/>
  <c r="P257" i="7"/>
  <c r="BI256" i="7"/>
  <c r="BH256" i="7"/>
  <c r="BG256" i="7"/>
  <c r="BF256" i="7"/>
  <c r="T256" i="7"/>
  <c r="R256" i="7"/>
  <c r="P256" i="7"/>
  <c r="BI255" i="7"/>
  <c r="BH255" i="7"/>
  <c r="BG255" i="7"/>
  <c r="BF255" i="7"/>
  <c r="T255" i="7"/>
  <c r="R255" i="7"/>
  <c r="P255" i="7"/>
  <c r="BI251" i="7"/>
  <c r="BH251" i="7"/>
  <c r="BG251" i="7"/>
  <c r="BF251" i="7"/>
  <c r="T251" i="7"/>
  <c r="R251" i="7"/>
  <c r="P251" i="7"/>
  <c r="BI250" i="7"/>
  <c r="BH250" i="7"/>
  <c r="BG250" i="7"/>
  <c r="BF250" i="7"/>
  <c r="T250" i="7"/>
  <c r="R250" i="7"/>
  <c r="P250" i="7"/>
  <c r="BI246" i="7"/>
  <c r="BH246" i="7"/>
  <c r="BG246" i="7"/>
  <c r="BF246" i="7"/>
  <c r="T246" i="7"/>
  <c r="R246" i="7"/>
  <c r="P246" i="7"/>
  <c r="BI245" i="7"/>
  <c r="BH245" i="7"/>
  <c r="BG245" i="7"/>
  <c r="BF245" i="7"/>
  <c r="T245" i="7"/>
  <c r="R245" i="7"/>
  <c r="P245" i="7"/>
  <c r="BI241" i="7"/>
  <c r="BH241" i="7"/>
  <c r="BG241" i="7"/>
  <c r="BF241" i="7"/>
  <c r="T241" i="7"/>
  <c r="R241" i="7"/>
  <c r="P241" i="7"/>
  <c r="BI240" i="7"/>
  <c r="BH240" i="7"/>
  <c r="BG240" i="7"/>
  <c r="BF240" i="7"/>
  <c r="T240" i="7"/>
  <c r="R240" i="7"/>
  <c r="P240" i="7"/>
  <c r="BI235" i="7"/>
  <c r="BH235" i="7"/>
  <c r="BG235" i="7"/>
  <c r="BF235" i="7"/>
  <c r="T235" i="7"/>
  <c r="R235" i="7"/>
  <c r="P235" i="7"/>
  <c r="BI233" i="7"/>
  <c r="BH233" i="7"/>
  <c r="BG233" i="7"/>
  <c r="BF233" i="7"/>
  <c r="T233" i="7"/>
  <c r="R233" i="7"/>
  <c r="P233" i="7"/>
  <c r="BI229" i="7"/>
  <c r="BH229" i="7"/>
  <c r="BG229" i="7"/>
  <c r="BF229" i="7"/>
  <c r="T229" i="7"/>
  <c r="R229" i="7"/>
  <c r="P229" i="7"/>
  <c r="BI228" i="7"/>
  <c r="BH228" i="7"/>
  <c r="BG228" i="7"/>
  <c r="BF228" i="7"/>
  <c r="T228" i="7"/>
  <c r="R228" i="7"/>
  <c r="P228" i="7"/>
  <c r="BI223" i="7"/>
  <c r="BH223" i="7"/>
  <c r="BG223" i="7"/>
  <c r="BF223" i="7"/>
  <c r="T223" i="7"/>
  <c r="R223" i="7"/>
  <c r="P223" i="7"/>
  <c r="BI222" i="7"/>
  <c r="BH222" i="7"/>
  <c r="BG222" i="7"/>
  <c r="BF222" i="7"/>
  <c r="T222" i="7"/>
  <c r="R222" i="7"/>
  <c r="P222" i="7"/>
  <c r="BI218" i="7"/>
  <c r="BH218" i="7"/>
  <c r="BG218" i="7"/>
  <c r="BF218" i="7"/>
  <c r="T218" i="7"/>
  <c r="R218" i="7"/>
  <c r="P218" i="7"/>
  <c r="BI217" i="7"/>
  <c r="BH217" i="7"/>
  <c r="BG217" i="7"/>
  <c r="BF217" i="7"/>
  <c r="T217" i="7"/>
  <c r="R217" i="7"/>
  <c r="P217" i="7"/>
  <c r="BI213" i="7"/>
  <c r="BH213" i="7"/>
  <c r="BG213" i="7"/>
  <c r="BF213" i="7"/>
  <c r="T213" i="7"/>
  <c r="R213" i="7"/>
  <c r="P213" i="7"/>
  <c r="BI212" i="7"/>
  <c r="BH212" i="7"/>
  <c r="BG212" i="7"/>
  <c r="BF212" i="7"/>
  <c r="T212" i="7"/>
  <c r="R212" i="7"/>
  <c r="P212" i="7"/>
  <c r="BI208" i="7"/>
  <c r="BH208" i="7"/>
  <c r="BG208" i="7"/>
  <c r="BF208" i="7"/>
  <c r="T208" i="7"/>
  <c r="R208" i="7"/>
  <c r="P208" i="7"/>
  <c r="BI207" i="7"/>
  <c r="BH207" i="7"/>
  <c r="BG207" i="7"/>
  <c r="BF207" i="7"/>
  <c r="T207" i="7"/>
  <c r="R207" i="7"/>
  <c r="P207" i="7"/>
  <c r="BI206" i="7"/>
  <c r="BH206" i="7"/>
  <c r="BG206" i="7"/>
  <c r="BF206" i="7"/>
  <c r="T206" i="7"/>
  <c r="R206" i="7"/>
  <c r="P206" i="7"/>
  <c r="BI200" i="7"/>
  <c r="BH200" i="7"/>
  <c r="BG200" i="7"/>
  <c r="BF200" i="7"/>
  <c r="T200" i="7"/>
  <c r="R200" i="7"/>
  <c r="P200" i="7"/>
  <c r="BI199" i="7"/>
  <c r="BH199" i="7"/>
  <c r="BG199" i="7"/>
  <c r="BF199" i="7"/>
  <c r="T199" i="7"/>
  <c r="R199" i="7"/>
  <c r="P199" i="7"/>
  <c r="BI198" i="7"/>
  <c r="BH198" i="7"/>
  <c r="BG198" i="7"/>
  <c r="BF198" i="7"/>
  <c r="T198" i="7"/>
  <c r="R198" i="7"/>
  <c r="P198" i="7"/>
  <c r="BI193" i="7"/>
  <c r="BH193" i="7"/>
  <c r="BG193" i="7"/>
  <c r="BF193" i="7"/>
  <c r="T193" i="7"/>
  <c r="R193" i="7"/>
  <c r="P193" i="7"/>
  <c r="BI191" i="7"/>
  <c r="BH191" i="7"/>
  <c r="BG191" i="7"/>
  <c r="BF191" i="7"/>
  <c r="T191" i="7"/>
  <c r="R191" i="7"/>
  <c r="P191" i="7"/>
  <c r="BI189" i="7"/>
  <c r="BH189" i="7"/>
  <c r="BG189" i="7"/>
  <c r="BF189" i="7"/>
  <c r="T189" i="7"/>
  <c r="R189" i="7"/>
  <c r="P189" i="7"/>
  <c r="BI188" i="7"/>
  <c r="BH188" i="7"/>
  <c r="BG188" i="7"/>
  <c r="BF188" i="7"/>
  <c r="T188" i="7"/>
  <c r="R188" i="7"/>
  <c r="P188" i="7"/>
  <c r="BI187" i="7"/>
  <c r="BH187" i="7"/>
  <c r="BG187" i="7"/>
  <c r="BF187" i="7"/>
  <c r="T187" i="7"/>
  <c r="R187" i="7"/>
  <c r="P187" i="7"/>
  <c r="BI186" i="7"/>
  <c r="BH186" i="7"/>
  <c r="BG186" i="7"/>
  <c r="BF186" i="7"/>
  <c r="T186" i="7"/>
  <c r="R186" i="7"/>
  <c r="P186" i="7"/>
  <c r="BI185" i="7"/>
  <c r="BH185" i="7"/>
  <c r="BG185" i="7"/>
  <c r="BF185" i="7"/>
  <c r="T185" i="7"/>
  <c r="R185" i="7"/>
  <c r="P185" i="7"/>
  <c r="BI184" i="7"/>
  <c r="BH184" i="7"/>
  <c r="BG184" i="7"/>
  <c r="BF184" i="7"/>
  <c r="T184" i="7"/>
  <c r="R184" i="7"/>
  <c r="P184" i="7"/>
  <c r="BI183" i="7"/>
  <c r="BH183" i="7"/>
  <c r="BG183" i="7"/>
  <c r="BF183" i="7"/>
  <c r="T183" i="7"/>
  <c r="R183" i="7"/>
  <c r="P183" i="7"/>
  <c r="BI182" i="7"/>
  <c r="BH182" i="7"/>
  <c r="BG182" i="7"/>
  <c r="BF182" i="7"/>
  <c r="T182" i="7"/>
  <c r="R182" i="7"/>
  <c r="P182" i="7"/>
  <c r="BI181" i="7"/>
  <c r="BH181" i="7"/>
  <c r="BG181" i="7"/>
  <c r="BF181" i="7"/>
  <c r="T181" i="7"/>
  <c r="R181" i="7"/>
  <c r="P181" i="7"/>
  <c r="BI180" i="7"/>
  <c r="BH180" i="7"/>
  <c r="BG180" i="7"/>
  <c r="BF180" i="7"/>
  <c r="T180" i="7"/>
  <c r="R180" i="7"/>
  <c r="P180" i="7"/>
  <c r="BI179" i="7"/>
  <c r="BH179" i="7"/>
  <c r="BG179" i="7"/>
  <c r="BF179" i="7"/>
  <c r="T179" i="7"/>
  <c r="R179" i="7"/>
  <c r="P179" i="7"/>
  <c r="BI178" i="7"/>
  <c r="BH178" i="7"/>
  <c r="BG178" i="7"/>
  <c r="BF178" i="7"/>
  <c r="T178" i="7"/>
  <c r="R178" i="7"/>
  <c r="P178" i="7"/>
  <c r="BI177" i="7"/>
  <c r="BH177" i="7"/>
  <c r="BG177" i="7"/>
  <c r="BF177" i="7"/>
  <c r="T177" i="7"/>
  <c r="R177" i="7"/>
  <c r="P177" i="7"/>
  <c r="BI176" i="7"/>
  <c r="BH176" i="7"/>
  <c r="BG176" i="7"/>
  <c r="BF176" i="7"/>
  <c r="T176" i="7"/>
  <c r="R176" i="7"/>
  <c r="P176" i="7"/>
  <c r="BI175" i="7"/>
  <c r="BH175" i="7"/>
  <c r="BG175" i="7"/>
  <c r="BF175" i="7"/>
  <c r="T175" i="7"/>
  <c r="R175" i="7"/>
  <c r="P175" i="7"/>
  <c r="BI174" i="7"/>
  <c r="BH174" i="7"/>
  <c r="BG174" i="7"/>
  <c r="BF174" i="7"/>
  <c r="T174" i="7"/>
  <c r="R174" i="7"/>
  <c r="P174" i="7"/>
  <c r="BI172" i="7"/>
  <c r="BH172" i="7"/>
  <c r="BG172" i="7"/>
  <c r="BF172" i="7"/>
  <c r="T172" i="7"/>
  <c r="R172" i="7"/>
  <c r="P172" i="7"/>
  <c r="BI170" i="7"/>
  <c r="BH170" i="7"/>
  <c r="BG170" i="7"/>
  <c r="BF170" i="7"/>
  <c r="T170" i="7"/>
  <c r="R170" i="7"/>
  <c r="P170" i="7"/>
  <c r="BI165" i="7"/>
  <c r="BH165" i="7"/>
  <c r="BG165" i="7"/>
  <c r="BF165" i="7"/>
  <c r="T165" i="7"/>
  <c r="R165" i="7"/>
  <c r="P165" i="7"/>
  <c r="BI162" i="7"/>
  <c r="BH162" i="7"/>
  <c r="BG162" i="7"/>
  <c r="BF162" i="7"/>
  <c r="T162" i="7"/>
  <c r="R162" i="7"/>
  <c r="P162" i="7"/>
  <c r="BI157" i="7"/>
  <c r="BH157" i="7"/>
  <c r="BG157" i="7"/>
  <c r="BF157" i="7"/>
  <c r="T157" i="7"/>
  <c r="R157" i="7"/>
  <c r="P157" i="7"/>
  <c r="BI156" i="7"/>
  <c r="BH156" i="7"/>
  <c r="BG156" i="7"/>
  <c r="BF156" i="7"/>
  <c r="T156" i="7"/>
  <c r="R156" i="7"/>
  <c r="P156" i="7"/>
  <c r="BI151" i="7"/>
  <c r="BH151" i="7"/>
  <c r="BG151" i="7"/>
  <c r="BF151" i="7"/>
  <c r="T151" i="7"/>
  <c r="R151" i="7"/>
  <c r="P151" i="7"/>
  <c r="BI147" i="7"/>
  <c r="BH147" i="7"/>
  <c r="BG147" i="7"/>
  <c r="BF147" i="7"/>
  <c r="T147" i="7"/>
  <c r="R147" i="7"/>
  <c r="P147" i="7"/>
  <c r="BI142" i="7"/>
  <c r="BH142" i="7"/>
  <c r="BG142" i="7"/>
  <c r="BF142" i="7"/>
  <c r="T142" i="7"/>
  <c r="R142" i="7"/>
  <c r="P142" i="7"/>
  <c r="BI138" i="7"/>
  <c r="BH138" i="7"/>
  <c r="BG138" i="7"/>
  <c r="BF138" i="7"/>
  <c r="T138" i="7"/>
  <c r="R138" i="7"/>
  <c r="P138" i="7"/>
  <c r="BI134" i="7"/>
  <c r="BH134" i="7"/>
  <c r="BG134" i="7"/>
  <c r="BF134" i="7"/>
  <c r="T134" i="7"/>
  <c r="R134" i="7"/>
  <c r="P134" i="7"/>
  <c r="J128" i="7"/>
  <c r="J127" i="7"/>
  <c r="F127" i="7"/>
  <c r="F125" i="7"/>
  <c r="E123" i="7"/>
  <c r="J94" i="7"/>
  <c r="J93" i="7"/>
  <c r="F93" i="7"/>
  <c r="F91" i="7"/>
  <c r="E89" i="7"/>
  <c r="J20" i="7"/>
  <c r="E20" i="7"/>
  <c r="F128" i="7"/>
  <c r="J19" i="7"/>
  <c r="J14" i="7"/>
  <c r="J125" i="7" s="1"/>
  <c r="E7" i="7"/>
  <c r="E119" i="7"/>
  <c r="J39" i="6"/>
  <c r="J38" i="6"/>
  <c r="AY100" i="1" s="1"/>
  <c r="J37" i="6"/>
  <c r="AX100" i="1"/>
  <c r="BI162" i="6"/>
  <c r="BH162" i="6"/>
  <c r="BG162" i="6"/>
  <c r="BF162" i="6"/>
  <c r="T162" i="6"/>
  <c r="R162" i="6"/>
  <c r="P162" i="6"/>
  <c r="BI161" i="6"/>
  <c r="BH161" i="6"/>
  <c r="BG161" i="6"/>
  <c r="BF161" i="6"/>
  <c r="T161" i="6"/>
  <c r="R161" i="6"/>
  <c r="P161" i="6"/>
  <c r="BI160" i="6"/>
  <c r="BH160" i="6"/>
  <c r="BG160" i="6"/>
  <c r="BF160" i="6"/>
  <c r="T160" i="6"/>
  <c r="R160" i="6"/>
  <c r="P160" i="6"/>
  <c r="BI159" i="6"/>
  <c r="BH159" i="6"/>
  <c r="BG159" i="6"/>
  <c r="BF159" i="6"/>
  <c r="T159" i="6"/>
  <c r="R159" i="6"/>
  <c r="P159" i="6"/>
  <c r="BI157" i="6"/>
  <c r="BH157" i="6"/>
  <c r="BG157" i="6"/>
  <c r="BF157" i="6"/>
  <c r="T157" i="6"/>
  <c r="R157" i="6"/>
  <c r="P157" i="6"/>
  <c r="BI155" i="6"/>
  <c r="BH155" i="6"/>
  <c r="BG155" i="6"/>
  <c r="BF155" i="6"/>
  <c r="T155" i="6"/>
  <c r="R155" i="6"/>
  <c r="P155" i="6"/>
  <c r="BI154" i="6"/>
  <c r="BH154" i="6"/>
  <c r="BG154" i="6"/>
  <c r="BF154" i="6"/>
  <c r="T154" i="6"/>
  <c r="R154" i="6"/>
  <c r="P154" i="6"/>
  <c r="BI152" i="6"/>
  <c r="BH152" i="6"/>
  <c r="BG152" i="6"/>
  <c r="BF152" i="6"/>
  <c r="T152" i="6"/>
  <c r="R152" i="6"/>
  <c r="P152" i="6"/>
  <c r="BI151" i="6"/>
  <c r="BH151" i="6"/>
  <c r="BG151" i="6"/>
  <c r="BF151" i="6"/>
  <c r="T151" i="6"/>
  <c r="R151" i="6"/>
  <c r="P151" i="6"/>
  <c r="BI149" i="6"/>
  <c r="BH149" i="6"/>
  <c r="BG149" i="6"/>
  <c r="BF149" i="6"/>
  <c r="T149" i="6"/>
  <c r="R149" i="6"/>
  <c r="P149" i="6"/>
  <c r="BI148" i="6"/>
  <c r="BH148" i="6"/>
  <c r="BG148" i="6"/>
  <c r="BF148" i="6"/>
  <c r="T148" i="6"/>
  <c r="R148" i="6"/>
  <c r="P148" i="6"/>
  <c r="BI147" i="6"/>
  <c r="BH147" i="6"/>
  <c r="BG147" i="6"/>
  <c r="BF147" i="6"/>
  <c r="T147" i="6"/>
  <c r="R147" i="6"/>
  <c r="P147" i="6"/>
  <c r="BI146" i="6"/>
  <c r="BH146" i="6"/>
  <c r="BG146" i="6"/>
  <c r="BF146" i="6"/>
  <c r="T146" i="6"/>
  <c r="R146" i="6"/>
  <c r="P146" i="6"/>
  <c r="BI145" i="6"/>
  <c r="BH145" i="6"/>
  <c r="BG145" i="6"/>
  <c r="BF145" i="6"/>
  <c r="T145" i="6"/>
  <c r="R145" i="6"/>
  <c r="P145" i="6"/>
  <c r="BI143" i="6"/>
  <c r="BH143" i="6"/>
  <c r="BG143" i="6"/>
  <c r="BF143" i="6"/>
  <c r="T143" i="6"/>
  <c r="R143" i="6"/>
  <c r="P143" i="6"/>
  <c r="BI141" i="6"/>
  <c r="BH141" i="6"/>
  <c r="BG141" i="6"/>
  <c r="BF141" i="6"/>
  <c r="T141" i="6"/>
  <c r="R141" i="6"/>
  <c r="P141" i="6"/>
  <c r="BI140" i="6"/>
  <c r="BH140" i="6"/>
  <c r="BG140" i="6"/>
  <c r="BF140" i="6"/>
  <c r="T140" i="6"/>
  <c r="R140" i="6"/>
  <c r="P140" i="6"/>
  <c r="BI138" i="6"/>
  <c r="BH138" i="6"/>
  <c r="BG138" i="6"/>
  <c r="BF138" i="6"/>
  <c r="T138" i="6"/>
  <c r="R138" i="6"/>
  <c r="P138" i="6"/>
  <c r="BI136" i="6"/>
  <c r="BH136" i="6"/>
  <c r="BG136" i="6"/>
  <c r="BF136" i="6"/>
  <c r="T136" i="6"/>
  <c r="R136" i="6"/>
  <c r="P136" i="6"/>
  <c r="BI134" i="6"/>
  <c r="BH134" i="6"/>
  <c r="BG134" i="6"/>
  <c r="BF134" i="6"/>
  <c r="T134" i="6"/>
  <c r="R134" i="6"/>
  <c r="P134" i="6"/>
  <c r="BI132" i="6"/>
  <c r="BH132" i="6"/>
  <c r="BG132" i="6"/>
  <c r="BF132" i="6"/>
  <c r="T132" i="6"/>
  <c r="R132" i="6"/>
  <c r="P132" i="6"/>
  <c r="BI131" i="6"/>
  <c r="BH131" i="6"/>
  <c r="BG131" i="6"/>
  <c r="BF131" i="6"/>
  <c r="T131" i="6"/>
  <c r="R131" i="6"/>
  <c r="P131" i="6"/>
  <c r="BI130" i="6"/>
  <c r="BH130" i="6"/>
  <c r="BG130" i="6"/>
  <c r="BF130" i="6"/>
  <c r="T130" i="6"/>
  <c r="R130" i="6"/>
  <c r="P130"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F118" i="6"/>
  <c r="E116" i="6"/>
  <c r="F91" i="6"/>
  <c r="E89" i="6"/>
  <c r="J26" i="6"/>
  <c r="E26" i="6"/>
  <c r="J121" i="6"/>
  <c r="J25" i="6"/>
  <c r="J23" i="6"/>
  <c r="E23" i="6"/>
  <c r="J93" i="6" s="1"/>
  <c r="J22" i="6"/>
  <c r="J20" i="6"/>
  <c r="E20" i="6"/>
  <c r="F94" i="6"/>
  <c r="J19" i="6"/>
  <c r="J17" i="6"/>
  <c r="E17" i="6"/>
  <c r="F120" i="6"/>
  <c r="J16" i="6"/>
  <c r="J14" i="6"/>
  <c r="J118" i="6"/>
  <c r="E7" i="6"/>
  <c r="E85" i="6"/>
  <c r="J39" i="5"/>
  <c r="J38" i="5"/>
  <c r="AY99" i="1"/>
  <c r="J37" i="5"/>
  <c r="AX99" i="1"/>
  <c r="BI211" i="5"/>
  <c r="BH211" i="5"/>
  <c r="BG211" i="5"/>
  <c r="BF211" i="5"/>
  <c r="T211" i="5"/>
  <c r="R211" i="5"/>
  <c r="P211" i="5"/>
  <c r="BI210" i="5"/>
  <c r="BH210" i="5"/>
  <c r="BG210" i="5"/>
  <c r="BF210" i="5"/>
  <c r="T210" i="5"/>
  <c r="R210" i="5"/>
  <c r="P210" i="5"/>
  <c r="BI209" i="5"/>
  <c r="BH209" i="5"/>
  <c r="BG209" i="5"/>
  <c r="BF209" i="5"/>
  <c r="T209" i="5"/>
  <c r="R209" i="5"/>
  <c r="P209" i="5"/>
  <c r="BI208" i="5"/>
  <c r="BH208" i="5"/>
  <c r="BG208" i="5"/>
  <c r="BF208" i="5"/>
  <c r="T208" i="5"/>
  <c r="R208" i="5"/>
  <c r="P208" i="5"/>
  <c r="BI207" i="5"/>
  <c r="BH207" i="5"/>
  <c r="BG207" i="5"/>
  <c r="BF207" i="5"/>
  <c r="T207" i="5"/>
  <c r="R207" i="5"/>
  <c r="P207" i="5"/>
  <c r="BI205" i="5"/>
  <c r="BH205" i="5"/>
  <c r="BG205" i="5"/>
  <c r="BF205" i="5"/>
  <c r="T205" i="5"/>
  <c r="R205" i="5"/>
  <c r="P205" i="5"/>
  <c r="BI203" i="5"/>
  <c r="BH203" i="5"/>
  <c r="BG203" i="5"/>
  <c r="BF203" i="5"/>
  <c r="T203" i="5"/>
  <c r="R203" i="5"/>
  <c r="P203" i="5"/>
  <c r="BI200" i="5"/>
  <c r="BH200" i="5"/>
  <c r="BG200" i="5"/>
  <c r="BF200" i="5"/>
  <c r="T200" i="5"/>
  <c r="R200" i="5"/>
  <c r="P200" i="5"/>
  <c r="BI199" i="5"/>
  <c r="BH199" i="5"/>
  <c r="BG199" i="5"/>
  <c r="BF199" i="5"/>
  <c r="T199" i="5"/>
  <c r="R199" i="5"/>
  <c r="P199" i="5"/>
  <c r="BI198" i="5"/>
  <c r="BH198" i="5"/>
  <c r="BG198" i="5"/>
  <c r="BF198" i="5"/>
  <c r="T198" i="5"/>
  <c r="R198" i="5"/>
  <c r="P198" i="5"/>
  <c r="BI197" i="5"/>
  <c r="BH197" i="5"/>
  <c r="BG197" i="5"/>
  <c r="BF197" i="5"/>
  <c r="T197" i="5"/>
  <c r="R197" i="5"/>
  <c r="P197" i="5"/>
  <c r="BI195" i="5"/>
  <c r="BH195" i="5"/>
  <c r="BG195" i="5"/>
  <c r="BF195" i="5"/>
  <c r="T195" i="5"/>
  <c r="R195" i="5"/>
  <c r="P195" i="5"/>
  <c r="BI193" i="5"/>
  <c r="BH193" i="5"/>
  <c r="BG193" i="5"/>
  <c r="BF193" i="5"/>
  <c r="T193" i="5"/>
  <c r="R193" i="5"/>
  <c r="P193" i="5"/>
  <c r="BI191" i="5"/>
  <c r="BH191" i="5"/>
  <c r="BG191" i="5"/>
  <c r="BF191" i="5"/>
  <c r="T191" i="5"/>
  <c r="R191" i="5"/>
  <c r="P191" i="5"/>
  <c r="BI189" i="5"/>
  <c r="BH189" i="5"/>
  <c r="BG189" i="5"/>
  <c r="BF189" i="5"/>
  <c r="T189" i="5"/>
  <c r="R189" i="5"/>
  <c r="P189" i="5"/>
  <c r="BI188" i="5"/>
  <c r="BH188" i="5"/>
  <c r="BG188" i="5"/>
  <c r="BF188" i="5"/>
  <c r="T188" i="5"/>
  <c r="R188" i="5"/>
  <c r="P188" i="5"/>
  <c r="BI187" i="5"/>
  <c r="BH187" i="5"/>
  <c r="BG187" i="5"/>
  <c r="BF187" i="5"/>
  <c r="T187" i="5"/>
  <c r="R187" i="5"/>
  <c r="P187" i="5"/>
  <c r="BI186" i="5"/>
  <c r="BH186" i="5"/>
  <c r="BG186" i="5"/>
  <c r="BF186" i="5"/>
  <c r="T186" i="5"/>
  <c r="R186" i="5"/>
  <c r="P186" i="5"/>
  <c r="BI184" i="5"/>
  <c r="BH184" i="5"/>
  <c r="BG184" i="5"/>
  <c r="BF184" i="5"/>
  <c r="T184" i="5"/>
  <c r="R184" i="5"/>
  <c r="P184" i="5"/>
  <c r="BI182" i="5"/>
  <c r="BH182" i="5"/>
  <c r="BG182" i="5"/>
  <c r="BF182" i="5"/>
  <c r="T182" i="5"/>
  <c r="R182" i="5"/>
  <c r="P182" i="5"/>
  <c r="BI180" i="5"/>
  <c r="BH180" i="5"/>
  <c r="BG180" i="5"/>
  <c r="BF180" i="5"/>
  <c r="T180" i="5"/>
  <c r="R180" i="5"/>
  <c r="P180" i="5"/>
  <c r="BI178" i="5"/>
  <c r="BH178" i="5"/>
  <c r="BG178" i="5"/>
  <c r="BF178" i="5"/>
  <c r="T178" i="5"/>
  <c r="R178" i="5"/>
  <c r="P178" i="5"/>
  <c r="BI177" i="5"/>
  <c r="BH177" i="5"/>
  <c r="BG177" i="5"/>
  <c r="BF177" i="5"/>
  <c r="T177" i="5"/>
  <c r="R177" i="5"/>
  <c r="P177" i="5"/>
  <c r="BI176" i="5"/>
  <c r="BH176" i="5"/>
  <c r="BG176" i="5"/>
  <c r="BF176" i="5"/>
  <c r="T176" i="5"/>
  <c r="R176" i="5"/>
  <c r="P176" i="5"/>
  <c r="BI174" i="5"/>
  <c r="BH174" i="5"/>
  <c r="BG174" i="5"/>
  <c r="BF174" i="5"/>
  <c r="T174" i="5"/>
  <c r="R174" i="5"/>
  <c r="P174" i="5"/>
  <c r="BI172" i="5"/>
  <c r="BH172" i="5"/>
  <c r="BG172" i="5"/>
  <c r="BF172" i="5"/>
  <c r="T172" i="5"/>
  <c r="R172" i="5"/>
  <c r="P172" i="5"/>
  <c r="BI170" i="5"/>
  <c r="BH170" i="5"/>
  <c r="BG170" i="5"/>
  <c r="BF170" i="5"/>
  <c r="T170" i="5"/>
  <c r="R170" i="5"/>
  <c r="P170" i="5"/>
  <c r="BI169" i="5"/>
  <c r="BH169" i="5"/>
  <c r="BG169" i="5"/>
  <c r="BF169" i="5"/>
  <c r="T169" i="5"/>
  <c r="R169" i="5"/>
  <c r="P169" i="5"/>
  <c r="BI167" i="5"/>
  <c r="BH167" i="5"/>
  <c r="BG167" i="5"/>
  <c r="BF167" i="5"/>
  <c r="T167" i="5"/>
  <c r="R167" i="5"/>
  <c r="P167" i="5"/>
  <c r="BI166" i="5"/>
  <c r="BH166" i="5"/>
  <c r="BG166" i="5"/>
  <c r="BF166" i="5"/>
  <c r="T166" i="5"/>
  <c r="R166" i="5"/>
  <c r="P166" i="5"/>
  <c r="BI165" i="5"/>
  <c r="BH165" i="5"/>
  <c r="BG165" i="5"/>
  <c r="BF165" i="5"/>
  <c r="T165" i="5"/>
  <c r="R165" i="5"/>
  <c r="P165" i="5"/>
  <c r="BI163" i="5"/>
  <c r="BH163" i="5"/>
  <c r="BG163" i="5"/>
  <c r="BF163" i="5"/>
  <c r="T163" i="5"/>
  <c r="R163" i="5"/>
  <c r="P163" i="5"/>
  <c r="BI162" i="5"/>
  <c r="BH162" i="5"/>
  <c r="BG162" i="5"/>
  <c r="BF162" i="5"/>
  <c r="T162" i="5"/>
  <c r="R162" i="5"/>
  <c r="P162" i="5"/>
  <c r="BI161" i="5"/>
  <c r="BH161" i="5"/>
  <c r="BG161" i="5"/>
  <c r="BF161" i="5"/>
  <c r="T161" i="5"/>
  <c r="R161" i="5"/>
  <c r="P161" i="5"/>
  <c r="BI159" i="5"/>
  <c r="BH159" i="5"/>
  <c r="BG159" i="5"/>
  <c r="BF159" i="5"/>
  <c r="T159" i="5"/>
  <c r="R159" i="5"/>
  <c r="P159" i="5"/>
  <c r="BI158" i="5"/>
  <c r="BH158" i="5"/>
  <c r="BG158" i="5"/>
  <c r="BF158" i="5"/>
  <c r="T158" i="5"/>
  <c r="R158" i="5"/>
  <c r="P158" i="5"/>
  <c r="BI157" i="5"/>
  <c r="BH157" i="5"/>
  <c r="BG157" i="5"/>
  <c r="BF157" i="5"/>
  <c r="T157" i="5"/>
  <c r="R157" i="5"/>
  <c r="P157" i="5"/>
  <c r="BI156" i="5"/>
  <c r="BH156" i="5"/>
  <c r="BG156" i="5"/>
  <c r="BF156" i="5"/>
  <c r="T156" i="5"/>
  <c r="R156" i="5"/>
  <c r="P156" i="5"/>
  <c r="BI155" i="5"/>
  <c r="BH155" i="5"/>
  <c r="BG155" i="5"/>
  <c r="BF155" i="5"/>
  <c r="T155" i="5"/>
  <c r="R155" i="5"/>
  <c r="P155" i="5"/>
  <c r="BI154" i="5"/>
  <c r="BH154" i="5"/>
  <c r="BG154" i="5"/>
  <c r="BF154" i="5"/>
  <c r="T154" i="5"/>
  <c r="R154" i="5"/>
  <c r="P154" i="5"/>
  <c r="BI153" i="5"/>
  <c r="BH153" i="5"/>
  <c r="BG153" i="5"/>
  <c r="BF153" i="5"/>
  <c r="T153" i="5"/>
  <c r="R153" i="5"/>
  <c r="P153" i="5"/>
  <c r="BI152" i="5"/>
  <c r="BH152" i="5"/>
  <c r="BG152" i="5"/>
  <c r="BF152" i="5"/>
  <c r="T152" i="5"/>
  <c r="R152" i="5"/>
  <c r="P152" i="5"/>
  <c r="BI151" i="5"/>
  <c r="BH151" i="5"/>
  <c r="BG151" i="5"/>
  <c r="BF151" i="5"/>
  <c r="T151" i="5"/>
  <c r="R151" i="5"/>
  <c r="P151" i="5"/>
  <c r="BI150" i="5"/>
  <c r="BH150" i="5"/>
  <c r="BG150" i="5"/>
  <c r="BF150" i="5"/>
  <c r="T150" i="5"/>
  <c r="R150" i="5"/>
  <c r="P150" i="5"/>
  <c r="BI149" i="5"/>
  <c r="BH149" i="5"/>
  <c r="BG149" i="5"/>
  <c r="BF149" i="5"/>
  <c r="T149" i="5"/>
  <c r="R149" i="5"/>
  <c r="P149" i="5"/>
  <c r="BI148" i="5"/>
  <c r="BH148" i="5"/>
  <c r="BG148" i="5"/>
  <c r="BF148" i="5"/>
  <c r="T148" i="5"/>
  <c r="R148" i="5"/>
  <c r="P148" i="5"/>
  <c r="BI147" i="5"/>
  <c r="BH147" i="5"/>
  <c r="BG147" i="5"/>
  <c r="BF147" i="5"/>
  <c r="T147" i="5"/>
  <c r="R147" i="5"/>
  <c r="P147" i="5"/>
  <c r="BI146" i="5"/>
  <c r="BH146" i="5"/>
  <c r="BG146" i="5"/>
  <c r="BF146" i="5"/>
  <c r="T146" i="5"/>
  <c r="R146" i="5"/>
  <c r="P146" i="5"/>
  <c r="BI145" i="5"/>
  <c r="BH145" i="5"/>
  <c r="BG145" i="5"/>
  <c r="BF145" i="5"/>
  <c r="T145" i="5"/>
  <c r="R145" i="5"/>
  <c r="P145" i="5"/>
  <c r="BI144" i="5"/>
  <c r="BH144" i="5"/>
  <c r="BG144" i="5"/>
  <c r="BF144" i="5"/>
  <c r="T144" i="5"/>
  <c r="R144" i="5"/>
  <c r="P144" i="5"/>
  <c r="BI143" i="5"/>
  <c r="BH143" i="5"/>
  <c r="BG143" i="5"/>
  <c r="BF143" i="5"/>
  <c r="T143" i="5"/>
  <c r="R143" i="5"/>
  <c r="P143" i="5"/>
  <c r="BI141" i="5"/>
  <c r="BH141" i="5"/>
  <c r="BG141" i="5"/>
  <c r="BF141" i="5"/>
  <c r="T141" i="5"/>
  <c r="R141" i="5"/>
  <c r="P141" i="5"/>
  <c r="BI140" i="5"/>
  <c r="BH140" i="5"/>
  <c r="BG140" i="5"/>
  <c r="BF140" i="5"/>
  <c r="T140" i="5"/>
  <c r="R140" i="5"/>
  <c r="P140" i="5"/>
  <c r="BI139" i="5"/>
  <c r="BH139" i="5"/>
  <c r="BG139" i="5"/>
  <c r="BF139" i="5"/>
  <c r="T139" i="5"/>
  <c r="R139" i="5"/>
  <c r="P139" i="5"/>
  <c r="BI138" i="5"/>
  <c r="BH138" i="5"/>
  <c r="BG138" i="5"/>
  <c r="BF138" i="5"/>
  <c r="T138" i="5"/>
  <c r="R138" i="5"/>
  <c r="P138" i="5"/>
  <c r="BI137" i="5"/>
  <c r="BH137" i="5"/>
  <c r="BG137" i="5"/>
  <c r="BF137" i="5"/>
  <c r="T137" i="5"/>
  <c r="R137" i="5"/>
  <c r="P137" i="5"/>
  <c r="BI135" i="5"/>
  <c r="BH135" i="5"/>
  <c r="BG135" i="5"/>
  <c r="BF135" i="5"/>
  <c r="T135" i="5"/>
  <c r="R135" i="5"/>
  <c r="P135" i="5"/>
  <c r="BI134" i="5"/>
  <c r="BH134" i="5"/>
  <c r="BG134" i="5"/>
  <c r="BF134" i="5"/>
  <c r="T134" i="5"/>
  <c r="R134" i="5"/>
  <c r="P134" i="5"/>
  <c r="BI132" i="5"/>
  <c r="BH132" i="5"/>
  <c r="BG132" i="5"/>
  <c r="BF132" i="5"/>
  <c r="T132" i="5"/>
  <c r="R132" i="5"/>
  <c r="P132" i="5"/>
  <c r="BI131" i="5"/>
  <c r="BH131" i="5"/>
  <c r="BG131" i="5"/>
  <c r="BF131" i="5"/>
  <c r="T131" i="5"/>
  <c r="R131" i="5"/>
  <c r="P131" i="5"/>
  <c r="BI130" i="5"/>
  <c r="BH130" i="5"/>
  <c r="BG130" i="5"/>
  <c r="BF130" i="5"/>
  <c r="T130" i="5"/>
  <c r="R130" i="5"/>
  <c r="P130" i="5"/>
  <c r="BI129" i="5"/>
  <c r="BH129" i="5"/>
  <c r="BG129" i="5"/>
  <c r="BF129" i="5"/>
  <c r="T129" i="5"/>
  <c r="R129" i="5"/>
  <c r="P129" i="5"/>
  <c r="F121" i="5"/>
  <c r="E119" i="5"/>
  <c r="F91" i="5"/>
  <c r="E89" i="5"/>
  <c r="J26" i="5"/>
  <c r="E26" i="5"/>
  <c r="J94" i="5" s="1"/>
  <c r="J25" i="5"/>
  <c r="J23" i="5"/>
  <c r="E23" i="5"/>
  <c r="J123" i="5" s="1"/>
  <c r="J22" i="5"/>
  <c r="J20" i="5"/>
  <c r="E20" i="5"/>
  <c r="F124" i="5"/>
  <c r="J19" i="5"/>
  <c r="J17" i="5"/>
  <c r="E17" i="5"/>
  <c r="F93" i="5" s="1"/>
  <c r="J16" i="5"/>
  <c r="J14" i="5"/>
  <c r="J121" i="5"/>
  <c r="E7" i="5"/>
  <c r="E115" i="5"/>
  <c r="J39" i="4"/>
  <c r="J38" i="4"/>
  <c r="AY98" i="1"/>
  <c r="J37" i="4"/>
  <c r="AX98" i="1"/>
  <c r="BI318" i="4"/>
  <c r="BH318" i="4"/>
  <c r="BG318" i="4"/>
  <c r="BF318" i="4"/>
  <c r="T318" i="4"/>
  <c r="R318" i="4"/>
  <c r="P318" i="4"/>
  <c r="BI316" i="4"/>
  <c r="BH316" i="4"/>
  <c r="BG316" i="4"/>
  <c r="BF316" i="4"/>
  <c r="T316" i="4"/>
  <c r="R316" i="4"/>
  <c r="P316" i="4"/>
  <c r="BI314" i="4"/>
  <c r="BH314" i="4"/>
  <c r="BG314" i="4"/>
  <c r="BF314" i="4"/>
  <c r="T314" i="4"/>
  <c r="R314" i="4"/>
  <c r="P314" i="4"/>
  <c r="BI313" i="4"/>
  <c r="BH313" i="4"/>
  <c r="BG313" i="4"/>
  <c r="BF313" i="4"/>
  <c r="T313" i="4"/>
  <c r="R313" i="4"/>
  <c r="P313" i="4"/>
  <c r="BI310" i="4"/>
  <c r="BH310" i="4"/>
  <c r="BG310" i="4"/>
  <c r="BF310" i="4"/>
  <c r="T310" i="4"/>
  <c r="R310" i="4"/>
  <c r="P310" i="4"/>
  <c r="BI308" i="4"/>
  <c r="BH308" i="4"/>
  <c r="BG308" i="4"/>
  <c r="BF308" i="4"/>
  <c r="T308" i="4"/>
  <c r="R308" i="4"/>
  <c r="P308" i="4"/>
  <c r="BI306" i="4"/>
  <c r="BH306" i="4"/>
  <c r="BG306" i="4"/>
  <c r="BF306" i="4"/>
  <c r="T306" i="4"/>
  <c r="R306" i="4"/>
  <c r="P306" i="4"/>
  <c r="BI304" i="4"/>
  <c r="BH304" i="4"/>
  <c r="BG304" i="4"/>
  <c r="BF304" i="4"/>
  <c r="T304" i="4"/>
  <c r="R304" i="4"/>
  <c r="P304" i="4"/>
  <c r="BI303" i="4"/>
  <c r="BH303" i="4"/>
  <c r="BG303" i="4"/>
  <c r="BF303" i="4"/>
  <c r="T303" i="4"/>
  <c r="R303" i="4"/>
  <c r="P303" i="4"/>
  <c r="BI302" i="4"/>
  <c r="BH302" i="4"/>
  <c r="BG302" i="4"/>
  <c r="BF302" i="4"/>
  <c r="T302" i="4"/>
  <c r="R302" i="4"/>
  <c r="P302" i="4"/>
  <c r="BI301" i="4"/>
  <c r="BH301" i="4"/>
  <c r="BG301" i="4"/>
  <c r="BF301" i="4"/>
  <c r="T301" i="4"/>
  <c r="R301" i="4"/>
  <c r="P301" i="4"/>
  <c r="BI299" i="4"/>
  <c r="BH299" i="4"/>
  <c r="BG299" i="4"/>
  <c r="BF299" i="4"/>
  <c r="T299" i="4"/>
  <c r="R299" i="4"/>
  <c r="P299" i="4"/>
  <c r="BI297" i="4"/>
  <c r="BH297" i="4"/>
  <c r="BG297" i="4"/>
  <c r="BF297" i="4"/>
  <c r="T297" i="4"/>
  <c r="R297" i="4"/>
  <c r="P297" i="4"/>
  <c r="BI296" i="4"/>
  <c r="BH296" i="4"/>
  <c r="BG296" i="4"/>
  <c r="BF296" i="4"/>
  <c r="T296" i="4"/>
  <c r="R296" i="4"/>
  <c r="P296" i="4"/>
  <c r="BI295" i="4"/>
  <c r="BH295" i="4"/>
  <c r="BG295" i="4"/>
  <c r="BF295" i="4"/>
  <c r="T295" i="4"/>
  <c r="R295" i="4"/>
  <c r="P295" i="4"/>
  <c r="BI294" i="4"/>
  <c r="BH294" i="4"/>
  <c r="BG294" i="4"/>
  <c r="BF294" i="4"/>
  <c r="T294" i="4"/>
  <c r="R294" i="4"/>
  <c r="P294" i="4"/>
  <c r="BI293" i="4"/>
  <c r="BH293" i="4"/>
  <c r="BG293" i="4"/>
  <c r="BF293" i="4"/>
  <c r="T293" i="4"/>
  <c r="R293" i="4"/>
  <c r="P293" i="4"/>
  <c r="BI292" i="4"/>
  <c r="BH292" i="4"/>
  <c r="BG292" i="4"/>
  <c r="BF292" i="4"/>
  <c r="T292" i="4"/>
  <c r="R292" i="4"/>
  <c r="P292" i="4"/>
  <c r="BI291" i="4"/>
  <c r="BH291" i="4"/>
  <c r="BG291" i="4"/>
  <c r="BF291" i="4"/>
  <c r="T291" i="4"/>
  <c r="R291" i="4"/>
  <c r="P291" i="4"/>
  <c r="BI290" i="4"/>
  <c r="BH290" i="4"/>
  <c r="BG290" i="4"/>
  <c r="BF290" i="4"/>
  <c r="T290" i="4"/>
  <c r="R290" i="4"/>
  <c r="P290" i="4"/>
  <c r="BI289" i="4"/>
  <c r="BH289" i="4"/>
  <c r="BG289" i="4"/>
  <c r="BF289" i="4"/>
  <c r="T289" i="4"/>
  <c r="R289" i="4"/>
  <c r="P289" i="4"/>
  <c r="BI287" i="4"/>
  <c r="BH287" i="4"/>
  <c r="BG287" i="4"/>
  <c r="BF287" i="4"/>
  <c r="T287" i="4"/>
  <c r="R287" i="4"/>
  <c r="P287" i="4"/>
  <c r="BI285" i="4"/>
  <c r="BH285" i="4"/>
  <c r="BG285" i="4"/>
  <c r="BF285" i="4"/>
  <c r="T285" i="4"/>
  <c r="R285" i="4"/>
  <c r="P285" i="4"/>
  <c r="BI283" i="4"/>
  <c r="BH283" i="4"/>
  <c r="BG283" i="4"/>
  <c r="BF283" i="4"/>
  <c r="T283" i="4"/>
  <c r="R283" i="4"/>
  <c r="P283" i="4"/>
  <c r="BI281" i="4"/>
  <c r="BH281" i="4"/>
  <c r="BG281" i="4"/>
  <c r="BF281" i="4"/>
  <c r="T281" i="4"/>
  <c r="R281" i="4"/>
  <c r="P281" i="4"/>
  <c r="BI280" i="4"/>
  <c r="BH280" i="4"/>
  <c r="BG280" i="4"/>
  <c r="BF280" i="4"/>
  <c r="T280" i="4"/>
  <c r="R280" i="4"/>
  <c r="P280" i="4"/>
  <c r="BI279" i="4"/>
  <c r="BH279" i="4"/>
  <c r="BG279" i="4"/>
  <c r="BF279" i="4"/>
  <c r="T279" i="4"/>
  <c r="R279" i="4"/>
  <c r="P279" i="4"/>
  <c r="BI278" i="4"/>
  <c r="BH278" i="4"/>
  <c r="BG278" i="4"/>
  <c r="BF278" i="4"/>
  <c r="T278" i="4"/>
  <c r="R278" i="4"/>
  <c r="P278" i="4"/>
  <c r="BI277" i="4"/>
  <c r="BH277" i="4"/>
  <c r="BG277" i="4"/>
  <c r="BF277" i="4"/>
  <c r="T277" i="4"/>
  <c r="R277" i="4"/>
  <c r="P277" i="4"/>
  <c r="BI276" i="4"/>
  <c r="BH276" i="4"/>
  <c r="BG276" i="4"/>
  <c r="BF276" i="4"/>
  <c r="T276" i="4"/>
  <c r="R276" i="4"/>
  <c r="P276" i="4"/>
  <c r="BI275" i="4"/>
  <c r="BH275" i="4"/>
  <c r="BG275" i="4"/>
  <c r="BF275" i="4"/>
  <c r="T275" i="4"/>
  <c r="R275" i="4"/>
  <c r="P275" i="4"/>
  <c r="BI273" i="4"/>
  <c r="BH273" i="4"/>
  <c r="BG273" i="4"/>
  <c r="BF273" i="4"/>
  <c r="T273" i="4"/>
  <c r="R273" i="4"/>
  <c r="P273" i="4"/>
  <c r="BI271" i="4"/>
  <c r="BH271" i="4"/>
  <c r="BG271" i="4"/>
  <c r="BF271" i="4"/>
  <c r="T271" i="4"/>
  <c r="R271" i="4"/>
  <c r="P271" i="4"/>
  <c r="BI270" i="4"/>
  <c r="BH270" i="4"/>
  <c r="BG270" i="4"/>
  <c r="BF270" i="4"/>
  <c r="T270" i="4"/>
  <c r="R270" i="4"/>
  <c r="P270" i="4"/>
  <c r="BI268" i="4"/>
  <c r="BH268" i="4"/>
  <c r="BG268" i="4"/>
  <c r="BF268" i="4"/>
  <c r="T268" i="4"/>
  <c r="R268" i="4"/>
  <c r="P268" i="4"/>
  <c r="BI266" i="4"/>
  <c r="BH266" i="4"/>
  <c r="BG266" i="4"/>
  <c r="BF266" i="4"/>
  <c r="T266" i="4"/>
  <c r="R266" i="4"/>
  <c r="P266" i="4"/>
  <c r="BI264" i="4"/>
  <c r="BH264" i="4"/>
  <c r="BG264" i="4"/>
  <c r="BF264" i="4"/>
  <c r="T264" i="4"/>
  <c r="R264" i="4"/>
  <c r="P264" i="4"/>
  <c r="BI263" i="4"/>
  <c r="BH263" i="4"/>
  <c r="BG263" i="4"/>
  <c r="BF263" i="4"/>
  <c r="T263" i="4"/>
  <c r="R263" i="4"/>
  <c r="P263" i="4"/>
  <c r="BI262" i="4"/>
  <c r="BH262" i="4"/>
  <c r="BG262" i="4"/>
  <c r="BF262" i="4"/>
  <c r="T262" i="4"/>
  <c r="R262" i="4"/>
  <c r="P262" i="4"/>
  <c r="BI260" i="4"/>
  <c r="BH260" i="4"/>
  <c r="BG260" i="4"/>
  <c r="BF260" i="4"/>
  <c r="T260" i="4"/>
  <c r="R260" i="4"/>
  <c r="P260" i="4"/>
  <c r="BI258" i="4"/>
  <c r="BH258" i="4"/>
  <c r="BG258" i="4"/>
  <c r="BF258" i="4"/>
  <c r="T258" i="4"/>
  <c r="R258" i="4"/>
  <c r="P258" i="4"/>
  <c r="BI256" i="4"/>
  <c r="BH256" i="4"/>
  <c r="BG256" i="4"/>
  <c r="BF256" i="4"/>
  <c r="T256" i="4"/>
  <c r="R256" i="4"/>
  <c r="P256" i="4"/>
  <c r="BI254" i="4"/>
  <c r="BH254" i="4"/>
  <c r="BG254" i="4"/>
  <c r="BF254" i="4"/>
  <c r="T254" i="4"/>
  <c r="R254" i="4"/>
  <c r="P254" i="4"/>
  <c r="BI252" i="4"/>
  <c r="BH252" i="4"/>
  <c r="BG252" i="4"/>
  <c r="BF252" i="4"/>
  <c r="T252" i="4"/>
  <c r="R252" i="4"/>
  <c r="P252" i="4"/>
  <c r="BI250" i="4"/>
  <c r="BH250" i="4"/>
  <c r="BG250" i="4"/>
  <c r="BF250" i="4"/>
  <c r="T250" i="4"/>
  <c r="R250" i="4"/>
  <c r="P250" i="4"/>
  <c r="BI248" i="4"/>
  <c r="BH248" i="4"/>
  <c r="BG248" i="4"/>
  <c r="BF248" i="4"/>
  <c r="T248" i="4"/>
  <c r="R248" i="4"/>
  <c r="P248" i="4"/>
  <c r="BI246" i="4"/>
  <c r="BH246" i="4"/>
  <c r="BG246" i="4"/>
  <c r="BF246" i="4"/>
  <c r="T246" i="4"/>
  <c r="R246" i="4"/>
  <c r="P246" i="4"/>
  <c r="BI244" i="4"/>
  <c r="BH244" i="4"/>
  <c r="BG244" i="4"/>
  <c r="BF244" i="4"/>
  <c r="T244" i="4"/>
  <c r="R244" i="4"/>
  <c r="P244" i="4"/>
  <c r="BI242" i="4"/>
  <c r="BH242" i="4"/>
  <c r="BG242" i="4"/>
  <c r="BF242" i="4"/>
  <c r="T242" i="4"/>
  <c r="R242" i="4"/>
  <c r="P242" i="4"/>
  <c r="BI240" i="4"/>
  <c r="BH240" i="4"/>
  <c r="BG240" i="4"/>
  <c r="BF240" i="4"/>
  <c r="T240" i="4"/>
  <c r="R240" i="4"/>
  <c r="P240" i="4"/>
  <c r="BI238" i="4"/>
  <c r="BH238" i="4"/>
  <c r="BG238" i="4"/>
  <c r="BF238" i="4"/>
  <c r="T238" i="4"/>
  <c r="R238" i="4"/>
  <c r="P238" i="4"/>
  <c r="BI236" i="4"/>
  <c r="BH236" i="4"/>
  <c r="BG236" i="4"/>
  <c r="BF236" i="4"/>
  <c r="T236" i="4"/>
  <c r="R236" i="4"/>
  <c r="P236" i="4"/>
  <c r="BI234" i="4"/>
  <c r="BH234" i="4"/>
  <c r="BG234" i="4"/>
  <c r="BF234" i="4"/>
  <c r="T234" i="4"/>
  <c r="R234" i="4"/>
  <c r="P234" i="4"/>
  <c r="BI231" i="4"/>
  <c r="BH231" i="4"/>
  <c r="BG231" i="4"/>
  <c r="BF231" i="4"/>
  <c r="T231" i="4"/>
  <c r="R231" i="4"/>
  <c r="P231" i="4"/>
  <c r="BI230" i="4"/>
  <c r="BH230" i="4"/>
  <c r="BG230" i="4"/>
  <c r="BF230" i="4"/>
  <c r="T230" i="4"/>
  <c r="R230" i="4"/>
  <c r="P230" i="4"/>
  <c r="BI229" i="4"/>
  <c r="BH229" i="4"/>
  <c r="BG229" i="4"/>
  <c r="BF229" i="4"/>
  <c r="T229" i="4"/>
  <c r="R229" i="4"/>
  <c r="P229" i="4"/>
  <c r="BI228" i="4"/>
  <c r="BH228" i="4"/>
  <c r="BG228" i="4"/>
  <c r="BF228" i="4"/>
  <c r="T228" i="4"/>
  <c r="R228" i="4"/>
  <c r="P228" i="4"/>
  <c r="BI227" i="4"/>
  <c r="BH227" i="4"/>
  <c r="BG227" i="4"/>
  <c r="BF227" i="4"/>
  <c r="T227" i="4"/>
  <c r="R227" i="4"/>
  <c r="P227" i="4"/>
  <c r="BI226" i="4"/>
  <c r="BH226" i="4"/>
  <c r="BG226" i="4"/>
  <c r="BF226" i="4"/>
  <c r="T226" i="4"/>
  <c r="R226" i="4"/>
  <c r="P226" i="4"/>
  <c r="BI225" i="4"/>
  <c r="BH225" i="4"/>
  <c r="BG225" i="4"/>
  <c r="BF225" i="4"/>
  <c r="T225" i="4"/>
  <c r="R225" i="4"/>
  <c r="P225" i="4"/>
  <c r="BI224" i="4"/>
  <c r="BH224" i="4"/>
  <c r="BG224" i="4"/>
  <c r="BF224" i="4"/>
  <c r="T224" i="4"/>
  <c r="R224" i="4"/>
  <c r="P224" i="4"/>
  <c r="BI223" i="4"/>
  <c r="BH223" i="4"/>
  <c r="BG223" i="4"/>
  <c r="BF223" i="4"/>
  <c r="T223" i="4"/>
  <c r="R223" i="4"/>
  <c r="P223" i="4"/>
  <c r="BI222" i="4"/>
  <c r="BH222" i="4"/>
  <c r="BG222" i="4"/>
  <c r="BF222" i="4"/>
  <c r="T222" i="4"/>
  <c r="R222" i="4"/>
  <c r="P222" i="4"/>
  <c r="BI221" i="4"/>
  <c r="BH221" i="4"/>
  <c r="BG221" i="4"/>
  <c r="BF221" i="4"/>
  <c r="T221" i="4"/>
  <c r="R221" i="4"/>
  <c r="P221" i="4"/>
  <c r="BI220" i="4"/>
  <c r="BH220" i="4"/>
  <c r="BG220" i="4"/>
  <c r="BF220" i="4"/>
  <c r="T220" i="4"/>
  <c r="R220" i="4"/>
  <c r="P220" i="4"/>
  <c r="BI219" i="4"/>
  <c r="BH219" i="4"/>
  <c r="BG219" i="4"/>
  <c r="BF219" i="4"/>
  <c r="T219" i="4"/>
  <c r="R219" i="4"/>
  <c r="P219" i="4"/>
  <c r="BI218" i="4"/>
  <c r="BH218" i="4"/>
  <c r="BG218" i="4"/>
  <c r="BF218" i="4"/>
  <c r="T218" i="4"/>
  <c r="R218" i="4"/>
  <c r="P218" i="4"/>
  <c r="BI217" i="4"/>
  <c r="BH217" i="4"/>
  <c r="BG217" i="4"/>
  <c r="BF217" i="4"/>
  <c r="T217" i="4"/>
  <c r="R217" i="4"/>
  <c r="P217" i="4"/>
  <c r="BI216" i="4"/>
  <c r="BH216" i="4"/>
  <c r="BG216" i="4"/>
  <c r="BF216" i="4"/>
  <c r="T216" i="4"/>
  <c r="R216" i="4"/>
  <c r="P216" i="4"/>
  <c r="BI215" i="4"/>
  <c r="BH215" i="4"/>
  <c r="BG215" i="4"/>
  <c r="BF215" i="4"/>
  <c r="T215" i="4"/>
  <c r="R215" i="4"/>
  <c r="P215" i="4"/>
  <c r="BI214" i="4"/>
  <c r="BH214" i="4"/>
  <c r="BG214" i="4"/>
  <c r="BF214" i="4"/>
  <c r="T214" i="4"/>
  <c r="R214" i="4"/>
  <c r="P214" i="4"/>
  <c r="BI213" i="4"/>
  <c r="BH213" i="4"/>
  <c r="BG213" i="4"/>
  <c r="BF213" i="4"/>
  <c r="T213" i="4"/>
  <c r="R213" i="4"/>
  <c r="P213" i="4"/>
  <c r="BI212" i="4"/>
  <c r="BH212" i="4"/>
  <c r="BG212" i="4"/>
  <c r="BF212" i="4"/>
  <c r="T212" i="4"/>
  <c r="R212" i="4"/>
  <c r="P212" i="4"/>
  <c r="BI211" i="4"/>
  <c r="BH211" i="4"/>
  <c r="BG211" i="4"/>
  <c r="BF211" i="4"/>
  <c r="T211" i="4"/>
  <c r="R211" i="4"/>
  <c r="P211" i="4"/>
  <c r="BI210" i="4"/>
  <c r="BH210" i="4"/>
  <c r="BG210" i="4"/>
  <c r="BF210" i="4"/>
  <c r="T210" i="4"/>
  <c r="R210" i="4"/>
  <c r="P210" i="4"/>
  <c r="BI208" i="4"/>
  <c r="BH208" i="4"/>
  <c r="BG208" i="4"/>
  <c r="BF208" i="4"/>
  <c r="T208" i="4"/>
  <c r="R208" i="4"/>
  <c r="P208" i="4"/>
  <c r="BI206" i="4"/>
  <c r="BH206" i="4"/>
  <c r="BG206" i="4"/>
  <c r="BF206" i="4"/>
  <c r="T206" i="4"/>
  <c r="R206" i="4"/>
  <c r="P206" i="4"/>
  <c r="BI205" i="4"/>
  <c r="BH205" i="4"/>
  <c r="BG205" i="4"/>
  <c r="BF205" i="4"/>
  <c r="T205" i="4"/>
  <c r="R205" i="4"/>
  <c r="P205" i="4"/>
  <c r="BI204" i="4"/>
  <c r="BH204" i="4"/>
  <c r="BG204" i="4"/>
  <c r="BF204" i="4"/>
  <c r="T204" i="4"/>
  <c r="R204" i="4"/>
  <c r="P204" i="4"/>
  <c r="BI203" i="4"/>
  <c r="BH203" i="4"/>
  <c r="BG203" i="4"/>
  <c r="BF203" i="4"/>
  <c r="T203" i="4"/>
  <c r="R203" i="4"/>
  <c r="P203" i="4"/>
  <c r="BI201" i="4"/>
  <c r="BH201" i="4"/>
  <c r="BG201" i="4"/>
  <c r="BF201" i="4"/>
  <c r="T201" i="4"/>
  <c r="R201" i="4"/>
  <c r="P201" i="4"/>
  <c r="BI199" i="4"/>
  <c r="BH199" i="4"/>
  <c r="BG199" i="4"/>
  <c r="BF199" i="4"/>
  <c r="T199" i="4"/>
  <c r="R199" i="4"/>
  <c r="P199" i="4"/>
  <c r="BI197" i="4"/>
  <c r="BH197" i="4"/>
  <c r="BG197" i="4"/>
  <c r="BF197" i="4"/>
  <c r="T197" i="4"/>
  <c r="R197" i="4"/>
  <c r="P197" i="4"/>
  <c r="BI195" i="4"/>
  <c r="BH195" i="4"/>
  <c r="BG195" i="4"/>
  <c r="BF195" i="4"/>
  <c r="T195" i="4"/>
  <c r="R195" i="4"/>
  <c r="P195" i="4"/>
  <c r="BI193" i="4"/>
  <c r="BH193" i="4"/>
  <c r="BG193" i="4"/>
  <c r="BF193" i="4"/>
  <c r="T193" i="4"/>
  <c r="R193" i="4"/>
  <c r="P193" i="4"/>
  <c r="BI192" i="4"/>
  <c r="BH192" i="4"/>
  <c r="BG192" i="4"/>
  <c r="BF192" i="4"/>
  <c r="T192" i="4"/>
  <c r="R192" i="4"/>
  <c r="P192" i="4"/>
  <c r="BI191" i="4"/>
  <c r="BH191" i="4"/>
  <c r="BG191" i="4"/>
  <c r="BF191" i="4"/>
  <c r="T191" i="4"/>
  <c r="R191" i="4"/>
  <c r="P191" i="4"/>
  <c r="BI190" i="4"/>
  <c r="BH190" i="4"/>
  <c r="BG190" i="4"/>
  <c r="BF190" i="4"/>
  <c r="T190" i="4"/>
  <c r="R190" i="4"/>
  <c r="P190" i="4"/>
  <c r="BI188" i="4"/>
  <c r="BH188" i="4"/>
  <c r="BG188" i="4"/>
  <c r="BF188" i="4"/>
  <c r="T188" i="4"/>
  <c r="R188" i="4"/>
  <c r="P188" i="4"/>
  <c r="BI186" i="4"/>
  <c r="BH186" i="4"/>
  <c r="BG186" i="4"/>
  <c r="BF186" i="4"/>
  <c r="T186" i="4"/>
  <c r="R186" i="4"/>
  <c r="P186" i="4"/>
  <c r="BI184" i="4"/>
  <c r="BH184" i="4"/>
  <c r="BG184" i="4"/>
  <c r="BF184" i="4"/>
  <c r="T184" i="4"/>
  <c r="R184" i="4"/>
  <c r="P184" i="4"/>
  <c r="BI183" i="4"/>
  <c r="BH183" i="4"/>
  <c r="BG183" i="4"/>
  <c r="BF183" i="4"/>
  <c r="T183" i="4"/>
  <c r="R183" i="4"/>
  <c r="P183" i="4"/>
  <c r="BI182" i="4"/>
  <c r="BH182" i="4"/>
  <c r="BG182" i="4"/>
  <c r="BF182" i="4"/>
  <c r="T182" i="4"/>
  <c r="R182" i="4"/>
  <c r="P182" i="4"/>
  <c r="BI181" i="4"/>
  <c r="BH181" i="4"/>
  <c r="BG181" i="4"/>
  <c r="BF181" i="4"/>
  <c r="T181" i="4"/>
  <c r="R181" i="4"/>
  <c r="P181" i="4"/>
  <c r="BI179" i="4"/>
  <c r="BH179" i="4"/>
  <c r="BG179" i="4"/>
  <c r="BF179" i="4"/>
  <c r="T179" i="4"/>
  <c r="R179" i="4"/>
  <c r="P179" i="4"/>
  <c r="BI178" i="4"/>
  <c r="BH178" i="4"/>
  <c r="BG178" i="4"/>
  <c r="BF178" i="4"/>
  <c r="T178" i="4"/>
  <c r="R178" i="4"/>
  <c r="P178" i="4"/>
  <c r="BI177" i="4"/>
  <c r="BH177" i="4"/>
  <c r="BG177" i="4"/>
  <c r="BF177" i="4"/>
  <c r="T177" i="4"/>
  <c r="R177" i="4"/>
  <c r="P177" i="4"/>
  <c r="BI176" i="4"/>
  <c r="BH176" i="4"/>
  <c r="BG176" i="4"/>
  <c r="BF176" i="4"/>
  <c r="T176" i="4"/>
  <c r="R176" i="4"/>
  <c r="P176" i="4"/>
  <c r="BI175" i="4"/>
  <c r="BH175" i="4"/>
  <c r="BG175" i="4"/>
  <c r="BF175" i="4"/>
  <c r="T175" i="4"/>
  <c r="R175" i="4"/>
  <c r="P175" i="4"/>
  <c r="BI174" i="4"/>
  <c r="BH174" i="4"/>
  <c r="BG174" i="4"/>
  <c r="BF174" i="4"/>
  <c r="T174" i="4"/>
  <c r="R174" i="4"/>
  <c r="P174" i="4"/>
  <c r="BI173" i="4"/>
  <c r="BH173" i="4"/>
  <c r="BG173" i="4"/>
  <c r="BF173" i="4"/>
  <c r="T173" i="4"/>
  <c r="R173" i="4"/>
  <c r="P173" i="4"/>
  <c r="BI172" i="4"/>
  <c r="BH172" i="4"/>
  <c r="BG172" i="4"/>
  <c r="BF172" i="4"/>
  <c r="T172" i="4"/>
  <c r="R172" i="4"/>
  <c r="P172" i="4"/>
  <c r="BI171" i="4"/>
  <c r="BH171" i="4"/>
  <c r="BG171" i="4"/>
  <c r="BF171" i="4"/>
  <c r="T171" i="4"/>
  <c r="R171" i="4"/>
  <c r="P171" i="4"/>
  <c r="BI169" i="4"/>
  <c r="BH169" i="4"/>
  <c r="BG169" i="4"/>
  <c r="BF169" i="4"/>
  <c r="T169" i="4"/>
  <c r="R169" i="4"/>
  <c r="P169" i="4"/>
  <c r="BI167" i="4"/>
  <c r="BH167" i="4"/>
  <c r="BG167" i="4"/>
  <c r="BF167" i="4"/>
  <c r="T167" i="4"/>
  <c r="R167" i="4"/>
  <c r="P167" i="4"/>
  <c r="BI166" i="4"/>
  <c r="BH166" i="4"/>
  <c r="BG166" i="4"/>
  <c r="BF166" i="4"/>
  <c r="T166" i="4"/>
  <c r="R166" i="4"/>
  <c r="P166" i="4"/>
  <c r="BI165" i="4"/>
  <c r="BH165" i="4"/>
  <c r="BG165" i="4"/>
  <c r="BF165" i="4"/>
  <c r="T165" i="4"/>
  <c r="R165" i="4"/>
  <c r="P165" i="4"/>
  <c r="BI164" i="4"/>
  <c r="BH164" i="4"/>
  <c r="BG164" i="4"/>
  <c r="BF164" i="4"/>
  <c r="T164" i="4"/>
  <c r="R164" i="4"/>
  <c r="P164" i="4"/>
  <c r="BI163" i="4"/>
  <c r="BH163" i="4"/>
  <c r="BG163" i="4"/>
  <c r="BF163" i="4"/>
  <c r="T163" i="4"/>
  <c r="R163" i="4"/>
  <c r="P163" i="4"/>
  <c r="BI162" i="4"/>
  <c r="BH162" i="4"/>
  <c r="BG162" i="4"/>
  <c r="BF162" i="4"/>
  <c r="T162" i="4"/>
  <c r="R162" i="4"/>
  <c r="P162" i="4"/>
  <c r="BI160" i="4"/>
  <c r="BH160" i="4"/>
  <c r="BG160" i="4"/>
  <c r="BF160" i="4"/>
  <c r="T160" i="4"/>
  <c r="R160" i="4"/>
  <c r="P160" i="4"/>
  <c r="BI159" i="4"/>
  <c r="BH159" i="4"/>
  <c r="BG159" i="4"/>
  <c r="BF159" i="4"/>
  <c r="T159" i="4"/>
  <c r="R159" i="4"/>
  <c r="P159" i="4"/>
  <c r="BI157" i="4"/>
  <c r="BH157" i="4"/>
  <c r="BG157" i="4"/>
  <c r="BF157" i="4"/>
  <c r="T157" i="4"/>
  <c r="R157" i="4"/>
  <c r="P157" i="4"/>
  <c r="BI156" i="4"/>
  <c r="BH156" i="4"/>
  <c r="BG156" i="4"/>
  <c r="BF156" i="4"/>
  <c r="T156" i="4"/>
  <c r="R156" i="4"/>
  <c r="P156" i="4"/>
  <c r="BI155" i="4"/>
  <c r="BH155" i="4"/>
  <c r="BG155" i="4"/>
  <c r="BF155" i="4"/>
  <c r="T155" i="4"/>
  <c r="R155" i="4"/>
  <c r="P155" i="4"/>
  <c r="BI153" i="4"/>
  <c r="BH153" i="4"/>
  <c r="BG153" i="4"/>
  <c r="BF153" i="4"/>
  <c r="T153" i="4"/>
  <c r="R153" i="4"/>
  <c r="P153" i="4"/>
  <c r="BI152" i="4"/>
  <c r="BH152" i="4"/>
  <c r="BG152" i="4"/>
  <c r="BF152" i="4"/>
  <c r="T152" i="4"/>
  <c r="R152" i="4"/>
  <c r="P152" i="4"/>
  <c r="BI151" i="4"/>
  <c r="BH151" i="4"/>
  <c r="BG151" i="4"/>
  <c r="BF151" i="4"/>
  <c r="T151" i="4"/>
  <c r="R151" i="4"/>
  <c r="P151" i="4"/>
  <c r="BI149" i="4"/>
  <c r="BH149" i="4"/>
  <c r="BG149" i="4"/>
  <c r="BF149" i="4"/>
  <c r="T149" i="4"/>
  <c r="R149" i="4"/>
  <c r="P149" i="4"/>
  <c r="BI147" i="4"/>
  <c r="BH147" i="4"/>
  <c r="BG147" i="4"/>
  <c r="BF147" i="4"/>
  <c r="T147" i="4"/>
  <c r="R147" i="4"/>
  <c r="P147" i="4"/>
  <c r="BI146" i="4"/>
  <c r="BH146" i="4"/>
  <c r="BG146" i="4"/>
  <c r="BF146" i="4"/>
  <c r="T146" i="4"/>
  <c r="R146" i="4"/>
  <c r="P146"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F123" i="4"/>
  <c r="E121" i="4"/>
  <c r="F91" i="4"/>
  <c r="E89" i="4"/>
  <c r="J26" i="4"/>
  <c r="E26" i="4"/>
  <c r="J94" i="4" s="1"/>
  <c r="J25" i="4"/>
  <c r="J23" i="4"/>
  <c r="E23" i="4"/>
  <c r="J125" i="4" s="1"/>
  <c r="J22" i="4"/>
  <c r="J20" i="4"/>
  <c r="E20" i="4"/>
  <c r="F94" i="4"/>
  <c r="J19" i="4"/>
  <c r="J17" i="4"/>
  <c r="E17" i="4"/>
  <c r="F93" i="4" s="1"/>
  <c r="J16" i="4"/>
  <c r="J14" i="4"/>
  <c r="J123" i="4"/>
  <c r="E7" i="4"/>
  <c r="E85" i="4"/>
  <c r="J37" i="3"/>
  <c r="J36" i="3"/>
  <c r="AY96" i="1"/>
  <c r="J35" i="3"/>
  <c r="AX96" i="1" s="1"/>
  <c r="BI128" i="3"/>
  <c r="BH128" i="3"/>
  <c r="BG128" i="3"/>
  <c r="BF128" i="3"/>
  <c r="T128" i="3"/>
  <c r="T127" i="3" s="1"/>
  <c r="T126" i="3" s="1"/>
  <c r="R128" i="3"/>
  <c r="R127" i="3" s="1"/>
  <c r="R126" i="3" s="1"/>
  <c r="P128" i="3"/>
  <c r="P127" i="3" s="1"/>
  <c r="P126" i="3" s="1"/>
  <c r="BI125" i="3"/>
  <c r="BH125" i="3"/>
  <c r="BG125" i="3"/>
  <c r="BF125" i="3"/>
  <c r="T125" i="3"/>
  <c r="R125" i="3"/>
  <c r="P125" i="3"/>
  <c r="BI123" i="3"/>
  <c r="BH123" i="3"/>
  <c r="BG123" i="3"/>
  <c r="BF123" i="3"/>
  <c r="T123" i="3"/>
  <c r="R123" i="3"/>
  <c r="P123" i="3"/>
  <c r="F114" i="3"/>
  <c r="E112" i="3"/>
  <c r="F89" i="3"/>
  <c r="E87" i="3"/>
  <c r="J24" i="3"/>
  <c r="E24" i="3"/>
  <c r="J92" i="3"/>
  <c r="J23" i="3"/>
  <c r="J21" i="3"/>
  <c r="E21" i="3"/>
  <c r="J116" i="3" s="1"/>
  <c r="J20" i="3"/>
  <c r="J18" i="3"/>
  <c r="E18" i="3"/>
  <c r="F117" i="3" s="1"/>
  <c r="J17" i="3"/>
  <c r="J15" i="3"/>
  <c r="E15" i="3"/>
  <c r="F91" i="3"/>
  <c r="J14" i="3"/>
  <c r="J12" i="3"/>
  <c r="J89" i="3"/>
  <c r="E7" i="3"/>
  <c r="E85" i="3"/>
  <c r="J37" i="2"/>
  <c r="J36" i="2"/>
  <c r="AY95" i="1" s="1"/>
  <c r="J35" i="2"/>
  <c r="AX95" i="1"/>
  <c r="BI455" i="2"/>
  <c r="BH455" i="2"/>
  <c r="BG455" i="2"/>
  <c r="BF455" i="2"/>
  <c r="T455" i="2"/>
  <c r="R455" i="2"/>
  <c r="P455" i="2"/>
  <c r="BI453" i="2"/>
  <c r="BH453" i="2"/>
  <c r="BG453" i="2"/>
  <c r="BF453" i="2"/>
  <c r="T453" i="2"/>
  <c r="R453" i="2"/>
  <c r="P453" i="2"/>
  <c r="BI451" i="2"/>
  <c r="BH451" i="2"/>
  <c r="BG451" i="2"/>
  <c r="BF451" i="2"/>
  <c r="T451" i="2"/>
  <c r="R451" i="2"/>
  <c r="P451" i="2"/>
  <c r="BI445" i="2"/>
  <c r="BH445" i="2"/>
  <c r="BG445" i="2"/>
  <c r="BF445" i="2"/>
  <c r="T445" i="2"/>
  <c r="T444" i="2" s="1"/>
  <c r="R445" i="2"/>
  <c r="R444" i="2"/>
  <c r="P445" i="2"/>
  <c r="P444" i="2"/>
  <c r="BI442" i="2"/>
  <c r="BH442" i="2"/>
  <c r="BG442" i="2"/>
  <c r="BF442" i="2"/>
  <c r="T442" i="2"/>
  <c r="R442" i="2"/>
  <c r="P442" i="2"/>
  <c r="BI440" i="2"/>
  <c r="BH440" i="2"/>
  <c r="BG440" i="2"/>
  <c r="BF440" i="2"/>
  <c r="T440" i="2"/>
  <c r="R440" i="2"/>
  <c r="P440" i="2"/>
  <c r="BI438" i="2"/>
  <c r="BH438" i="2"/>
  <c r="BG438" i="2"/>
  <c r="BF438" i="2"/>
  <c r="T438" i="2"/>
  <c r="R438" i="2"/>
  <c r="P438" i="2"/>
  <c r="BI436" i="2"/>
  <c r="BH436" i="2"/>
  <c r="BG436" i="2"/>
  <c r="BF436" i="2"/>
  <c r="T436" i="2"/>
  <c r="R436" i="2"/>
  <c r="P436" i="2"/>
  <c r="BI432" i="2"/>
  <c r="BH432" i="2"/>
  <c r="BG432" i="2"/>
  <c r="BF432" i="2"/>
  <c r="T432" i="2"/>
  <c r="R432" i="2"/>
  <c r="P432" i="2"/>
  <c r="BI430" i="2"/>
  <c r="BH430" i="2"/>
  <c r="BG430" i="2"/>
  <c r="BF430" i="2"/>
  <c r="T430" i="2"/>
  <c r="R430" i="2"/>
  <c r="P430" i="2"/>
  <c r="BI428" i="2"/>
  <c r="BH428" i="2"/>
  <c r="BG428" i="2"/>
  <c r="BF428" i="2"/>
  <c r="T428" i="2"/>
  <c r="R428" i="2"/>
  <c r="P428" i="2"/>
  <c r="BI419" i="2"/>
  <c r="BH419" i="2"/>
  <c r="BG419" i="2"/>
  <c r="BF419" i="2"/>
  <c r="T419" i="2"/>
  <c r="R419" i="2"/>
  <c r="P419" i="2"/>
  <c r="BI414" i="2"/>
  <c r="BH414" i="2"/>
  <c r="BG414" i="2"/>
  <c r="BF414" i="2"/>
  <c r="T414" i="2"/>
  <c r="T407" i="2"/>
  <c r="R414" i="2"/>
  <c r="P414" i="2"/>
  <c r="BI408" i="2"/>
  <c r="BH408" i="2"/>
  <c r="BG408" i="2"/>
  <c r="BF408" i="2"/>
  <c r="T408" i="2"/>
  <c r="R408" i="2"/>
  <c r="R407" i="2" s="1"/>
  <c r="P408" i="2"/>
  <c r="P407" i="2" s="1"/>
  <c r="BI405" i="2"/>
  <c r="BH405" i="2"/>
  <c r="BG405" i="2"/>
  <c r="BF405" i="2"/>
  <c r="T405" i="2"/>
  <c r="R405" i="2"/>
  <c r="P405" i="2"/>
  <c r="BI403" i="2"/>
  <c r="BH403" i="2"/>
  <c r="BG403" i="2"/>
  <c r="BF403" i="2"/>
  <c r="T403" i="2"/>
  <c r="R403" i="2"/>
  <c r="P403" i="2"/>
  <c r="BI400" i="2"/>
  <c r="BH400" i="2"/>
  <c r="BG400" i="2"/>
  <c r="BF400" i="2"/>
  <c r="T400" i="2"/>
  <c r="R400" i="2"/>
  <c r="P400" i="2"/>
  <c r="BI395" i="2"/>
  <c r="BH395" i="2"/>
  <c r="BG395" i="2"/>
  <c r="BF395" i="2"/>
  <c r="T395" i="2"/>
  <c r="R395" i="2"/>
  <c r="P395" i="2"/>
  <c r="BI392" i="2"/>
  <c r="BH392" i="2"/>
  <c r="BG392" i="2"/>
  <c r="BF392" i="2"/>
  <c r="T392" i="2"/>
  <c r="R392" i="2"/>
  <c r="P392" i="2"/>
  <c r="BI390" i="2"/>
  <c r="BH390" i="2"/>
  <c r="BG390" i="2"/>
  <c r="BF390" i="2"/>
  <c r="T390" i="2"/>
  <c r="R390" i="2"/>
  <c r="P390" i="2"/>
  <c r="BI387" i="2"/>
  <c r="BH387" i="2"/>
  <c r="BG387" i="2"/>
  <c r="BF387" i="2"/>
  <c r="T387" i="2"/>
  <c r="R387" i="2"/>
  <c r="P387" i="2"/>
  <c r="BI385" i="2"/>
  <c r="BH385" i="2"/>
  <c r="BG385" i="2"/>
  <c r="BF385" i="2"/>
  <c r="T385" i="2"/>
  <c r="R385" i="2"/>
  <c r="P385" i="2"/>
  <c r="BI382" i="2"/>
  <c r="BH382" i="2"/>
  <c r="BG382" i="2"/>
  <c r="BF382" i="2"/>
  <c r="T382" i="2"/>
  <c r="R382" i="2"/>
  <c r="P382" i="2"/>
  <c r="BI380" i="2"/>
  <c r="BH380" i="2"/>
  <c r="BG380" i="2"/>
  <c r="BF380" i="2"/>
  <c r="T380" i="2"/>
  <c r="R380" i="2"/>
  <c r="P380" i="2"/>
  <c r="BI377" i="2"/>
  <c r="BH377" i="2"/>
  <c r="BG377" i="2"/>
  <c r="BF377" i="2"/>
  <c r="T377" i="2"/>
  <c r="R377" i="2"/>
  <c r="P377" i="2"/>
  <c r="BI375" i="2"/>
  <c r="BH375" i="2"/>
  <c r="BG375" i="2"/>
  <c r="BF375" i="2"/>
  <c r="T375" i="2"/>
  <c r="R375" i="2"/>
  <c r="P375" i="2"/>
  <c r="BI372" i="2"/>
  <c r="BH372" i="2"/>
  <c r="BG372" i="2"/>
  <c r="BF372" i="2"/>
  <c r="T372" i="2"/>
  <c r="R372" i="2"/>
  <c r="P372" i="2"/>
  <c r="BI368" i="2"/>
  <c r="BH368" i="2"/>
  <c r="BG368" i="2"/>
  <c r="BF368" i="2"/>
  <c r="T368" i="2"/>
  <c r="R368" i="2"/>
  <c r="P368" i="2"/>
  <c r="BI365" i="2"/>
  <c r="BH365" i="2"/>
  <c r="BG365" i="2"/>
  <c r="BF365" i="2"/>
  <c r="T365" i="2"/>
  <c r="R365" i="2"/>
  <c r="P365" i="2"/>
  <c r="BI360" i="2"/>
  <c r="BH360" i="2"/>
  <c r="BG360" i="2"/>
  <c r="BF360" i="2"/>
  <c r="T360" i="2"/>
  <c r="R360" i="2"/>
  <c r="P360" i="2"/>
  <c r="BI354" i="2"/>
  <c r="BH354" i="2"/>
  <c r="BG354" i="2"/>
  <c r="BF354" i="2"/>
  <c r="T354" i="2"/>
  <c r="R354" i="2"/>
  <c r="P354" i="2"/>
  <c r="BI352" i="2"/>
  <c r="BH352" i="2"/>
  <c r="BG352" i="2"/>
  <c r="BF352" i="2"/>
  <c r="T352" i="2"/>
  <c r="R352" i="2"/>
  <c r="P352" i="2"/>
  <c r="BI350" i="2"/>
  <c r="BH350" i="2"/>
  <c r="BG350" i="2"/>
  <c r="BF350" i="2"/>
  <c r="T350" i="2"/>
  <c r="R350" i="2"/>
  <c r="P350" i="2"/>
  <c r="BI348" i="2"/>
  <c r="BH348" i="2"/>
  <c r="BG348" i="2"/>
  <c r="BF348" i="2"/>
  <c r="T348" i="2"/>
  <c r="R348" i="2"/>
  <c r="P348" i="2"/>
  <c r="BI346" i="2"/>
  <c r="BH346" i="2"/>
  <c r="BG346" i="2"/>
  <c r="BF346" i="2"/>
  <c r="T346" i="2"/>
  <c r="R346" i="2"/>
  <c r="P346" i="2"/>
  <c r="BI343" i="2"/>
  <c r="BH343" i="2"/>
  <c r="BG343" i="2"/>
  <c r="BF343" i="2"/>
  <c r="T343" i="2"/>
  <c r="R343" i="2"/>
  <c r="P343" i="2"/>
  <c r="BI341" i="2"/>
  <c r="BH341" i="2"/>
  <c r="BG341" i="2"/>
  <c r="BF341" i="2"/>
  <c r="T341" i="2"/>
  <c r="R341" i="2"/>
  <c r="P341" i="2"/>
  <c r="BI339" i="2"/>
  <c r="BH339" i="2"/>
  <c r="BG339" i="2"/>
  <c r="BF339" i="2"/>
  <c r="T339" i="2"/>
  <c r="R339" i="2"/>
  <c r="P339" i="2"/>
  <c r="BI336" i="2"/>
  <c r="BH336" i="2"/>
  <c r="BG336" i="2"/>
  <c r="BF336" i="2"/>
  <c r="T336" i="2"/>
  <c r="R336" i="2"/>
  <c r="P336" i="2"/>
  <c r="BI331" i="2"/>
  <c r="BH331" i="2"/>
  <c r="BG331" i="2"/>
  <c r="BF331" i="2"/>
  <c r="T331" i="2"/>
  <c r="R331" i="2"/>
  <c r="P331" i="2"/>
  <c r="BI329" i="2"/>
  <c r="BH329" i="2"/>
  <c r="BG329" i="2"/>
  <c r="BF329" i="2"/>
  <c r="T329" i="2"/>
  <c r="R329" i="2"/>
  <c r="P329" i="2"/>
  <c r="BI327" i="2"/>
  <c r="BH327" i="2"/>
  <c r="BG327" i="2"/>
  <c r="BF327" i="2"/>
  <c r="T327" i="2"/>
  <c r="R327" i="2"/>
  <c r="P327" i="2"/>
  <c r="BI325" i="2"/>
  <c r="BH325" i="2"/>
  <c r="BG325" i="2"/>
  <c r="BF325" i="2"/>
  <c r="T325" i="2"/>
  <c r="R325" i="2"/>
  <c r="P325" i="2"/>
  <c r="BI322" i="2"/>
  <c r="BH322" i="2"/>
  <c r="BG322" i="2"/>
  <c r="BF322" i="2"/>
  <c r="T322" i="2"/>
  <c r="R322" i="2"/>
  <c r="P322" i="2"/>
  <c r="BI320" i="2"/>
  <c r="BH320" i="2"/>
  <c r="BG320" i="2"/>
  <c r="BF320" i="2"/>
  <c r="T320" i="2"/>
  <c r="R320" i="2"/>
  <c r="P320" i="2"/>
  <c r="BI318" i="2"/>
  <c r="BH318" i="2"/>
  <c r="BG318" i="2"/>
  <c r="BF318" i="2"/>
  <c r="T318" i="2"/>
  <c r="R318" i="2"/>
  <c r="P318" i="2"/>
  <c r="BI316" i="2"/>
  <c r="BH316" i="2"/>
  <c r="BG316" i="2"/>
  <c r="BF316" i="2"/>
  <c r="T316" i="2"/>
  <c r="R316" i="2"/>
  <c r="P316" i="2"/>
  <c r="BI314" i="2"/>
  <c r="BH314" i="2"/>
  <c r="BG314" i="2"/>
  <c r="BF314" i="2"/>
  <c r="T314" i="2"/>
  <c r="R314" i="2"/>
  <c r="P314" i="2"/>
  <c r="BI312" i="2"/>
  <c r="BH312" i="2"/>
  <c r="BG312" i="2"/>
  <c r="BF312" i="2"/>
  <c r="T312" i="2"/>
  <c r="R312" i="2"/>
  <c r="P312" i="2"/>
  <c r="BI310" i="2"/>
  <c r="BH310" i="2"/>
  <c r="BG310" i="2"/>
  <c r="BF310" i="2"/>
  <c r="T310" i="2"/>
  <c r="R310" i="2"/>
  <c r="P310" i="2"/>
  <c r="BI308" i="2"/>
  <c r="BH308" i="2"/>
  <c r="BG308" i="2"/>
  <c r="BF308" i="2"/>
  <c r="T308" i="2"/>
  <c r="R308" i="2"/>
  <c r="P308" i="2"/>
  <c r="BI306" i="2"/>
  <c r="BH306" i="2"/>
  <c r="BG306" i="2"/>
  <c r="BF306" i="2"/>
  <c r="T306" i="2"/>
  <c r="R306" i="2"/>
  <c r="P306" i="2"/>
  <c r="BI303" i="2"/>
  <c r="BH303" i="2"/>
  <c r="BG303" i="2"/>
  <c r="BF303" i="2"/>
  <c r="T303" i="2"/>
  <c r="R303" i="2"/>
  <c r="P303" i="2"/>
  <c r="BI301" i="2"/>
  <c r="BH301" i="2"/>
  <c r="BG301" i="2"/>
  <c r="BF301" i="2"/>
  <c r="T301" i="2"/>
  <c r="R301" i="2"/>
  <c r="P301" i="2"/>
  <c r="BI299" i="2"/>
  <c r="BH299" i="2"/>
  <c r="BG299" i="2"/>
  <c r="BF299" i="2"/>
  <c r="T299" i="2"/>
  <c r="R299" i="2"/>
  <c r="P299" i="2"/>
  <c r="BI297" i="2"/>
  <c r="BH297" i="2"/>
  <c r="BG297" i="2"/>
  <c r="BF297" i="2"/>
  <c r="T297" i="2"/>
  <c r="R297" i="2"/>
  <c r="P297" i="2"/>
  <c r="BI295" i="2"/>
  <c r="BH295" i="2"/>
  <c r="BG295" i="2"/>
  <c r="BF295" i="2"/>
  <c r="T295" i="2"/>
  <c r="R295" i="2"/>
  <c r="P295" i="2"/>
  <c r="BI292" i="2"/>
  <c r="BH292" i="2"/>
  <c r="BG292" i="2"/>
  <c r="BF292" i="2"/>
  <c r="T292" i="2"/>
  <c r="R292" i="2"/>
  <c r="P292"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0" i="2"/>
  <c r="BH280" i="2"/>
  <c r="BG280" i="2"/>
  <c r="BF280" i="2"/>
  <c r="T280" i="2"/>
  <c r="R280" i="2"/>
  <c r="P280" i="2"/>
  <c r="BI278" i="2"/>
  <c r="BH278" i="2"/>
  <c r="BG278" i="2"/>
  <c r="BF278" i="2"/>
  <c r="T278" i="2"/>
  <c r="R278" i="2"/>
  <c r="P278" i="2"/>
  <c r="BI276" i="2"/>
  <c r="BH276" i="2"/>
  <c r="BG276" i="2"/>
  <c r="BF276" i="2"/>
  <c r="T276" i="2"/>
  <c r="R276" i="2"/>
  <c r="P276" i="2"/>
  <c r="BI272" i="2"/>
  <c r="BH272" i="2"/>
  <c r="BG272" i="2"/>
  <c r="BF272" i="2"/>
  <c r="T272" i="2"/>
  <c r="T271" i="2"/>
  <c r="R272" i="2"/>
  <c r="R271" i="2" s="1"/>
  <c r="P272" i="2"/>
  <c r="P271" i="2" s="1"/>
  <c r="BI269" i="2"/>
  <c r="BH269" i="2"/>
  <c r="BG269" i="2"/>
  <c r="BF269" i="2"/>
  <c r="T269" i="2"/>
  <c r="R269" i="2"/>
  <c r="P269" i="2"/>
  <c r="BI266" i="2"/>
  <c r="BH266" i="2"/>
  <c r="BG266" i="2"/>
  <c r="BF266" i="2"/>
  <c r="T266" i="2"/>
  <c r="R266" i="2"/>
  <c r="P266" i="2"/>
  <c r="BI264" i="2"/>
  <c r="BH264" i="2"/>
  <c r="BG264" i="2"/>
  <c r="BF264" i="2"/>
  <c r="T264" i="2"/>
  <c r="R264" i="2"/>
  <c r="P264" i="2"/>
  <c r="BI262" i="2"/>
  <c r="BH262" i="2"/>
  <c r="BG262" i="2"/>
  <c r="BF262" i="2"/>
  <c r="T262" i="2"/>
  <c r="R262" i="2"/>
  <c r="P262" i="2"/>
  <c r="BI260" i="2"/>
  <c r="BH260" i="2"/>
  <c r="BG260" i="2"/>
  <c r="BF260" i="2"/>
  <c r="T260" i="2"/>
  <c r="R260" i="2"/>
  <c r="P260" i="2"/>
  <c r="BI254" i="2"/>
  <c r="BH254" i="2"/>
  <c r="BG254" i="2"/>
  <c r="BF254" i="2"/>
  <c r="T254" i="2"/>
  <c r="R254" i="2"/>
  <c r="P254" i="2"/>
  <c r="BI250" i="2"/>
  <c r="BH250" i="2"/>
  <c r="BG250" i="2"/>
  <c r="BF250" i="2"/>
  <c r="T250" i="2"/>
  <c r="R250" i="2"/>
  <c r="P250" i="2"/>
  <c r="BI243" i="2"/>
  <c r="BH243" i="2"/>
  <c r="BG243" i="2"/>
  <c r="BF243" i="2"/>
  <c r="T243" i="2"/>
  <c r="R243" i="2"/>
  <c r="P243" i="2"/>
  <c r="BI238" i="2"/>
  <c r="BH238" i="2"/>
  <c r="BG238" i="2"/>
  <c r="BF238" i="2"/>
  <c r="T238" i="2"/>
  <c r="R238" i="2"/>
  <c r="P238" i="2"/>
  <c r="BI232" i="2"/>
  <c r="BH232" i="2"/>
  <c r="BG232" i="2"/>
  <c r="BF232" i="2"/>
  <c r="T232" i="2"/>
  <c r="R232" i="2"/>
  <c r="P232" i="2"/>
  <c r="BI226" i="2"/>
  <c r="BH226" i="2"/>
  <c r="BG226" i="2"/>
  <c r="BF226" i="2"/>
  <c r="T226" i="2"/>
  <c r="R226" i="2"/>
  <c r="P226" i="2"/>
  <c r="BI223" i="2"/>
  <c r="BH223" i="2"/>
  <c r="BG223" i="2"/>
  <c r="BF223" i="2"/>
  <c r="T223" i="2"/>
  <c r="R223" i="2"/>
  <c r="P223" i="2"/>
  <c r="BI218" i="2"/>
  <c r="BH218" i="2"/>
  <c r="BG218" i="2"/>
  <c r="BF218" i="2"/>
  <c r="T218" i="2"/>
  <c r="R218" i="2"/>
  <c r="P218" i="2"/>
  <c r="BI213" i="2"/>
  <c r="BH213" i="2"/>
  <c r="BG213" i="2"/>
  <c r="BF213" i="2"/>
  <c r="T213" i="2"/>
  <c r="R213" i="2"/>
  <c r="P213" i="2"/>
  <c r="BI208" i="2"/>
  <c r="BH208" i="2"/>
  <c r="BG208" i="2"/>
  <c r="BF208" i="2"/>
  <c r="T208" i="2"/>
  <c r="R208" i="2"/>
  <c r="P208" i="2"/>
  <c r="BI203" i="2"/>
  <c r="BH203" i="2"/>
  <c r="BG203" i="2"/>
  <c r="BF203" i="2"/>
  <c r="T203" i="2"/>
  <c r="R203" i="2"/>
  <c r="P203" i="2"/>
  <c r="BI198" i="2"/>
  <c r="BH198" i="2"/>
  <c r="BG198" i="2"/>
  <c r="BF198" i="2"/>
  <c r="T198" i="2"/>
  <c r="R198" i="2"/>
  <c r="P198" i="2"/>
  <c r="BI196" i="2"/>
  <c r="BH196" i="2"/>
  <c r="BG196" i="2"/>
  <c r="BF196" i="2"/>
  <c r="T196" i="2"/>
  <c r="R196" i="2"/>
  <c r="P196" i="2"/>
  <c r="BI191" i="2"/>
  <c r="BH191" i="2"/>
  <c r="BG191" i="2"/>
  <c r="BF191" i="2"/>
  <c r="T191" i="2"/>
  <c r="R191" i="2"/>
  <c r="P191" i="2"/>
  <c r="BI188" i="2"/>
  <c r="BH188" i="2"/>
  <c r="BG188" i="2"/>
  <c r="BF188" i="2"/>
  <c r="T188" i="2"/>
  <c r="R188" i="2"/>
  <c r="P188" i="2"/>
  <c r="BI186" i="2"/>
  <c r="BH186" i="2"/>
  <c r="BG186" i="2"/>
  <c r="BF186" i="2"/>
  <c r="T186" i="2"/>
  <c r="R186" i="2"/>
  <c r="P186" i="2"/>
  <c r="BI182" i="2"/>
  <c r="BH182" i="2"/>
  <c r="BG182" i="2"/>
  <c r="BF182" i="2"/>
  <c r="T182" i="2"/>
  <c r="R182" i="2"/>
  <c r="P182" i="2"/>
  <c r="BI174" i="2"/>
  <c r="BH174" i="2"/>
  <c r="BG174" i="2"/>
  <c r="BF174" i="2"/>
  <c r="T174" i="2"/>
  <c r="R174" i="2"/>
  <c r="P174" i="2"/>
  <c r="BI172" i="2"/>
  <c r="BH172" i="2"/>
  <c r="BG172" i="2"/>
  <c r="BF172" i="2"/>
  <c r="T172" i="2"/>
  <c r="R172" i="2"/>
  <c r="P172"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58" i="2"/>
  <c r="BH158" i="2"/>
  <c r="BG158" i="2"/>
  <c r="BF158" i="2"/>
  <c r="T158" i="2"/>
  <c r="R158" i="2"/>
  <c r="P158" i="2"/>
  <c r="BI156" i="2"/>
  <c r="BH156" i="2"/>
  <c r="BG156" i="2"/>
  <c r="BF156" i="2"/>
  <c r="T156" i="2"/>
  <c r="R156" i="2"/>
  <c r="P156" i="2"/>
  <c r="BI152" i="2"/>
  <c r="BH152" i="2"/>
  <c r="BG152" i="2"/>
  <c r="BF152" i="2"/>
  <c r="T152" i="2"/>
  <c r="R152" i="2"/>
  <c r="P152" i="2"/>
  <c r="BI147" i="2"/>
  <c r="BH147" i="2"/>
  <c r="BG147" i="2"/>
  <c r="BF147" i="2"/>
  <c r="T147" i="2"/>
  <c r="R147" i="2"/>
  <c r="P147" i="2"/>
  <c r="BI144" i="2"/>
  <c r="BH144" i="2"/>
  <c r="BG144" i="2"/>
  <c r="BF144" i="2"/>
  <c r="T144" i="2"/>
  <c r="R144" i="2"/>
  <c r="P144" i="2"/>
  <c r="BI139" i="2"/>
  <c r="BH139" i="2"/>
  <c r="BG139" i="2"/>
  <c r="BF139" i="2"/>
  <c r="T139" i="2"/>
  <c r="R139" i="2"/>
  <c r="P139" i="2"/>
  <c r="J132" i="2"/>
  <c r="F132" i="2"/>
  <c r="F130" i="2"/>
  <c r="E128" i="2"/>
  <c r="J91" i="2"/>
  <c r="F91" i="2"/>
  <c r="F89" i="2"/>
  <c r="E87" i="2"/>
  <c r="J24" i="2"/>
  <c r="E24" i="2"/>
  <c r="J133" i="2"/>
  <c r="J23" i="2"/>
  <c r="J18" i="2"/>
  <c r="E18" i="2"/>
  <c r="F133" i="2" s="1"/>
  <c r="J17" i="2"/>
  <c r="J12" i="2"/>
  <c r="J130" i="2"/>
  <c r="E7" i="2"/>
  <c r="E126" i="2" s="1"/>
  <c r="L90" i="1"/>
  <c r="AM90" i="1"/>
  <c r="AM89" i="1"/>
  <c r="L89" i="1"/>
  <c r="AM87" i="1"/>
  <c r="L87" i="1"/>
  <c r="L85" i="1"/>
  <c r="L84" i="1"/>
  <c r="BK438" i="2"/>
  <c r="BK432" i="2"/>
  <c r="BK395" i="2"/>
  <c r="J375" i="2"/>
  <c r="J365" i="2"/>
  <c r="J346" i="2"/>
  <c r="BK322" i="2"/>
  <c r="J314" i="2"/>
  <c r="J297" i="2"/>
  <c r="BK283" i="2"/>
  <c r="J262" i="2"/>
  <c r="J198" i="2"/>
  <c r="BK162" i="2"/>
  <c r="BK455" i="2"/>
  <c r="J390" i="2"/>
  <c r="J354" i="2"/>
  <c r="BK336" i="2"/>
  <c r="BK310" i="2"/>
  <c r="J301" i="2"/>
  <c r="BK285" i="2"/>
  <c r="BK276" i="2"/>
  <c r="BK250" i="2"/>
  <c r="BK208" i="2"/>
  <c r="BK168" i="2"/>
  <c r="AS102" i="1"/>
  <c r="BK405" i="2"/>
  <c r="J395" i="2"/>
  <c r="J377" i="2"/>
  <c r="BK354" i="2"/>
  <c r="J327" i="2"/>
  <c r="BK292" i="2"/>
  <c r="J264" i="2"/>
  <c r="BK243" i="2"/>
  <c r="J213" i="2"/>
  <c r="J188" i="2"/>
  <c r="J168" i="2"/>
  <c r="BK152" i="2"/>
  <c r="BK430" i="2"/>
  <c r="BK382" i="2"/>
  <c r="BK377" i="2"/>
  <c r="J343" i="2"/>
  <c r="J325" i="2"/>
  <c r="BK308" i="2"/>
  <c r="J272" i="2"/>
  <c r="J218" i="2"/>
  <c r="BK191" i="2"/>
  <c r="BK158" i="2"/>
  <c r="J125" i="3"/>
  <c r="BK125" i="3"/>
  <c r="J313" i="4"/>
  <c r="J302" i="4"/>
  <c r="J289" i="4"/>
  <c r="J283" i="4"/>
  <c r="BK268" i="4"/>
  <c r="BK252" i="4"/>
  <c r="BK240" i="4"/>
  <c r="BK230" i="4"/>
  <c r="BK221" i="4"/>
  <c r="J214" i="4"/>
  <c r="BK205" i="4"/>
  <c r="BK197" i="4"/>
  <c r="BK177" i="4"/>
  <c r="BK166" i="4"/>
  <c r="BK153" i="4"/>
  <c r="J144" i="4"/>
  <c r="J314" i="4"/>
  <c r="BK295" i="4"/>
  <c r="BK283" i="4"/>
  <c r="BK270" i="4"/>
  <c r="J256" i="4"/>
  <c r="J240" i="4"/>
  <c r="BK224" i="4"/>
  <c r="BK216" i="4"/>
  <c r="J211" i="4"/>
  <c r="J197" i="4"/>
  <c r="BK181" i="4"/>
  <c r="J163" i="4"/>
  <c r="J157" i="4"/>
  <c r="J149" i="4"/>
  <c r="J139" i="4"/>
  <c r="BK306" i="4"/>
  <c r="BK301" i="4"/>
  <c r="BK293" i="4"/>
  <c r="J278" i="4"/>
  <c r="J270" i="4"/>
  <c r="BK258" i="4"/>
  <c r="J248" i="4"/>
  <c r="BK225" i="4"/>
  <c r="BK217" i="4"/>
  <c r="BK204" i="4"/>
  <c r="J192" i="4"/>
  <c r="J181" i="4"/>
  <c r="BK175" i="4"/>
  <c r="J167" i="4"/>
  <c r="BK151" i="4"/>
  <c r="J140" i="4"/>
  <c r="BK136" i="4"/>
  <c r="J131" i="4"/>
  <c r="BK314" i="4"/>
  <c r="J293" i="4"/>
  <c r="BK281" i="4"/>
  <c r="J275" i="4"/>
  <c r="J262" i="4"/>
  <c r="J236" i="4"/>
  <c r="BK227" i="4"/>
  <c r="BK219" i="4"/>
  <c r="BK214" i="4"/>
  <c r="J208" i="4"/>
  <c r="BK184" i="4"/>
  <c r="J178" i="4"/>
  <c r="J169" i="4"/>
  <c r="BK160" i="4"/>
  <c r="BK146" i="4"/>
  <c r="BK137" i="4"/>
  <c r="BK210" i="5"/>
  <c r="J200" i="5"/>
  <c r="BK191" i="5"/>
  <c r="J180" i="5"/>
  <c r="BK166" i="5"/>
  <c r="J155" i="5"/>
  <c r="BK147" i="5"/>
  <c r="BK141" i="5"/>
  <c r="BK129" i="5"/>
  <c r="BK207" i="5"/>
  <c r="J191" i="5"/>
  <c r="BK184" i="5"/>
  <c r="BK174" i="5"/>
  <c r="J165" i="5"/>
  <c r="J156" i="5"/>
  <c r="J151" i="5"/>
  <c r="J146" i="5"/>
  <c r="BK139" i="5"/>
  <c r="J134" i="5"/>
  <c r="J210" i="5"/>
  <c r="J207" i="5"/>
  <c r="J195" i="5"/>
  <c r="BK180" i="5"/>
  <c r="J172" i="5"/>
  <c r="BK165" i="5"/>
  <c r="BK153" i="5"/>
  <c r="BK145" i="5"/>
  <c r="BK138" i="5"/>
  <c r="BK130" i="5"/>
  <c r="BK188" i="5"/>
  <c r="J150" i="5"/>
  <c r="BK132" i="5"/>
  <c r="BK159" i="6"/>
  <c r="J151" i="6"/>
  <c r="J147" i="6"/>
  <c r="BK155" i="6"/>
  <c r="BK148" i="6"/>
  <c r="J140" i="6"/>
  <c r="J129" i="6"/>
  <c r="J538" i="7"/>
  <c r="J517" i="7"/>
  <c r="J463" i="7"/>
  <c r="BK438" i="7"/>
  <c r="J410" i="7"/>
  <c r="BK389" i="7"/>
  <c r="BK372" i="7"/>
  <c r="BK366" i="7"/>
  <c r="J352" i="7"/>
  <c r="J325" i="7"/>
  <c r="J313" i="7"/>
  <c r="BK294" i="7"/>
  <c r="BK269" i="7"/>
  <c r="J257" i="7"/>
  <c r="J246" i="7"/>
  <c r="BK233" i="7"/>
  <c r="J208" i="7"/>
  <c r="J188" i="7"/>
  <c r="J176" i="7"/>
  <c r="J553" i="7"/>
  <c r="BK529" i="7"/>
  <c r="BK495" i="7"/>
  <c r="J467" i="7"/>
  <c r="BK410" i="7"/>
  <c r="J379" i="7"/>
  <c r="BK352" i="7"/>
  <c r="BK339" i="7"/>
  <c r="J332" i="7"/>
  <c r="BK312" i="7"/>
  <c r="BK303" i="7"/>
  <c r="J281" i="7"/>
  <c r="J269" i="7"/>
  <c r="BK257" i="7"/>
  <c r="BK246" i="7"/>
  <c r="BK223" i="7"/>
  <c r="BK189" i="7"/>
  <c r="BK184" i="7"/>
  <c r="J178" i="7"/>
  <c r="BK174" i="7"/>
  <c r="J162" i="7"/>
  <c r="BK138" i="7"/>
  <c r="BK525" i="7"/>
  <c r="BK490" i="7"/>
  <c r="BK461" i="7"/>
  <c r="J436" i="7"/>
  <c r="J404" i="7"/>
  <c r="BK384" i="7"/>
  <c r="BK367" i="7"/>
  <c r="J361" i="7"/>
  <c r="J327" i="7"/>
  <c r="BK318" i="7"/>
  <c r="BK305" i="7"/>
  <c r="BK300" i="7"/>
  <c r="BK293" i="7"/>
  <c r="J280" i="7"/>
  <c r="BK267" i="7"/>
  <c r="BK256" i="7"/>
  <c r="J240" i="7"/>
  <c r="J222" i="7"/>
  <c r="BK212" i="7"/>
  <c r="BK193" i="7"/>
  <c r="J172" i="7"/>
  <c r="J142" i="7"/>
  <c r="J561" i="7"/>
  <c r="J557" i="7"/>
  <c r="BK548" i="7"/>
  <c r="BK538" i="7"/>
  <c r="BK513" i="7"/>
  <c r="J495" i="7"/>
  <c r="BK482" i="7"/>
  <c r="BK459" i="7"/>
  <c r="BK440" i="7"/>
  <c r="J427" i="7"/>
  <c r="BK412" i="7"/>
  <c r="J389" i="7"/>
  <c r="BK361" i="7"/>
  <c r="BK340" i="7"/>
  <c r="BK333" i="7"/>
  <c r="J326" i="7"/>
  <c r="J303" i="7"/>
  <c r="BK292" i="7"/>
  <c r="J285" i="7"/>
  <c r="BK218" i="7"/>
  <c r="J189" i="7"/>
  <c r="BK181" i="7"/>
  <c r="BK177" i="7"/>
  <c r="J151" i="7"/>
  <c r="J122" i="8"/>
  <c r="J123" i="8"/>
  <c r="J131" i="9"/>
  <c r="BK125" i="9"/>
  <c r="J125" i="9"/>
  <c r="BK135" i="9"/>
  <c r="BK133" i="9"/>
  <c r="J121" i="9"/>
  <c r="J125" i="10"/>
  <c r="BK125" i="11"/>
  <c r="J131" i="11"/>
  <c r="BK129" i="12"/>
  <c r="BK144" i="12"/>
  <c r="BK133" i="12"/>
  <c r="J144" i="12"/>
  <c r="J147" i="12"/>
  <c r="J440" i="2"/>
  <c r="BK419" i="2"/>
  <c r="BK392" i="2"/>
  <c r="J368" i="2"/>
  <c r="J350" i="2"/>
  <c r="BK339" i="2"/>
  <c r="J316" i="2"/>
  <c r="BK299" i="2"/>
  <c r="BK287" i="2"/>
  <c r="BK269" i="2"/>
  <c r="J238" i="2"/>
  <c r="BK188" i="2"/>
  <c r="BK156" i="2"/>
  <c r="BK442" i="2"/>
  <c r="J387" i="2"/>
  <c r="BK346" i="2"/>
  <c r="J320" i="2"/>
  <c r="BK303" i="2"/>
  <c r="J292" i="2"/>
  <c r="J280" i="2"/>
  <c r="BK272" i="2"/>
  <c r="BK223" i="2"/>
  <c r="BK182" i="2"/>
  <c r="J158" i="2"/>
  <c r="BK453" i="2"/>
  <c r="BK440" i="2"/>
  <c r="J428" i="2"/>
  <c r="BK403" i="2"/>
  <c r="BK390" i="2"/>
  <c r="BK368" i="2"/>
  <c r="J336" i="2"/>
  <c r="BK320" i="2"/>
  <c r="J306" i="2"/>
  <c r="J276" i="2"/>
  <c r="J250" i="2"/>
  <c r="J208" i="2"/>
  <c r="BK186" i="2"/>
  <c r="BK166" i="2"/>
  <c r="BK445" i="2"/>
  <c r="BK408" i="2"/>
  <c r="BK360" i="2"/>
  <c r="J339" i="2"/>
  <c r="BK316" i="2"/>
  <c r="BK301" i="2"/>
  <c r="J266" i="2"/>
  <c r="BK213" i="2"/>
  <c r="J182" i="2"/>
  <c r="BK147" i="2"/>
  <c r="AS97" i="1"/>
  <c r="J306" i="4"/>
  <c r="J301" i="4"/>
  <c r="J296" i="4"/>
  <c r="BK280" i="4"/>
  <c r="BK278" i="4"/>
  <c r="J263" i="4"/>
  <c r="J242" i="4"/>
  <c r="J226" i="4"/>
  <c r="J219" i="4"/>
  <c r="J212" i="4"/>
  <c r="J203" i="4"/>
  <c r="BK192" i="4"/>
  <c r="BK174" i="4"/>
  <c r="BK165" i="4"/>
  <c r="J155" i="4"/>
  <c r="BK147" i="4"/>
  <c r="BK132" i="4"/>
  <c r="J310" i="4"/>
  <c r="J294" i="4"/>
  <c r="J276" i="4"/>
  <c r="BK263" i="4"/>
  <c r="BK242" i="4"/>
  <c r="BK229" i="4"/>
  <c r="J217" i="4"/>
  <c r="J206" i="4"/>
  <c r="BK183" i="4"/>
  <c r="J175" i="4"/>
  <c r="J160" i="4"/>
  <c r="BK155" i="4"/>
  <c r="BK141" i="4"/>
  <c r="J132" i="4"/>
  <c r="BK303" i="4"/>
  <c r="BK294" i="4"/>
  <c r="J290" i="4"/>
  <c r="BK273" i="4"/>
  <c r="BK262" i="4"/>
  <c r="J254" i="4"/>
  <c r="BK244" i="4"/>
  <c r="J228" i="4"/>
  <c r="BK222" i="4"/>
  <c r="J216" i="4"/>
  <c r="J199" i="4"/>
  <c r="J190" i="4"/>
  <c r="J177" i="4"/>
  <c r="BK172" i="4"/>
  <c r="BK157" i="4"/>
  <c r="BK142" i="4"/>
  <c r="J138" i="4"/>
  <c r="BK134" i="4"/>
  <c r="BK318" i="4"/>
  <c r="BK313" i="4"/>
  <c r="BK291" i="4"/>
  <c r="J279" i="4"/>
  <c r="J273" i="4"/>
  <c r="BK246" i="4"/>
  <c r="BK231" i="4"/>
  <c r="J223" i="4"/>
  <c r="J210" i="4"/>
  <c r="BK193" i="4"/>
  <c r="J183" i="4"/>
  <c r="J176" i="4"/>
  <c r="BK167" i="4"/>
  <c r="J164" i="4"/>
  <c r="J153" i="4"/>
  <c r="BK138" i="4"/>
  <c r="J209" i="5"/>
  <c r="BK198" i="5"/>
  <c r="J187" i="5"/>
  <c r="BK178" i="5"/>
  <c r="BK163" i="5"/>
  <c r="BK148" i="5"/>
  <c r="BK144" i="5"/>
  <c r="J140" i="5"/>
  <c r="BK131" i="5"/>
  <c r="J203" i="5"/>
  <c r="J188" i="5"/>
  <c r="BK182" i="5"/>
  <c r="BK167" i="5"/>
  <c r="J161" i="5"/>
  <c r="J153" i="5"/>
  <c r="J148" i="5"/>
  <c r="J144" i="5"/>
  <c r="J137" i="5"/>
  <c r="J130" i="5"/>
  <c r="BK208" i="5"/>
  <c r="BK200" i="5"/>
  <c r="J189" i="5"/>
  <c r="BK177" i="5"/>
  <c r="J169" i="5"/>
  <c r="J158" i="5"/>
  <c r="J149" i="5"/>
  <c r="J161" i="6"/>
  <c r="BK152" i="6"/>
  <c r="J148" i="6"/>
  <c r="BK129" i="6"/>
  <c r="J154" i="6"/>
  <c r="J149" i="6"/>
  <c r="J138" i="6"/>
  <c r="BK127" i="6"/>
  <c r="J544" i="7"/>
  <c r="BK534" i="7"/>
  <c r="J482" i="7"/>
  <c r="J461" i="7"/>
  <c r="BK436" i="7"/>
  <c r="BK400" i="7"/>
  <c r="J387" i="7"/>
  <c r="J367" i="7"/>
  <c r="BK358" i="7"/>
  <c r="J342" i="7"/>
  <c r="J319" i="7"/>
  <c r="J296" i="7"/>
  <c r="J287" i="7"/>
  <c r="J267" i="7"/>
  <c r="J256" i="7"/>
  <c r="J241" i="7"/>
  <c r="BK222" i="7"/>
  <c r="J206" i="7"/>
  <c r="J186" i="7"/>
  <c r="J170" i="7"/>
  <c r="J550" i="7"/>
  <c r="BK509" i="7"/>
  <c r="J472" i="7"/>
  <c r="J412" i="7"/>
  <c r="BK387" i="7"/>
  <c r="J372" i="7"/>
  <c r="BK346" i="7"/>
  <c r="BK338" i="7"/>
  <c r="J331" i="7"/>
  <c r="J311" i="7"/>
  <c r="J300" i="7"/>
  <c r="BK280" i="7"/>
  <c r="J261" i="7"/>
  <c r="J250" i="7"/>
  <c r="BK229" i="7"/>
  <c r="J207" i="7"/>
  <c r="BK188" i="7"/>
  <c r="J180" i="7"/>
  <c r="BK176" i="7"/>
  <c r="BK172" i="7"/>
  <c r="BK156" i="7"/>
  <c r="BK553" i="7"/>
  <c r="J513" i="7"/>
  <c r="J474" i="7"/>
  <c r="J465" i="7"/>
  <c r="BK445" i="7"/>
  <c r="J432" i="7"/>
  <c r="BK423" i="7"/>
  <c r="BK392" i="7"/>
  <c r="BK379" i="7"/>
  <c r="BK360" i="7"/>
  <c r="BK325" i="7"/>
  <c r="J310" i="7"/>
  <c r="J304" i="7"/>
  <c r="BK299" i="7"/>
  <c r="J292" i="7"/>
  <c r="J275" i="7"/>
  <c r="J263" i="7"/>
  <c r="J251" i="7"/>
  <c r="BK235" i="7"/>
  <c r="J218" i="7"/>
  <c r="BK208" i="7"/>
  <c r="J181" i="7"/>
  <c r="BK165" i="7"/>
  <c r="BK134" i="7"/>
  <c r="J559" i="7"/>
  <c r="BK555" i="7"/>
  <c r="BK544" i="7"/>
  <c r="J534" i="7"/>
  <c r="BK504" i="7"/>
  <c r="J490" i="7"/>
  <c r="BK467" i="7"/>
  <c r="J445" i="7"/>
  <c r="BK432" i="7"/>
  <c r="J416" i="7"/>
  <c r="J392" i="7"/>
  <c r="J346" i="7"/>
  <c r="J339" i="7"/>
  <c r="BK332" i="7"/>
  <c r="J317" i="7"/>
  <c r="BK304" i="7"/>
  <c r="J297" i="7"/>
  <c r="BK287" i="7"/>
  <c r="J274" i="7"/>
  <c r="BK206" i="7"/>
  <c r="BK186" i="7"/>
  <c r="J182" i="7"/>
  <c r="BK178" i="7"/>
  <c r="J134" i="7"/>
  <c r="BK122" i="8"/>
  <c r="BK124" i="8"/>
  <c r="BK121" i="8"/>
  <c r="BK127" i="9"/>
  <c r="BK131" i="9"/>
  <c r="BK121" i="9"/>
  <c r="J127" i="9"/>
  <c r="BK125" i="10"/>
  <c r="J129" i="10"/>
  <c r="BK131" i="11"/>
  <c r="BK129" i="11"/>
  <c r="J129" i="12"/>
  <c r="J442" i="2"/>
  <c r="BK428" i="2"/>
  <c r="BK387" i="2"/>
  <c r="J360" i="2"/>
  <c r="BK348" i="2"/>
  <c r="J331" i="2"/>
  <c r="BK318" i="2"/>
  <c r="J312" i="2"/>
  <c r="J285" i="2"/>
  <c r="BK254" i="2"/>
  <c r="BK232" i="2"/>
  <c r="BK174" i="2"/>
  <c r="J147" i="2"/>
  <c r="J403" i="2"/>
  <c r="BK385" i="2"/>
  <c r="J352" i="2"/>
  <c r="BK325" i="2"/>
  <c r="J308" i="2"/>
  <c r="J299" i="2"/>
  <c r="BK289" i="2"/>
  <c r="BK278" i="2"/>
  <c r="BK226" i="2"/>
  <c r="BK198" i="2"/>
  <c r="J172" i="2"/>
  <c r="J144" i="2"/>
  <c r="BK451" i="2"/>
  <c r="J438" i="2"/>
  <c r="J430" i="2"/>
  <c r="J408" i="2"/>
  <c r="J400" i="2"/>
  <c r="BK380" i="2"/>
  <c r="BK365" i="2"/>
  <c r="BK331" i="2"/>
  <c r="BK312" i="2"/>
  <c r="BK297" i="2"/>
  <c r="J269" i="2"/>
  <c r="J254" i="2"/>
  <c r="J232" i="2"/>
  <c r="J191" i="2"/>
  <c r="BK172" i="2"/>
  <c r="J156" i="2"/>
  <c r="J432" i="2"/>
  <c r="J385" i="2"/>
  <c r="BK375" i="2"/>
  <c r="J348" i="2"/>
  <c r="BK327" i="2"/>
  <c r="BK314" i="2"/>
  <c r="J287" i="2"/>
  <c r="BK262" i="2"/>
  <c r="J223" i="2"/>
  <c r="BK196" i="2"/>
  <c r="J162" i="2"/>
  <c r="J139" i="2"/>
  <c r="BK128" i="3"/>
  <c r="BK123" i="3"/>
  <c r="BK308" i="4"/>
  <c r="J303" i="4"/>
  <c r="BK297" i="4"/>
  <c r="J287" i="4"/>
  <c r="BK279" i="4"/>
  <c r="J266" i="4"/>
  <c r="BK248" i="4"/>
  <c r="BK238" i="4"/>
  <c r="BK228" i="4"/>
  <c r="J218" i="4"/>
  <c r="BK206" i="4"/>
  <c r="J201" i="4"/>
  <c r="BK190" i="4"/>
  <c r="BK178" i="4"/>
  <c r="BK173" i="4"/>
  <c r="BK164" i="4"/>
  <c r="J152" i="4"/>
  <c r="J143" i="4"/>
  <c r="BK131" i="4"/>
  <c r="J308" i="4"/>
  <c r="BK287" i="4"/>
  <c r="BK277" i="4"/>
  <c r="J268" i="4"/>
  <c r="BK254" i="4"/>
  <c r="BK234" i="4"/>
  <c r="J222" i="4"/>
  <c r="BK215" i="4"/>
  <c r="BK208" i="4"/>
  <c r="J186" i="4"/>
  <c r="BK179" i="4"/>
  <c r="J162" i="4"/>
  <c r="BK156" i="4"/>
  <c r="J146" i="4"/>
  <c r="BK135" i="4"/>
  <c r="BK304" i="4"/>
  <c r="BK296" i="4"/>
  <c r="BK289" i="4"/>
  <c r="BK275" i="4"/>
  <c r="BK264" i="4"/>
  <c r="BK256" i="4"/>
  <c r="BK250" i="4"/>
  <c r="J230" i="4"/>
  <c r="BK223" i="4"/>
  <c r="BK210" i="4"/>
  <c r="BK201" i="4"/>
  <c r="BK191" i="4"/>
  <c r="J184" i="4"/>
  <c r="J174" i="4"/>
  <c r="BK152" i="4"/>
  <c r="J141" i="4"/>
  <c r="J137" i="4"/>
  <c r="BK133" i="4"/>
  <c r="J316" i="4"/>
  <c r="J295" i="4"/>
  <c r="BK290" i="4"/>
  <c r="BK276" i="4"/>
  <c r="J264" i="4"/>
  <c r="J250" i="4"/>
  <c r="J234" i="4"/>
  <c r="J224" i="4"/>
  <c r="J215" i="4"/>
  <c r="BK211" i="4"/>
  <c r="BK195" i="4"/>
  <c r="BK186" i="4"/>
  <c r="J179" i="4"/>
  <c r="BK171" i="4"/>
  <c r="BK162" i="4"/>
  <c r="J156" i="4"/>
  <c r="BK143" i="4"/>
  <c r="J133" i="4"/>
  <c r="J205" i="5"/>
  <c r="J199" i="5"/>
  <c r="BK186" i="5"/>
  <c r="J174" i="5"/>
  <c r="BK159" i="5"/>
  <c r="BK154" i="5"/>
  <c r="BK146" i="5"/>
  <c r="J135" i="5"/>
  <c r="J211" i="5"/>
  <c r="J193" i="5"/>
  <c r="J186" i="5"/>
  <c r="J177" i="5"/>
  <c r="BK172" i="5"/>
  <c r="J166" i="5"/>
  <c r="BK157" i="5"/>
  <c r="BK152" i="5"/>
  <c r="J147" i="5"/>
  <c r="J143" i="5"/>
  <c r="BK135" i="5"/>
  <c r="J129" i="5"/>
  <c r="BK209" i="5"/>
  <c r="BK199" i="5"/>
  <c r="BK193" i="5"/>
  <c r="J178" i="5"/>
  <c r="J170" i="5"/>
  <c r="J162" i="5"/>
  <c r="J157" i="5"/>
  <c r="BK155" i="5"/>
  <c r="BK140" i="5"/>
  <c r="BK134" i="5"/>
  <c r="BK189" i="5"/>
  <c r="J159" i="5"/>
  <c r="BK157" i="6"/>
  <c r="BK149" i="6"/>
  <c r="J160" i="6"/>
  <c r="BK151" i="6"/>
  <c r="J145" i="6"/>
  <c r="BK130" i="6"/>
  <c r="BK126" i="6"/>
  <c r="J542" i="7"/>
  <c r="J525" i="7"/>
  <c r="BK472" i="7"/>
  <c r="BK452" i="7"/>
  <c r="J425" i="7"/>
  <c r="BK398" i="7"/>
  <c r="J385" i="7"/>
  <c r="BK359" i="7"/>
  <c r="J348" i="7"/>
  <c r="BK321" i="7"/>
  <c r="BK310" i="7"/>
  <c r="J295" i="7"/>
  <c r="J286" i="7"/>
  <c r="BK263" i="7"/>
  <c r="J255" i="7"/>
  <c r="BK245" i="7"/>
  <c r="J223" i="7"/>
  <c r="BK207" i="7"/>
  <c r="J199" i="7"/>
  <c r="J184" i="7"/>
  <c r="J147" i="7"/>
  <c r="J548" i="7"/>
  <c r="J504" i="7"/>
  <c r="BK474" i="7"/>
  <c r="BK418" i="7"/>
  <c r="J394" i="7"/>
  <c r="J373" i="7"/>
  <c r="BK348" i="7"/>
  <c r="J340" i="7"/>
  <c r="J334" i="7"/>
  <c r="BK319" i="7"/>
  <c r="BK309" i="7"/>
  <c r="BK295" i="7"/>
  <c r="J279" i="7"/>
  <c r="BK255" i="7"/>
  <c r="BK240" i="7"/>
  <c r="J228" i="7"/>
  <c r="J193" i="7"/>
  <c r="J187" i="7"/>
  <c r="J183" i="7"/>
  <c r="BK175" i="7"/>
  <c r="J165" i="7"/>
  <c r="BK147" i="7"/>
  <c r="J529" i="7"/>
  <c r="BK517" i="7"/>
  <c r="BK486" i="7"/>
  <c r="BK463" i="7"/>
  <c r="J447" i="7"/>
  <c r="BK434" i="7"/>
  <c r="BK425" i="7"/>
  <c r="J398" i="7"/>
  <c r="BK385" i="7"/>
  <c r="BK378" i="7"/>
  <c r="J359" i="7"/>
  <c r="BK326" i="7"/>
  <c r="BK311" i="7"/>
  <c r="BK302" i="7"/>
  <c r="BK297" i="7"/>
  <c r="BK286" i="7"/>
  <c r="BK274" i="7"/>
  <c r="BK262" i="7"/>
  <c r="J245" i="7"/>
  <c r="J229" i="7"/>
  <c r="J217" i="7"/>
  <c r="BK200" i="7"/>
  <c r="J175" i="7"/>
  <c r="J157" i="7"/>
  <c r="BK561" i="7"/>
  <c r="BK557" i="7"/>
  <c r="J555" i="7"/>
  <c r="J546" i="7"/>
  <c r="BK536" i="7"/>
  <c r="J509" i="7"/>
  <c r="J486" i="7"/>
  <c r="BK465" i="7"/>
  <c r="BK447" i="7"/>
  <c r="J434" i="7"/>
  <c r="J418" i="7"/>
  <c r="J400" i="7"/>
  <c r="BK373" i="7"/>
  <c r="J341" i="7"/>
  <c r="BK334" i="7"/>
  <c r="BK327" i="7"/>
  <c r="J312" i="7"/>
  <c r="J299" i="7"/>
  <c r="J293" i="7"/>
  <c r="BK275" i="7"/>
  <c r="BK213" i="7"/>
  <c r="J198" i="7"/>
  <c r="BK185" i="7"/>
  <c r="BK180" i="7"/>
  <c r="BK157" i="7"/>
  <c r="J124" i="8"/>
  <c r="J129" i="9"/>
  <c r="BK129" i="10"/>
  <c r="J129" i="11"/>
  <c r="J127" i="11"/>
  <c r="BK147" i="12"/>
  <c r="BK151" i="12"/>
  <c r="J137" i="12"/>
  <c r="J151" i="12"/>
  <c r="BK137" i="12"/>
  <c r="J126" i="12"/>
  <c r="J453" i="2"/>
  <c r="BK436" i="2"/>
  <c r="BK414" i="2"/>
  <c r="J372" i="2"/>
  <c r="BK352" i="2"/>
  <c r="J341" i="2"/>
  <c r="J329" i="2"/>
  <c r="J303" i="2"/>
  <c r="BK295" i="2"/>
  <c r="BK280" i="2"/>
  <c r="J243" i="2"/>
  <c r="J226" i="2"/>
  <c r="J186" i="2"/>
  <c r="J152" i="2"/>
  <c r="J445" i="2"/>
  <c r="BK400" i="2"/>
  <c r="J382" i="2"/>
  <c r="BK341" i="2"/>
  <c r="J322" i="2"/>
  <c r="BK306" i="2"/>
  <c r="J295" i="2"/>
  <c r="J283" i="2"/>
  <c r="BK266" i="2"/>
  <c r="BK218" i="2"/>
  <c r="J196" i="2"/>
  <c r="J166" i="2"/>
  <c r="J455" i="2"/>
  <c r="J451" i="2"/>
  <c r="J436" i="2"/>
  <c r="J419" i="2"/>
  <c r="J405" i="2"/>
  <c r="J392" i="2"/>
  <c r="BK372" i="2"/>
  <c r="BK343" i="2"/>
  <c r="BK329" i="2"/>
  <c r="J310" i="2"/>
  <c r="J278" i="2"/>
  <c r="BK260" i="2"/>
  <c r="BK238" i="2"/>
  <c r="J203" i="2"/>
  <c r="J174" i="2"/>
  <c r="BK164" i="2"/>
  <c r="BK139" i="2"/>
  <c r="J414" i="2"/>
  <c r="J380" i="2"/>
  <c r="BK350" i="2"/>
  <c r="J318" i="2"/>
  <c r="J289" i="2"/>
  <c r="BK264" i="2"/>
  <c r="J260" i="2"/>
  <c r="BK203" i="2"/>
  <c r="J164" i="2"/>
  <c r="BK144" i="2"/>
  <c r="J123" i="3"/>
  <c r="J128" i="3"/>
  <c r="BK310" i="4"/>
  <c r="J304" i="4"/>
  <c r="J299" i="4"/>
  <c r="J291" i="4"/>
  <c r="J285" i="4"/>
  <c r="J277" i="4"/>
  <c r="J258" i="4"/>
  <c r="J246" i="4"/>
  <c r="J231" i="4"/>
  <c r="J229" i="4"/>
  <c r="BK220" i="4"/>
  <c r="BK213" i="4"/>
  <c r="J204" i="4"/>
  <c r="J195" i="4"/>
  <c r="BK188" i="4"/>
  <c r="J171" i="4"/>
  <c r="BK163" i="4"/>
  <c r="BK149" i="4"/>
  <c r="J142" i="4"/>
  <c r="BK316" i="4"/>
  <c r="BK299" i="4"/>
  <c r="BK285" i="4"/>
  <c r="J271" i="4"/>
  <c r="BK260" i="4"/>
  <c r="J238" i="4"/>
  <c r="BK226" i="4"/>
  <c r="J221" i="4"/>
  <c r="BK212" i="4"/>
  <c r="BK199" i="4"/>
  <c r="J182" i="4"/>
  <c r="BK169" i="4"/>
  <c r="BK159" i="4"/>
  <c r="J151" i="4"/>
  <c r="BK140" i="4"/>
  <c r="J134" i="4"/>
  <c r="J297" i="4"/>
  <c r="J292" i="4"/>
  <c r="J281" i="4"/>
  <c r="BK271" i="4"/>
  <c r="J260" i="4"/>
  <c r="J252" i="4"/>
  <c r="BK236" i="4"/>
  <c r="J227" i="4"/>
  <c r="J220" i="4"/>
  <c r="BK203" i="4"/>
  <c r="J193" i="4"/>
  <c r="J188" i="4"/>
  <c r="BK176" i="4"/>
  <c r="J173" i="4"/>
  <c r="J165" i="4"/>
  <c r="J147" i="4"/>
  <c r="BK139" i="4"/>
  <c r="J135" i="4"/>
  <c r="J318" i="4"/>
  <c r="BK302" i="4"/>
  <c r="BK292" i="4"/>
  <c r="J280" i="4"/>
  <c r="BK266" i="4"/>
  <c r="J244" i="4"/>
  <c r="J225" i="4"/>
  <c r="BK218" i="4"/>
  <c r="J213" i="4"/>
  <c r="J205" i="4"/>
  <c r="J191" i="4"/>
  <c r="BK182" i="4"/>
  <c r="J172" i="4"/>
  <c r="J166" i="4"/>
  <c r="J159" i="4"/>
  <c r="BK144" i="4"/>
  <c r="J136" i="4"/>
  <c r="BK203" i="5"/>
  <c r="BK195" i="5"/>
  <c r="J184" i="5"/>
  <c r="BK169" i="5"/>
  <c r="BK158" i="5"/>
  <c r="BK150" i="5"/>
  <c r="BK143" i="5"/>
  <c r="J132" i="5"/>
  <c r="J208" i="5"/>
  <c r="J198" i="5"/>
  <c r="BK187" i="5"/>
  <c r="J176" i="5"/>
  <c r="BK170" i="5"/>
  <c r="J163" i="5"/>
  <c r="J154" i="5"/>
  <c r="BK149" i="5"/>
  <c r="J145" i="5"/>
  <c r="J138" i="5"/>
  <c r="J131" i="5"/>
  <c r="BK211" i="5"/>
  <c r="BK205" i="5"/>
  <c r="BK197" i="5"/>
  <c r="J182" i="5"/>
  <c r="BK176" i="5"/>
  <c r="J167" i="5"/>
  <c r="BK161" i="5"/>
  <c r="BK156" i="5"/>
  <c r="J152" i="5"/>
  <c r="BK151" i="5"/>
  <c r="J139" i="5"/>
  <c r="BK137" i="5"/>
  <c r="J197" i="5"/>
  <c r="BK162" i="5"/>
  <c r="J141" i="5"/>
  <c r="J162" i="6"/>
  <c r="BK154" i="6"/>
  <c r="BK146" i="6"/>
  <c r="J141" i="6"/>
  <c r="BK140" i="6"/>
  <c r="J136" i="6"/>
  <c r="J134" i="6"/>
  <c r="BK131" i="6"/>
  <c r="BK162" i="6"/>
  <c r="BK161" i="6"/>
  <c r="BK160" i="6"/>
  <c r="J159" i="6"/>
  <c r="J157" i="6"/>
  <c r="J155" i="6"/>
  <c r="BK147" i="6"/>
  <c r="J146" i="6"/>
  <c r="BK145" i="6"/>
  <c r="J143" i="6"/>
  <c r="BK136" i="6"/>
  <c r="BK134" i="6"/>
  <c r="J130" i="6"/>
  <c r="J127" i="6"/>
  <c r="J126" i="6"/>
  <c r="BK141" i="6"/>
  <c r="BK138" i="6"/>
  <c r="J132" i="6"/>
  <c r="J131" i="6"/>
  <c r="BK128" i="6"/>
  <c r="J152" i="6"/>
  <c r="BK143" i="6"/>
  <c r="BK132" i="6"/>
  <c r="J128" i="6"/>
  <c r="BK546" i="7"/>
  <c r="J536" i="7"/>
  <c r="J478" i="7"/>
  <c r="J459" i="7"/>
  <c r="BK406" i="7"/>
  <c r="BK394" i="7"/>
  <c r="J378" i="7"/>
  <c r="J353" i="7"/>
  <c r="BK341" i="7"/>
  <c r="J318" i="7"/>
  <c r="J301" i="7"/>
  <c r="BK291" i="7"/>
  <c r="BK279" i="7"/>
  <c r="J262" i="7"/>
  <c r="BK250" i="7"/>
  <c r="J235" i="7"/>
  <c r="BK217" i="7"/>
  <c r="J200" i="7"/>
  <c r="BK187" i="7"/>
  <c r="BK182" i="7"/>
  <c r="BK142" i="7"/>
  <c r="BK540" i="7"/>
  <c r="BK478" i="7"/>
  <c r="BK454" i="7"/>
  <c r="J406" i="7"/>
  <c r="J384" i="7"/>
  <c r="BK353" i="7"/>
  <c r="BK342" i="7"/>
  <c r="J333" i="7"/>
  <c r="BK317" i="7"/>
  <c r="J305" i="7"/>
  <c r="BK285" i="7"/>
  <c r="J273" i="7"/>
  <c r="J268" i="7"/>
  <c r="BK251" i="7"/>
  <c r="J233" i="7"/>
  <c r="J212" i="7"/>
  <c r="J191" i="7"/>
  <c r="J185" i="7"/>
  <c r="J179" i="7"/>
  <c r="J177" i="7"/>
  <c r="BK170" i="7"/>
  <c r="BK151" i="7"/>
  <c r="J540" i="7"/>
  <c r="BK521" i="7"/>
  <c r="BK500" i="7"/>
  <c r="J471" i="7"/>
  <c r="J454" i="7"/>
  <c r="J440" i="7"/>
  <c r="BK427" i="7"/>
  <c r="BK416" i="7"/>
  <c r="J386" i="7"/>
  <c r="J366" i="7"/>
  <c r="J358" i="7"/>
  <c r="J321" i="7"/>
  <c r="J309" i="7"/>
  <c r="BK301" i="7"/>
  <c r="J294" i="7"/>
  <c r="BK281" i="7"/>
  <c r="BK268" i="7"/>
  <c r="BK261" i="7"/>
  <c r="BK241" i="7"/>
  <c r="BK228" i="7"/>
  <c r="J213" i="7"/>
  <c r="BK198" i="7"/>
  <c r="J174" i="7"/>
  <c r="BK162" i="7"/>
  <c r="J138" i="7"/>
  <c r="BK559" i="7"/>
  <c r="BK550" i="7"/>
  <c r="BK542" i="7"/>
  <c r="J521" i="7"/>
  <c r="J500" i="7"/>
  <c r="BK471" i="7"/>
  <c r="J452" i="7"/>
  <c r="J438" i="7"/>
  <c r="J423" i="7"/>
  <c r="BK404" i="7"/>
  <c r="BK386" i="7"/>
  <c r="J360" i="7"/>
  <c r="J338" i="7"/>
  <c r="BK331" i="7"/>
  <c r="BK313" i="7"/>
  <c r="J302" i="7"/>
  <c r="BK296" i="7"/>
  <c r="J291" i="7"/>
  <c r="BK273" i="7"/>
  <c r="BK199" i="7"/>
  <c r="BK191" i="7"/>
  <c r="BK183" i="7"/>
  <c r="BK179" i="7"/>
  <c r="J156" i="7"/>
  <c r="BK123" i="8"/>
  <c r="J121" i="8"/>
  <c r="BK129" i="9"/>
  <c r="J133" i="9"/>
  <c r="BK123" i="9"/>
  <c r="J135" i="9"/>
  <c r="J123" i="9"/>
  <c r="BK127" i="10"/>
  <c r="J127" i="10"/>
  <c r="BK127" i="11"/>
  <c r="J125" i="11"/>
  <c r="BK155" i="12"/>
  <c r="J155" i="12"/>
  <c r="BK140" i="12"/>
  <c r="BK126" i="12"/>
  <c r="J140" i="12"/>
  <c r="J133" i="12"/>
  <c r="BK138" i="2" l="1"/>
  <c r="J138" i="2"/>
  <c r="J98" i="2"/>
  <c r="R151" i="2"/>
  <c r="P190" i="2"/>
  <c r="R259" i="2"/>
  <c r="R275" i="2"/>
  <c r="R282" i="2"/>
  <c r="R294" i="2"/>
  <c r="R305" i="2"/>
  <c r="R324" i="2"/>
  <c r="R345" i="2"/>
  <c r="P379" i="2"/>
  <c r="P418" i="2"/>
  <c r="P435" i="2"/>
  <c r="P434" i="2"/>
  <c r="BK450" i="2"/>
  <c r="J450" i="2" s="1"/>
  <c r="J116" i="2" s="1"/>
  <c r="R450" i="2"/>
  <c r="BK122" i="3"/>
  <c r="BK121" i="3"/>
  <c r="T122" i="3"/>
  <c r="T121" i="3" s="1"/>
  <c r="T120" i="3" s="1"/>
  <c r="P130" i="4"/>
  <c r="P145" i="4"/>
  <c r="BK200" i="4"/>
  <c r="J200" i="4" s="1"/>
  <c r="J101" i="4" s="1"/>
  <c r="BK209" i="4"/>
  <c r="J209" i="4"/>
  <c r="J102" i="4"/>
  <c r="P233" i="4"/>
  <c r="P261" i="4"/>
  <c r="P274" i="4"/>
  <c r="BK305" i="4"/>
  <c r="J305" i="4"/>
  <c r="J106" i="4"/>
  <c r="P312" i="4"/>
  <c r="BK128" i="5"/>
  <c r="J128" i="5" s="1"/>
  <c r="J99" i="5" s="1"/>
  <c r="BK136" i="5"/>
  <c r="J136" i="5"/>
  <c r="J100" i="5"/>
  <c r="R142" i="5"/>
  <c r="R160" i="5"/>
  <c r="T185" i="5"/>
  <c r="T196" i="5"/>
  <c r="P202" i="5"/>
  <c r="P125" i="6"/>
  <c r="BK133" i="6"/>
  <c r="J133" i="6" s="1"/>
  <c r="J100" i="6" s="1"/>
  <c r="BK150" i="6"/>
  <c r="J150" i="6"/>
  <c r="J101" i="6"/>
  <c r="R153" i="6"/>
  <c r="T133" i="7"/>
  <c r="BK164" i="7"/>
  <c r="J164" i="7" s="1"/>
  <c r="J101" i="7" s="1"/>
  <c r="R234" i="7"/>
  <c r="T320" i="7"/>
  <c r="BK347" i="7"/>
  <c r="J347" i="7" s="1"/>
  <c r="J104" i="7" s="1"/>
  <c r="P388" i="7"/>
  <c r="P473" i="7"/>
  <c r="P494" i="7"/>
  <c r="BK533" i="7"/>
  <c r="J533" i="7" s="1"/>
  <c r="J108" i="7" s="1"/>
  <c r="BK552" i="7"/>
  <c r="J552" i="7" s="1"/>
  <c r="J109" i="7" s="1"/>
  <c r="P120" i="8"/>
  <c r="AU103" i="1" s="1"/>
  <c r="P120" i="9"/>
  <c r="AU104" i="1"/>
  <c r="P124" i="10"/>
  <c r="P123" i="10"/>
  <c r="P122" i="10" s="1"/>
  <c r="AU105" i="1" s="1"/>
  <c r="T125" i="12"/>
  <c r="P138" i="2"/>
  <c r="T151" i="2"/>
  <c r="BK190" i="2"/>
  <c r="J190" i="2" s="1"/>
  <c r="J100" i="2" s="1"/>
  <c r="BK259" i="2"/>
  <c r="J259" i="2"/>
  <c r="J101" i="2"/>
  <c r="T275" i="2"/>
  <c r="BK294" i="2"/>
  <c r="J294" i="2" s="1"/>
  <c r="J106" i="2" s="1"/>
  <c r="BK305" i="2"/>
  <c r="J305" i="2" s="1"/>
  <c r="J107" i="2" s="1"/>
  <c r="P324" i="2"/>
  <c r="T324" i="2"/>
  <c r="BK379" i="2"/>
  <c r="J379" i="2"/>
  <c r="J110" i="2"/>
  <c r="R130" i="4"/>
  <c r="R145" i="4"/>
  <c r="R200" i="4"/>
  <c r="R209" i="4"/>
  <c r="R233" i="4"/>
  <c r="R261" i="4"/>
  <c r="T274" i="4"/>
  <c r="T305" i="4"/>
  <c r="R312" i="4"/>
  <c r="R128" i="5"/>
  <c r="P136" i="5"/>
  <c r="T142" i="5"/>
  <c r="T160" i="5"/>
  <c r="R185" i="5"/>
  <c r="R196" i="5"/>
  <c r="T202" i="5"/>
  <c r="T125" i="6"/>
  <c r="P133" i="6"/>
  <c r="R150" i="6"/>
  <c r="P153" i="6"/>
  <c r="R133" i="7"/>
  <c r="P164" i="7"/>
  <c r="P234" i="7"/>
  <c r="P320" i="7"/>
  <c r="P347" i="7"/>
  <c r="R388" i="7"/>
  <c r="T473" i="7"/>
  <c r="BK494" i="7"/>
  <c r="J494" i="7"/>
  <c r="J107" i="7" s="1"/>
  <c r="R533" i="7"/>
  <c r="P552" i="7"/>
  <c r="T120" i="8"/>
  <c r="BK120" i="9"/>
  <c r="J120" i="9"/>
  <c r="J98" i="9"/>
  <c r="BK124" i="10"/>
  <c r="J124" i="10" s="1"/>
  <c r="J100" i="10" s="1"/>
  <c r="P124" i="11"/>
  <c r="P123" i="11"/>
  <c r="P122" i="11" s="1"/>
  <c r="AU106" i="1" s="1"/>
  <c r="R124" i="11"/>
  <c r="R123" i="11" s="1"/>
  <c r="R122" i="11" s="1"/>
  <c r="BK125" i="12"/>
  <c r="J125" i="12"/>
  <c r="J98" i="12"/>
  <c r="P136" i="12"/>
  <c r="R138" i="2"/>
  <c r="BK151" i="2"/>
  <c r="J151" i="2"/>
  <c r="J99" i="2" s="1"/>
  <c r="R190" i="2"/>
  <c r="P259" i="2"/>
  <c r="BK275" i="2"/>
  <c r="J275" i="2"/>
  <c r="J104" i="2"/>
  <c r="BK282" i="2"/>
  <c r="J282" i="2"/>
  <c r="J105" i="2" s="1"/>
  <c r="T282" i="2"/>
  <c r="T294" i="2"/>
  <c r="BK324" i="2"/>
  <c r="J324" i="2" s="1"/>
  <c r="J108" i="2" s="1"/>
  <c r="P345" i="2"/>
  <c r="R379" i="2"/>
  <c r="BK418" i="2"/>
  <c r="J418" i="2"/>
  <c r="J112" i="2"/>
  <c r="T418" i="2"/>
  <c r="R435" i="2"/>
  <c r="R434" i="2" s="1"/>
  <c r="P450" i="2"/>
  <c r="R122" i="3"/>
  <c r="R121" i="3" s="1"/>
  <c r="R120" i="3" s="1"/>
  <c r="T130" i="4"/>
  <c r="T145" i="4"/>
  <c r="T200" i="4"/>
  <c r="T209" i="4"/>
  <c r="T233" i="4"/>
  <c r="T261" i="4"/>
  <c r="R274" i="4"/>
  <c r="R305" i="4"/>
  <c r="T312" i="4"/>
  <c r="T128" i="5"/>
  <c r="R136" i="5"/>
  <c r="BK142" i="5"/>
  <c r="J142" i="5" s="1"/>
  <c r="J101" i="5" s="1"/>
  <c r="BK160" i="5"/>
  <c r="J160" i="5"/>
  <c r="J102" i="5"/>
  <c r="BK185" i="5"/>
  <c r="J185" i="5" s="1"/>
  <c r="J103" i="5" s="1"/>
  <c r="BK196" i="5"/>
  <c r="J196" i="5"/>
  <c r="J104" i="5" s="1"/>
  <c r="BK202" i="5"/>
  <c r="J202" i="5" s="1"/>
  <c r="J105" i="5" s="1"/>
  <c r="BK125" i="6"/>
  <c r="J125" i="6"/>
  <c r="J99" i="6"/>
  <c r="T133" i="6"/>
  <c r="P150" i="6"/>
  <c r="BK153" i="6"/>
  <c r="J153" i="6" s="1"/>
  <c r="J102" i="6" s="1"/>
  <c r="BK133" i="7"/>
  <c r="R164" i="7"/>
  <c r="BK234" i="7"/>
  <c r="J234" i="7" s="1"/>
  <c r="J102" i="7" s="1"/>
  <c r="BK320" i="7"/>
  <c r="J320" i="7"/>
  <c r="J103" i="7"/>
  <c r="T347" i="7"/>
  <c r="T388" i="7"/>
  <c r="R473" i="7"/>
  <c r="T494" i="7"/>
  <c r="P533" i="7"/>
  <c r="R552" i="7"/>
  <c r="R120" i="8"/>
  <c r="R120" i="9"/>
  <c r="R124" i="10"/>
  <c r="R123" i="10"/>
  <c r="R122" i="10"/>
  <c r="BK124" i="11"/>
  <c r="J124" i="11" s="1"/>
  <c r="J100" i="11" s="1"/>
  <c r="T124" i="11"/>
  <c r="T123" i="11"/>
  <c r="T122" i="11" s="1"/>
  <c r="P125" i="12"/>
  <c r="R136" i="12"/>
  <c r="T138" i="2"/>
  <c r="P151" i="2"/>
  <c r="T190" i="2"/>
  <c r="T259" i="2"/>
  <c r="P275" i="2"/>
  <c r="P282" i="2"/>
  <c r="P294" i="2"/>
  <c r="P305" i="2"/>
  <c r="T305" i="2"/>
  <c r="BK345" i="2"/>
  <c r="J345" i="2" s="1"/>
  <c r="J109" i="2" s="1"/>
  <c r="T345" i="2"/>
  <c r="T379" i="2"/>
  <c r="R418" i="2"/>
  <c r="BK435" i="2"/>
  <c r="J435" i="2"/>
  <c r="J114" i="2" s="1"/>
  <c r="T435" i="2"/>
  <c r="T434" i="2"/>
  <c r="T450" i="2"/>
  <c r="P122" i="3"/>
  <c r="P121" i="3" s="1"/>
  <c r="P120" i="3" s="1"/>
  <c r="AU96" i="1" s="1"/>
  <c r="BK130" i="4"/>
  <c r="BK145" i="4"/>
  <c r="J145" i="4"/>
  <c r="J100" i="4"/>
  <c r="P200" i="4"/>
  <c r="P209" i="4"/>
  <c r="BK233" i="4"/>
  <c r="J233" i="4"/>
  <c r="J103" i="4"/>
  <c r="BK261" i="4"/>
  <c r="J261" i="4"/>
  <c r="J104" i="4" s="1"/>
  <c r="BK274" i="4"/>
  <c r="J274" i="4"/>
  <c r="J105" i="4"/>
  <c r="P305" i="4"/>
  <c r="BK312" i="4"/>
  <c r="J312" i="4" s="1"/>
  <c r="J107" i="4" s="1"/>
  <c r="P128" i="5"/>
  <c r="T136" i="5"/>
  <c r="P142" i="5"/>
  <c r="P160" i="5"/>
  <c r="P185" i="5"/>
  <c r="P196" i="5"/>
  <c r="R202" i="5"/>
  <c r="R125" i="6"/>
  <c r="R133" i="6"/>
  <c r="T150" i="6"/>
  <c r="T153" i="6"/>
  <c r="P133" i="7"/>
  <c r="T164" i="7"/>
  <c r="T234" i="7"/>
  <c r="R320" i="7"/>
  <c r="R347" i="7"/>
  <c r="BK388" i="7"/>
  <c r="J388" i="7" s="1"/>
  <c r="J105" i="7" s="1"/>
  <c r="BK473" i="7"/>
  <c r="J473" i="7"/>
  <c r="J106" i="7"/>
  <c r="R494" i="7"/>
  <c r="T533" i="7"/>
  <c r="T552" i="7"/>
  <c r="BK120" i="8"/>
  <c r="J120" i="8"/>
  <c r="T120" i="9"/>
  <c r="T124" i="10"/>
  <c r="T123" i="10" s="1"/>
  <c r="T122" i="10" s="1"/>
  <c r="R125" i="12"/>
  <c r="BK136" i="12"/>
  <c r="J136" i="12"/>
  <c r="J100" i="12"/>
  <c r="T136" i="12"/>
  <c r="BK143" i="12"/>
  <c r="J143" i="12" s="1"/>
  <c r="J101" i="12" s="1"/>
  <c r="P143" i="12"/>
  <c r="R143" i="12"/>
  <c r="T143" i="12"/>
  <c r="BK407" i="2"/>
  <c r="J407" i="2" s="1"/>
  <c r="J111" i="2" s="1"/>
  <c r="BK271" i="2"/>
  <c r="J271" i="2"/>
  <c r="J102" i="2" s="1"/>
  <c r="BK132" i="12"/>
  <c r="J132" i="12" s="1"/>
  <c r="J99" i="12" s="1"/>
  <c r="BK444" i="2"/>
  <c r="J444" i="2"/>
  <c r="J115" i="2" s="1"/>
  <c r="BK127" i="3"/>
  <c r="J127" i="3" s="1"/>
  <c r="J100" i="3" s="1"/>
  <c r="BK150" i="12"/>
  <c r="J150" i="12"/>
  <c r="J102" i="12" s="1"/>
  <c r="BK154" i="12"/>
  <c r="J154" i="12" s="1"/>
  <c r="J103" i="12" s="1"/>
  <c r="E85" i="12"/>
  <c r="J89" i="12"/>
  <c r="F92" i="12"/>
  <c r="BE137" i="12"/>
  <c r="BE140" i="12"/>
  <c r="BE144" i="12"/>
  <c r="J120" i="12"/>
  <c r="BE126" i="12"/>
  <c r="BE147" i="12"/>
  <c r="BE155" i="12"/>
  <c r="BE129" i="12"/>
  <c r="BE133" i="12"/>
  <c r="BE151" i="12"/>
  <c r="BK123" i="10"/>
  <c r="BK122" i="10"/>
  <c r="J122" i="10" s="1"/>
  <c r="J98" i="10" s="1"/>
  <c r="F93" i="11"/>
  <c r="F94" i="11"/>
  <c r="J116" i="11"/>
  <c r="BE127" i="11"/>
  <c r="BE131" i="11"/>
  <c r="J93" i="11"/>
  <c r="E110" i="11"/>
  <c r="J119" i="11"/>
  <c r="BE125" i="11"/>
  <c r="BE129" i="11"/>
  <c r="J94" i="10"/>
  <c r="J116" i="10"/>
  <c r="J93" i="10"/>
  <c r="BE125" i="10"/>
  <c r="BE129" i="10"/>
  <c r="F94" i="10"/>
  <c r="E85" i="10"/>
  <c r="F93" i="10"/>
  <c r="BE127" i="10"/>
  <c r="J98" i="8"/>
  <c r="J91" i="9"/>
  <c r="F94" i="9"/>
  <c r="F116" i="9"/>
  <c r="BE125" i="9"/>
  <c r="J94" i="9"/>
  <c r="BE129" i="9"/>
  <c r="BE131" i="9"/>
  <c r="BE133" i="9"/>
  <c r="BE135" i="9"/>
  <c r="E85" i="9"/>
  <c r="J93" i="9"/>
  <c r="BE121" i="9"/>
  <c r="BE123" i="9"/>
  <c r="BE127" i="9"/>
  <c r="F93" i="8"/>
  <c r="E108" i="8"/>
  <c r="BE123" i="8"/>
  <c r="J133" i="7"/>
  <c r="J100" i="7" s="1"/>
  <c r="J91" i="8"/>
  <c r="F94" i="8"/>
  <c r="J93" i="8"/>
  <c r="BE121" i="8"/>
  <c r="BE122" i="8"/>
  <c r="BE124" i="8"/>
  <c r="J94" i="8"/>
  <c r="BK124" i="6"/>
  <c r="J124" i="6" s="1"/>
  <c r="J32" i="6" s="1"/>
  <c r="BE138" i="7"/>
  <c r="BE165" i="7"/>
  <c r="BE172" i="7"/>
  <c r="BE175" i="7"/>
  <c r="BE187" i="7"/>
  <c r="BE207" i="7"/>
  <c r="BE268" i="7"/>
  <c r="BE279" i="7"/>
  <c r="BE285" i="7"/>
  <c r="BE294" i="7"/>
  <c r="BE300" i="7"/>
  <c r="BE309" i="7"/>
  <c r="BE318" i="7"/>
  <c r="BE319" i="7"/>
  <c r="BE352" i="7"/>
  <c r="BE353" i="7"/>
  <c r="BE358" i="7"/>
  <c r="BE366" i="7"/>
  <c r="BE367" i="7"/>
  <c r="BE378" i="7"/>
  <c r="BE384" i="7"/>
  <c r="BE385" i="7"/>
  <c r="BE386" i="7"/>
  <c r="BE392" i="7"/>
  <c r="BE406" i="7"/>
  <c r="BE425" i="7"/>
  <c r="BE452" i="7"/>
  <c r="BE461" i="7"/>
  <c r="BE472" i="7"/>
  <c r="BE474" i="7"/>
  <c r="BE525" i="7"/>
  <c r="BE553" i="7"/>
  <c r="BE555" i="7"/>
  <c r="BE557" i="7"/>
  <c r="BE559" i="7"/>
  <c r="BE561" i="7"/>
  <c r="F94" i="7"/>
  <c r="BE147" i="7"/>
  <c r="BE156" i="7"/>
  <c r="BE176" i="7"/>
  <c r="BE177" i="7"/>
  <c r="BE180" i="7"/>
  <c r="BE182" i="7"/>
  <c r="BE183" i="7"/>
  <c r="BE186" i="7"/>
  <c r="BE188" i="7"/>
  <c r="BE189" i="7"/>
  <c r="BE206" i="7"/>
  <c r="BE217" i="7"/>
  <c r="BE223" i="7"/>
  <c r="BE233" i="7"/>
  <c r="BE251" i="7"/>
  <c r="BE255" i="7"/>
  <c r="BE257" i="7"/>
  <c r="BE262" i="7"/>
  <c r="BE269" i="7"/>
  <c r="BE275" i="7"/>
  <c r="BE287" i="7"/>
  <c r="BE295" i="7"/>
  <c r="BE312" i="7"/>
  <c r="BE331" i="7"/>
  <c r="BE332" i="7"/>
  <c r="BE333" i="7"/>
  <c r="BE338" i="7"/>
  <c r="BE340" i="7"/>
  <c r="BE341" i="7"/>
  <c r="BE346" i="7"/>
  <c r="BE348" i="7"/>
  <c r="BE372" i="7"/>
  <c r="BE387" i="7"/>
  <c r="BE394" i="7"/>
  <c r="BE410" i="7"/>
  <c r="BE438" i="7"/>
  <c r="BE447" i="7"/>
  <c r="BE471" i="7"/>
  <c r="BE478" i="7"/>
  <c r="BE504" i="7"/>
  <c r="BE521" i="7"/>
  <c r="BE529" i="7"/>
  <c r="BE534" i="7"/>
  <c r="BE538" i="7"/>
  <c r="BE540" i="7"/>
  <c r="BE542" i="7"/>
  <c r="BE546" i="7"/>
  <c r="BE550" i="7"/>
  <c r="E85" i="7"/>
  <c r="J91" i="7"/>
  <c r="BE142" i="7"/>
  <c r="BE181" i="7"/>
  <c r="BE185" i="7"/>
  <c r="BE198" i="7"/>
  <c r="BE199" i="7"/>
  <c r="BE200" i="7"/>
  <c r="BE208" i="7"/>
  <c r="BE213" i="7"/>
  <c r="BE218" i="7"/>
  <c r="BE228" i="7"/>
  <c r="BE235" i="7"/>
  <c r="BE241" i="7"/>
  <c r="BE245" i="7"/>
  <c r="BE246" i="7"/>
  <c r="BE250" i="7"/>
  <c r="BE256" i="7"/>
  <c r="BE263" i="7"/>
  <c r="BE273" i="7"/>
  <c r="BE286" i="7"/>
  <c r="BE291" i="7"/>
  <c r="BE293" i="7"/>
  <c r="BE296" i="7"/>
  <c r="BE297" i="7"/>
  <c r="BE301" i="7"/>
  <c r="BE304" i="7"/>
  <c r="BE310" i="7"/>
  <c r="BE313" i="7"/>
  <c r="BE321" i="7"/>
  <c r="BE326" i="7"/>
  <c r="BE359" i="7"/>
  <c r="BE360" i="7"/>
  <c r="BE361" i="7"/>
  <c r="BE373" i="7"/>
  <c r="BE389" i="7"/>
  <c r="BE398" i="7"/>
  <c r="BE400" i="7"/>
  <c r="BE404" i="7"/>
  <c r="BE412" i="7"/>
  <c r="BE423" i="7"/>
  <c r="BE432" i="7"/>
  <c r="BE434" i="7"/>
  <c r="BE436" i="7"/>
  <c r="BE459" i="7"/>
  <c r="BE463" i="7"/>
  <c r="BE482" i="7"/>
  <c r="BE486" i="7"/>
  <c r="BE513" i="7"/>
  <c r="BE544" i="7"/>
  <c r="BE134" i="7"/>
  <c r="BE151" i="7"/>
  <c r="BE157" i="7"/>
  <c r="BE162" i="7"/>
  <c r="BE170" i="7"/>
  <c r="BE174" i="7"/>
  <c r="BE178" i="7"/>
  <c r="BE179" i="7"/>
  <c r="BE184" i="7"/>
  <c r="BE191" i="7"/>
  <c r="BE193" i="7"/>
  <c r="BE212" i="7"/>
  <c r="BE222" i="7"/>
  <c r="BE229" i="7"/>
  <c r="BE240" i="7"/>
  <c r="BE261" i="7"/>
  <c r="BE267" i="7"/>
  <c r="BE274" i="7"/>
  <c r="BE280" i="7"/>
  <c r="BE281" i="7"/>
  <c r="BE292" i="7"/>
  <c r="BE299" i="7"/>
  <c r="BE302" i="7"/>
  <c r="BE303" i="7"/>
  <c r="BE305" i="7"/>
  <c r="BE311" i="7"/>
  <c r="BE317" i="7"/>
  <c r="BE325" i="7"/>
  <c r="BE327" i="7"/>
  <c r="BE334" i="7"/>
  <c r="BE339" i="7"/>
  <c r="BE342" i="7"/>
  <c r="BE379" i="7"/>
  <c r="BE416" i="7"/>
  <c r="BE418" i="7"/>
  <c r="BE427" i="7"/>
  <c r="BE440" i="7"/>
  <c r="BE445" i="7"/>
  <c r="BE454" i="7"/>
  <c r="BE465" i="7"/>
  <c r="BE467" i="7"/>
  <c r="BE490" i="7"/>
  <c r="BE495" i="7"/>
  <c r="BE500" i="7"/>
  <c r="BE509" i="7"/>
  <c r="BE517" i="7"/>
  <c r="BE536" i="7"/>
  <c r="BE548" i="7"/>
  <c r="J91" i="6"/>
  <c r="J120" i="6"/>
  <c r="BE128" i="6"/>
  <c r="BE131" i="6"/>
  <c r="BE134" i="6"/>
  <c r="BE141" i="6"/>
  <c r="BE147" i="6"/>
  <c r="BE152" i="6"/>
  <c r="BE154" i="6"/>
  <c r="BE157" i="6"/>
  <c r="BE161" i="6"/>
  <c r="E112" i="6"/>
  <c r="F121" i="6"/>
  <c r="F93" i="6"/>
  <c r="BE136" i="6"/>
  <c r="BE138" i="6"/>
  <c r="BE140" i="6"/>
  <c r="BE149" i="6"/>
  <c r="BE159" i="6"/>
  <c r="BE162" i="6"/>
  <c r="J94" i="6"/>
  <c r="BE126" i="6"/>
  <c r="BE127" i="6"/>
  <c r="BE129" i="6"/>
  <c r="BE130" i="6"/>
  <c r="BE132" i="6"/>
  <c r="BE143" i="6"/>
  <c r="BE145" i="6"/>
  <c r="BE146" i="6"/>
  <c r="BE148" i="6"/>
  <c r="BE151" i="6"/>
  <c r="BE155" i="6"/>
  <c r="BE160" i="6"/>
  <c r="BE130" i="5"/>
  <c r="BE134" i="5"/>
  <c r="BE140" i="5"/>
  <c r="BE143" i="5"/>
  <c r="BE144" i="5"/>
  <c r="BE151" i="5"/>
  <c r="BE158" i="5"/>
  <c r="BE172" i="5"/>
  <c r="BE174" i="5"/>
  <c r="BE197" i="5"/>
  <c r="J91" i="5"/>
  <c r="F94" i="5"/>
  <c r="F123" i="5"/>
  <c r="J124" i="5"/>
  <c r="BE129" i="5"/>
  <c r="BE131" i="5"/>
  <c r="BE135" i="5"/>
  <c r="BE141" i="5"/>
  <c r="BE147" i="5"/>
  <c r="BE149" i="5"/>
  <c r="BE152" i="5"/>
  <c r="BE154" i="5"/>
  <c r="BE163" i="5"/>
  <c r="BE166" i="5"/>
  <c r="BE178" i="5"/>
  <c r="BE184" i="5"/>
  <c r="BE186" i="5"/>
  <c r="BE191" i="5"/>
  <c r="BE203" i="5"/>
  <c r="BE207" i="5"/>
  <c r="BE210" i="5"/>
  <c r="J130" i="4"/>
  <c r="J99" i="4"/>
  <c r="E85" i="5"/>
  <c r="BE137" i="5"/>
  <c r="BE145" i="5"/>
  <c r="BE148" i="5"/>
  <c r="BE155" i="5"/>
  <c r="BE159" i="5"/>
  <c r="BE162" i="5"/>
  <c r="BE169" i="5"/>
  <c r="BE180" i="5"/>
  <c r="BE182" i="5"/>
  <c r="BE195" i="5"/>
  <c r="BE198" i="5"/>
  <c r="BE199" i="5"/>
  <c r="BE200" i="5"/>
  <c r="BE205" i="5"/>
  <c r="BE208" i="5"/>
  <c r="J93" i="5"/>
  <c r="BE132" i="5"/>
  <c r="BE138" i="5"/>
  <c r="BE139" i="5"/>
  <c r="BE146" i="5"/>
  <c r="BE150" i="5"/>
  <c r="BE153" i="5"/>
  <c r="BE156" i="5"/>
  <c r="BE157" i="5"/>
  <c r="BE161" i="5"/>
  <c r="BE165" i="5"/>
  <c r="BE167" i="5"/>
  <c r="BE170" i="5"/>
  <c r="BE176" i="5"/>
  <c r="BE177" i="5"/>
  <c r="BE187" i="5"/>
  <c r="BE188" i="5"/>
  <c r="BE189" i="5"/>
  <c r="BE193" i="5"/>
  <c r="BE209" i="5"/>
  <c r="BE211" i="5"/>
  <c r="J122" i="3"/>
  <c r="J98" i="3" s="1"/>
  <c r="J93" i="4"/>
  <c r="E117" i="4"/>
  <c r="J126" i="4"/>
  <c r="BE131" i="4"/>
  <c r="BE133" i="4"/>
  <c r="BE139" i="4"/>
  <c r="BE141" i="4"/>
  <c r="BE147" i="4"/>
  <c r="BE149" i="4"/>
  <c r="BE151" i="4"/>
  <c r="BE157" i="4"/>
  <c r="BE165" i="4"/>
  <c r="BE169" i="4"/>
  <c r="BE174" i="4"/>
  <c r="BE192" i="4"/>
  <c r="BE197" i="4"/>
  <c r="BE199" i="4"/>
  <c r="BE201" i="4"/>
  <c r="BE203" i="4"/>
  <c r="BE206" i="4"/>
  <c r="BE215" i="4"/>
  <c r="BE220" i="4"/>
  <c r="BE221" i="4"/>
  <c r="BE228" i="4"/>
  <c r="BE229" i="4"/>
  <c r="BE236" i="4"/>
  <c r="BE240" i="4"/>
  <c r="BE242" i="4"/>
  <c r="BE252" i="4"/>
  <c r="BE256" i="4"/>
  <c r="BE258" i="4"/>
  <c r="BE262" i="4"/>
  <c r="BE263" i="4"/>
  <c r="BE268" i="4"/>
  <c r="BE283" i="4"/>
  <c r="BE285" i="4"/>
  <c r="BE287" i="4"/>
  <c r="BE295" i="4"/>
  <c r="BE297" i="4"/>
  <c r="BE299" i="4"/>
  <c r="BE303" i="4"/>
  <c r="BE306" i="4"/>
  <c r="BE308" i="4"/>
  <c r="BE316" i="4"/>
  <c r="BE318" i="4"/>
  <c r="J121" i="3"/>
  <c r="J97" i="3" s="1"/>
  <c r="BE137" i="4"/>
  <c r="BE138" i="4"/>
  <c r="BE144" i="4"/>
  <c r="BE153" i="4"/>
  <c r="BE155" i="4"/>
  <c r="BE159" i="4"/>
  <c r="BE162" i="4"/>
  <c r="BE163" i="4"/>
  <c r="BE178" i="4"/>
  <c r="BE182" i="4"/>
  <c r="BE195" i="4"/>
  <c r="BE211" i="4"/>
  <c r="BE212" i="4"/>
  <c r="BE214" i="4"/>
  <c r="BE224" i="4"/>
  <c r="BE231" i="4"/>
  <c r="BE238" i="4"/>
  <c r="BE246" i="4"/>
  <c r="BE248" i="4"/>
  <c r="BE266" i="4"/>
  <c r="BE276" i="4"/>
  <c r="BE277" i="4"/>
  <c r="BE279" i="4"/>
  <c r="BE281" i="4"/>
  <c r="BE291" i="4"/>
  <c r="BE310" i="4"/>
  <c r="BE313" i="4"/>
  <c r="J91" i="4"/>
  <c r="F125" i="4"/>
  <c r="F126" i="4"/>
  <c r="BE132" i="4"/>
  <c r="BE136" i="4"/>
  <c r="BE142" i="4"/>
  <c r="BE143" i="4"/>
  <c r="BE152" i="4"/>
  <c r="BE164" i="4"/>
  <c r="BE166" i="4"/>
  <c r="BE171" i="4"/>
  <c r="BE172" i="4"/>
  <c r="BE173" i="4"/>
  <c r="BE177" i="4"/>
  <c r="BE184" i="4"/>
  <c r="BE186" i="4"/>
  <c r="BE188" i="4"/>
  <c r="BE190" i="4"/>
  <c r="BE191" i="4"/>
  <c r="BE193" i="4"/>
  <c r="BE204" i="4"/>
  <c r="BE205" i="4"/>
  <c r="BE210" i="4"/>
  <c r="BE213" i="4"/>
  <c r="BE217" i="4"/>
  <c r="BE218" i="4"/>
  <c r="BE219" i="4"/>
  <c r="BE223" i="4"/>
  <c r="BE227" i="4"/>
  <c r="BE230" i="4"/>
  <c r="BE244" i="4"/>
  <c r="BE250" i="4"/>
  <c r="BE264" i="4"/>
  <c r="BE271" i="4"/>
  <c r="BE278" i="4"/>
  <c r="BE280" i="4"/>
  <c r="BE289" i="4"/>
  <c r="BE290" i="4"/>
  <c r="BE293" i="4"/>
  <c r="BE296" i="4"/>
  <c r="BE301" i="4"/>
  <c r="BE302" i="4"/>
  <c r="BE304" i="4"/>
  <c r="BE134" i="4"/>
  <c r="BE135" i="4"/>
  <c r="BE140" i="4"/>
  <c r="BE146" i="4"/>
  <c r="BE156" i="4"/>
  <c r="BE160" i="4"/>
  <c r="BE167" i="4"/>
  <c r="BE175" i="4"/>
  <c r="BE176" i="4"/>
  <c r="BE179" i="4"/>
  <c r="BE181" i="4"/>
  <c r="BE183" i="4"/>
  <c r="BE208" i="4"/>
  <c r="BE216" i="4"/>
  <c r="BE222" i="4"/>
  <c r="BE225" i="4"/>
  <c r="BE226" i="4"/>
  <c r="BE234" i="4"/>
  <c r="BE254" i="4"/>
  <c r="BE260" i="4"/>
  <c r="BE270" i="4"/>
  <c r="BE273" i="4"/>
  <c r="BE275" i="4"/>
  <c r="BE292" i="4"/>
  <c r="BE294" i="4"/>
  <c r="BE314" i="4"/>
  <c r="BK434" i="2"/>
  <c r="J434" i="2"/>
  <c r="J113" i="2"/>
  <c r="J91" i="3"/>
  <c r="E110" i="3"/>
  <c r="J114" i="3"/>
  <c r="J117" i="3"/>
  <c r="F92" i="3"/>
  <c r="F116" i="3"/>
  <c r="BE123" i="3"/>
  <c r="BE125" i="3"/>
  <c r="BE128" i="3"/>
  <c r="E85" i="2"/>
  <c r="J89" i="2"/>
  <c r="J92" i="2"/>
  <c r="BE152" i="2"/>
  <c r="BE166" i="2"/>
  <c r="BE172" i="2"/>
  <c r="BE186" i="2"/>
  <c r="BE226" i="2"/>
  <c r="BE232" i="2"/>
  <c r="BE238" i="2"/>
  <c r="BE243" i="2"/>
  <c r="BE250" i="2"/>
  <c r="BE266" i="2"/>
  <c r="BE276" i="2"/>
  <c r="BE278" i="2"/>
  <c r="BE292" i="2"/>
  <c r="BE295" i="2"/>
  <c r="BE297" i="2"/>
  <c r="BE310" i="2"/>
  <c r="BE320" i="2"/>
  <c r="BE329" i="2"/>
  <c r="BE331" i="2"/>
  <c r="BE336" i="2"/>
  <c r="BE352" i="2"/>
  <c r="BE365" i="2"/>
  <c r="BE387" i="2"/>
  <c r="BE390" i="2"/>
  <c r="BE395" i="2"/>
  <c r="BE419" i="2"/>
  <c r="BE445" i="2"/>
  <c r="BE455" i="2"/>
  <c r="F92" i="2"/>
  <c r="BE144" i="2"/>
  <c r="BE158" i="2"/>
  <c r="BE174" i="2"/>
  <c r="BE196" i="2"/>
  <c r="BE218" i="2"/>
  <c r="BE223" i="2"/>
  <c r="BE280" i="2"/>
  <c r="BE283" i="2"/>
  <c r="BE285" i="2"/>
  <c r="BE287" i="2"/>
  <c r="BE299" i="2"/>
  <c r="BE301" i="2"/>
  <c r="BE314" i="2"/>
  <c r="BE316" i="2"/>
  <c r="BE318" i="2"/>
  <c r="BE322" i="2"/>
  <c r="BE339" i="2"/>
  <c r="BE346" i="2"/>
  <c r="BE348" i="2"/>
  <c r="BE382" i="2"/>
  <c r="BE385" i="2"/>
  <c r="BE392" i="2"/>
  <c r="BE400" i="2"/>
  <c r="BE405" i="2"/>
  <c r="BE408" i="2"/>
  <c r="BE414" i="2"/>
  <c r="BE428" i="2"/>
  <c r="BE432" i="2"/>
  <c r="BE436" i="2"/>
  <c r="BE438" i="2"/>
  <c r="BE147" i="2"/>
  <c r="BE156" i="2"/>
  <c r="BE162" i="2"/>
  <c r="BE182" i="2"/>
  <c r="BE188" i="2"/>
  <c r="BE198" i="2"/>
  <c r="BE254" i="2"/>
  <c r="BE260" i="2"/>
  <c r="BE262" i="2"/>
  <c r="BE269" i="2"/>
  <c r="BE312" i="2"/>
  <c r="BE327" i="2"/>
  <c r="BE341" i="2"/>
  <c r="BE350" i="2"/>
  <c r="BE368" i="2"/>
  <c r="BE372" i="2"/>
  <c r="BE375" i="2"/>
  <c r="BE403" i="2"/>
  <c r="BE442" i="2"/>
  <c r="BE453" i="2"/>
  <c r="BE139" i="2"/>
  <c r="BE164" i="2"/>
  <c r="BE168" i="2"/>
  <c r="BE191" i="2"/>
  <c r="BE203" i="2"/>
  <c r="BE208" i="2"/>
  <c r="BE213" i="2"/>
  <c r="BE264" i="2"/>
  <c r="BE272" i="2"/>
  <c r="BE289" i="2"/>
  <c r="BE303" i="2"/>
  <c r="BE306" i="2"/>
  <c r="BE308" i="2"/>
  <c r="BE325" i="2"/>
  <c r="BE343" i="2"/>
  <c r="BE354" i="2"/>
  <c r="BE360" i="2"/>
  <c r="BE377" i="2"/>
  <c r="BE380" i="2"/>
  <c r="BE430" i="2"/>
  <c r="BE440" i="2"/>
  <c r="BE451" i="2"/>
  <c r="F35" i="2"/>
  <c r="BB95" i="1" s="1"/>
  <c r="F35" i="3"/>
  <c r="BB96" i="1" s="1"/>
  <c r="J36" i="4"/>
  <c r="AW98" i="1"/>
  <c r="F38" i="4"/>
  <c r="BC98" i="1" s="1"/>
  <c r="F38" i="6"/>
  <c r="BC100" i="1" s="1"/>
  <c r="F39" i="7"/>
  <c r="BD101" i="1" s="1"/>
  <c r="F38" i="8"/>
  <c r="BC103" i="1"/>
  <c r="F36" i="8"/>
  <c r="BA103" i="1" s="1"/>
  <c r="J36" i="9"/>
  <c r="AW104" i="1"/>
  <c r="F36" i="9"/>
  <c r="BA104" i="1" s="1"/>
  <c r="F37" i="10"/>
  <c r="BB105" i="1" s="1"/>
  <c r="J36" i="10"/>
  <c r="AW105" i="1"/>
  <c r="F37" i="11"/>
  <c r="BB106" i="1"/>
  <c r="F39" i="11"/>
  <c r="BD106" i="1" s="1"/>
  <c r="F34" i="12"/>
  <c r="BA107" i="1"/>
  <c r="F37" i="12"/>
  <c r="BD107" i="1" s="1"/>
  <c r="J34" i="2"/>
  <c r="AW95" i="1" s="1"/>
  <c r="F34" i="2"/>
  <c r="BA95" i="1"/>
  <c r="F36" i="3"/>
  <c r="BC96" i="1"/>
  <c r="F39" i="4"/>
  <c r="BD98" i="1" s="1"/>
  <c r="J36" i="5"/>
  <c r="AW99" i="1"/>
  <c r="F37" i="5"/>
  <c r="BB99" i="1" s="1"/>
  <c r="F37" i="7"/>
  <c r="BB101" i="1" s="1"/>
  <c r="J36" i="8"/>
  <c r="AW103" i="1"/>
  <c r="F39" i="9"/>
  <c r="BD104" i="1"/>
  <c r="F38" i="9"/>
  <c r="BC104" i="1" s="1"/>
  <c r="F39" i="10"/>
  <c r="BD105" i="1"/>
  <c r="J36" i="11"/>
  <c r="AW106" i="1" s="1"/>
  <c r="F38" i="11"/>
  <c r="BC106" i="1" s="1"/>
  <c r="F36" i="12"/>
  <c r="BC107" i="1"/>
  <c r="F35" i="12"/>
  <c r="BB107" i="1"/>
  <c r="F36" i="2"/>
  <c r="BC95" i="1" s="1"/>
  <c r="F34" i="3"/>
  <c r="BA96" i="1"/>
  <c r="F37" i="3"/>
  <c r="BD96" i="1" s="1"/>
  <c r="F36" i="4"/>
  <c r="BA98" i="1" s="1"/>
  <c r="F38" i="5"/>
  <c r="BC99" i="1" s="1"/>
  <c r="F36" i="5"/>
  <c r="BA99" i="1" s="1"/>
  <c r="F39" i="6"/>
  <c r="BD100" i="1" s="1"/>
  <c r="J36" i="6"/>
  <c r="AW100" i="1"/>
  <c r="F36" i="7"/>
  <c r="BA101" i="1" s="1"/>
  <c r="F37" i="8"/>
  <c r="BB103" i="1" s="1"/>
  <c r="F39" i="8"/>
  <c r="BD103" i="1"/>
  <c r="F37" i="9"/>
  <c r="BB104" i="1"/>
  <c r="F36" i="10"/>
  <c r="BA105" i="1" s="1"/>
  <c r="J32" i="9"/>
  <c r="F38" i="10"/>
  <c r="BC105" i="1"/>
  <c r="F36" i="11"/>
  <c r="BA106" i="1"/>
  <c r="J34" i="12"/>
  <c r="AW107" i="1"/>
  <c r="J32" i="8"/>
  <c r="F37" i="2"/>
  <c r="BD95" i="1" s="1"/>
  <c r="AS94" i="1"/>
  <c r="J34" i="3"/>
  <c r="AW96" i="1"/>
  <c r="F37" i="4"/>
  <c r="BB98" i="1" s="1"/>
  <c r="F39" i="5"/>
  <c r="BD99" i="1"/>
  <c r="F37" i="6"/>
  <c r="BB100" i="1"/>
  <c r="F36" i="6"/>
  <c r="BA100" i="1" s="1"/>
  <c r="J36" i="7"/>
  <c r="AW101" i="1" s="1"/>
  <c r="F38" i="7"/>
  <c r="BC101" i="1" s="1"/>
  <c r="P132" i="7" l="1"/>
  <c r="P131" i="7" s="1"/>
  <c r="AU101" i="1" s="1"/>
  <c r="P127" i="5"/>
  <c r="AU99" i="1" s="1"/>
  <c r="BK129" i="4"/>
  <c r="J129" i="4" s="1"/>
  <c r="J32" i="4" s="1"/>
  <c r="AG98" i="1" s="1"/>
  <c r="T137" i="2"/>
  <c r="T129" i="4"/>
  <c r="R127" i="5"/>
  <c r="R129" i="4"/>
  <c r="T274" i="2"/>
  <c r="P137" i="2"/>
  <c r="P129" i="4"/>
  <c r="AU98" i="1" s="1"/>
  <c r="T127" i="5"/>
  <c r="R132" i="7"/>
  <c r="R131" i="7" s="1"/>
  <c r="T124" i="6"/>
  <c r="P124" i="6"/>
  <c r="AU100" i="1" s="1"/>
  <c r="BK132" i="7"/>
  <c r="BK131" i="7" s="1"/>
  <c r="J131" i="7" s="1"/>
  <c r="J98" i="7" s="1"/>
  <c r="R137" i="2"/>
  <c r="T132" i="7"/>
  <c r="T131" i="7" s="1"/>
  <c r="R124" i="12"/>
  <c r="R123" i="12"/>
  <c r="R124" i="6"/>
  <c r="P274" i="2"/>
  <c r="P124" i="12"/>
  <c r="P123" i="12"/>
  <c r="AU107" i="1" s="1"/>
  <c r="T124" i="12"/>
  <c r="T123" i="12"/>
  <c r="R274" i="2"/>
  <c r="AG103" i="1"/>
  <c r="BK124" i="12"/>
  <c r="J124" i="12"/>
  <c r="J97" i="12"/>
  <c r="BK137" i="2"/>
  <c r="J137" i="2" s="1"/>
  <c r="J97" i="2" s="1"/>
  <c r="BK274" i="2"/>
  <c r="J274" i="2" s="1"/>
  <c r="J103" i="2" s="1"/>
  <c r="BK123" i="11"/>
  <c r="J123" i="11"/>
  <c r="J99" i="11" s="1"/>
  <c r="BK126" i="3"/>
  <c r="J126" i="3"/>
  <c r="J99" i="3"/>
  <c r="BK127" i="5"/>
  <c r="J127" i="5" s="1"/>
  <c r="J32" i="5" s="1"/>
  <c r="AG99" i="1" s="1"/>
  <c r="J123" i="10"/>
  <c r="J99" i="10"/>
  <c r="AG104" i="1"/>
  <c r="AG100" i="1"/>
  <c r="J98" i="6"/>
  <c r="F33" i="2"/>
  <c r="AZ95" i="1"/>
  <c r="J35" i="5"/>
  <c r="AV99" i="1" s="1"/>
  <c r="AT99" i="1" s="1"/>
  <c r="J35" i="8"/>
  <c r="AV103" i="1" s="1"/>
  <c r="AT103" i="1" s="1"/>
  <c r="AN103" i="1" s="1"/>
  <c r="F35" i="9"/>
  <c r="AZ104" i="1" s="1"/>
  <c r="F35" i="10"/>
  <c r="AZ105" i="1"/>
  <c r="J32" i="10"/>
  <c r="AG105" i="1"/>
  <c r="BA102" i="1"/>
  <c r="AW102" i="1" s="1"/>
  <c r="BC102" i="1"/>
  <c r="AY102" i="1" s="1"/>
  <c r="BD102" i="1"/>
  <c r="F33" i="12"/>
  <c r="AZ107" i="1"/>
  <c r="AU102" i="1"/>
  <c r="J33" i="2"/>
  <c r="AV95" i="1"/>
  <c r="AT95" i="1" s="1"/>
  <c r="F35" i="5"/>
  <c r="AZ99" i="1" s="1"/>
  <c r="BD97" i="1"/>
  <c r="F35" i="8"/>
  <c r="AZ103" i="1"/>
  <c r="J35" i="9"/>
  <c r="AV104" i="1" s="1"/>
  <c r="AT104" i="1" s="1"/>
  <c r="AN104" i="1" s="1"/>
  <c r="J35" i="10"/>
  <c r="AV105" i="1"/>
  <c r="AT105" i="1" s="1"/>
  <c r="F35" i="11"/>
  <c r="AZ106" i="1"/>
  <c r="J35" i="11"/>
  <c r="AV106" i="1"/>
  <c r="AT106" i="1"/>
  <c r="BB102" i="1"/>
  <c r="AX102" i="1" s="1"/>
  <c r="J33" i="12"/>
  <c r="AV107" i="1"/>
  <c r="AT107" i="1"/>
  <c r="J33" i="3"/>
  <c r="AV96" i="1"/>
  <c r="AT96" i="1" s="1"/>
  <c r="J35" i="4"/>
  <c r="AV98" i="1" s="1"/>
  <c r="AT98" i="1" s="1"/>
  <c r="J35" i="6"/>
  <c r="AV100" i="1" s="1"/>
  <c r="AT100" i="1" s="1"/>
  <c r="AN100" i="1" s="1"/>
  <c r="BA97" i="1"/>
  <c r="AW97" i="1" s="1"/>
  <c r="F35" i="7"/>
  <c r="AZ101" i="1" s="1"/>
  <c r="F33" i="3"/>
  <c r="AZ96" i="1"/>
  <c r="F35" i="4"/>
  <c r="AZ98" i="1" s="1"/>
  <c r="F35" i="6"/>
  <c r="AZ100" i="1" s="1"/>
  <c r="BB97" i="1"/>
  <c r="AX97" i="1" s="1"/>
  <c r="BC97" i="1"/>
  <c r="AY97" i="1" s="1"/>
  <c r="J35" i="7"/>
  <c r="AV101" i="1" s="1"/>
  <c r="AT101" i="1" s="1"/>
  <c r="AN98" i="1" l="1"/>
  <c r="BK136" i="2"/>
  <c r="J136" i="2" s="1"/>
  <c r="J96" i="2" s="1"/>
  <c r="R136" i="2"/>
  <c r="P136" i="2"/>
  <c r="AU95" i="1"/>
  <c r="T136" i="2"/>
  <c r="BK123" i="12"/>
  <c r="J123" i="12"/>
  <c r="BK122" i="11"/>
  <c r="J122" i="11"/>
  <c r="J98" i="11"/>
  <c r="J132" i="7"/>
  <c r="J99" i="7" s="1"/>
  <c r="J98" i="5"/>
  <c r="J98" i="4"/>
  <c r="BK120" i="3"/>
  <c r="J120" i="3"/>
  <c r="AN105" i="1"/>
  <c r="J41" i="10"/>
  <c r="J41" i="9"/>
  <c r="J41" i="8"/>
  <c r="J41" i="6"/>
  <c r="J41" i="5"/>
  <c r="J41" i="4"/>
  <c r="AN99" i="1"/>
  <c r="AU97" i="1"/>
  <c r="J32" i="7"/>
  <c r="AG101" i="1" s="1"/>
  <c r="AG97" i="1" s="1"/>
  <c r="BC94" i="1"/>
  <c r="W32" i="1" s="1"/>
  <c r="J30" i="12"/>
  <c r="AG107" i="1" s="1"/>
  <c r="J30" i="3"/>
  <c r="AG96" i="1"/>
  <c r="AZ97" i="1"/>
  <c r="AV97" i="1" s="1"/>
  <c r="AT97" i="1" s="1"/>
  <c r="BA94" i="1"/>
  <c r="AW94" i="1" s="1"/>
  <c r="AK30" i="1" s="1"/>
  <c r="AZ102" i="1"/>
  <c r="AV102" i="1"/>
  <c r="AT102" i="1"/>
  <c r="J30" i="2"/>
  <c r="AG95" i="1"/>
  <c r="BD94" i="1"/>
  <c r="W33" i="1" s="1"/>
  <c r="BB94" i="1"/>
  <c r="AX94" i="1" s="1"/>
  <c r="AN97" i="1" l="1"/>
  <c r="J39" i="3"/>
  <c r="J39" i="12"/>
  <c r="J41" i="7"/>
  <c r="J96" i="3"/>
  <c r="J96" i="12"/>
  <c r="J39" i="2"/>
  <c r="AN95" i="1"/>
  <c r="AN107" i="1"/>
  <c r="AN96" i="1"/>
  <c r="AN101" i="1"/>
  <c r="AU94" i="1"/>
  <c r="J32" i="11"/>
  <c r="AG106" i="1"/>
  <c r="AG102" i="1"/>
  <c r="W30" i="1"/>
  <c r="W31" i="1"/>
  <c r="AY94" i="1"/>
  <c r="AZ94" i="1"/>
  <c r="AV94" i="1" s="1"/>
  <c r="AK29" i="1" s="1"/>
  <c r="J41" i="11" l="1"/>
  <c r="AN106" i="1"/>
  <c r="AN102" i="1"/>
  <c r="AG94" i="1"/>
  <c r="AK26" i="1" s="1"/>
  <c r="AK35" i="1" s="1"/>
  <c r="W29" i="1"/>
  <c r="AT94" i="1"/>
  <c r="AN94" i="1" l="1"/>
</calcChain>
</file>

<file path=xl/sharedStrings.xml><?xml version="1.0" encoding="utf-8"?>
<sst xmlns="http://schemas.openxmlformats.org/spreadsheetml/2006/main" count="13492" uniqueCount="2158">
  <si>
    <t>Export Komplet</t>
  </si>
  <si>
    <t/>
  </si>
  <si>
    <t>2.0</t>
  </si>
  <si>
    <t>False</t>
  </si>
  <si>
    <t>{6606b091-829a-4e3c-be27-24c9b2696a4c}</t>
  </si>
  <si>
    <t>&gt;&gt;  skryté sloupce  &lt;&lt;</t>
  </si>
  <si>
    <t>0,01</t>
  </si>
  <si>
    <t>21</t>
  </si>
  <si>
    <t>12</t>
  </si>
  <si>
    <t>REKAPITULACE STAVBY</t>
  </si>
  <si>
    <t>v ---  níže se nacházejí doplnkové a pomocné údaje k sestavám  --- v</t>
  </si>
  <si>
    <t>Návod na vyplnění</t>
  </si>
  <si>
    <t>0,001</t>
  </si>
  <si>
    <t>Kód:</t>
  </si>
  <si>
    <t>N25-008_exp1-2</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</si>
  <si>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</si>
  <si>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</si>
  <si>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ONJI–PŘEMÍSTĚNÍ ODD. PSYCHIATRIE PO DOBU VÝSTAVBY NOVÉHO PAVILONU–STAVEBNÍ ÚPRAVY PAVILONU B–PD–ZD/23/446</t>
  </si>
  <si>
    <t>KSO:</t>
  </si>
  <si>
    <t>CC-CZ:</t>
  </si>
  <si>
    <t>Místo:</t>
  </si>
  <si>
    <t xml:space="preserve"> </t>
  </si>
  <si>
    <t>Datum:</t>
  </si>
  <si>
    <t>24. 3. 2025</t>
  </si>
  <si>
    <t>Zadavatel:</t>
  </si>
  <si>
    <t>IČ:</t>
  </si>
  <si>
    <t>KRÁLOVÉHRADECKÝ KRAJ</t>
  </si>
  <si>
    <t>DIČ:</t>
  </si>
  <si>
    <t>Uchazeč:</t>
  </si>
  <si>
    <t>Vyplň údaj</t>
  </si>
  <si>
    <t>Projektant:</t>
  </si>
  <si>
    <t>KANIA a.s.</t>
  </si>
  <si>
    <t>True</t>
  </si>
  <si>
    <t>Zpracovatel:</t>
  </si>
  <si>
    <t>Poznámka:</t>
  </si>
  <si>
    <t xml:space="preserve">Soupis prací je sestaven za využití položek Cenové soustavy ÚRS. Cenové a technické podmínky položek CS ÚRS, které nejsou uvedeny v soupisu prací (tzv. úvodní části katalogů) jsou neomezeně dálkově k dispozici na www.cs-urs.cz. Položky soupisu prací, které nemají ve sloupci „Cenová soustava“ uveden žádný údaj, nepochází z Cenové soustavy ÚRS (takové položky soupisu prací mají Cenovou soustavu „VLASTNÍ“). Ocenění "vlastní" položky:na základě odborných znalostí a zkušeností projektanta při realizaci obdobných zakázek za období 5-ti let. nebo na základě CN) Nedílnou součástí soupisu prací je projektová dokumentace vč. textových příloh, na kterou se položky soupisu prací plně odkazují. (S ohledem na charekter stavby budou provedené práce odsouhlaseny a případně upřesněny v rámci realizace zástupcem objednatele). Zhotovitel je POVINEN před objednání všech materiálů si ověřit objem dodávek přímo na stavbě (v objemech / množství vykázaných ve VV jsou započítány předpokládané ztratné/ostatní kce, které se může lišit od skutečnosti) !!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</si>
  <si>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</si>
  <si>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</si>
  <si>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</si>
  <si>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</si>
  <si>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</si>
  <si>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</si>
  <si>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</si>
  <si>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</si>
  <si>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</si>
  <si>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</si>
  <si>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</si>
  <si>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</si>
  <si>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</si>
  <si>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</si>
  <si>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</si>
  <si>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</si>
  <si>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</si>
  <si>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</si>
  <si>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</si>
  <si>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</si>
  <si>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</si>
  <si>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</si>
  <si>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</si>
  <si>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</si>
  <si>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</si>
  <si>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</si>
  <si>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</si>
  <si>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</si>
  <si>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</si>
  <si>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</si>
  <si>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</si>
  <si>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</si>
  <si>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</si>
  <si>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</si>
  <si>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</si>
  <si>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</si>
  <si>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</si>
  <si>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</si>
  <si>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</si>
  <si>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</si>
  <si>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</si>
  <si>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</si>
  <si>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</si>
  <si>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</si>
  <si>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</si>
  <si>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D.1.1</t>
  </si>
  <si>
    <t xml:space="preserve">Architektonicko-stavební řešení </t>
  </si>
  <si>
    <t>STA</t>
  </si>
  <si>
    <t>1</t>
  </si>
  <si>
    <t>{5f20a0ab-0ab1-48fd-8b04-a2fbfe43794b}</t>
  </si>
  <si>
    <t>2</t>
  </si>
  <si>
    <t>D.1.3</t>
  </si>
  <si>
    <t xml:space="preserve">Požárně bezpečnostní řešení </t>
  </si>
  <si>
    <t>{368da8d8-9ec3-4e07-86ae-b53ee6d81fc6}</t>
  </si>
  <si>
    <t>D.1.4</t>
  </si>
  <si>
    <t>Technika prostředí staveb</t>
  </si>
  <si>
    <t>{9bd653b5-9a7f-4cc7-8548-0ef496591678}</t>
  </si>
  <si>
    <t>D.1.4.1</t>
  </si>
  <si>
    <t>Zdravotně technické instalace</t>
  </si>
  <si>
    <t>Soupis</t>
  </si>
  <si>
    <t>{39fde143-fa30-43b9-94c2-a286551ad8e4}</t>
  </si>
  <si>
    <t>D.1.4.2</t>
  </si>
  <si>
    <t>Vytápění</t>
  </si>
  <si>
    <t>{28fb9aa5-6ec6-4312-b6f3-15136db6319a}</t>
  </si>
  <si>
    <t>D.1.4.3</t>
  </si>
  <si>
    <t>Vzduchotechnika a chlazení</t>
  </si>
  <si>
    <t>{ec18fa85-d1f8-46b6-8258-423d8a1340e8}</t>
  </si>
  <si>
    <t>D.1.4.4</t>
  </si>
  <si>
    <t>Elektroinstalace</t>
  </si>
  <si>
    <t>{dbbeedc8-003d-4a75-8625-34731f7b9250}</t>
  </si>
  <si>
    <t>D.2.-1.3</t>
  </si>
  <si>
    <t>Interiér, orientační systém</t>
  </si>
  <si>
    <t>{f4fb31dc-3a23-4d63-aa61-0e243d819abb}</t>
  </si>
  <si>
    <t>IN-05-seznam a specifikace vybavení interiéru</t>
  </si>
  <si>
    <t>{7076b121-e864-4542-a485-a0278735db4d}</t>
  </si>
  <si>
    <t>IN-16-seznam a specifikace spotřebičů</t>
  </si>
  <si>
    <t>{afeb7e40-79bd-4b44-9951-8f40d8fa6a22}</t>
  </si>
  <si>
    <t>3</t>
  </si>
  <si>
    <t>IN-03-Ochranné prvky stěn</t>
  </si>
  <si>
    <t>{c548d40f-8c3c-44ed-b56e-e20c5a484397}</t>
  </si>
  <si>
    <t>4</t>
  </si>
  <si>
    <t xml:space="preserve">IN-03-Orientační informační systém </t>
  </si>
  <si>
    <t>{50449138-7157-48cf-b691-3ca77d256416}</t>
  </si>
  <si>
    <t>VON</t>
  </si>
  <si>
    <t xml:space="preserve">Vedlejší a ostatní náklady stavby </t>
  </si>
  <si>
    <t>{520743b4-9374-4dc9-ab9a-9c5b8891b700}</t>
  </si>
  <si>
    <t>KRYCÍ LIST SOUPISU PRACÍ</t>
  </si>
  <si>
    <t>Objekt:</t>
  </si>
  <si>
    <t xml:space="preserve">D.1.1 - Architektonicko-stavební řešení </t>
  </si>
  <si>
    <t>REKAPITULACE ČLENĚNÍ SOUPISU PRACÍ</t>
  </si>
  <si>
    <t>Kód dílu - Popis</t>
  </si>
  <si>
    <t>Cena celkem [CZK]</t>
  </si>
  <si>
    <t>Náklady ze soupisu prací</t>
  </si>
  <si>
    <t>-1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</si>
  <si>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</si>
  <si>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</si>
  <si>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</si>
  <si>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</si>
  <si>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</si>
  <si>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</si>
  <si>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</si>
  <si>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725 - Zdravotechnika - zařizovací předměty</t>
  </si>
  <si>
    <t xml:space="preserve">    763 - Konstrukce suché výstavby</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</si>
  <si>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</si>
  <si>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</si>
  <si>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</si>
  <si>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</si>
  <si>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</si>
  <si>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</si>
  <si>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</si>
  <si>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M - M</t>
  </si>
  <si>
    <t xml:space="preserve">    99-M - Výpisy ostatních prvků a výrobků </t>
  </si>
  <si>
    <t>HZS - Hodinové zúčtovací sazby</t>
  </si>
  <si>
    <t>N00 - Nepojmenované, ostatní práce a dodávky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</si>
  <si>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</si>
  <si>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</si>
  <si>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</si>
  <si>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</si>
  <si>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</si>
  <si>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</si>
  <si>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</si>
  <si>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</si>
  <si>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</si>
  <si>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</si>
  <si>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</si>
  <si>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</si>
  <si>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</si>
  <si>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</si>
  <si>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</si>
  <si>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</si>
  <si>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</si>
  <si>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</si>
  <si>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311272111</t>
  </si>
  <si>
    <t xml:space="preserve">Zdivo z pórobetonových tvárnic hladkých do P2 do 450 kg/m3 na tenkovrstvou maltu </t>
  </si>
  <si>
    <t>m3</t>
  </si>
  <si>
    <t>CS ÚRS 2025 01</t>
  </si>
  <si>
    <t>611299468</t>
  </si>
  <si>
    <t>Online PSC</t>
  </si>
  <si>
    <t>https://podminky.urs.cz/item/CS_URS_2025_01/311272111</t>
  </si>
  <si>
    <t>P</t>
  </si>
  <si>
    <t>Poznámka k položce:_x000D_
JC obsahuje : kompletní systémové dodávky a provedení dle specifikace PD a TZ včetně všech přímo souvisejících prací/činností a dodávek/doplňků a příslušenství</t>
  </si>
  <si>
    <t>VV</t>
  </si>
  <si>
    <t>"zazdívky/dozdívky konstrukcí" 1,2*((0,85*0,66*0,5)+(1,1*2,1*0,33)+(0,97*2,1*0,15)+(1,2*2,1*0,5)+(1,21*2,0*0,1)+(1,21*2,0*0,1))</t>
  </si>
  <si>
    <t>Součet</t>
  </si>
  <si>
    <t>317944323</t>
  </si>
  <si>
    <t>Válcované nosníky č.14 až 22 dodatečně osazované do připravených otvorů</t>
  </si>
  <si>
    <t>t</t>
  </si>
  <si>
    <t>1389307042</t>
  </si>
  <si>
    <t>https://podminky.urs.cz/item/CS_URS_2025_01/317944323</t>
  </si>
  <si>
    <t>Poznámka k položce:_x000D_
JC, nad rámec ceníkového obsahu, také zahrnuje náklady na vybourání souvisejících kapes + dodávka a provedení podkladních bloků</t>
  </si>
  <si>
    <t>31920211R</t>
  </si>
  <si>
    <t>Dodatečná izolace zdiva injektáží (horizontální clona)</t>
  </si>
  <si>
    <t>mb</t>
  </si>
  <si>
    <t>CS VLASTNÍ</t>
  </si>
  <si>
    <t>774411210</t>
  </si>
  <si>
    <t>Poznámka k položce:_x000D_
JC obsahuje : kompletní systémové dodávky a provedení dle specifikace PD a TZ včetně všech přímo souvisejících prací/činností a dodávek/doplňků a příslušenství_x000D_
(rozsah JC / specifikace díla VZTAŽEN NA PŮDORYSNÝ MB KONSTRUKCE !!)</t>
  </si>
  <si>
    <t>"sanační opatření_D.1.1_SO 01_v.č. 09" (1,6+2,2+1,4+0,5+2,5+3,05+1,4+1,65+0,9+1,6+1,7+1,7+3,4+1,855+7,3)</t>
  </si>
  <si>
    <t>6</t>
  </si>
  <si>
    <t>Úpravy povrchů, podlahy a osazování výplní</t>
  </si>
  <si>
    <t>611325421</t>
  </si>
  <si>
    <t>Oprava vnitřní vápenocementové štukové omítky tl jádrové omítky do 20 mm a tl štuku do 3 mm stropů v rozsahu plochy do 10 %</t>
  </si>
  <si>
    <t>m2</t>
  </si>
  <si>
    <t>-1560135476</t>
  </si>
  <si>
    <t>https://podminky.urs.cz/item/CS_URS_2025_01/611325421</t>
  </si>
  <si>
    <t>"podhledové skladby_D.1.1_SO 01_v.č. 10_viz tab. místností" (625,81)-(35,3)</t>
  </si>
  <si>
    <t>5</t>
  </si>
  <si>
    <t>612131121</t>
  </si>
  <si>
    <t>Penetrační disperzní nátěr vnitřních stěn nanášený ručně</t>
  </si>
  <si>
    <t>-2049599638</t>
  </si>
  <si>
    <t>https://podminky.urs.cz/item/CS_URS_2025_01/612131121</t>
  </si>
  <si>
    <t>612131151</t>
  </si>
  <si>
    <t>Sanační postřik vnitřních stěn nanášený celoplošně ručně</t>
  </si>
  <si>
    <t>-72074274</t>
  </si>
  <si>
    <t>https://podminky.urs.cz/item/CS_URS_2025_01/612131151</t>
  </si>
  <si>
    <t>"sanační opatření_D.1.1_SO 01_v.č. 09" (0,8*(62,465))</t>
  </si>
  <si>
    <t>7</t>
  </si>
  <si>
    <t>612135101</t>
  </si>
  <si>
    <t>Hrubá výplň rýh ve stěnách maltou jakékoli šířky rýhy</t>
  </si>
  <si>
    <t>-1855566197</t>
  </si>
  <si>
    <t>https://podminky.urs.cz/item/CS_URS_2025_01/612135101</t>
  </si>
  <si>
    <t>8</t>
  </si>
  <si>
    <t>612142001</t>
  </si>
  <si>
    <t>Pletivo sklovláknité vnitřních stěn vtlačené do tmelu</t>
  </si>
  <si>
    <t>648672989</t>
  </si>
  <si>
    <t>https://podminky.urs.cz/item/CS_URS_2025_01/612142001</t>
  </si>
  <si>
    <t>9</t>
  </si>
  <si>
    <t>612311131</t>
  </si>
  <si>
    <t>Vápenný štuk vnitřních stěn tloušťky do 3 mm</t>
  </si>
  <si>
    <t>-1842114480</t>
  </si>
  <si>
    <t>https://podminky.urs.cz/item/CS_URS_2025_01/612311131</t>
  </si>
  <si>
    <t>10</t>
  </si>
  <si>
    <t>612325131</t>
  </si>
  <si>
    <t>Omítka sanační jádrová vnitřních stěn nanášená ručně</t>
  </si>
  <si>
    <t>1566071450</t>
  </si>
  <si>
    <t>https://podminky.urs.cz/item/CS_URS_2025_01/612325131</t>
  </si>
  <si>
    <t>11</t>
  </si>
  <si>
    <t>612325402</t>
  </si>
  <si>
    <t>Oprava vnitřní vápenocementové hrubé omítky tl do 20 mm stěn v rozsahu plochy přes 10 do 30 %</t>
  </si>
  <si>
    <t>-800830007</t>
  </si>
  <si>
    <t>https://podminky.urs.cz/item/CS_URS_2025_01/612325402</t>
  </si>
  <si>
    <t>612325422</t>
  </si>
  <si>
    <t>Oprava vnitřní vápenocementové štukové omítky tl jádrové omítky do 20 mm a tl štuku do 3 mm stěn v rozsahu plochy přes 10 do 30 %</t>
  </si>
  <si>
    <t>458122048</t>
  </si>
  <si>
    <t>https://podminky.urs.cz/item/CS_URS_2025_01/612325422</t>
  </si>
  <si>
    <t xml:space="preserve">"svislé konstrukce_odměřeno elektronicky" </t>
  </si>
  <si>
    <t>(3,6*(671,2))</t>
  </si>
  <si>
    <t>"odečet výplní" -(14,4+84,456+118,8)</t>
  </si>
  <si>
    <t>"odečet sanačního systému" -(49,972)</t>
  </si>
  <si>
    <t>"odečet hruých oprav omítek" -81,27</t>
  </si>
  <si>
    <t>13</t>
  </si>
  <si>
    <t>612328131</t>
  </si>
  <si>
    <t>Sanační štuk vnitřních stěn tloušťky do 3 mm</t>
  </si>
  <si>
    <t>1607173452</t>
  </si>
  <si>
    <t>https://podminky.urs.cz/item/CS_URS_2025_01/612328131</t>
  </si>
  <si>
    <t>14</t>
  </si>
  <si>
    <t>631312131</t>
  </si>
  <si>
    <t>Doplnění dosavadních mazanin betonem prostým plochy do 4 m2 tloušťky přes 80 mm</t>
  </si>
  <si>
    <t>-1431284196</t>
  </si>
  <si>
    <t>https://podminky.urs.cz/item/CS_URS_2025_01/631312131</t>
  </si>
  <si>
    <t>15</t>
  </si>
  <si>
    <t>632451103</t>
  </si>
  <si>
    <t>Cementový samonivelační potěr ze suchých směsí tl přes 5 do 10 mm</t>
  </si>
  <si>
    <t>-278185259</t>
  </si>
  <si>
    <t>https://podminky.urs.cz/item/CS_URS_2025_01/632451103</t>
  </si>
  <si>
    <t>Ostatní konstrukce a práce, bourání</t>
  </si>
  <si>
    <t>16</t>
  </si>
  <si>
    <t>949101111</t>
  </si>
  <si>
    <t>Lešení pomocné pro objekty pozemních staveb s lešeňovou podlahou v do 1,9 m zatížení do 150 kg/m2</t>
  </si>
  <si>
    <t>-21279242</t>
  </si>
  <si>
    <t>https://podminky.urs.cz/item/CS_URS_2025_01/949101111</t>
  </si>
  <si>
    <t>"viz BP" (616,72)</t>
  </si>
  <si>
    <t>"viz NS" (625,81)</t>
  </si>
  <si>
    <t>17</t>
  </si>
  <si>
    <t>952901111</t>
  </si>
  <si>
    <t>Vyčištění budov bytové a občanské výstavby při výšce podlaží do 4 m</t>
  </si>
  <si>
    <t>-184733809</t>
  </si>
  <si>
    <t>https://podminky.urs.cz/item/CS_URS_2025_01/952901111</t>
  </si>
  <si>
    <t>18</t>
  </si>
  <si>
    <t>952902121</t>
  </si>
  <si>
    <t>Čištění budov zametení drsných podlah</t>
  </si>
  <si>
    <t>-491214458</t>
  </si>
  <si>
    <t>https://podminky.urs.cz/item/CS_URS_2025_01/952902121</t>
  </si>
  <si>
    <t>"BP_viz v.č. D.1.1_SO 01_v.č. 05-06, TZ"</t>
  </si>
  <si>
    <t>"podlahy_příprava" (616,72)</t>
  </si>
  <si>
    <t>19</t>
  </si>
  <si>
    <t>962031133</t>
  </si>
  <si>
    <t>Bourání příček nebo přizdívek z cihel pálených tl do 150 mm</t>
  </si>
  <si>
    <t>-2032794201</t>
  </si>
  <si>
    <t>https://podminky.urs.cz/item/CS_URS_2025_01/962031133</t>
  </si>
  <si>
    <t>(3,6*(2,935+2,27+3,67+7,72+2,06))+(5,883+5,883+5,883)</t>
  </si>
  <si>
    <t>20</t>
  </si>
  <si>
    <t>962032230</t>
  </si>
  <si>
    <t>Bourání zdiva z cihel pálených nebo vápenopískových na MV nebo MVC do 1 m3</t>
  </si>
  <si>
    <t>1019819321</t>
  </si>
  <si>
    <t>https://podminky.urs.cz/item/CS_URS_2025_01/962032230</t>
  </si>
  <si>
    <t>"výklenky / nika" (0,71*0,71*0,245)+(1,44*0,33*3,6)</t>
  </si>
  <si>
    <t>965042141</t>
  </si>
  <si>
    <t>Bourání podkladů pod dlažby nebo mazanin betonových nebo z litého asfaltu tl do 100 mm pl přes 4 m2</t>
  </si>
  <si>
    <t>894538233</t>
  </si>
  <si>
    <t>https://podminky.urs.cz/item/CS_URS_2025_01/965042141</t>
  </si>
  <si>
    <t>"vybourání podkladu_sprchy" (6,95+5,12)*0,1</t>
  </si>
  <si>
    <t>22</t>
  </si>
  <si>
    <t>965046111</t>
  </si>
  <si>
    <t>Broušení stávajících betonových podlah úběr do 3 mm</t>
  </si>
  <si>
    <t>1714793165</t>
  </si>
  <si>
    <t>https://podminky.urs.cz/item/CS_URS_2025_01/965046111</t>
  </si>
  <si>
    <t>"viz tab. místností_dlažba" 49,99</t>
  </si>
  <si>
    <t>23</t>
  </si>
  <si>
    <t>965046119</t>
  </si>
  <si>
    <t>Příplatek k broušení stávajících betonových podlah za každý další 1 mm úběru</t>
  </si>
  <si>
    <t>910452569</t>
  </si>
  <si>
    <t>https://podminky.urs.cz/item/CS_URS_2025_01/965046119</t>
  </si>
  <si>
    <t>49,99*2 'Přepočtené koeficientem množství</t>
  </si>
  <si>
    <t>24</t>
  </si>
  <si>
    <t>965081213</t>
  </si>
  <si>
    <t>Bourání podlah z dlaždic keramických nebo xylolitových tl do 10 mm plochy přes 1 m2</t>
  </si>
  <si>
    <t>1331429770</t>
  </si>
  <si>
    <t>https://podminky.urs.cz/item/CS_URS_2025_01/965081213</t>
  </si>
  <si>
    <t>Poznámka k položce:_x000D_
V jednotkové ceně zahrnuty , nad rámec ceníkového obsahu, také náklady na bourání souvisejících obvodových soklů v = do 150 mm.</t>
  </si>
  <si>
    <t>"viz tab. místností" 49,99</t>
  </si>
  <si>
    <t>25</t>
  </si>
  <si>
    <t>968062R00</t>
  </si>
  <si>
    <t>Vybourání výplní otvorů bez materiálového a plošného rozlišení</t>
  </si>
  <si>
    <t>-54601173</t>
  </si>
  <si>
    <t>Poznámka k položce:_x000D_
JC obsahuje : kompletní provedení dle specifikace PD a TZ včetně všech přímo souvisejících prací/činností a dodávek_x000D_
Specifikace / rozsah JC:_x000D_
-vyvěšení křídel (v případě otevíravých výplní)_x000D_
-vybourání rámu (bez rozlišení systému otevírání)_x000D_
--------------------------------------------------------_x000D_
-vybourání pevných (neotevíravých) výplní bez rozlišení _x000D_
--------------------------------------------------------_x000D_
-demontáže a odstranění přímo souvisejících příslušenství a doplňků_x000D_
(parapety, garnyže, rolety, žaluzie, ocel. mříže, ostatní doplňky)_x000D_
---------------------------------------------------------_x000D_
-veškeré demontážní práce a přesuny jesou zahrnuty v jednotkové ceně</t>
  </si>
  <si>
    <t>"výplně obvodové_odměřeno elektronicky" 25,83</t>
  </si>
  <si>
    <t>"výplně vnitřní_odměřeno elektronicky" 68,236</t>
  </si>
  <si>
    <t>26</t>
  </si>
  <si>
    <t>978011121</t>
  </si>
  <si>
    <t>Otlučení (osekání) vnitřní vápenné nebo vápenocementové omítky stropů v rozsahu přes 5 do 10 %</t>
  </si>
  <si>
    <t>-1347135157</t>
  </si>
  <si>
    <t>https://podminky.urs.cz/item/CS_URS_2025_01/978011121</t>
  </si>
  <si>
    <t>"vodorovné konstrukce_odměřeno elektronicky_viz tab. místností" (616,72)</t>
  </si>
  <si>
    <t>27</t>
  </si>
  <si>
    <t>978013141</t>
  </si>
  <si>
    <t>Otlučení (osekání) vnitřní vápenné nebo vápenocementové omítky stěn v rozsahu přes 10 do 30 %</t>
  </si>
  <si>
    <t>567298490</t>
  </si>
  <si>
    <t>https://podminky.urs.cz/item/CS_URS_2025_01/978013141</t>
  </si>
  <si>
    <t>28</t>
  </si>
  <si>
    <t>978013191</t>
  </si>
  <si>
    <t>Otlučení (osekání) vnitřní vápenné nebo vápenocementové omítky stěn v rozsahu přes 50 do 100 %</t>
  </si>
  <si>
    <t>635135765</t>
  </si>
  <si>
    <t>https://podminky.urs.cz/item/CS_URS_2025_01/978013191</t>
  </si>
  <si>
    <t>29</t>
  </si>
  <si>
    <t>978059541</t>
  </si>
  <si>
    <t>Odsekání a odebrání obkladů stěn z vnitřních obkládaček plochy přes 1 m2</t>
  </si>
  <si>
    <t>533842756</t>
  </si>
  <si>
    <t>https://podminky.urs.cz/item/CS_URS_2025_01/978059541</t>
  </si>
  <si>
    <t>"odměřeno elektronicky" 162,84</t>
  </si>
  <si>
    <t>997</t>
  </si>
  <si>
    <t>Přesun sutě</t>
  </si>
  <si>
    <t>30</t>
  </si>
  <si>
    <t>99701321R</t>
  </si>
  <si>
    <t>Vnitrostaveništní doprava suti a vybouraných hmot pro budovy v do 6 m ručně</t>
  </si>
  <si>
    <t>-534701505</t>
  </si>
  <si>
    <t>Poznámka k položce:_x000D_
JC obsahuje náklady na veškeré staveništní přesuny vybouraných hmot potřebné k provedení díla dle specifikace PD a TZ. _x000D_
Vnitrostaveništní doprava suti a vybouraných hmot  vodorovně do 100 m, svisle ručně výšky do 6 m</t>
  </si>
  <si>
    <t>31</t>
  </si>
  <si>
    <t>997013R31</t>
  </si>
  <si>
    <t xml:space="preserve">Poplatek za uložení na skládce (skládkovné) stavebního odpadu bez rozlišení </t>
  </si>
  <si>
    <t>1772213594</t>
  </si>
  <si>
    <t>Poznámka k položce:_x000D_
Jednotková cena stanovena pro stavební odpad BEZ ROZLIŠENÍ _x000D_
------------------------------------------------------------------------------</t>
  </si>
  <si>
    <t>32</t>
  </si>
  <si>
    <t>997321511</t>
  </si>
  <si>
    <t>Vodorovná doprava suti a vybouraných hmot po suchu do 1 km</t>
  </si>
  <si>
    <t>-1641007689</t>
  </si>
  <si>
    <t>https://podminky.urs.cz/item/CS_URS_2025_01/997321511</t>
  </si>
  <si>
    <t>33</t>
  </si>
  <si>
    <t>997321519</t>
  </si>
  <si>
    <t>Příplatek ZKD 1 km vodorovné dopravy suti a vybouraných hmot po suchu</t>
  </si>
  <si>
    <t>-1477416215</t>
  </si>
  <si>
    <t>https://podminky.urs.cz/item/CS_URS_2025_01/997321519</t>
  </si>
  <si>
    <t>79,413*20 'Přepočtené koeficientem množství</t>
  </si>
  <si>
    <t>34</t>
  </si>
  <si>
    <t>997321611</t>
  </si>
  <si>
    <t>Nakládání nebo překládání suti a vybouraných hmot</t>
  </si>
  <si>
    <t>-660945944</t>
  </si>
  <si>
    <t>https://podminky.urs.cz/item/CS_URS_2025_01/997321611</t>
  </si>
  <si>
    <t>998</t>
  </si>
  <si>
    <t>Přesun hmot</t>
  </si>
  <si>
    <t>35</t>
  </si>
  <si>
    <t>99801800R</t>
  </si>
  <si>
    <t>Přesun hmot pro budovy ruční pro budovy v do 6 m</t>
  </si>
  <si>
    <t>1073645064</t>
  </si>
  <si>
    <t>Poznámka k položce:_x000D_
JC obsahuje náklady na veškeré staveništní přesunyhmot potřebné k provedení díla dle specifikace PD a TZ. _x000D_
Přesun hmot pro budovy občanské výstavby, bydlení, výrobu a služby  ruční - bez užití mechanizace vodorovná dopravní vzdálenost do 100 m ,  pro výšku do 6 m.</t>
  </si>
  <si>
    <t>PSV</t>
  </si>
  <si>
    <t>Práce a dodávky PSV</t>
  </si>
  <si>
    <t>725</t>
  </si>
  <si>
    <t>Zdravotechnika - zařizovací předměty</t>
  </si>
  <si>
    <t>36</t>
  </si>
  <si>
    <t>725110811</t>
  </si>
  <si>
    <t xml:space="preserve">Demontáž klozetů splachovacích </t>
  </si>
  <si>
    <t>soubor</t>
  </si>
  <si>
    <t>753370148</t>
  </si>
  <si>
    <t>https://podminky.urs.cz/item/CS_URS_2025_01/725110811</t>
  </si>
  <si>
    <t>37</t>
  </si>
  <si>
    <t>725210821</t>
  </si>
  <si>
    <t>Demontáž umyvadel bez výtokových armatur</t>
  </si>
  <si>
    <t>661970757</t>
  </si>
  <si>
    <t>https://podminky.urs.cz/item/CS_URS_2025_01/725210821</t>
  </si>
  <si>
    <t>38</t>
  </si>
  <si>
    <t>725330840</t>
  </si>
  <si>
    <t>Demontáž výlevka litinová nebo ocelová</t>
  </si>
  <si>
    <t>681119526</t>
  </si>
  <si>
    <t>https://podminky.urs.cz/item/CS_URS_2025_01/725330840</t>
  </si>
  <si>
    <t>763</t>
  </si>
  <si>
    <t>Konstrukce suché výstavby</t>
  </si>
  <si>
    <t>39</t>
  </si>
  <si>
    <t>763121433</t>
  </si>
  <si>
    <t>SDK stěna předsazená profil CW+UW deska 1xDFH2 12,5 s izolací EI 30 Rw do 12 dB</t>
  </si>
  <si>
    <t>74695991</t>
  </si>
  <si>
    <t>https://podminky.urs.cz/item/CS_URS_2025_01/763121433</t>
  </si>
  <si>
    <t>40</t>
  </si>
  <si>
    <t>763121590</t>
  </si>
  <si>
    <t>SDK stěna předsazená pro osazení závěsného WC tl 150 - 250 mm profil CW+UW 50 desky 2xH2 12,5 bez TI</t>
  </si>
  <si>
    <t>1108729950</t>
  </si>
  <si>
    <t>https://podminky.urs.cz/item/CS_URS_2025_01/763121590</t>
  </si>
  <si>
    <t>41</t>
  </si>
  <si>
    <t>763135101</t>
  </si>
  <si>
    <t>Montáž SDK kazetového podhledu z kazet 600x600 mm na zavěšenou viditelnou nosnou konstrukci</t>
  </si>
  <si>
    <t>-1935648985</t>
  </si>
  <si>
    <t>https://podminky.urs.cz/item/CS_URS_2025_01/763135101</t>
  </si>
  <si>
    <t>42</t>
  </si>
  <si>
    <t>M</t>
  </si>
  <si>
    <t>59036650R</t>
  </si>
  <si>
    <t>podhled kazetový , viditelný rastr, 600x600mm</t>
  </si>
  <si>
    <t>1526813538</t>
  </si>
  <si>
    <t>Poznámka k položce:_x000D_
RASTROVÝ ZAVĚŠENÝ MINERÁLNÍ PODHLED_x000D_
SKRYTÁ NOSNÁ KONSTRUKCE S VYJÍMATELNÝMI DESKAMI,REFERENČNÍ SYSTÉM: SYSTÉM A/B V1(A1.2), DESKA AMF ARMSTRONG SCHLICHT</t>
  </si>
  <si>
    <t>35,3*1,1 'Přepočtené koeficientem množství</t>
  </si>
  <si>
    <t>43</t>
  </si>
  <si>
    <t>998763321</t>
  </si>
  <si>
    <t>Přesun hmot tonážní pro konstrukce montované z desek s omezením mechanizace v objektech v do 6 m</t>
  </si>
  <si>
    <t>-1418057512</t>
  </si>
  <si>
    <t>https://podminky.urs.cz/item/CS_URS_2025_01/998763321</t>
  </si>
  <si>
    <t>766</t>
  </si>
  <si>
    <t>Konstrukce truhlářské</t>
  </si>
  <si>
    <t>44</t>
  </si>
  <si>
    <t>766992C01</t>
  </si>
  <si>
    <t>DV-6 - D+M Vnitřní dveře plné, z vysokotlakého laminátu HPL, 900x1970mmm, stávající zárubeň opatřeny páskou s PO</t>
  </si>
  <si>
    <t>ks</t>
  </si>
  <si>
    <t>976205482</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</si>
  <si>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dveří.</t>
  </si>
  <si>
    <t>45</t>
  </si>
  <si>
    <t>766992C02</t>
  </si>
  <si>
    <t>DV-8 - D+M Vnitřní dveře plné dřevěné, 700x1970mm, s větrací mřížkou</t>
  </si>
  <si>
    <t>-1167669361</t>
  </si>
  <si>
    <t>46</t>
  </si>
  <si>
    <t>766992C03</t>
  </si>
  <si>
    <t>DV-7 - D+M Vnitřní dveře plné dřevěné, 600x1970mm, s větrací mřížkou</t>
  </si>
  <si>
    <t>-877318988</t>
  </si>
  <si>
    <t>47</t>
  </si>
  <si>
    <t>766825821</t>
  </si>
  <si>
    <t>Demontáž truhlářských vestavěných skříní dvoukřídlových</t>
  </si>
  <si>
    <t>kus</t>
  </si>
  <si>
    <t>1686428885</t>
  </si>
  <si>
    <t>https://podminky.urs.cz/item/CS_URS_2025_01/766825821</t>
  </si>
  <si>
    <t>48</t>
  </si>
  <si>
    <t>998766211</t>
  </si>
  <si>
    <t>Přesun hmot procentní pro kce truhlářské s omezením mechanizace v objektech v do 6 m</t>
  </si>
  <si>
    <t>%</t>
  </si>
  <si>
    <t>445813600</t>
  </si>
  <si>
    <t>https://podminky.urs.cz/item/CS_URS_2025_01/998766211</t>
  </si>
  <si>
    <t>767</t>
  </si>
  <si>
    <t>Konstrukce zámečnické</t>
  </si>
  <si>
    <t>49</t>
  </si>
  <si>
    <t>767993C01</t>
  </si>
  <si>
    <t>DV-1 - D+M AL automatické dveře posuvné, prosklené, s nadsvětlíkem, protipožární, otvor 1360x2930mm, s PO se vzduchovou clonou</t>
  </si>
  <si>
    <t>-1968488150</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</si>
  <si>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dveří. Součást JC jsou také náklady na vnější opravy povrchů souvisejících konstrukcí.</t>
  </si>
  <si>
    <t>50</t>
  </si>
  <si>
    <t>767993C03</t>
  </si>
  <si>
    <t>DV-2 - D+M AL dveře, prosklené, protipožární, otvor 1550x2100mm, s PO</t>
  </si>
  <si>
    <t>357702227</t>
  </si>
  <si>
    <t>51</t>
  </si>
  <si>
    <t>767993C04</t>
  </si>
  <si>
    <t>DV-3 - D+M Ocelové dveře, prosklené, s nadsvětlíkem, protipožární, otvor 1360x2930mm, s PO</t>
  </si>
  <si>
    <t>1966485869</t>
  </si>
  <si>
    <t>52</t>
  </si>
  <si>
    <t>767993C06</t>
  </si>
  <si>
    <t>DV-4 - D+M Ocelové dveře, prosklené, protipožární, otvor 1360x2050mm, s PO</t>
  </si>
  <si>
    <t>1657332484</t>
  </si>
  <si>
    <t>53</t>
  </si>
  <si>
    <t>767993C08</t>
  </si>
  <si>
    <t>DV-5 - D+M Ocelové dveře plné, protipožární, otvor 1060x2100mm, s PO</t>
  </si>
  <si>
    <t>-1343453847</t>
  </si>
  <si>
    <t>54</t>
  </si>
  <si>
    <t>767993C09</t>
  </si>
  <si>
    <t>Z-1 - D+M Ocelová zárubeň určená pro zazdění, tl. plechu 1,5mm, 1100x1970mm, ústí 150mm</t>
  </si>
  <si>
    <t>1986860958</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</si>
  <si>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zámečnických prvků.</t>
  </si>
  <si>
    <t>55</t>
  </si>
  <si>
    <t>767993C10</t>
  </si>
  <si>
    <t>Z-2L - D+M Ocelová zárubeň určená pro zazdění, tl. plechu 1,5mm, 700x1970mm, ústí 100mm</t>
  </si>
  <si>
    <t>492375443</t>
  </si>
  <si>
    <t>56</t>
  </si>
  <si>
    <t>767993C11</t>
  </si>
  <si>
    <t>Z-2P - D+M Ocelová zárubeň určená pro zazdění, tl. plechu 1,5mm, 700x1970mm, ústí 100mm</t>
  </si>
  <si>
    <t>-559235429</t>
  </si>
  <si>
    <t>57</t>
  </si>
  <si>
    <t>998767211</t>
  </si>
  <si>
    <t>Přesun hmot procentní pro zámečnické konstrukce s omezením mechanizace v objektech v do 6 m</t>
  </si>
  <si>
    <t>-89501200</t>
  </si>
  <si>
    <t>https://podminky.urs.cz/item/CS_URS_2025_01/998767211</t>
  </si>
  <si>
    <t>771</t>
  </si>
  <si>
    <t>Podlahy z dlaždic</t>
  </si>
  <si>
    <t>58</t>
  </si>
  <si>
    <t>771111011</t>
  </si>
  <si>
    <t>Vysátí podkladu před pokládkou dlažby</t>
  </si>
  <si>
    <t>-912696226</t>
  </si>
  <si>
    <t>https://podminky.urs.cz/item/CS_URS_2025_01/771111011</t>
  </si>
  <si>
    <t>59</t>
  </si>
  <si>
    <t>771121011</t>
  </si>
  <si>
    <t>Nátěr penetrační na podlahu</t>
  </si>
  <si>
    <t>-2089536934</t>
  </si>
  <si>
    <t>https://podminky.urs.cz/item/CS_URS_2025_01/771121011</t>
  </si>
  <si>
    <t>60</t>
  </si>
  <si>
    <t>771151012</t>
  </si>
  <si>
    <t>Samonivelační stěrka podlah pevnosti 20 MPa tl přes 3 do 5 mm</t>
  </si>
  <si>
    <t>-212318942</t>
  </si>
  <si>
    <t>https://podminky.urs.cz/item/CS_URS_2025_01/771151012</t>
  </si>
  <si>
    <t>61</t>
  </si>
  <si>
    <t>771574476</t>
  </si>
  <si>
    <t>Montáž podlah keramických pro mechanické zatížení lepených cementovým flexibilním lepidlem přes 9 do 12 ks/m2</t>
  </si>
  <si>
    <t>330432927</t>
  </si>
  <si>
    <t>https://podminky.urs.cz/item/CS_URS_2025_01/771574476</t>
  </si>
  <si>
    <t>Poznámka k položce:_x000D_
V jednotkové ceně , nad rámec ceníkového obsahu, zahrnuty také náklady na montáž souvisejících obvodových systémových soklů + veškerých lišt a profilů</t>
  </si>
  <si>
    <t>"podlahové skladby_D.1.1_SO 01_v.č. 07-08_viz tab. místností" 44,13</t>
  </si>
  <si>
    <t>62</t>
  </si>
  <si>
    <t>59761R30</t>
  </si>
  <si>
    <t>dlaždice keramické protiskluzné</t>
  </si>
  <si>
    <t>-1878988756</t>
  </si>
  <si>
    <t xml:space="preserve">Poznámka k položce:_x000D_
-systémová dodávka + související systémové soklíky (viz PD a TZ)_x000D_
--------------------------------------------------------------------------------_x000D_
V jednotkové ceně zahrnuty náklady na veškeré doplňky a příslušenství dle PD a TZ._x000D_
(přechodové, dilatační a ukončovací lišty, ostatní doplňky)_x000D_
--------------------------------------------------------------------------------_x000D_
PŘESNÁ SPECIFIKACE _ VIZ PD A TZ </t>
  </si>
  <si>
    <t>44,13*1,15 'Přepočtené koeficientem množství</t>
  </si>
  <si>
    <t>63</t>
  </si>
  <si>
    <t>771577R04</t>
  </si>
  <si>
    <t>Příplatek k dlažbám za dodávku a montáž ukončovacích, rohových a koutových lišt/profilů</t>
  </si>
  <si>
    <t>-497661135</t>
  </si>
  <si>
    <t>Poznámka k položce:_x000D_
JC obsahuje : kompletní systémové dodávky a provedení dle specifikace PD a TZ včetně všech přímo souvisejících prací/činností a dodávek/doplňků a příslušenství_x000D_
Množství/rozsah - VZTAŽEN NA CELKOVOU PLOCHU dlažeb._x000D_
(specifikace materiálů dle PD a TZ)_SPECIFIKACE A ROZSAH DLE TP KONKRÉTNĚ VYBRANÉHO DODAVATELE _x000D_
------------------------------------------------------------------------------------------------------------------------------------</t>
  </si>
  <si>
    <t>64</t>
  </si>
  <si>
    <t>77159111R</t>
  </si>
  <si>
    <t>Hydroizolace pod dlažbu stěrkou ve dvou vrstvách</t>
  </si>
  <si>
    <t>-2040788288</t>
  </si>
  <si>
    <t>Poznámka k položce:_x000D_
JC obsahuje : kompletní systémové dodávky a provedení dle specifikace PD a TZ včetně všech přímo souvisejících prací/činností a dodávek/doplňků a příslušenství_x000D_
JC , také zahrnuje náklady na dodávku a montáž všech systémových rohových lišt a těsnících pásků_x000D_
(flexidbilní 2_složkový hydroizolační stěrkový systém)</t>
  </si>
  <si>
    <t>65</t>
  </si>
  <si>
    <t>998771111</t>
  </si>
  <si>
    <t>Přesun hmot tonážní pro podlahy z dlaždic s omezením mechanizace v objektech v do 6 m</t>
  </si>
  <si>
    <t>934420742</t>
  </si>
  <si>
    <t>https://podminky.urs.cz/item/CS_URS_2025_01/998771111</t>
  </si>
  <si>
    <t>776</t>
  </si>
  <si>
    <t>Podlahy povlakové</t>
  </si>
  <si>
    <t>66</t>
  </si>
  <si>
    <t>776111116</t>
  </si>
  <si>
    <t>Odstranění zbytků lepidla z podkladu povlakových podlah broušením</t>
  </si>
  <si>
    <t>-865610238</t>
  </si>
  <si>
    <t>https://podminky.urs.cz/item/CS_URS_2025_01/776111116</t>
  </si>
  <si>
    <t>67</t>
  </si>
  <si>
    <t>776111311</t>
  </si>
  <si>
    <t>Vysátí podkladu povlakových podlah</t>
  </si>
  <si>
    <t>353235250</t>
  </si>
  <si>
    <t>https://podminky.urs.cz/item/CS_URS_2025_01/776111311</t>
  </si>
  <si>
    <t>68</t>
  </si>
  <si>
    <t>776121111</t>
  </si>
  <si>
    <t>Vodou ředitelná penetrace savého podkladu povlakových podlah</t>
  </si>
  <si>
    <t>1359257034</t>
  </si>
  <si>
    <t>https://podminky.urs.cz/item/CS_URS_2025_01/776121111</t>
  </si>
  <si>
    <t>69</t>
  </si>
  <si>
    <t>776141122</t>
  </si>
  <si>
    <t>Stěrka podlahová nivelační pro vyrovnání podkladu povlakových podlah pevnosti 30 MPa tl přes 3 do 5 mm</t>
  </si>
  <si>
    <t>-491164752</t>
  </si>
  <si>
    <t>https://podminky.urs.cz/item/CS_URS_2025_01/776141122</t>
  </si>
  <si>
    <t>70</t>
  </si>
  <si>
    <t>776201811</t>
  </si>
  <si>
    <t>Demontáž lepených povlakových podlah bez podložky ručně</t>
  </si>
  <si>
    <t>-1020004777</t>
  </si>
  <si>
    <t>https://podminky.urs.cz/item/CS_URS_2025_01/776201811</t>
  </si>
  <si>
    <t>Poznámka k položce:_x000D_
V jednotkové ceně , nad rámec ceníkového obsahu, zahrnuty také náklady na demontáž souvisejících obvodových soklů.</t>
  </si>
  <si>
    <t>"viz tab. místností" 293,68</t>
  </si>
  <si>
    <t>71</t>
  </si>
  <si>
    <t>776231111</t>
  </si>
  <si>
    <t>Lepení povlakové krytiny z vinylu standardním lepidlem</t>
  </si>
  <si>
    <t>-403032920</t>
  </si>
  <si>
    <t>https://podminky.urs.cz/item/CS_URS_2025_01/776231111</t>
  </si>
  <si>
    <t>Poznámka k položce:_x000D_
V jednotkové ceně , nad rámec ceníkového obsahu, zahrnuty také náklady na montáž souvisejících obvodových systémových soklů + veškerých lišt a profilů + spoj podlahovin svařováním</t>
  </si>
  <si>
    <t>"podlahové skladby_D.1.1_SO 01_v.č. 07-08_viz tab. místností" 293,71</t>
  </si>
  <si>
    <t>72</t>
  </si>
  <si>
    <t>28411R02</t>
  </si>
  <si>
    <t xml:space="preserve">dodávka povlakové podlahové krytiny - vinylové pásy _ heterogenní vinylová krytina </t>
  </si>
  <si>
    <t>1623894085</t>
  </si>
  <si>
    <t>293,71*1,1 'Přepočtené koeficientem množství</t>
  </si>
  <si>
    <t>73</t>
  </si>
  <si>
    <t>77623111R</t>
  </si>
  <si>
    <t>Lepení povlakové krytiny z vinylu _ lepení na stávající povlakové krytiny</t>
  </si>
  <si>
    <t>-1606579754</t>
  </si>
  <si>
    <t>"podlahové skladby_D.1.1_SO 01_v.č. 07-08_viz tab. místností" 206,87</t>
  </si>
  <si>
    <t>74</t>
  </si>
  <si>
    <t>28411R03</t>
  </si>
  <si>
    <t xml:space="preserve">dodávka povlakové podlahové krytiny - vinylové pásy _ homogenní vinylová krytina </t>
  </si>
  <si>
    <t>-2105819718</t>
  </si>
  <si>
    <t>206,87*1,1 'Přepočtené koeficientem množství</t>
  </si>
  <si>
    <t>75</t>
  </si>
  <si>
    <t>776923R11</t>
  </si>
  <si>
    <t xml:space="preserve">Spoj povlakových podlahovin z PVC a vinylu svařováním </t>
  </si>
  <si>
    <t>2141783013</t>
  </si>
  <si>
    <t>Poznámka k položce:_x000D_
JC obsahuje : kompletní systémové dodávky a provedení dle specifikace PD a TZ včetně všech přímo souvisejících prací/činností a dodávek/doplňků a příslušenství_x000D_
-----------------------------------------------------------------------------------------------------------------------------------------------------------------------------------------------------_x000D_
(naceněno dle technologických postupů a pravidel konkrétně vybraného dodavatele systémového řešení)_x000D_
ROZSAH A MNOŽSTVÍ _ VZTAŽENO NA PLOCHU POVLAKOVÝCH PODLAHOVÝCH KRYTIN</t>
  </si>
  <si>
    <t>76</t>
  </si>
  <si>
    <t>998776111</t>
  </si>
  <si>
    <t>Přesun hmot tonážní pro podlahy povlakové s omezením mechanizace v objektech v do 6 m</t>
  </si>
  <si>
    <t>219333310</t>
  </si>
  <si>
    <t>https://podminky.urs.cz/item/CS_URS_2025_01/998776111</t>
  </si>
  <si>
    <t>781</t>
  </si>
  <si>
    <t>Dokončovací práce - obklady</t>
  </si>
  <si>
    <t>77</t>
  </si>
  <si>
    <t>781121011</t>
  </si>
  <si>
    <t>Nátěr penetrační na stěnu</t>
  </si>
  <si>
    <t>-369172421</t>
  </si>
  <si>
    <t>https://podminky.urs.cz/item/CS_URS_2025_01/781121011</t>
  </si>
  <si>
    <t>78</t>
  </si>
  <si>
    <t>781131112</t>
  </si>
  <si>
    <t>Izolace pod obklad nátěrem nebo stěrkou ve dvou vrstvách</t>
  </si>
  <si>
    <t>-1534579349</t>
  </si>
  <si>
    <t>https://podminky.urs.cz/item/CS_URS_2025_01/781131112</t>
  </si>
  <si>
    <t>Poznámka k položce:_x000D_
JC , nad rámec ceníkového obsahu , také zahrnuje náklady na dodávku a montáž všech systémových rohových lišt a těsnících pásků</t>
  </si>
  <si>
    <t>79</t>
  </si>
  <si>
    <t>781131264</t>
  </si>
  <si>
    <t>Izolace pod obklad těsnícími pásy mezi podlahou a stěnou</t>
  </si>
  <si>
    <t>m</t>
  </si>
  <si>
    <t>-774785850</t>
  </si>
  <si>
    <t>https://podminky.urs.cz/item/CS_URS_2025_01/781131264</t>
  </si>
  <si>
    <t>80</t>
  </si>
  <si>
    <t>781495115</t>
  </si>
  <si>
    <t>Spárování vnitřních obkladů silikonem</t>
  </si>
  <si>
    <t>65747523</t>
  </si>
  <si>
    <t>https://podminky.urs.cz/item/CS_URS_2025_01/781495115</t>
  </si>
  <si>
    <t>40,635*1,75 'Přepočtené koeficientem množství</t>
  </si>
  <si>
    <t>81</t>
  </si>
  <si>
    <t>781151031</t>
  </si>
  <si>
    <t>Celoplošné vyrovnání podkladu stěrkou tl 3 mm</t>
  </si>
  <si>
    <t>981743176</t>
  </si>
  <si>
    <t>https://podminky.urs.cz/item/CS_URS_2025_01/781151031</t>
  </si>
  <si>
    <t>82</t>
  </si>
  <si>
    <t>781151041</t>
  </si>
  <si>
    <t>Příplatek k cenám celoplošné vyrovnání stěrkou za každý další 1 mm přes tl  3 mm</t>
  </si>
  <si>
    <t>-477112656</t>
  </si>
  <si>
    <t>https://podminky.urs.cz/item/CS_URS_2025_01/781151041</t>
  </si>
  <si>
    <t>81,27*2 'Přepočtené koeficientem množství</t>
  </si>
  <si>
    <t>83</t>
  </si>
  <si>
    <t>781474112</t>
  </si>
  <si>
    <t>Montáž obkladů keramických hladkých lepených cementovým flexibilním lepidlem přes 9 do 12 ks/m2</t>
  </si>
  <si>
    <t>-1289120795</t>
  </si>
  <si>
    <t>https://podminky.urs.cz/item/CS_URS_2025_01/781474112</t>
  </si>
  <si>
    <t>Poznámka k položce:_x000D_
V jednotkové ceně , nad rámec ceníkového obsahu, zahrnuty také náklady na montáž veškerých doplňků a příslušenství dle PD a TZ._x000D_
(listely, dekory - specifikované v PD) _x000D_
-------------------------------------------</t>
  </si>
  <si>
    <t>"povrchy vnitřní svislých konstrukcí_odměře. elektronicky" 81,27</t>
  </si>
  <si>
    <t>84</t>
  </si>
  <si>
    <t>59761R01</t>
  </si>
  <si>
    <t>obklad keramický hladký</t>
  </si>
  <si>
    <t>461666792</t>
  </si>
  <si>
    <t>Poznámka k položce:_x000D_
V jednotkové ceně zahrnuty náklady na veškeré doplňky a příslušenství dle PD a TZ._x000D_
(listely, dekory - specifikované v PD) _x000D_
-------------------------------------------_x000D_
-přesná specifikace _ viz PD a TZ</t>
  </si>
  <si>
    <t>81,27*1,1 'Přepočtené koeficientem množství</t>
  </si>
  <si>
    <t>85</t>
  </si>
  <si>
    <t>781477R00</t>
  </si>
  <si>
    <t>Příplatek k vnitřním obladům za dodávku a montáž ukončovacích, rohových a koutových profilů</t>
  </si>
  <si>
    <t>632967033</t>
  </si>
  <si>
    <t>Poznámka k položce:_x000D_
JC obsahuje : kompletní systémové dodávky a provedení dle specifikace PD a TZ včetně všech přímo souvisejících prací/činností a dodávek/doplňků a příslušenství_x000D_
Množství/rozsah - VZTAŽEN NA CELKOVOU PLOCHU vnitřních obkladů._x000D_
(specifikace materiálů dle PD a TZ)_SPECIFIKACE A ROZSAH DLE TP KONKRÉTNĚ VYBRANÉHO DODAVATELE _x000D_
------------------------------------------------------------------------------------------------------------------------------------</t>
  </si>
  <si>
    <t>86</t>
  </si>
  <si>
    <t>998781111</t>
  </si>
  <si>
    <t>Přesun hmot tonážní pro obklady keramické s omezením mechanizace v objektech v do 6 m</t>
  </si>
  <si>
    <t>2061160382</t>
  </si>
  <si>
    <t>https://podminky.urs.cz/item/CS_URS_2025_01/998781111</t>
  </si>
  <si>
    <t>783</t>
  </si>
  <si>
    <t>Dokončovací práce - nátěry</t>
  </si>
  <si>
    <t>87</t>
  </si>
  <si>
    <t>783923171</t>
  </si>
  <si>
    <t>Penetrační akrylátový nátěr hrubých betonových podlah</t>
  </si>
  <si>
    <t>-690670543</t>
  </si>
  <si>
    <t>https://podminky.urs.cz/item/CS_URS_2025_01/783923171</t>
  </si>
  <si>
    <t>"podlahy_příprava_oprava výtluků" (616,72)*0,25</t>
  </si>
  <si>
    <t>(odsouhlasení v dílenské dokumentaci)</t>
  </si>
  <si>
    <t>88</t>
  </si>
  <si>
    <t>783950R01</t>
  </si>
  <si>
    <t>Dvouvrstvý nátěrový polymercementový systém , včetně systémových pásů / rohových prvků</t>
  </si>
  <si>
    <t>-115692054</t>
  </si>
  <si>
    <t>Poznámka k položce:_x000D_
JC obsahuje : kompletní systémové dodávky a provedení dle specifikace PD a TZ včetně všech přímo souvisejících prací/činností a dodávek/doplňků a příslušenství_x000D_
(JC také obsahuje náklady na vytažení systému na související svislé kce)</t>
  </si>
  <si>
    <t>"sanační opatření_D.1.1_SO 01_v.č. 09" (20,33+16,0+65,93+90,23)</t>
  </si>
  <si>
    <t>784</t>
  </si>
  <si>
    <t>Dokončovací práce - malby a tapety</t>
  </si>
  <si>
    <t>89</t>
  </si>
  <si>
    <t>784121001</t>
  </si>
  <si>
    <t>Oškrabání malby v místnostech v do 3,80 m</t>
  </si>
  <si>
    <t>282618576</t>
  </si>
  <si>
    <t>https://podminky.urs.cz/item/CS_URS_2025_01/784121001</t>
  </si>
  <si>
    <t>Mezisoučet</t>
  </si>
  <si>
    <t>"vodorovné konstrukce_odměřeno elektronicky_viz tab. místností" (590,51)</t>
  </si>
  <si>
    <t>90</t>
  </si>
  <si>
    <t>784181102</t>
  </si>
  <si>
    <t>Základní akrylátová jednonásobná pigmentovaná penetrace podkladu v místnostech v do 3,80 m</t>
  </si>
  <si>
    <t>-1440572730</t>
  </si>
  <si>
    <t>https://podminky.urs.cz/item/CS_URS_2025_01/784181102</t>
  </si>
  <si>
    <t>91</t>
  </si>
  <si>
    <t>784211101</t>
  </si>
  <si>
    <t>Dvojnásobné bílé malby ze směsí za mokra výborně oděruvzdorných v místnostech v do 3,80 m</t>
  </si>
  <si>
    <t>1726443358</t>
  </si>
  <si>
    <t>https://podminky.urs.cz/item/CS_URS_2025_01/784211101</t>
  </si>
  <si>
    <t>92</t>
  </si>
  <si>
    <t>784211165</t>
  </si>
  <si>
    <t xml:space="preserve">Příplatek k cenám 2x maleb ze směsí za mokra oděruvzdorných za barevnou malbu </t>
  </si>
  <si>
    <t>2090177420</t>
  </si>
  <si>
    <t>https://podminky.urs.cz/item/CS_URS_2025_01/784211165</t>
  </si>
  <si>
    <t>99-M</t>
  </si>
  <si>
    <t xml:space="preserve">Výpisy ostatních prvků a výrobků </t>
  </si>
  <si>
    <t>93</t>
  </si>
  <si>
    <t>795995C01</t>
  </si>
  <si>
    <t>OV-1 - D+M Fixní madlo vodorovné na dveře, provedení leštěná nerez, 770x100x65mm</t>
  </si>
  <si>
    <t>-1108353897</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</si>
  <si>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ostatních prvků.</t>
  </si>
  <si>
    <t>94</t>
  </si>
  <si>
    <t>795995C02</t>
  </si>
  <si>
    <t>OV-2 - D+M Sklopné madlo typu U délky 900mm, provedení nerez, 100x200x900mm</t>
  </si>
  <si>
    <t>-1737801418</t>
  </si>
  <si>
    <t>95</t>
  </si>
  <si>
    <t>795995C03</t>
  </si>
  <si>
    <t>OV-3 - D+M Fixní madlo svislé k umyvadlu, provedení leštěná nerez, 670x100x65mm</t>
  </si>
  <si>
    <t>2052799263</t>
  </si>
  <si>
    <t>96</t>
  </si>
  <si>
    <t>795995C06</t>
  </si>
  <si>
    <t>OK-1 - D+M Okenní horizontální  žaluzie, řetízkové, lamely AL</t>
  </si>
  <si>
    <t>-190736152</t>
  </si>
  <si>
    <t>Poznámka k položce:_x000D_
Kompletní provedení dle specifikace PD a TZ vč. všech přímo souvisejících prací/činností, dodávek, příslušenství, doplňků a komponentů dle konkrétního výpisu prvků a výrobků. V jednotkové ceně započítáno: systémová dodávka, výroba, montáž/osazení/kotvení (vč.kotvících prvků), povrchová úprava, přesuny. Kompletní specifikace/rozsah viz výpis okenních otvorů.</t>
  </si>
  <si>
    <t>HZS</t>
  </si>
  <si>
    <t>Hodinové zúčtovací sazby</t>
  </si>
  <si>
    <t>97</t>
  </si>
  <si>
    <t>HZS1292</t>
  </si>
  <si>
    <t>Hodinová zúčtovací sazba stavební dělník</t>
  </si>
  <si>
    <t>hod</t>
  </si>
  <si>
    <t>512</t>
  </si>
  <si>
    <t>1992115740</t>
  </si>
  <si>
    <t>https://podminky.urs.cz/item/CS_URS_2025_01/HZS1292</t>
  </si>
  <si>
    <t>"provedení prostupů_BP_pro rozvody techniky prostředí staveb" 75,0</t>
  </si>
  <si>
    <t>N00</t>
  </si>
  <si>
    <t>Nepojmenované, ostatní práce a dodávky</t>
  </si>
  <si>
    <t>98</t>
  </si>
  <si>
    <t>N00_015R01</t>
  </si>
  <si>
    <t>Dodávka a provedení _ repase a nové povrchové úpravy stávajících okenních výplní</t>
  </si>
  <si>
    <t>501396680</t>
  </si>
  <si>
    <t>99</t>
  </si>
  <si>
    <t>N00_015R02</t>
  </si>
  <si>
    <t>Dodávka a provedení _ repase a nové povrchové úpravy stávajících otopných těles</t>
  </si>
  <si>
    <t>1824301350</t>
  </si>
  <si>
    <t>100</t>
  </si>
  <si>
    <t>N00_015R03</t>
  </si>
  <si>
    <t>Dodávka a provedení _ repase a nové povrchové úpravy stávajících ocel. zárubní a prvků</t>
  </si>
  <si>
    <t>-703540153</t>
  </si>
  <si>
    <t xml:space="preserve">D.1.3 - Požárně bezpečnostní řešení </t>
  </si>
  <si>
    <t>Ostatní - Ostatní</t>
  </si>
  <si>
    <t xml:space="preserve">    OST-01 - Požárně bezpečnostní řešení </t>
  </si>
  <si>
    <t>953943211</t>
  </si>
  <si>
    <t>Osazování hasicího přístroje</t>
  </si>
  <si>
    <t>https://podminky.urs.cz/item/CS_URS_2025_01/953943211</t>
  </si>
  <si>
    <t>44932114R</t>
  </si>
  <si>
    <t>přístroj hasicí ruční _ PG/21A</t>
  </si>
  <si>
    <t>Ostatní</t>
  </si>
  <si>
    <t>OST-01</t>
  </si>
  <si>
    <t>795667P03</t>
  </si>
  <si>
    <t>D+M Bezpečnostní a informativní tabulky</t>
  </si>
  <si>
    <t>Poznámka k položce:_x000D_
Poznámka k položce: Upřesnění viz TZ: Rozmístění výstražných a bezpečnostních značek Dle nařízení vlády č. 375/2017 Sb., budou v objektu umístěny bezpečnostní a informační značky. Značky musí odpovídat ČSN ISO 3864-1 a být rozmístěny tak, aby byly viditelné z každého místa. Grafický vzhled registrovaných bezpečnostních značek udává ČSN EN ISO 7010, která podle funkce rozděluje bezpečnostní značky do kategorií s přiřazenými referenčními čísly. V řešeném objektu budou rozmístěny informativní a bezpečnostní značky v min. následujícím rozsahu:  - informativní značky pro označení únikové cesty a nouzového východu: nouzový východ (referenční čísla E001 a E002 s doplňkovými šipkami k určení informace o směru) - informativní značky pro věcné prostředky požární ochrany, požárně bezpečnostních zařízení a směr cesty: hasicí přístroj, naviják požární hadice (referenční čísla F001, F002 s doplňkovými šipkami k určení informace o směru);  - značky výstrahy: nebezpečí – elektřina (referenční číslo W012),  - značky zákazu: kouření zakázáno (P002), zákaz vstupu (P001), zákaz výskytu otevřeného ohně (P003), zákaz použití vody pro hašení (P011). - tabulky s nápisy: uzávěr vody, vypínač elektřiny dle ČSN 73 0848 „HLAVNÍ VYPÍNAČ ELEKTRICKÉ ENERGIE – TOTAL STOP.“ Úniková cesta musí být vybavena bezpečnostními značkami, tabulkami a texty s bezpečnostním sdělením (dále jen „bezpečnostní značení“) za účelem a v rozsahu nezbytném pro usnadnění evakuace osob. Toto bezpečnostní značení se umisťuje zejména tam, kde se mění směr úniku, kde dochází ke křížení komunikací a při jakékoli změně výškové úrovně úniku. Informativní značky pro únik a evakuaci osob a značky překážek na únikových cestách musí být i při přerušení dodávky energie viditelné a rozpoznatelné minimálně po dobu nezbytně nutnou k bezpečnému opuštění objektu.  ---------------------------------------------------------------------------------------------------------</t>
  </si>
  <si>
    <t>"kompletní provedení dle specifikace PD a TZ vč. všech souvisejících prací dodávek, příslušenství a komponentů dle výpisu"</t>
  </si>
  <si>
    <t>"specifikace viz PBŘ"  1,0</t>
  </si>
  <si>
    <t>D.1.4 - Technika prostředí staveb</t>
  </si>
  <si>
    <t>Soupis:</t>
  </si>
  <si>
    <t>D.1.4.1 - Zdravotně technické instalace</t>
  </si>
  <si>
    <t>Veškeré zde uvedené konkrétní typy výrobky, je možné nahradit jiným výrobkem ve stejné kvality a stejným zpsobem využití. Jedná se o projekční rozpočet s ceníkovými cenami. Jedná se o materiálovou specifikaci nenahrazující výrobní přípravu dodavatele. Výpis obsahuje pouze základní položky ve smyslu dodávka. Při zpracování nabídky je nutné vycházet ze všech částí dokumentace (tj. technické zprávy, všech výkresy i specifikace materiálu. Pouhým oceněním výkazu výměr není možné vypracovat kvalitní nabídku. Předpokládá se, že dodávka je nabízena jako kompletní dílo včetně kompletní montáže, veškerého souvisejícího doplňkového, podružného a montážního materiálu tak, aby celé zařízení bylo funkční a splňovalo všechny přdedpisy, které se na ně vztahují (součástí potrubí jsou nejen kolena, oblouky, redukce, šroubení, prostupové manžety ale i podpěry, konzoly a závěsy a veškeré ocelové konstrukce nezbytné pro uložení. Potenciálním dodavatelem musí být odborná firma, která se obeznámila se všemi okolnostmi této zakázky a zahrnula je do nabízené ceny. Součástí ceny musí být veškeré náklady, aby cena byla konečná a zahrnovala celou dodávku akce. Dodavatel ručí za to, že v nabízené ceně je navrženo veškeré potřebné zařízení a výkony. ZAŘIZOVACÍ PŘEDMĚTY A  VODOVODNÍ BATERIE BUDOU PŘEDREALIZACI ZKONZULTOVÁNY S INVESTOREM A DLE JEHO POŽADAVKU BUDE UPRAVENA STAVBA A STAVEBNÍ KOORDINACE (NAPŘ RADAROVÉ BATERIE PŘIRPAVA ELEKTRO).</t>
  </si>
  <si>
    <t>722 - Vnitřní vodovod-vnitřní rozvody</t>
  </si>
  <si>
    <t>725 - Zařizovací předměty -  Vzory ZP viz kniha standartů architektů</t>
  </si>
  <si>
    <t>732 - Ohřívač teplé vody</t>
  </si>
  <si>
    <t>734 - Armatury</t>
  </si>
  <si>
    <t>0 - Tepelné izolace</t>
  </si>
  <si>
    <t>35 - Požární vodovod (potrubí, armatury a zařízení)</t>
  </si>
  <si>
    <t>7211 - Vnitřní kanalizace</t>
  </si>
  <si>
    <t>723 - Demontáže</t>
  </si>
  <si>
    <t>60 - Ostatní</t>
  </si>
  <si>
    <t>722</t>
  </si>
  <si>
    <t>Vnitřní vodovod-vnitřní rozvody</t>
  </si>
  <si>
    <t>VL01</t>
  </si>
  <si>
    <t>Trubka vícevrstvá 20 x 2,9 mm lisovací, PN 10</t>
  </si>
  <si>
    <t>VL02</t>
  </si>
  <si>
    <t>Trubka vícevrstvá 25 x 3,7 mm lisovací, PN 10</t>
  </si>
  <si>
    <t>VL03</t>
  </si>
  <si>
    <t>Trubka vícevrstvá 32 x 4,7 mm lisovací, PN 10</t>
  </si>
  <si>
    <t>VL04</t>
  </si>
  <si>
    <t>Trubka vícevrstvá 40 x 6,0 mm lisovací, PN 10</t>
  </si>
  <si>
    <t>VL05</t>
  </si>
  <si>
    <t>Trubka vícevrstvá 50x6,9 mm lisovací, PN 10</t>
  </si>
  <si>
    <t>722174212R00</t>
  </si>
  <si>
    <t>Montáž potr.plast.rovné.lis.D 20 mm,vodovod</t>
  </si>
  <si>
    <t>RTS II / 2024</t>
  </si>
  <si>
    <t>722174213R00</t>
  </si>
  <si>
    <t>Montáž potr.plast.polyf.lis.D 25 mm,vodovod</t>
  </si>
  <si>
    <t>722174214R00</t>
  </si>
  <si>
    <t>Montáž potr.plast. polyf.lis.D 32 mm,vodovod</t>
  </si>
  <si>
    <t>722174215R00</t>
  </si>
  <si>
    <t>Montáž potr.plast.polyf.lis.D 40 mm,vodovod</t>
  </si>
  <si>
    <t>722174216R00</t>
  </si>
  <si>
    <t>Montáž potr.plast.polyf.lis.D 50 mm,vodovod</t>
  </si>
  <si>
    <t>722290234R00</t>
  </si>
  <si>
    <t>Proplach a dezinfekce vodovodního potrubí DN 80 mm</t>
  </si>
  <si>
    <t>733190109R00</t>
  </si>
  <si>
    <t>Tlaková zkouška potrubí  DN 65</t>
  </si>
  <si>
    <t>VL06</t>
  </si>
  <si>
    <t>Rozbory vody</t>
  </si>
  <si>
    <t>kpl</t>
  </si>
  <si>
    <t>998722103R00</t>
  </si>
  <si>
    <t>Přesun hmot pro vnitřní vodovod, výšky do 24 m</t>
  </si>
  <si>
    <t>Zařizovací předměty -  Vzory ZP viz kniha standartů architektů</t>
  </si>
  <si>
    <t>725119401R00</t>
  </si>
  <si>
    <t>Montáž předstěnových systémů pro zazdění</t>
  </si>
  <si>
    <t>VL06.1</t>
  </si>
  <si>
    <t>Závěsný keramický klozet s hlubokým spalchováním + splachovací tlačítko, bílé, 370x545mm</t>
  </si>
  <si>
    <t>Poznámka k položce:_x000D_
Poznámka k položce: SPLACHOVACÍ TLAČÍTKO, SYSTÉM SPLACHOVÁNÍ START/STOP, LAKOVANÉ S MATNÝM POCHROMOVÁNÍM + CHROMOVÝ LESKLÝ PÁSEK. DESTIČKA OBDÉLNÍKOVÉHO TVARU NALEŽATO, S 2 HRANATÝMI TLAČÍTKY SPLACHOVÁNÍ. DODÁVANÉ TLAČÍTKO MUSÍ BÝT KOMPATIBILNÍ S INSTALOVANOU VESTAVNOU NÁDRŽKOU.</t>
  </si>
  <si>
    <t>725119306R00</t>
  </si>
  <si>
    <t>Montáž klozetu závěsného</t>
  </si>
  <si>
    <t>Poznámka k položce:_x000D_
Poznámka k položce: Položka obsahuje montáž klozetu závěsného. Dodávka klozetu a sedátka se oceňuje ve specifikaci. Univerzální montážní modul pro zavěšení klozetu se oceňuje samostatně.</t>
  </si>
  <si>
    <t>726211321R00</t>
  </si>
  <si>
    <t>Modul-WC pro zazdění, h 112 cm</t>
  </si>
  <si>
    <t>VL07</t>
  </si>
  <si>
    <t>Splachovací tlačítko podomítkové</t>
  </si>
  <si>
    <t>VL08</t>
  </si>
  <si>
    <t>WC závěsné pro postižené 370x700mm, hlub. splach, bílý, keramické</t>
  </si>
  <si>
    <t>Poznámka k položce:_x000D_
Poznámka k položce: včetně sedátka v bílé barvě a Tlumicí set, pro tlumení hluku</t>
  </si>
  <si>
    <t>VL09</t>
  </si>
  <si>
    <t>Pneumatické oddálené ovládání pro 1 množství splachování, tlačítko pod omítku</t>
  </si>
  <si>
    <t>VL10</t>
  </si>
  <si>
    <t>U madlo sklopné, kotvené ke zdi,bílé,800x100x200mm</t>
  </si>
  <si>
    <t>VL11</t>
  </si>
  <si>
    <t>P madlo pevné, kotvené ke zdi,bílé,750x450x0mm</t>
  </si>
  <si>
    <t>Poznámka k položce:_x000D_
Poznámka k položce: pravé provedení</t>
  </si>
  <si>
    <t>VL12</t>
  </si>
  <si>
    <t>Montáž madel</t>
  </si>
  <si>
    <t>VL13</t>
  </si>
  <si>
    <t>Umyvadlo závěsné, délka: 560mm, šířka: 450 mm, výška 120mm</t>
  </si>
  <si>
    <t>Poznámka k položce:_x000D_
Poznámka k položce: TYP PŘEPADU STANDARDNÍ, 2 UPEVŇOVACÍ BODY, UMÍSTĚNÍ UMYVADLOVÉ MÍSY UPROSTŘED. S JEDNÍM STŘEDOVÝM OTVOREM PRO BATERII. HMOTNOST CCA 9 KG. TVAROVĚ SE JEDNÁ O OBDÉLNÍKOVOU SYMETRICKOU MÍSU.</t>
  </si>
  <si>
    <t>725219401R00</t>
  </si>
  <si>
    <t>Montáž umyvadel na šrouby do zdiva</t>
  </si>
  <si>
    <t>VL14</t>
  </si>
  <si>
    <t>Pohledová 1+1/4" sifon, válcové tvarově minimalistické provedení</t>
  </si>
  <si>
    <t>725869101R00</t>
  </si>
  <si>
    <t>Montáž uzávěrek zápachových umyvadlových, D 32 mm</t>
  </si>
  <si>
    <t>551620210</t>
  </si>
  <si>
    <t>Odtoková souprava, kov</t>
  </si>
  <si>
    <t>725829201R00</t>
  </si>
  <si>
    <t>Montáž baterie umyv. nástěnné chromové</t>
  </si>
  <si>
    <t>VL15</t>
  </si>
  <si>
    <t>Baterie bezdotyková nástěnná 150mm, bez odtokové soupravy</t>
  </si>
  <si>
    <t>Poznámka k položce:_x000D_
Poznámka k položce: bateriový zdroj baterie 6V</t>
  </si>
  <si>
    <t>VL16</t>
  </si>
  <si>
    <t>Baterie stojánková páková, bez odtokové soupravy</t>
  </si>
  <si>
    <t>Poznámka k položce:_x000D_
Poznámka k položce: KERAMICKÁ KARTUŠE, NASTAVITELNÉ OMEZENÍ TEPLOTY, OMEZENÍ PRŮTOKU NA 5 L/MIN. TVAROVĚ SE JEDNÁ O DESIGNOVĚ MINIMALISTICKÉ ŘEŠENÍ. TĚLO BATERIE JE TVOŘENO VÁLCEM, KOLMÝM K ZÁKLADNĚ (UMYVADLU). NA NĚJ JE POD ÚHLEM NAPOJUJE V HORNÍ POLOVINĚ AŽ TŘETINĚ VÝŠKY BATERIE VÝTOKOVÝ PROFIL KRUHOVÉHO PRŮŘEZU. JEMNÁ PÁČKA KRUHOVÉHO PRŮŘEZU SE NAPOJUJE NA TĚLO BATERIE SHORA. MATERIÁL:CHROM LESK;</t>
  </si>
  <si>
    <t>VL17</t>
  </si>
  <si>
    <t>Madlo k umyvadlu, 475x110mm, pěvně kotvené ke zdi</t>
  </si>
  <si>
    <t>VL18</t>
  </si>
  <si>
    <t>Umyvadlo pro tělesně postižené, 600x175x555 mm, s přepadem, otvor pro baterii</t>
  </si>
  <si>
    <t>VL19</t>
  </si>
  <si>
    <t>Umyvadlová baterie stojící chrom do bezbariérových prostor</t>
  </si>
  <si>
    <t>VL20</t>
  </si>
  <si>
    <t>Umyvadlová výpust 5/4“, neuzavíratelná, velká krytka, tl.30-45mm, chrom</t>
  </si>
  <si>
    <t>VL21</t>
  </si>
  <si>
    <t>Umyvadlový sifon šetřící místo, 5/4" odpad 32mm, kulatý, chrom</t>
  </si>
  <si>
    <t>726211367R00</t>
  </si>
  <si>
    <t>Modul-výlevka , h 130 cm</t>
  </si>
  <si>
    <t>VL22</t>
  </si>
  <si>
    <t>Montáž nástěnné baterie pochormované pro výlevku</t>
  </si>
  <si>
    <t>VL23</t>
  </si>
  <si>
    <t>Nástěnná baterie páková k výlevce, směšovací s otočným výtokem</t>
  </si>
  <si>
    <t>Poznámka k položce:_x000D_
Poznámka k položce: ROZSAH OTÁČENÍ 180 ST. PRŮTOK 12 L/MIN.; KERAMICKÁ KARTUŠE, ROZTEČ 150 MM. MATERIÁL: CHROM; ROZMĚRY: DÉLKA CCA 250 MM;</t>
  </si>
  <si>
    <t>VL24</t>
  </si>
  <si>
    <t>Dřez dvojitý nerez, rozměr dřezu: 860 x 500 mm</t>
  </si>
  <si>
    <t>725019121R00</t>
  </si>
  <si>
    <t>Dřez jednoduchý nerezový s odkládací plochou</t>
  </si>
  <si>
    <t>725829201R00.1</t>
  </si>
  <si>
    <t>Montáž baterie dřezové</t>
  </si>
  <si>
    <t>725860201RT1</t>
  </si>
  <si>
    <t>Sifon dřezový 100, 6/4 ",chro,</t>
  </si>
  <si>
    <t>Poznámka k položce:_x000D_
Poznámka k položce: zpětná klapka, D 40, 50 mm, kulový kloub na odtoku</t>
  </si>
  <si>
    <t>VL25</t>
  </si>
  <si>
    <t>725823134RT1</t>
  </si>
  <si>
    <t>Baterie dřezová stojánková ruční s výsuv. sprchou</t>
  </si>
  <si>
    <t>Poznámka k položce:_x000D_
Poznámka k položce: standardní</t>
  </si>
  <si>
    <t>725319101R00</t>
  </si>
  <si>
    <t>Montáž dřezů</t>
  </si>
  <si>
    <t>725814105R00</t>
  </si>
  <si>
    <t>Ventil rohový s filtrem DN 15 x DN 10</t>
  </si>
  <si>
    <t>725819201R00</t>
  </si>
  <si>
    <t>Montáž ventilu nástěnného G 1/2"</t>
  </si>
  <si>
    <t>VL26</t>
  </si>
  <si>
    <t>Nástěnná baterie páková sprcha, směšovací se spodním výtokem</t>
  </si>
  <si>
    <t>102</t>
  </si>
  <si>
    <t>Poznámka k položce:_x000D_
Poznámka k položce: K NASAZENÍ SPRCHOVÉ HADICE. PRŮTOK 12 L/MIN.; KERAMICKÁ KARTUŠE, ROZTEČ 150 MM. MATERIÁL: CHROM;</t>
  </si>
  <si>
    <t>VL27</t>
  </si>
  <si>
    <t>Sprchový set s termostatickou hlavicí a posuvným držákem sprchy</t>
  </si>
  <si>
    <t>104</t>
  </si>
  <si>
    <t>Poznámka k položce:_x000D_
Poznámka k položce: OBSAHUJE TERMOSTAT PRO NASTAVENÍ POŽADOVANÉ TEPLOTY. RUČNÍ SPRCHA JE VYBAVENA TŘEMI DRUHY SPRCHOVÉHO PROUDU. CHROMOVÉ PROVEDENÍ. DODÁVÁNO VČETNĚ HADICE A PŘÍSLUŠENSTVÍ PRO KOMPLETNÍ NAMONTOVÁNÍ.</t>
  </si>
  <si>
    <t>725849200R00</t>
  </si>
  <si>
    <t>Montáž baterií sprchových, nastavitelná výška</t>
  </si>
  <si>
    <t>106</t>
  </si>
  <si>
    <t>Poznámka k položce:_x000D_
Neobsazeno_x000D_
Neobsazeno_x000D_
Neobsazeno_x000D_
Neobsazeno</t>
  </si>
  <si>
    <t>998725103R00</t>
  </si>
  <si>
    <t>Přesun hmot pro zařizovací předměty, výšky do 24 m</t>
  </si>
  <si>
    <t>108</t>
  </si>
  <si>
    <t>732</t>
  </si>
  <si>
    <t>Ohřívač teplé vody</t>
  </si>
  <si>
    <t>732339993R00</t>
  </si>
  <si>
    <t>Revize expanzní tlakové nádoby do 500 l</t>
  </si>
  <si>
    <t>110</t>
  </si>
  <si>
    <t>Poznámka k položce:_x000D_
Poznámka k položce: Revize zahrnuje tlakovou zkoušku a vystavení revizní zprávy</t>
  </si>
  <si>
    <t>732339105R00</t>
  </si>
  <si>
    <t>Montáž nádoby expanzní tlakové 80 l</t>
  </si>
  <si>
    <t>112</t>
  </si>
  <si>
    <t>732331516R00</t>
  </si>
  <si>
    <t>Expanzní nádoba, objem=80L, max. přetlak: 10bar</t>
  </si>
  <si>
    <t>114</t>
  </si>
  <si>
    <t>732429112R00</t>
  </si>
  <si>
    <t>Montáž čerpadel oběhových spirálních</t>
  </si>
  <si>
    <t>116</t>
  </si>
  <si>
    <t>VL30</t>
  </si>
  <si>
    <t>Cirkulační čerpadlo 25-60 L=130mm, P=115W</t>
  </si>
  <si>
    <t>118</t>
  </si>
  <si>
    <t>Poznámka k položce:_x000D_
Poznámka k položce: 230V, 50Hz, P=115W</t>
  </si>
  <si>
    <t>998732102R00</t>
  </si>
  <si>
    <t>Přesun hmot pro strojovny, výšky do 12 m</t>
  </si>
  <si>
    <t>120</t>
  </si>
  <si>
    <t>734</t>
  </si>
  <si>
    <t>Armatury</t>
  </si>
  <si>
    <t>722235111R00</t>
  </si>
  <si>
    <t>Kohout vod.kul.,vnitř.-vnitř.z. DN 15</t>
  </si>
  <si>
    <t>122</t>
  </si>
  <si>
    <t>VL31</t>
  </si>
  <si>
    <t>Zahradní ventil DN15</t>
  </si>
  <si>
    <t>124</t>
  </si>
  <si>
    <t>722235112R00</t>
  </si>
  <si>
    <t>Kohout vod.kul.,vnitř.-vnitř.z. DN 20</t>
  </si>
  <si>
    <t>126</t>
  </si>
  <si>
    <t>722235113R00</t>
  </si>
  <si>
    <t>Kohout vod.kul.,vnitř.-vnitř.z. DN 25</t>
  </si>
  <si>
    <t>128</t>
  </si>
  <si>
    <t>722235114R00</t>
  </si>
  <si>
    <t>Kohout vod.kul.,vnitř.-vnitř.z. DN 32</t>
  </si>
  <si>
    <t>130</t>
  </si>
  <si>
    <t>722235115R00</t>
  </si>
  <si>
    <t>Kohout vod.kul.,vnitř.-vnitř.z. DN 40</t>
  </si>
  <si>
    <t>132</t>
  </si>
  <si>
    <t>722235642R00</t>
  </si>
  <si>
    <t>Klapka vod.zpětná vodorovná  DN 20</t>
  </si>
  <si>
    <t>134</t>
  </si>
  <si>
    <t>722235644R00</t>
  </si>
  <si>
    <t>Klapka vod.zpětná vodorovná  DN 32</t>
  </si>
  <si>
    <t>136</t>
  </si>
  <si>
    <t>722235645R00</t>
  </si>
  <si>
    <t>Klapka vod.zpětná vodorovná  DN 40</t>
  </si>
  <si>
    <t>138</t>
  </si>
  <si>
    <t>722235522R00</t>
  </si>
  <si>
    <t>Filtr,vod.vnitřní-vnitřní z. DN 20</t>
  </si>
  <si>
    <t>140</t>
  </si>
  <si>
    <t>722235525R00</t>
  </si>
  <si>
    <t>Filtr,vod.vnitřní-vnitřní z. DN 40</t>
  </si>
  <si>
    <t>142</t>
  </si>
  <si>
    <t>734223821R00</t>
  </si>
  <si>
    <t>Ventil vyvažov.vnitř.z.měř.vpro vodovod DN 15</t>
  </si>
  <si>
    <t>144</t>
  </si>
  <si>
    <t>722221112R00</t>
  </si>
  <si>
    <t>Kohout vypouštěcí kulový,  DN 15</t>
  </si>
  <si>
    <t>146</t>
  </si>
  <si>
    <t>VL32</t>
  </si>
  <si>
    <t>Manometry do rozvodu 0-106bar , DN15, D 160 mm</t>
  </si>
  <si>
    <t>148</t>
  </si>
  <si>
    <t>VL33</t>
  </si>
  <si>
    <t>Ventil pojistný 25/32 - 9bar</t>
  </si>
  <si>
    <t>150</t>
  </si>
  <si>
    <t>722229101R00</t>
  </si>
  <si>
    <t>Montáž vodovodních armatur,1závit, G 1/2</t>
  </si>
  <si>
    <t>152</t>
  </si>
  <si>
    <t>722239101R00</t>
  </si>
  <si>
    <t>Montáž vodovodních armatur 2závity, G 1/2</t>
  </si>
  <si>
    <t>154</t>
  </si>
  <si>
    <t>722239102R00</t>
  </si>
  <si>
    <t>Montáž vodovodních armatur 2závity, G 3/4</t>
  </si>
  <si>
    <t>156</t>
  </si>
  <si>
    <t>722239103R00</t>
  </si>
  <si>
    <t>Montáž vodovodních armatur 2závity, G 1</t>
  </si>
  <si>
    <t>158</t>
  </si>
  <si>
    <t>722239104R00</t>
  </si>
  <si>
    <t>Montáž vodovodních armatur 2závity, G 5/4</t>
  </si>
  <si>
    <t>160</t>
  </si>
  <si>
    <t>722239105R00</t>
  </si>
  <si>
    <t>Montáž vodovodních armatur 2závity, G 6/4"</t>
  </si>
  <si>
    <t>162</t>
  </si>
  <si>
    <t>VL34</t>
  </si>
  <si>
    <t>Vodoměr domovní SV DN 25 mm, Qn 6,3</t>
  </si>
  <si>
    <t>164</t>
  </si>
  <si>
    <t>Poznámka k položce:_x000D_
Poznámka k položce: Položka obsahuje montáž vodoměru včetně nátrubků a šroubení.</t>
  </si>
  <si>
    <t>Tepelné izolace</t>
  </si>
  <si>
    <t>722181212RT7</t>
  </si>
  <si>
    <t>Izolace návleková PE tl. stěny 9 mm</t>
  </si>
  <si>
    <t>166</t>
  </si>
  <si>
    <t>Poznámka k položce:_x000D_
Poznámka k položce: vnitřní průměr 22 mm V položce je kalkulována dodávka izolační trubice, spon a lepicí pásky</t>
  </si>
  <si>
    <t>722181215RT7</t>
  </si>
  <si>
    <t>Izolace návleková  PE tl. stěny 25 mm</t>
  </si>
  <si>
    <t>168</t>
  </si>
  <si>
    <t>722181212RT8</t>
  </si>
  <si>
    <t>170</t>
  </si>
  <si>
    <t>Poznámka k položce:_x000D_
Poznámka k položce: vnitřní průměr 25 mm V položce je kalkulována dodávka izolační trubice, spon a lepicí pásky</t>
  </si>
  <si>
    <t>722181215RT8</t>
  </si>
  <si>
    <t>172</t>
  </si>
  <si>
    <t>722181212RU1</t>
  </si>
  <si>
    <t>174</t>
  </si>
  <si>
    <t>Poznámka k položce:_x000D_
Poznámka k položce: vnitřní průměr 32 mm V položce je kalkulována dodávka izolační trubice, spon a lepicí pásky</t>
  </si>
  <si>
    <t>722181215RU1</t>
  </si>
  <si>
    <t>176</t>
  </si>
  <si>
    <t>722181212RV9</t>
  </si>
  <si>
    <t>178</t>
  </si>
  <si>
    <t>Poznámka k položce:_x000D_
Poznámka k položce: vnitřní průměr 40 mm V položce je kalkulována dodávka izolační trubice, spon a lepicí pásky</t>
  </si>
  <si>
    <t>722181215RW2</t>
  </si>
  <si>
    <t>Izolace návleková  tl. stěny 25 mm</t>
  </si>
  <si>
    <t>180</t>
  </si>
  <si>
    <t>Poznámka k položce:_x000D_
Poznámka k položce: vnitřní průměr 45 mm V položce je kalkulována dodávka izolační trubice, spon a lepicí pásky</t>
  </si>
  <si>
    <t>722181212RW6</t>
  </si>
  <si>
    <t>182</t>
  </si>
  <si>
    <t>Poznámka k položce:_x000D_
Poznámka k položce: vnitřní průměr 50 mm V položce je kalkulována dodávka izolační trubice, spon a lepicí pásky</t>
  </si>
  <si>
    <t>722181215RW6</t>
  </si>
  <si>
    <t>184</t>
  </si>
  <si>
    <t>722182001RT2</t>
  </si>
  <si>
    <t>Montáž izol.skruží na potrubí přímé DN 25,sam.spoj</t>
  </si>
  <si>
    <t>186</t>
  </si>
  <si>
    <t>Poznámka k položce:_x000D_
Poznámka k položce: samolepicí spoj a příčné stažení páskou Podélný samolepicí spoj, příčné stažení páskou, nebo drátem</t>
  </si>
  <si>
    <t>722182004RT2</t>
  </si>
  <si>
    <t>Montáž izol.skruží na potrubí přímé DN 40,sam.spoj</t>
  </si>
  <si>
    <t>188</t>
  </si>
  <si>
    <t>Poznámka k položce:_x000D_
Poznámka k položce: samolepicí spoj a příčné stažení páskou</t>
  </si>
  <si>
    <t>722182006RT2</t>
  </si>
  <si>
    <t>Montáž izol.skruží na potrubí přímé DN 80,sam.spoj</t>
  </si>
  <si>
    <t>190</t>
  </si>
  <si>
    <t>998722103R00.1</t>
  </si>
  <si>
    <t>Přesun hmot pro tepelnou izolaci, výšky do 24 m</t>
  </si>
  <si>
    <t>192</t>
  </si>
  <si>
    <t>Požární vodovod (potrubí, armatury a zařízení)</t>
  </si>
  <si>
    <t>722130234R00</t>
  </si>
  <si>
    <t>Potrubí z trub.závit.pozink, DN 32, včetně fitinku a montáže</t>
  </si>
  <si>
    <t>194</t>
  </si>
  <si>
    <t>VL35</t>
  </si>
  <si>
    <t>Ostatní drobný materiál pro uchycení potrubí</t>
  </si>
  <si>
    <t>196</t>
  </si>
  <si>
    <t>VL36</t>
  </si>
  <si>
    <t>Vestavěná hydrantová skříň 710x710x245mm (skříň s rámečkem) pro zapuštění do zdi bíla barva</t>
  </si>
  <si>
    <t>198</t>
  </si>
  <si>
    <t>Poznámka k položce:_x000D_
Poznámka k položce: S TVAROVĚ STÁLOU HADICÍ DN 25 DÉLKY 30m. BARVA ČERNÁ, DVÍŘKA ČÁSTEČNĚ PRŮHLEDNÁ. DO ROVINY S OKOLNÍPOVRCH.ÚPRAVOU (OMÍTKA, SDK). V ROHU DVÍŘEK VYTVOŘIT VIDITELNÝ BÍLÝ SYMBOL "H". VÝŠKA OSAZENÍ SKŘÍNĚ 1,1 AŽ 1,3m (STŘED SKŘÍNĚ). SOUČÁSTÍ DODÁVKY BUDE SKŘÍŇKA NA KLÍČ.</t>
  </si>
  <si>
    <t>722259201R00</t>
  </si>
  <si>
    <t>Montáž hydrantového systému D25</t>
  </si>
  <si>
    <t>200</t>
  </si>
  <si>
    <t>Poznámka k položce:_x000D_
Poznámka k položce: Hydrantový systém D25 se stálotvarou hadicí dle ČSN 730873 EN 671 - 1 ve specifikaci</t>
  </si>
  <si>
    <t>101</t>
  </si>
  <si>
    <t>202</t>
  </si>
  <si>
    <t>204</t>
  </si>
  <si>
    <t>103</t>
  </si>
  <si>
    <t>206</t>
  </si>
  <si>
    <t>208</t>
  </si>
  <si>
    <t>7211</t>
  </si>
  <si>
    <t>Vnitřní kanalizace</t>
  </si>
  <si>
    <t>105</t>
  </si>
  <si>
    <t>721176103R00</t>
  </si>
  <si>
    <t>210</t>
  </si>
  <si>
    <t>721176105R00</t>
  </si>
  <si>
    <t>212</t>
  </si>
  <si>
    <t>107</t>
  </si>
  <si>
    <t>721176114R00</t>
  </si>
  <si>
    <t>214</t>
  </si>
  <si>
    <t>721176115R00</t>
  </si>
  <si>
    <t>216</t>
  </si>
  <si>
    <t>109</t>
  </si>
  <si>
    <t>721176224R00</t>
  </si>
  <si>
    <t>Potrubí KG svodné (ležaté) v zemi D 160 x 4,0 mm</t>
  </si>
  <si>
    <t>218</t>
  </si>
  <si>
    <t>721176226R00</t>
  </si>
  <si>
    <t>Potrubí KG svodné (ležaté) v zemi D 250 x 7,3 mm</t>
  </si>
  <si>
    <t>220</t>
  </si>
  <si>
    <t>111</t>
  </si>
  <si>
    <t>722181213RY5</t>
  </si>
  <si>
    <t>Izolace návleková tl. stěny 13 mm</t>
  </si>
  <si>
    <t>222</t>
  </si>
  <si>
    <t>Poznámka k položce:_x000D_
Poznámka k položce: vnitřní průměr 76 mm</t>
  </si>
  <si>
    <t>722181213RZ2</t>
  </si>
  <si>
    <t>224</t>
  </si>
  <si>
    <t>Poznámka k položce:_x000D_
Poznámka k položce: vnitřní průměr 110 mm</t>
  </si>
  <si>
    <t>113</t>
  </si>
  <si>
    <t>VL38</t>
  </si>
  <si>
    <t>Přechody z litiny na PP HT DN75</t>
  </si>
  <si>
    <t>226</t>
  </si>
  <si>
    <t>Poznámka k položce:_x000D_
Poznámka k položce: včetně montáže</t>
  </si>
  <si>
    <t>VL39</t>
  </si>
  <si>
    <t>Přechody z litiny na PP HT DN110</t>
  </si>
  <si>
    <t>228</t>
  </si>
  <si>
    <t>115</t>
  </si>
  <si>
    <t>VL40</t>
  </si>
  <si>
    <t>Čistící kus DN75</t>
  </si>
  <si>
    <t>230</t>
  </si>
  <si>
    <t>VL41</t>
  </si>
  <si>
    <t>Čistící kus DN110</t>
  </si>
  <si>
    <t>232</t>
  </si>
  <si>
    <t>117</t>
  </si>
  <si>
    <t>VL42</t>
  </si>
  <si>
    <t>Podlahová vpust svislá DN110, nerezová vč. montáže</t>
  </si>
  <si>
    <t>234</t>
  </si>
  <si>
    <t>VL43</t>
  </si>
  <si>
    <t>Sifon pro myčku - zápach. uzávěrka DN40/50, včetně montáže</t>
  </si>
  <si>
    <t>236</t>
  </si>
  <si>
    <t>119</t>
  </si>
  <si>
    <t>VL44</t>
  </si>
  <si>
    <t>Sifon ke klimatizačním jednotkám/VZT nátrupkům DN32/50 100x100mm, včetně motnáže</t>
  </si>
  <si>
    <t>238</t>
  </si>
  <si>
    <t>132301212R00</t>
  </si>
  <si>
    <t>Hloubení rýh š.do 200 cm hor.4 do 1000 m3, STROJNĚ</t>
  </si>
  <si>
    <t>240</t>
  </si>
  <si>
    <t>121</t>
  </si>
  <si>
    <t>174101101R00</t>
  </si>
  <si>
    <t>Zásyp jam, rýh, šachet se zhutněním</t>
  </si>
  <si>
    <t>242</t>
  </si>
  <si>
    <t>199000002R00</t>
  </si>
  <si>
    <t>Poplatek za skládku horniny 1- 4</t>
  </si>
  <si>
    <t>244</t>
  </si>
  <si>
    <t>123</t>
  </si>
  <si>
    <t>460600001RT3</t>
  </si>
  <si>
    <t>Naložení a odvoz zeminy</t>
  </si>
  <si>
    <t>246</t>
  </si>
  <si>
    <t>Poznámka k položce:_x000D_
Poznámka k položce: odvoz na vzdálenost 5000 m</t>
  </si>
  <si>
    <t>175100020RAB</t>
  </si>
  <si>
    <t>Obsyp potrubí štěrkopískem</t>
  </si>
  <si>
    <t>248</t>
  </si>
  <si>
    <t>Poznámka k položce:_x000D_
Poznámka k položce: dovoz štěrkopísku ze vzdálenosti 5 km</t>
  </si>
  <si>
    <t>125</t>
  </si>
  <si>
    <t>721290123R00</t>
  </si>
  <si>
    <t>Zkouška těsnosti kanalizace kouřem DN 300 mm</t>
  </si>
  <si>
    <t>250</t>
  </si>
  <si>
    <t>721290112R00</t>
  </si>
  <si>
    <t>Zkouška těsnosti kanalizace vodou DN 200 mm</t>
  </si>
  <si>
    <t>252</t>
  </si>
  <si>
    <t>127</t>
  </si>
  <si>
    <t>VL45</t>
  </si>
  <si>
    <t>Napojení na stávající svodné potrubí (výměna za stávající nevyhovující) včetně montáže a materiálu</t>
  </si>
  <si>
    <t>254</t>
  </si>
  <si>
    <t>998721103R00</t>
  </si>
  <si>
    <t>Přesun hmot pro vnitřní kanalizaci, výšky do 24 m</t>
  </si>
  <si>
    <t>256</t>
  </si>
  <si>
    <t>723</t>
  </si>
  <si>
    <t>Demontáže</t>
  </si>
  <si>
    <t>129</t>
  </si>
  <si>
    <t>115201511R00</t>
  </si>
  <si>
    <t>Demontáž odpadního potrubí do DN 150, vč likvidace a dopravy</t>
  </si>
  <si>
    <t>258</t>
  </si>
  <si>
    <t>Poznámka k položce:_x000D_
Poznámka k položce: odhad</t>
  </si>
  <si>
    <t>723120805R00</t>
  </si>
  <si>
    <t>Demontáž vodovodního potrubí do DN 50, vč likvidace a dopravy</t>
  </si>
  <si>
    <t>260</t>
  </si>
  <si>
    <t>131</t>
  </si>
  <si>
    <t>722220862R00</t>
  </si>
  <si>
    <t>Demontáž armatur s dvěma závity, vč likvidace a dopravy</t>
  </si>
  <si>
    <t>262</t>
  </si>
  <si>
    <t>VL47</t>
  </si>
  <si>
    <t>Hzs-nezmeritelne stavebni prace</t>
  </si>
  <si>
    <t>h</t>
  </si>
  <si>
    <t>266</t>
  </si>
  <si>
    <t>133</t>
  </si>
  <si>
    <t>VL48</t>
  </si>
  <si>
    <t>Hzs-zkousky v ramci montaz.praci</t>
  </si>
  <si>
    <t>268</t>
  </si>
  <si>
    <t>Poznámka k položce:_x000D_
Poznámka k položce: Komplexni vyzkouseni</t>
  </si>
  <si>
    <t>VL49</t>
  </si>
  <si>
    <t>270</t>
  </si>
  <si>
    <t>Poznámka k položce:_x000D_
Poznámka k položce: stavební dělník v tarifní třídě 7</t>
  </si>
  <si>
    <t>135</t>
  </si>
  <si>
    <t>274</t>
  </si>
  <si>
    <t>D.1.4.2 - Vytápění</t>
  </si>
  <si>
    <t xml:space="preserve">"Veškeré zde uvedené konkrétní typy výrobky, je možné nahradit jiným výrobkem ve stejné kvality a stejným zpsobem využití. Jedná se o projekční rozpočet s ceníkovými cenami. Jedná se o materiálovou specifikaci nenahrazující výrobní přípravu dodavatele. Výpis obsahuje pouze základní položky ve smyslu dodávka. Při zpracování nabídky je nutné vycházet ze všech částí dokumentace (tj. technické zprávy, všech výkresy i specifikace materiálu. Pouhým oceněním výkazu výměr není možné vypracovat kvalitní nabídku. Předpokládá se, že dodávka je nabízena jako kompletní dílo včetně kompletní montáže, veškerého souvisejícího doplňkového, podružného a montážního materiálu tak, aby celé zařízení bylo funkční a splňovalo všechny přdedpisy, které se na ně vztahují (součástí potrubí jsou nejen kolena, oblouky, redukce, šroubení, prostupové manžety ale i podpěry, konzoly a závěsy a veškeré ocelové konstrukce nezbytné pro uložení. Potenciálním dodavatelem musí být odborná firma, která se obeznámila se všemi okolnostmi této zakázky a zahrnula je do nabízené ceny. Součástí ceny musí být veškeré náklady, aby cena byla konečná a zahrnovala celou dodávku akce. Dodavatel ručí za to, že v nabízené ceně je navrženo veškeré potřebné zařízení a výkony."								 </t>
  </si>
  <si>
    <t>731 - Strojovna</t>
  </si>
  <si>
    <t>733 - Rozvod potrubí</t>
  </si>
  <si>
    <t>735 - Otopná tělesa</t>
  </si>
  <si>
    <t>722 - Tepelné izolace</t>
  </si>
  <si>
    <t>0 - Ostatní</t>
  </si>
  <si>
    <t>731</t>
  </si>
  <si>
    <t>Strojovna</t>
  </si>
  <si>
    <t>Trubkový rozdělovače a sběrač DN300,  přípojky s izolací 50mm s AL obalem, vč sestavení</t>
  </si>
  <si>
    <t>732429113R00</t>
  </si>
  <si>
    <t>Montáž čerpadel oběhových spirálních, do DN 50</t>
  </si>
  <si>
    <t>Oběhové mokroběžné čerpadlo 40-120 250mm, DN40, Q=15,33m3/h, H=3,657kPa</t>
  </si>
  <si>
    <t>Montáž orientačního štítku</t>
  </si>
  <si>
    <t>Poznámka k položce:_x000D_
Poznámka k položce: včetně dodávky štítku</t>
  </si>
  <si>
    <t>Napojení na stávající rozvody (včetně motnáže a materiálu)</t>
  </si>
  <si>
    <t>998732101R00</t>
  </si>
  <si>
    <t>Přesun hmot pro strojovny, výšky do 6 m</t>
  </si>
  <si>
    <t>733</t>
  </si>
  <si>
    <t>Rozvod potrubí</t>
  </si>
  <si>
    <t>722130231R00</t>
  </si>
  <si>
    <t>Potrubí z trub.závit.pozink, DN 15, včetně fitinku a montáže</t>
  </si>
  <si>
    <t>722130236R00</t>
  </si>
  <si>
    <t>Potrubí z trub.závit.pozink, DN 50, včetně fitinku a montáže</t>
  </si>
  <si>
    <t>Tlaková zkouška potrubí  DN 80</t>
  </si>
  <si>
    <t>998733103R00</t>
  </si>
  <si>
    <t>Přesun hmot pro rozvody potrubí, výšky do 24 m</t>
  </si>
  <si>
    <t>734233114R00</t>
  </si>
  <si>
    <t>Kohout kulový, vnitř.-vnitř.z. DN 32</t>
  </si>
  <si>
    <t>734233116R00</t>
  </si>
  <si>
    <t>Kohout kulový, vnitř.-vnitř.z. DN 50</t>
  </si>
  <si>
    <t>5513803000</t>
  </si>
  <si>
    <t>Mezipřírubová klapka DN 50</t>
  </si>
  <si>
    <t>734213112R00</t>
  </si>
  <si>
    <t>Ventil automatický odvzdušňovací, DN 15</t>
  </si>
  <si>
    <t>734293312R00</t>
  </si>
  <si>
    <t>Kohout kulový vypouštěcí,  DN 15</t>
  </si>
  <si>
    <t>734294216R00</t>
  </si>
  <si>
    <t>Filtr,velikost oka 0,4mm,vnitřní závity DN 50</t>
  </si>
  <si>
    <t>734293112R00</t>
  </si>
  <si>
    <t>Ventil směšovací třícestný,3,Kv 46,3 DN 20</t>
  </si>
  <si>
    <t>734223824R00</t>
  </si>
  <si>
    <t>Ventil vyvažov.vnitř.z.měř.vent. DN 32</t>
  </si>
  <si>
    <t>734421130R00</t>
  </si>
  <si>
    <t>Tlakoměr deformační 0-4 Bar  D 160, DN15</t>
  </si>
  <si>
    <t>734413125R00</t>
  </si>
  <si>
    <t>Teploměr , D 63 / dl.jímky 150 mm 0-100°C</t>
  </si>
  <si>
    <t>VL04.1</t>
  </si>
  <si>
    <t>Regulátor tlaku diferenčního tlaku DN25/32 - kvs=12m3/hod</t>
  </si>
  <si>
    <t>734209103R00</t>
  </si>
  <si>
    <t>Montáž armatur závitových,s 1závitem, G 1/2</t>
  </si>
  <si>
    <t>734209114R00</t>
  </si>
  <si>
    <t>Montáž armatur závitových,se 2závity, G 3/4</t>
  </si>
  <si>
    <t>734209115R00</t>
  </si>
  <si>
    <t>Montáž armatur závitových,se 2závity, G 1</t>
  </si>
  <si>
    <t>734209116R00</t>
  </si>
  <si>
    <t>Montáž armatur závitových,se 2závity, G 5/4</t>
  </si>
  <si>
    <t>734209118R00</t>
  </si>
  <si>
    <t>Montáž armatur závitových,se 2závity, G 2</t>
  </si>
  <si>
    <t>998734103R00</t>
  </si>
  <si>
    <t>Přesun hmot pro armatury, výšky do 24 m</t>
  </si>
  <si>
    <t>735</t>
  </si>
  <si>
    <t>Otopná tělesa</t>
  </si>
  <si>
    <t>735151744R00</t>
  </si>
  <si>
    <t>Otopná tělesa panel. VK 21/500/800</t>
  </si>
  <si>
    <t>735151762R00</t>
  </si>
  <si>
    <t>Otopná tělesa panel. VK 21/600/600</t>
  </si>
  <si>
    <t>735151844R00</t>
  </si>
  <si>
    <t>Otopná tělesa panel. VK 22/500/800</t>
  </si>
  <si>
    <t>Poznámka k položce:_x000D_
Neobsazeno</t>
  </si>
  <si>
    <t>735151986R00</t>
  </si>
  <si>
    <t>Otopná tělesa panel. VK 33/700/1100</t>
  </si>
  <si>
    <t>735159340R00</t>
  </si>
  <si>
    <t>Montáž panelových těles</t>
  </si>
  <si>
    <t>Uzavíratelné šroubení, připojovací závit 3/4" Eurokonus (EK), k připojení na měděné  potrubí H.KUS rohový DN 15</t>
  </si>
  <si>
    <t>Přípalatek za osazení integrovaných termostatický ventilú s automatickým omezením průtokus do VK provedení</t>
  </si>
  <si>
    <t>Termostatická hlavice kapalinová M30x1,5</t>
  </si>
  <si>
    <t>Svěrné šroubení pro Cu trubku 15 x3/4"</t>
  </si>
  <si>
    <t>734209113R00</t>
  </si>
  <si>
    <t>Montáž armatur závitových,se 2závity, G 1/2</t>
  </si>
  <si>
    <t>735171175R00</t>
  </si>
  <si>
    <t>Těleso trub. koupelnové se středovým připojením 745/1810</t>
  </si>
  <si>
    <t>735179110R00</t>
  </si>
  <si>
    <t>Montáž otopných těles koupelnových (žebříků)</t>
  </si>
  <si>
    <t>283771008</t>
  </si>
  <si>
    <t>Izotub ALS izolace s hliníkovou folií 15/ 20 mm</t>
  </si>
  <si>
    <t>283771142</t>
  </si>
  <si>
    <t>Izotub ALS izolace s hliníkovou folií 32/ 40 mm - 1"</t>
  </si>
  <si>
    <t>283771155</t>
  </si>
  <si>
    <t>Izotub ALS izolace s hliníkovou folií 50/40 mm</t>
  </si>
  <si>
    <t>722182001RT1</t>
  </si>
  <si>
    <t>Poznámka k položce:_x000D_
Poznámka k položce: samolepicí spoj nebo rychlouzávěr</t>
  </si>
  <si>
    <t>998722101R00</t>
  </si>
  <si>
    <t>Přesun hmot pro vnitřní tepelné izolace, výšky do 6 m</t>
  </si>
  <si>
    <t>723120809R00</t>
  </si>
  <si>
    <t>Demontáž potrubí svařovaného do DN 50, vč likvidace a dopravy</t>
  </si>
  <si>
    <t>735151821R00</t>
  </si>
  <si>
    <t>Demontáž otopných těles, vč likvidace a dopravy</t>
  </si>
  <si>
    <t>Demontáž armatur s dvěma závity nebo na přirubu, vč likvidace a dopravy</t>
  </si>
  <si>
    <t>Demontáž stávajícího rozdělovače/sběrače</t>
  </si>
  <si>
    <t>900      R03</t>
  </si>
  <si>
    <t>Poznámka k položce:_x000D_
Poznámka k položce: stavební dělník v tarifní třídě 6</t>
  </si>
  <si>
    <t>905      R01</t>
  </si>
  <si>
    <t>Hzs-revize provoz.souboru a st.obj.</t>
  </si>
  <si>
    <t>Poznámka k položce:_x000D_
Poznámka k položce: Revize</t>
  </si>
  <si>
    <t>Hydraulické vyvážení celé soustavy</t>
  </si>
  <si>
    <t>Napuštní systemu upravenou vodou a proplachu systému</t>
  </si>
  <si>
    <t>D.1.4.3 - Vzduchotechnika a chlazení</t>
  </si>
  <si>
    <t xml:space="preserve">Jedná se o materiálovou specifikaci nenahrazující výrobní přípravu dodavatele. Výpis obsahuje pouze základní položky ve smyslu dodávka. Při zpracování nabídky je nutné vycházet ze všech částí dokumentace (tj. technické zprávy, všech výkresů i specifikace materiálu. Pouhým oceněním výkazu výměr není možné vypracovat kvalitní nabídku. Potenciálním dodavatelem musí být odborná firma, která se obeznámila se všemi okolnostmi této zakázky a zahrnula je do nabízené ceny. Součástí ceny musí být veškeré náklady, aby cena byla konečná a zahrnovala celou dodávku akce. Dodavatel ručí za to, že v nabízené ceně je navrženo veškeré potřebné zařízení a výkony.Předpokládá se, že dodávka je nabízena jako kompletní dílo včetně kompletní montáže, veškerého souvisejícího doplňkového, podružného a montážního materiálu tak, aby celé zařízení bylo funkční a splňovalo všechny předpisy, které se na ně vztahují (součástí potrubí jsou nejen kolena, oblouky, redukce, šroubení, prostupové manžety ale i podpěry, konzoly a závěsy a veškeré ocelové konstrukce nezbytné pro uložení.								 </t>
  </si>
  <si>
    <t>728 - Vzduchotechnika - potrubí-spojovací a těsnící materiál, spojky, apod. v ceně potrubí</t>
  </si>
  <si>
    <t>31 - Vzduchotechnické zažízení a příslušenství</t>
  </si>
  <si>
    <t>0 - Distribuční elementy</t>
  </si>
  <si>
    <t>27 - Ostatní</t>
  </si>
  <si>
    <t>728</t>
  </si>
  <si>
    <t>Vzduchotechnika - potrubí-spojovací a těsnící materiál, spojky, apod. v ceně potrubí</t>
  </si>
  <si>
    <t>42981182</t>
  </si>
  <si>
    <t>Spiro roura hladká d 125, včetně tvarovek</t>
  </si>
  <si>
    <t>42981184</t>
  </si>
  <si>
    <t>Spiro roura hladká d 160, včetně tvarovek</t>
  </si>
  <si>
    <t>42981186</t>
  </si>
  <si>
    <t>Spiro roura hladká d 200, včetně tvarovek</t>
  </si>
  <si>
    <t>728112112R00</t>
  </si>
  <si>
    <t>Montáž potrubí plechového kruhového do d 200 mm</t>
  </si>
  <si>
    <t>Hlukově a tepelně izolovaná hadice D100, včetně montáže</t>
  </si>
  <si>
    <t>Hlukově a tepelně izolovaná hadice D160, včetně montáže</t>
  </si>
  <si>
    <t>Lamelový skružovatelný pás z minerální vaty s al obalem tlouštky izolace 50mm, včetně montáže</t>
  </si>
  <si>
    <t>Vzduchotechnické zažízení a příslušenství</t>
  </si>
  <si>
    <t>Radiální dvourychlostní ventilátor do vlhkého prostředí, Qpož=80m3/hod</t>
  </si>
  <si>
    <t>Poznámka k položce:_x000D_
Poznámka k položce: P=53Pa, IP45, 230V, 0,3A</t>
  </si>
  <si>
    <t>Radiální dvourychlostní ventilátor do vlhkého prostředí, Qpož=130m3/hod</t>
  </si>
  <si>
    <t>Poznámka k položce:_x000D_
Poznámka k položce: P=56Pa, IP45, 230V, 0,45A</t>
  </si>
  <si>
    <t>Diagonální ventilátor do kruhového potrubí, Qpož=180m3/hod, ptpož=50Pa</t>
  </si>
  <si>
    <t>Poznámka k položce:_x000D_
Poznámka k položce: 230V, 50Hz, A=0,3, P=10W, IP44 DOBĚH 10 min</t>
  </si>
  <si>
    <t>Montáž ventilátoru</t>
  </si>
  <si>
    <t>Těsná klapka d160 + včetně montáže</t>
  </si>
  <si>
    <t>Poznámka k položce:_x000D_
Poznámka k položce: Šířka kulis: 200, Šířka mezery mezi kulisami: 100mm Rozměr 600x600,dl.550mm, Est=17Pa, ÚTLUM 10dB</t>
  </si>
  <si>
    <t>Větrací fasádní mřížka s okapničkou 200x200mm</t>
  </si>
  <si>
    <t>Poznámka k položce:_x000D_
Poznámka k položce: Šířka kulis: 100, Šířka mezery mezi kulisami: 200mm Rozměr 600x300,dl.550mm, Est=5Pa, ÚTLUM 7dBa</t>
  </si>
  <si>
    <t>728314111R00</t>
  </si>
  <si>
    <t>Montáž protidešťové mřížky čtyřhranné do 0,15 m2</t>
  </si>
  <si>
    <t>Montážní, spojovací a těsnící materiál, spojky, apod.</t>
  </si>
  <si>
    <t>Dveřní mřížka 400x160 mm-imitace nerezu z hliníku</t>
  </si>
  <si>
    <t>Dveřní mřížka 400x200 mm-imitace nerezu z hliníku</t>
  </si>
  <si>
    <t>728415113R00</t>
  </si>
  <si>
    <t>Montáž mřížky větrací nebo ventilační do 0,15 m2</t>
  </si>
  <si>
    <t>Distribuční elementy</t>
  </si>
  <si>
    <t>4297266205</t>
  </si>
  <si>
    <t>Ventil talířový odvodní/přívodní d160</t>
  </si>
  <si>
    <t>728413522R00</t>
  </si>
  <si>
    <t>Montáž talířového ventilu kruhového do d 200 mm</t>
  </si>
  <si>
    <t>998011003R00</t>
  </si>
  <si>
    <t>Přesun hmot pro VZT + CHLD výšky do 24 m</t>
  </si>
  <si>
    <t>900      R04</t>
  </si>
  <si>
    <t>904      R03</t>
  </si>
  <si>
    <t>Poznámka k položce:_x000D_
Poznámka k položce: Revize výtahu a komplexní zkouška</t>
  </si>
  <si>
    <t>Zprovoznění systému včetně regulace</t>
  </si>
  <si>
    <t>Zaškolení osob provozovatele</t>
  </si>
  <si>
    <t>D.1.4.4 - Elektroinstalace</t>
  </si>
  <si>
    <t>26817853</t>
  </si>
  <si>
    <t>Kania a.s.</t>
  </si>
  <si>
    <t>CZ26817853</t>
  </si>
  <si>
    <t>17638984</t>
  </si>
  <si>
    <t>Stecovi s.r.o.</t>
  </si>
  <si>
    <t>CZ17638984</t>
  </si>
  <si>
    <t xml:space="preserve">    D1 - Rozvaděče montáž a úpravy</t>
  </si>
  <si>
    <t xml:space="preserve">    D2 - Trasy a elektroinstalční krabice</t>
  </si>
  <si>
    <t xml:space="preserve">    D3 - Elektroinstalační materiál</t>
  </si>
  <si>
    <t xml:space="preserve">    D4 - Osvětlení</t>
  </si>
  <si>
    <t xml:space="preserve">    D5 - Slaboproud</t>
  </si>
  <si>
    <t xml:space="preserve">    D6 - Kabely a vodiče</t>
  </si>
  <si>
    <t xml:space="preserve">    D7 - Stavební práce</t>
  </si>
  <si>
    <t xml:space="preserve">    D8 - Demontáže</t>
  </si>
  <si>
    <t xml:space="preserve">    VRN - Vedlejší rozpočtové náklady</t>
  </si>
  <si>
    <t xml:space="preserve">    46-M - Zemní práce při extr.mont.pracích</t>
  </si>
  <si>
    <t>D1</t>
  </si>
  <si>
    <t>Rozvaděče montáž a úpravy</t>
  </si>
  <si>
    <t>741210004</t>
  </si>
  <si>
    <t>Montáž rozvodnic oceloplechových nebo plastových bez zapojení vodičů běžných, hmotnosti do 150 kg</t>
  </si>
  <si>
    <t>-2030020880</t>
  </si>
  <si>
    <t>https://podminky.urs.cz/item/CS_URS_2025_01/741210004</t>
  </si>
  <si>
    <t>"Rozvaděče +R1_R2; +R3_R4</t>
  </si>
  <si>
    <t>1+1</t>
  </si>
  <si>
    <t>R1,R2,R3,R4</t>
  </si>
  <si>
    <t>Výzbroj rozvaděčů</t>
  </si>
  <si>
    <t>set</t>
  </si>
  <si>
    <t>-1635172034</t>
  </si>
  <si>
    <t>"Výbava rozvaděču +R1;+R2;+R3;+R4</t>
  </si>
  <si>
    <t>"Viz souhrnný kusovník 2024107_EPB</t>
  </si>
  <si>
    <t>742330005</t>
  </si>
  <si>
    <t>Montáž strukturované kabeláže rozvaděče stojanového přes 30U</t>
  </si>
  <si>
    <t>-49956523</t>
  </si>
  <si>
    <t>https://podminky.urs.cz/item/CS_URS_2025_01/742330005</t>
  </si>
  <si>
    <t>"viz dispoziční schéma 2024107_ELH a souhrnný kusovník 2024107_EPB</t>
  </si>
  <si>
    <t>"slaboproudý rozvaděč +RACK</t>
  </si>
  <si>
    <t>RMAT0037</t>
  </si>
  <si>
    <t>Výzbroj rozvaděče slaboproud</t>
  </si>
  <si>
    <t>-1931142202</t>
  </si>
  <si>
    <t>"Výbava rozvaděču +RACK</t>
  </si>
  <si>
    <t>741320175</t>
  </si>
  <si>
    <t>Montáž jističů se zapojením vodičů třípólových nn do 63 A ve skříni</t>
  </si>
  <si>
    <t>800595291</t>
  </si>
  <si>
    <t>https://podminky.urs.cz/item/CS_URS_2025_01/741320175</t>
  </si>
  <si>
    <t>"Doplnění jističů v rozvaděčích +RH1.1 a +RH1.3</t>
  </si>
  <si>
    <t>"viz. Obvodová schémata 2024107_EFS</t>
  </si>
  <si>
    <t>1+1+1+1</t>
  </si>
  <si>
    <t>35822184</t>
  </si>
  <si>
    <t>jistič 3-pólový 63 A vypínací charakteristika B vypínací schopnost 6 kA</t>
  </si>
  <si>
    <t>-380590743</t>
  </si>
  <si>
    <t>741120403</t>
  </si>
  <si>
    <t>Montáž vodičů izolovaných měděných drátovacích bez ukončení v rozváděčích plných a laněných (např. CY), průřezu žily 10 až 16 mm2</t>
  </si>
  <si>
    <t>651073061</t>
  </si>
  <si>
    <t>https://podminky.urs.cz/item/CS_URS_2025_01/741120403</t>
  </si>
  <si>
    <t>"Upravy v rozvaděčích +RH1.1 a +RH 1.3</t>
  </si>
  <si>
    <t>"4 metry vodiče pro jeden pól jističe -F101;-F201;-F301;-F401</t>
  </si>
  <si>
    <t>4*12</t>
  </si>
  <si>
    <t>34141029</t>
  </si>
  <si>
    <t>vodič propojovací flexibilní jádro Cu lanované izolace PVC 450/750V (H07V-K) 1x16mm2</t>
  </si>
  <si>
    <t>128827339</t>
  </si>
  <si>
    <t>48*1,15 "Přepočtené koeficientem množství</t>
  </si>
  <si>
    <t>D2</t>
  </si>
  <si>
    <t>Trasy a elektroinstalční krabice</t>
  </si>
  <si>
    <t>741110513</t>
  </si>
  <si>
    <t>Montáž lišt a kanálků elektroinstalačních se spojkami, ohyby a rohy a s nasunutím do krabic vkládacích s víčkem, šířky do přes 120 do 180 mm</t>
  </si>
  <si>
    <t>-900957545</t>
  </si>
  <si>
    <t>https://podminky.urs.cz/item/CS_URS_2025_01/741110513</t>
  </si>
  <si>
    <t>"PVC a plechové žlaby * délka 2m</t>
  </si>
  <si>
    <t>278*2</t>
  </si>
  <si>
    <t>RMAT0001</t>
  </si>
  <si>
    <t>parapetní kanál PVC 130x65</t>
  </si>
  <si>
    <t>-847177752</t>
  </si>
  <si>
    <t>RMAT0002</t>
  </si>
  <si>
    <t>parapetní kanál oceloplechový 130x66</t>
  </si>
  <si>
    <t>-1894547464</t>
  </si>
  <si>
    <t>196*1,05 "Přepočtené koeficientem množství</t>
  </si>
  <si>
    <t>RMAT0003</t>
  </si>
  <si>
    <t>kryt koncový pro PVC žlab</t>
  </si>
  <si>
    <t>1658990581</t>
  </si>
  <si>
    <t>RMAT0004</t>
  </si>
  <si>
    <t>kryt spojovací pro PVC žlab</t>
  </si>
  <si>
    <t>1293254392</t>
  </si>
  <si>
    <t>RMAT0005</t>
  </si>
  <si>
    <t>kryt ohybový pro PVC žlab</t>
  </si>
  <si>
    <t>-401801785</t>
  </si>
  <si>
    <t>RMAT0006</t>
  </si>
  <si>
    <t>kryt odbočný pro PVC žlab</t>
  </si>
  <si>
    <t>-660923817</t>
  </si>
  <si>
    <t>RMAT0007</t>
  </si>
  <si>
    <t>kryt roh vnitřní pro PVC žlab</t>
  </si>
  <si>
    <t>1692998784</t>
  </si>
  <si>
    <t>RMAT0008</t>
  </si>
  <si>
    <t>vnější roh flexibilní oceloplechového žlabu</t>
  </si>
  <si>
    <t>1916522662</t>
  </si>
  <si>
    <t>RMAT0009</t>
  </si>
  <si>
    <t>vnitřní roh flexibilní oceloplechového žlabu</t>
  </si>
  <si>
    <t>1430851392</t>
  </si>
  <si>
    <t>RMAT0010</t>
  </si>
  <si>
    <t>plochý roh oceloplechového žlabu</t>
  </si>
  <si>
    <t>-1927204271</t>
  </si>
  <si>
    <t>RMAT0011</t>
  </si>
  <si>
    <t>krytka plochého rohu oceloplechového žlabu</t>
  </si>
  <si>
    <t>228305233</t>
  </si>
  <si>
    <t>RMAT0012</t>
  </si>
  <si>
    <t>krytka řezu oceloplechového žlabu</t>
  </si>
  <si>
    <t>352786707</t>
  </si>
  <si>
    <t>RMAT0013</t>
  </si>
  <si>
    <t>spojovací díl oceloplechového žlabu</t>
  </si>
  <si>
    <t>1114362737</t>
  </si>
  <si>
    <t>RMAT0014</t>
  </si>
  <si>
    <t>víko oceloplechového parapetního žlabu</t>
  </si>
  <si>
    <t>-639517531</t>
  </si>
  <si>
    <t>RMAT0015</t>
  </si>
  <si>
    <t>koncovka oceloplechového žlabu</t>
  </si>
  <si>
    <t>-1090129318</t>
  </si>
  <si>
    <t>RMAT0016</t>
  </si>
  <si>
    <t>T-kus oceloplechového žlabu</t>
  </si>
  <si>
    <t>-1443378940</t>
  </si>
  <si>
    <t>RMAT0017</t>
  </si>
  <si>
    <t>kabelová přichytka do ocelového žlabu</t>
  </si>
  <si>
    <t>1383986377</t>
  </si>
  <si>
    <t>RMAT0018</t>
  </si>
  <si>
    <t>oddělovací přepážka do oceloplechového žlabu</t>
  </si>
  <si>
    <t>361066015</t>
  </si>
  <si>
    <t>RMAT0019</t>
  </si>
  <si>
    <t>stínící kanál do PVC žlabu 40x33</t>
  </si>
  <si>
    <t>-1867245362</t>
  </si>
  <si>
    <t>742110104</t>
  </si>
  <si>
    <t>Montáž kabelového žlabu šířky přes 150 do 250 mm</t>
  </si>
  <si>
    <t>-1313442157</t>
  </si>
  <si>
    <t>https://podminky.urs.cz/item/CS_URS_2025_01/742110104</t>
  </si>
  <si>
    <t>"drátěný žlab 200/100 * délka 2m</t>
  </si>
  <si>
    <t>56*2</t>
  </si>
  <si>
    <t>34575601</t>
  </si>
  <si>
    <t>žlab kabelový drátěný galvanicky zinkovaný 250/100mm</t>
  </si>
  <si>
    <t>-895484737</t>
  </si>
  <si>
    <t>RMAT0020</t>
  </si>
  <si>
    <t>spojka drátěného žlabu</t>
  </si>
  <si>
    <t>-1887818486</t>
  </si>
  <si>
    <t>742110124</t>
  </si>
  <si>
    <t>Montáž kabelového žlabu nosníku včetně konzol nebo závitových tyčí, šířky přes 150 do 250 mm</t>
  </si>
  <si>
    <t>2076745912</t>
  </si>
  <si>
    <t>https://podminky.urs.cz/item/CS_URS_2025_01/742110124</t>
  </si>
  <si>
    <t>"vypočteno na nosnost 41,9kg na metr (rozteč cca 1,25m)... zaokrouhleno na celé kusy</t>
  </si>
  <si>
    <t>112/1,25</t>
  </si>
  <si>
    <t>34575564</t>
  </si>
  <si>
    <t>profil nosný 250x15x30mm</t>
  </si>
  <si>
    <t>-400719728</t>
  </si>
  <si>
    <t>34575346</t>
  </si>
  <si>
    <t>tyč závitová pro kabelové trasy protipožární P-90R M8</t>
  </si>
  <si>
    <t>745052875</t>
  </si>
  <si>
    <t>741112061</t>
  </si>
  <si>
    <t>Montáž krabic elektroinstalačních bez napojení na trubky a lišty, demontáže a montáže víčka a přístroje přístrojových zapuštěných plastových kruhových do zdiva</t>
  </si>
  <si>
    <t>2008818723</t>
  </si>
  <si>
    <t>https://podminky.urs.cz/item/CS_URS_2025_01/741112061</t>
  </si>
  <si>
    <t>34571451</t>
  </si>
  <si>
    <t>krabice pod omítku PVC přístrojová kruhová D 70mm hluboká</t>
  </si>
  <si>
    <t>-1429658171</t>
  </si>
  <si>
    <t>741112071</t>
  </si>
  <si>
    <t>Montáž krabic elektroinstalačních bez napojení na trubky a lišty, demontáže a montáže víčka a přístroje přístrojových lištových plastových jednoduchých</t>
  </si>
  <si>
    <t>455678323</t>
  </si>
  <si>
    <t>https://podminky.urs.cz/item/CS_URS_2025_01/741112071</t>
  </si>
  <si>
    <t>RMAT0022</t>
  </si>
  <si>
    <t>krabice elektroinstalační plastová pro parapetní elektroinstalační kanál</t>
  </si>
  <si>
    <t>-892604457</t>
  </si>
  <si>
    <t>741112101</t>
  </si>
  <si>
    <t>Montáž krabic elektroinstalačních bez napojení na trubky a lišty, demontáže a montáže víčka a přístroje rozvodek se zapojením vodičů na svorkovnici zapuštěných plastových kruhových do zdiva</t>
  </si>
  <si>
    <t>-754007211</t>
  </si>
  <si>
    <t>https://podminky.urs.cz/item/CS_URS_2025_01/741112101</t>
  </si>
  <si>
    <t>RMAT0023</t>
  </si>
  <si>
    <t>krabice elektroinstalační se svorkovnicí pro připojení sporáku</t>
  </si>
  <si>
    <t>1014635543</t>
  </si>
  <si>
    <t>741110511</t>
  </si>
  <si>
    <t>Montáž lišt a kanálků elektroinstalačních se spojkami, ohyby a rohy a s nasunutím do krabic vkládacích s víčkem, šířky do 60 mm</t>
  </si>
  <si>
    <t>-1480914424</t>
  </si>
  <si>
    <t>https://podminky.urs.cz/item/CS_URS_2025_01/741110511</t>
  </si>
  <si>
    <t>"lišty ke světlům ambulance + psychiatrie</t>
  </si>
  <si>
    <t>62+98</t>
  </si>
  <si>
    <t>34571015</t>
  </si>
  <si>
    <t>lišta elektroinstalační hranatá bezhalogenová 40x20mm</t>
  </si>
  <si>
    <t>-1725077511</t>
  </si>
  <si>
    <t>742110002</t>
  </si>
  <si>
    <t>Montáž trubek elektroinstalačních plastových ohebných uložených pod omítku</t>
  </si>
  <si>
    <t>-1699882185</t>
  </si>
  <si>
    <t>https://podminky.urs.cz/item/CS_URS_2025_01/742110002</t>
  </si>
  <si>
    <t>660</t>
  </si>
  <si>
    <t>34571349</t>
  </si>
  <si>
    <t>trubka elektroinstalační ohebná lehce odolná z PVC-U D 14,5/20mm poloměr ohybu &gt;80mm</t>
  </si>
  <si>
    <t>-1723982</t>
  </si>
  <si>
    <t>D3</t>
  </si>
  <si>
    <t>Elektroinstalační materiál</t>
  </si>
  <si>
    <t>741310512</t>
  </si>
  <si>
    <t>Montáž spínačů tří nebo čtyřpólových v krytu se zapojením vodičů vačkových 63 A, počet svorek 3 až 6</t>
  </si>
  <si>
    <t>-697583913</t>
  </si>
  <si>
    <t>https://podminky.urs.cz/item/CS_URS_2025_01/741310512</t>
  </si>
  <si>
    <t>"vypínač pro klimatizaci a keramickou pec</t>
  </si>
  <si>
    <t>RMAT0021</t>
  </si>
  <si>
    <t>spínač třípólový otočný v krytu IP 65 In 40A</t>
  </si>
  <si>
    <t>1949923346</t>
  </si>
  <si>
    <t>741311081</t>
  </si>
  <si>
    <t>Montáž spínačů speciálních napájecí zdroj pro sanitární zařízení na omítku nebo pevný podklad</t>
  </si>
  <si>
    <t>175259739</t>
  </si>
  <si>
    <t>https://podminky.urs.cz/item/CS_URS_2025_01/741311081</t>
  </si>
  <si>
    <t>55172115</t>
  </si>
  <si>
    <t>zdroj napájecí pro bateriové výrobky 9V/6V</t>
  </si>
  <si>
    <t>1978651630</t>
  </si>
  <si>
    <t>741313222</t>
  </si>
  <si>
    <t>Montáž zásuvek průmyslových se zapojením vodičů nástěnných, provedení IP 67 3P+N+PE 32 A</t>
  </si>
  <si>
    <t>990425177</t>
  </si>
  <si>
    <t>https://podminky.urs.cz/item/CS_URS_2025_01/741313222</t>
  </si>
  <si>
    <t>"zásuvka pro keramickou pec</t>
  </si>
  <si>
    <t>35811314</t>
  </si>
  <si>
    <t>zásuvka nástěnná 32A - 5pól, řazení 3P+N+PE IP67, šroubové svorky</t>
  </si>
  <si>
    <t>1011085968</t>
  </si>
  <si>
    <t>741310101</t>
  </si>
  <si>
    <t>Montáž spínačů jedno nebo dvoupólových polozapuštěných nebo zapuštěných se zapojením vodičů bezšroubové připojení spínačů, řazení 1-jednopólových</t>
  </si>
  <si>
    <t>-802409124</t>
  </si>
  <si>
    <t>https://podminky.urs.cz/item/CS_URS_2025_01/741310101</t>
  </si>
  <si>
    <t>34539064</t>
  </si>
  <si>
    <t>spínač jednopólový, řazení 1, s krytem, bez rámečku, šroubové svorky</t>
  </si>
  <si>
    <t>1741039066</t>
  </si>
  <si>
    <t>34539059</t>
  </si>
  <si>
    <t>rámeček jednonásobný</t>
  </si>
  <si>
    <t>-923504378</t>
  </si>
  <si>
    <t>741310231</t>
  </si>
  <si>
    <t>Montáž spínačů jedno nebo dvoupólových polozapuštěných nebo zapuštěných se zapojením vodičů šroubové připojení, pro prostředí normální přepínačů, řazení 5-sériových</t>
  </si>
  <si>
    <t>-553950714</t>
  </si>
  <si>
    <t>https://podminky.urs.cz/item/CS_URS_2025_01/741310231</t>
  </si>
  <si>
    <t>34539067</t>
  </si>
  <si>
    <t>přepínač sériový, řazení 5, s krytem, bez rámečku, šroubové svorky</t>
  </si>
  <si>
    <t>1392701895</t>
  </si>
  <si>
    <t>1687859593</t>
  </si>
  <si>
    <t>741310233</t>
  </si>
  <si>
    <t>Montáž spínačů jedno nebo dvoupólových polozapuštěných nebo zapuštěných se zapojením vodičů šroubové připojení, pro prostředí normální přepínačů, řazení 6-střídavých</t>
  </si>
  <si>
    <t>1512658522</t>
  </si>
  <si>
    <t>https://podminky.urs.cz/item/CS_URS_2025_01/741310233</t>
  </si>
  <si>
    <t>34539068</t>
  </si>
  <si>
    <t>přepínač střídavý, řazení 6, s krytem, bez rámečku, šroubové svorky</t>
  </si>
  <si>
    <t>-123547359</t>
  </si>
  <si>
    <t>663424887</t>
  </si>
  <si>
    <t>741310238</t>
  </si>
  <si>
    <t>Montáž spínačů jedno nebo dvoupólových polozapuštěných nebo zapuštěných se zapojením vodičů šroubové připojení, pro prostředí normální přepínačů, řazení 6+6-dvojitých střídavých</t>
  </si>
  <si>
    <t>902607649</t>
  </si>
  <si>
    <t>https://podminky.urs.cz/item/CS_URS_2025_01/741310238</t>
  </si>
  <si>
    <t>34539072</t>
  </si>
  <si>
    <t>přepínač střídavý dvojitý, řazení 6+6(6+1), s krytem, bez rámečku, šroubové svorky</t>
  </si>
  <si>
    <t>2115097696</t>
  </si>
  <si>
    <t>-1881318943</t>
  </si>
  <si>
    <t>741310239</t>
  </si>
  <si>
    <t>Montáž spínačů jedno nebo dvoupólových polozapuštěných nebo zapuštěných se zapojením vodičů šroubové připojení, pro prostředí normální přepínačů, řazení 7-křížových</t>
  </si>
  <si>
    <t>1458762983</t>
  </si>
  <si>
    <t>https://podminky.urs.cz/item/CS_URS_2025_01/741310239</t>
  </si>
  <si>
    <t>34539070</t>
  </si>
  <si>
    <t>přepínač křížový, s krytem, řazení 7, bez rámečku, šroubové svorky, šroubové svorky</t>
  </si>
  <si>
    <t>-698166649</t>
  </si>
  <si>
    <t>1736268176</t>
  </si>
  <si>
    <t>741310251</t>
  </si>
  <si>
    <t>Montáž spínačů jedno nebo dvoupólových polozapuštěných nebo zapuštěných se zapojením vodičů šroubové připojení, pro prostředí venkovní nebo mokré spínačů, řazení 1-jednopólových</t>
  </si>
  <si>
    <t>-1007114849</t>
  </si>
  <si>
    <t>https://podminky.urs.cz/item/CS_URS_2025_01/741310251</t>
  </si>
  <si>
    <t>34535025</t>
  </si>
  <si>
    <t>přístroj spínače zapuštěného jednopólového, s krytem, řazení 1, IP44, šroubové svorky</t>
  </si>
  <si>
    <t>-1923418611</t>
  </si>
  <si>
    <t>78786839</t>
  </si>
  <si>
    <t>741313002</t>
  </si>
  <si>
    <t>Montáž zásuvek domovních se zapojením vodičů bezšroubové připojení polozapuštěných nebo zapuštěných 10/16 A, provedení 2P + PE dvojí zapojení pro průběžnou montáž</t>
  </si>
  <si>
    <t>1710187703</t>
  </si>
  <si>
    <t>https://podminky.urs.cz/item/CS_URS_2025_01/741313002</t>
  </si>
  <si>
    <t>34555241</t>
  </si>
  <si>
    <t>přístroj zásuvky zapuštěné jednonásobné, krytka s clonkami, bezšroubové svorky</t>
  </si>
  <si>
    <t>237710979</t>
  </si>
  <si>
    <t>34555241-R</t>
  </si>
  <si>
    <t>přístroj zásuvky zapuštěné jednonásobné, krytka s clonkami, bezšroubové svorky, rudá</t>
  </si>
  <si>
    <t>2110241981</t>
  </si>
  <si>
    <t>-39104284</t>
  </si>
  <si>
    <t>34539060</t>
  </si>
  <si>
    <t>rámeček dvojnásobný</t>
  </si>
  <si>
    <t>1254753189</t>
  </si>
  <si>
    <t>34539061</t>
  </si>
  <si>
    <t>rámeček trojnásobný</t>
  </si>
  <si>
    <t>-1506737756</t>
  </si>
  <si>
    <t>34539062</t>
  </si>
  <si>
    <t>rámeček čtyřnásobný</t>
  </si>
  <si>
    <t>1502458437</t>
  </si>
  <si>
    <t>741313007</t>
  </si>
  <si>
    <t>Montáž zásuvek domovních se zapojením vodičů bezšroubové připojení nástěnných nebo do parapetních kanálů 2P + PE</t>
  </si>
  <si>
    <t>-1205739092</t>
  </si>
  <si>
    <t>https://podminky.urs.cz/item/CS_URS_2025_01/741313007</t>
  </si>
  <si>
    <t>467488676</t>
  </si>
  <si>
    <t>34555241-R2</t>
  </si>
  <si>
    <t>přístroj zásuvky zapuštěné jednonásboné, krytka s clonkami, bezšroubové svorky, rudá</t>
  </si>
  <si>
    <t>860660771</t>
  </si>
  <si>
    <t>590391889</t>
  </si>
  <si>
    <t>-691663357</t>
  </si>
  <si>
    <t>2144025638</t>
  </si>
  <si>
    <t>1792095696</t>
  </si>
  <si>
    <t>741313083</t>
  </si>
  <si>
    <t>Montáž zásuvek domovních se zapojením vodičů šroubové připojení venkovní nebo mokré, provedení 2P + PE dvojí zapojení pro průběžnou montáž</t>
  </si>
  <si>
    <t>-144676392</t>
  </si>
  <si>
    <t>https://podminky.urs.cz/item/CS_URS_2025_01/741313083</t>
  </si>
  <si>
    <t>1703151324</t>
  </si>
  <si>
    <t>380945862</t>
  </si>
  <si>
    <t>-422307397</t>
  </si>
  <si>
    <t>34555232</t>
  </si>
  <si>
    <t>zásuvka zapuštěná jednonásobná s clonkami a víčkem, s drápky, IP44, šroubové svorky</t>
  </si>
  <si>
    <t>2094324399</t>
  </si>
  <si>
    <t>741450002</t>
  </si>
  <si>
    <t>Montáž prvků pro vyrovnání potenciálu svorkovnice ekvipotenciálního pospojení</t>
  </si>
  <si>
    <t>1470588113</t>
  </si>
  <si>
    <t>https://podminky.urs.cz/item/CS_URS_2025_01/741450002</t>
  </si>
  <si>
    <t>"ekvipotencionální svorkovnice poblíž rozvaděčů +R1; +R2; +R3 a +R4</t>
  </si>
  <si>
    <t>34565002</t>
  </si>
  <si>
    <t>svorkovnice ekvipotenciální 200x65mm</t>
  </si>
  <si>
    <t>-469379582</t>
  </si>
  <si>
    <t>35431044</t>
  </si>
  <si>
    <t>páska Cu</t>
  </si>
  <si>
    <t>452219495</t>
  </si>
  <si>
    <t>35431043</t>
  </si>
  <si>
    <t>svorka uzemnění Cu bez pásky na vodovodní potrubí a okapové roury</t>
  </si>
  <si>
    <t>-404813139</t>
  </si>
  <si>
    <t>D4</t>
  </si>
  <si>
    <t>Osvětlení</t>
  </si>
  <si>
    <t>741372061</t>
  </si>
  <si>
    <t>Montáž svítidel s integrovaným zdrojem LED se zapojením vodičů interiérových přisazených stropních hranatých nebo kruhových plochy do 0,09 m2</t>
  </si>
  <si>
    <t>-1385700246</t>
  </si>
  <si>
    <t>https://podminky.urs.cz/item/CS_URS_2025_01/741372061</t>
  </si>
  <si>
    <t>"viz dispoziční schéma 2024107_ELH, souhrnný kusovník 2024107_EPB a výpočtový list osvětlení 2024107_EED</t>
  </si>
  <si>
    <t>RMAT0031</t>
  </si>
  <si>
    <t>Přisazené svítidlo LED, Pi 16,5W, IP43</t>
  </si>
  <si>
    <t>1859714499</t>
  </si>
  <si>
    <t>RMAT0032</t>
  </si>
  <si>
    <t>Přisazené svítidlo LED, Pi 12,1W, IP43</t>
  </si>
  <si>
    <t>477534979</t>
  </si>
  <si>
    <t>741372062</t>
  </si>
  <si>
    <t>Montáž svítidel s integrovaným zdrojem LED se zapojením vodičů interiérových přisazených stropních hranatých nebo kruhových plochy přes 0,09 do 0,36 m2</t>
  </si>
  <si>
    <t>-1201193411</t>
  </si>
  <si>
    <t>https://podminky.urs.cz/item/CS_URS_2025_01/741372062</t>
  </si>
  <si>
    <t>34825011</t>
  </si>
  <si>
    <t>svítidlo vestavné stropní panelové čtvercové/obdélníkové 0,09-0,36m2 2200-5000lm</t>
  </si>
  <si>
    <t>-2064705665</t>
  </si>
  <si>
    <t>RMAT0030</t>
  </si>
  <si>
    <t>Sada pro montáž přisazením pro svítidlo 596 x 596mm</t>
  </si>
  <si>
    <t>2102881602</t>
  </si>
  <si>
    <t>34825001</t>
  </si>
  <si>
    <t>svítidlo interiérové stropní přisazené kruhové D 200-300mm 1300-2000lm</t>
  </si>
  <si>
    <t>1651164687</t>
  </si>
  <si>
    <t>741372079</t>
  </si>
  <si>
    <t>Montáž svítidel s integrovaným zdrojem LED se zapojením vodičů interiérových přisazených stropních nouzových s piktogramem</t>
  </si>
  <si>
    <t>-508124305</t>
  </si>
  <si>
    <t>https://podminky.urs.cz/item/CS_URS_2025_01/741372079</t>
  </si>
  <si>
    <t>RMAT0033</t>
  </si>
  <si>
    <t>svítidlo nouzové Přisazené LED, Pi 4W (protipanické nad hasící přístroj)</t>
  </si>
  <si>
    <t>-1105991493</t>
  </si>
  <si>
    <t>RMAT0034</t>
  </si>
  <si>
    <t>svítidlo nouzové Přisazené, nástěnné nebo stropní, LED, Pi 4,4W, IP2X, 23m</t>
  </si>
  <si>
    <t>-1069508187</t>
  </si>
  <si>
    <t>RMAT0035</t>
  </si>
  <si>
    <t>svítidlo nouzové venkovní provozní teplota -15 až +40</t>
  </si>
  <si>
    <t>-848550625</t>
  </si>
  <si>
    <t>RMAT0036</t>
  </si>
  <si>
    <t>svítidlo nouzové Přisazené LED, Pi 1,2W (protipanické)</t>
  </si>
  <si>
    <t>1031309414</t>
  </si>
  <si>
    <t>741372154</t>
  </si>
  <si>
    <t>Montáž svítidel s integrovaným zdrojem LED se zapojením vodičů průmyslových přisazených stropních</t>
  </si>
  <si>
    <t>-1085705336</t>
  </si>
  <si>
    <t>https://podminky.urs.cz/item/CS_URS_2025_01/741372154</t>
  </si>
  <si>
    <t>34835002</t>
  </si>
  <si>
    <t>svítidlo průmyslové přisazené podlouhlé kryt z PH 4500-6000lm</t>
  </si>
  <si>
    <t>-1584728090</t>
  </si>
  <si>
    <t>D5</t>
  </si>
  <si>
    <t>Slaboproud</t>
  </si>
  <si>
    <t>742210151</t>
  </si>
  <si>
    <t>Montáž hlásiče tlačítkového se sklíčkem</t>
  </si>
  <si>
    <t>1539691528</t>
  </si>
  <si>
    <t>https://podminky.urs.cz/item/CS_URS_2025_01/742210151</t>
  </si>
  <si>
    <t>59081458</t>
  </si>
  <si>
    <t>hlásič konvenční tlačítkový červený, signalizační a výkonový kontakt 3A, prolamovací sklo</t>
  </si>
  <si>
    <t>69975767</t>
  </si>
  <si>
    <t>742350003</t>
  </si>
  <si>
    <t>Montáž zařízení pro tělesně postižené volacího tlačítka do výšky 900 mm a táhla do výšky 150 mm</t>
  </si>
  <si>
    <t>CS ÚRS 2024 02</t>
  </si>
  <si>
    <t>-1250058563</t>
  </si>
  <si>
    <t>https://podminky.urs.cz/item/CS_URS_2024_02/742350003</t>
  </si>
  <si>
    <t>"m.č. 1.17; 1.27; 1.47</t>
  </si>
  <si>
    <t>3+3+3</t>
  </si>
  <si>
    <t>RMAT0024</t>
  </si>
  <si>
    <t>tlačítko signální tahové k aktivaci alarmu jedno prosvětlené tlačítko šňůra 2,5m bez rámečku bílé 15-28 V AC / 18-35 V DC</t>
  </si>
  <si>
    <t>785690662</t>
  </si>
  <si>
    <t>RMAT0025</t>
  </si>
  <si>
    <t>tísňová sign. WC postižení, volací tlačítko u umyvadla</t>
  </si>
  <si>
    <t>1149501246</t>
  </si>
  <si>
    <t>RMAT0026</t>
  </si>
  <si>
    <t>tísňová sign. WC postižení, odstavné tlačítko u umyvadla</t>
  </si>
  <si>
    <t>983075079</t>
  </si>
  <si>
    <t>742350004</t>
  </si>
  <si>
    <t>Montáž zařízení pro tělesně postižené napájecího zdroje 24 V</t>
  </si>
  <si>
    <t>-692539906</t>
  </si>
  <si>
    <t>https://podminky.urs.cz/item/CS_URS_2024_02/742350004</t>
  </si>
  <si>
    <t>1+1+1</t>
  </si>
  <si>
    <t>RMAT0027</t>
  </si>
  <si>
    <t>Transformátor (pro signalizační systém)</t>
  </si>
  <si>
    <t>1284439393</t>
  </si>
  <si>
    <t>742350001</t>
  </si>
  <si>
    <t>Montáž zařízení pro tělesně postižené signalizačního světla s akustickou signalizací</t>
  </si>
  <si>
    <t>72699517</t>
  </si>
  <si>
    <t>https://podminky.urs.cz/item/CS_URS_2024_02/742350001</t>
  </si>
  <si>
    <t>RMAT0028</t>
  </si>
  <si>
    <t>Modul kontrolní s alarmem (pro signalizační systém)</t>
  </si>
  <si>
    <t>1565466125</t>
  </si>
  <si>
    <t>742350002</t>
  </si>
  <si>
    <t>Montáž zařízení pro tělesně postižené potvrzovacího tlačítka</t>
  </si>
  <si>
    <t>419752388</t>
  </si>
  <si>
    <t>https://podminky.urs.cz/item/CS_URS_2024_02/742350002</t>
  </si>
  <si>
    <t>RMAT0029</t>
  </si>
  <si>
    <t>Tlačítko signální/reset. prosvětl. Nouz.sign., alpská bílá</t>
  </si>
  <si>
    <t>595083759</t>
  </si>
  <si>
    <t>742124007</t>
  </si>
  <si>
    <t>Montáž kabelů datových FTP, UTP, STP ukončení kabelu na svorkovnici</t>
  </si>
  <si>
    <t>1988260287</t>
  </si>
  <si>
    <t>https://podminky.urs.cz/item/CS_URS_2024_02/742124007</t>
  </si>
  <si>
    <t>"ukončení kabelu i v RACK</t>
  </si>
  <si>
    <t>2*66</t>
  </si>
  <si>
    <t>37451155</t>
  </si>
  <si>
    <t>zásuvka s rámečkem úhlová se záclonkou (neosazená) pro 2 keystone</t>
  </si>
  <si>
    <t>667516866</t>
  </si>
  <si>
    <t>37452025</t>
  </si>
  <si>
    <t>prvek ukončovací datového rozvodu keystone 1xRJ45 UTP Cat6 samořezný</t>
  </si>
  <si>
    <t>-198987332</t>
  </si>
  <si>
    <t>34539100</t>
  </si>
  <si>
    <t>maska datové zásuvky pro 2 moduly</t>
  </si>
  <si>
    <t>1651041594</t>
  </si>
  <si>
    <t>34539059.1</t>
  </si>
  <si>
    <t>1324484407</t>
  </si>
  <si>
    <t>D6</t>
  </si>
  <si>
    <t>Kabely a vodiče</t>
  </si>
  <si>
    <t>741122033R</t>
  </si>
  <si>
    <t>Montáž kabelů měděných bez ukončení uložených pod omítku plných kulatých (např. CYKY), počtu a průřezu žil 5x16 mm2</t>
  </si>
  <si>
    <t>550209333</t>
  </si>
  <si>
    <t>34111168</t>
  </si>
  <si>
    <t>kabel silový oheň retardující bezhalogenový bez funkční schopnosti při požáru třída reakce na oheň B2cas1d1a1 jádro Cu 0,6/1kV (1-CXKH-R B2) 5x16mm2</t>
  </si>
  <si>
    <t>223349158</t>
  </si>
  <si>
    <t>226*1,1506 "Přepočtené koeficientem množství</t>
  </si>
  <si>
    <t>741122016</t>
  </si>
  <si>
    <t>Montáž kabelů měděných bez ukončení uložených pod omítku plných kulatých (např. CYKY), počtu a průřezu žil 3x2,5 až 6 mm2</t>
  </si>
  <si>
    <t>1973399747</t>
  </si>
  <si>
    <t>https://podminky.urs.cz/item/CS_URS_2025_01/741122016</t>
  </si>
  <si>
    <t>273,043</t>
  </si>
  <si>
    <t>34111124</t>
  </si>
  <si>
    <t>kabel silový oheň retardující bezhalogenový bez funkční schopnosti při požáru třída reakce na oheň B2cas1d1a1 jádro Cu 0,6/1kV (1-CXKH-R B2) 3x2,5mm2</t>
  </si>
  <si>
    <t>-1470385150</t>
  </si>
  <si>
    <t>273,04347826087*1,15 "Přepočtené koeficientem množství</t>
  </si>
  <si>
    <t>741122031</t>
  </si>
  <si>
    <t>Montáž kabelů měděných bez ukončení uložených pod omítku plných kulatých (např. CYKY), počtu a průřezu žil 5x1,5 až 2,5 mm2</t>
  </si>
  <si>
    <t>-93245988</t>
  </si>
  <si>
    <t>https://podminky.urs.cz/item/CS_URS_2025_01/741122031</t>
  </si>
  <si>
    <t>14,5</t>
  </si>
  <si>
    <t>34111163</t>
  </si>
  <si>
    <t>kabel silový oheň retardující bezhalogenový bez funkční schopnosti při požáru třída reakce na oheň B2cas1d1a1 jádro Cu 0,6/1kV (1-CXKH-R B2) 5x2,5mm2</t>
  </si>
  <si>
    <t>-62158461</t>
  </si>
  <si>
    <t>14,5*1,15 "Přepočtené koeficientem množství</t>
  </si>
  <si>
    <t>742124002</t>
  </si>
  <si>
    <t>Montáž kabelů datových FTP, UTP, STP pro vnitřní rozvody do trubky</t>
  </si>
  <si>
    <t>1089610979</t>
  </si>
  <si>
    <t>https://podminky.urs.cz/item/CS_URS_2025_01/742124002</t>
  </si>
  <si>
    <t>34121268</t>
  </si>
  <si>
    <t>kabel datový bezhalogenový třída reakce na oheň B2cas1d1a1 jádro Cu plné (U/UTP) kategorie 6</t>
  </si>
  <si>
    <t>1340760537</t>
  </si>
  <si>
    <t>71*1,2 "Přepočtené koeficientem množství</t>
  </si>
  <si>
    <t>741122232</t>
  </si>
  <si>
    <t>Montáž kabelů měděných bez ukončení uložených volně nebo v liště plných kulatých (např. CYKY) počtu a průřezu žil 5x4 až 6 mm2</t>
  </si>
  <si>
    <t>1351231410</t>
  </si>
  <si>
    <t>https://podminky.urs.cz/item/CS_URS_2025_01/741122232</t>
  </si>
  <si>
    <t>74,8</t>
  </si>
  <si>
    <t>34111166</t>
  </si>
  <si>
    <t>kabel silový oheň retardující bezhalogenový bez funkční schopnosti při požáru třída reakce na oheň B2cas1d1a1 jádro Cu 0,6/1kV (1-CXKH-R B2) 5x6mm2</t>
  </si>
  <si>
    <t>444286926</t>
  </si>
  <si>
    <t>74,8*1,15 "Přepočtené koeficientem množství</t>
  </si>
  <si>
    <t>741122231</t>
  </si>
  <si>
    <t>Montáž kabelů měděných bez ukončení uložených volně nebo v liště plných kulatých (např. CYKY) počtu a průřezu žil 5x1,5 až 2,5 mm2</t>
  </si>
  <si>
    <t>-2013230161</t>
  </si>
  <si>
    <t>https://podminky.urs.cz/item/CS_URS_2025_01/741122231</t>
  </si>
  <si>
    <t>"kabel 5x2,5+5x1,5</t>
  </si>
  <si>
    <t>88,24+20,87</t>
  </si>
  <si>
    <t>137</t>
  </si>
  <si>
    <t>-359330309</t>
  </si>
  <si>
    <t>88,24*1,15 "Přepočtené koeficientem množství</t>
  </si>
  <si>
    <t>34111162</t>
  </si>
  <si>
    <t>kabel silový oheň retardující bezhalogenový bez funkční schopnosti při požáru třída reakce na oheň B2cas1d1a1 jádro Cu 0,6/1kV (1-CXKH-R B2) 5x1,5mm2</t>
  </si>
  <si>
    <t>1647045468</t>
  </si>
  <si>
    <t>20,87*1,15 "Přepočtené koeficientem množství</t>
  </si>
  <si>
    <t>139</t>
  </si>
  <si>
    <t>741122211</t>
  </si>
  <si>
    <t>Montáž kabelů měděných bez ukončení uložených volně nebo v liště plných kulatých (např. CYKY) počtu a průřezu žil 3x1,5 až 6 mm2</t>
  </si>
  <si>
    <t>-485222216</t>
  </si>
  <si>
    <t>https://podminky.urs.cz/item/CS_URS_2025_01/741122211</t>
  </si>
  <si>
    <t>"kabel 3x2,5+3x1,5</t>
  </si>
  <si>
    <t>4452,17+46,96</t>
  </si>
  <si>
    <t>-186086861</t>
  </si>
  <si>
    <t>4452,17*1,15 "Přepočtené koeficientem množství</t>
  </si>
  <si>
    <t>141</t>
  </si>
  <si>
    <t>34111123</t>
  </si>
  <si>
    <t>kabel silový oheň retardující bezhalogenový bez funkční schopnosti při požáru třída reakce na oheň B2cas1d1a1 jádro Cu 0,6/1kV (1-CXKH-R B2) 3x1,5mm2</t>
  </si>
  <si>
    <t>-2128274063</t>
  </si>
  <si>
    <t>46,96*1,15 "Přepočtené koeficientem množství</t>
  </si>
  <si>
    <t>742124001</t>
  </si>
  <si>
    <t>Montáž kabelů datových FTP, UTP, STP pro vnitřní rozvody do žlabu nebo lišty</t>
  </si>
  <si>
    <t>-1984681164</t>
  </si>
  <si>
    <t>https://podminky.urs.cz/item/CS_URS_2025_01/742124001</t>
  </si>
  <si>
    <t>143</t>
  </si>
  <si>
    <t>749059824</t>
  </si>
  <si>
    <t>4495,66666666667*1,2 "Přepočtené koeficientem množství</t>
  </si>
  <si>
    <t>742121001</t>
  </si>
  <si>
    <t>Montáž kabelů sdělovacích pro vnitřní rozvody počtu žil do 15</t>
  </si>
  <si>
    <t>1771640508</t>
  </si>
  <si>
    <t>https://podminky.urs.cz/item/CS_URS_2025_01/742121001</t>
  </si>
  <si>
    <t>"ovládací kabely invalidi</t>
  </si>
  <si>
    <t>39,13</t>
  </si>
  <si>
    <t>145</t>
  </si>
  <si>
    <t>34121136</t>
  </si>
  <si>
    <t>kabel sdělovací oheň retardující bezhalogenový stíněný laminovanou Al fólií s příložným CuSn drátem s funkčností při požáru 180min a P90-R/PH120-R reakce na oheň B2cas1d1a1 jádro Cu plné 100V (SSKFH-V) 3x2x0,8mm2</t>
  </si>
  <si>
    <t>-545376880</t>
  </si>
  <si>
    <t>39,13*1,2 "Přepočtené koeficientem množství</t>
  </si>
  <si>
    <t>741120101</t>
  </si>
  <si>
    <t>Montáž vodičů izolovaných měděných bez ukončení uložených v trubkách nebo lištách zatažených plných a laněných s PVC pláštěm, bezhalogenových, ohniodolných (např. CY, CHAH-V) průřezu žíly 0,15 až 16 mm2</t>
  </si>
  <si>
    <t>-815000277</t>
  </si>
  <si>
    <t>https://podminky.urs.cz/item/CS_URS_2025_01/741120101</t>
  </si>
  <si>
    <t>"kabely zemnění a doplňkového pospojování</t>
  </si>
  <si>
    <t>669,57</t>
  </si>
  <si>
    <t>147</t>
  </si>
  <si>
    <t>34111101</t>
  </si>
  <si>
    <t>kabel silový oheň retardující bezhalogenový bez funkční schopnosti při požáru třída reakce na oheň B2cas1d1a1 jádro Cu 0,6/1kV (1-CXKH-R B2) 1x6mm2</t>
  </si>
  <si>
    <t>232905147</t>
  </si>
  <si>
    <t>669,57*1,15 "Přepočtené koeficientem množství</t>
  </si>
  <si>
    <t>741120003</t>
  </si>
  <si>
    <t>Montáž vodičů izolovaných měděných bez ukončení uložených pod omítku plných a laněných (např. CY), průřezu žíly 10 až 16 mm2</t>
  </si>
  <si>
    <t>1912342084</t>
  </si>
  <si>
    <t>https://podminky.urs.cz/item/CS_URS_2025_01/741120003</t>
  </si>
  <si>
    <t>226,1</t>
  </si>
  <si>
    <t>149</t>
  </si>
  <si>
    <t>34141028</t>
  </si>
  <si>
    <t>vodič propojovací flexibilní jádro Cu lanované izolace PVC 450/750V (H07V-K) 1x10mm2</t>
  </si>
  <si>
    <t>2087137547</t>
  </si>
  <si>
    <t>226,1*1,15 "Přepočtené koeficientem množství</t>
  </si>
  <si>
    <t>741130001</t>
  </si>
  <si>
    <t>Ukončení vodičů izolovaných s označením a zapojením v rozváděči nebo na přístroji, průřezu žíly do 2,5 mm2</t>
  </si>
  <si>
    <t>-1245791642</t>
  </si>
  <si>
    <t>https://podminky.urs.cz/item/CS_URS_2025_01/741130001</t>
  </si>
  <si>
    <t>151</t>
  </si>
  <si>
    <t>741130004</t>
  </si>
  <si>
    <t>Ukončení vodičů izolovaných s označením a zapojením v rozváděči nebo na přístroji, průřezu žíly do 6 mm2</t>
  </si>
  <si>
    <t>936993108</t>
  </si>
  <si>
    <t>https://podminky.urs.cz/item/CS_URS_2025_01/741130004</t>
  </si>
  <si>
    <t>741130006</t>
  </si>
  <si>
    <t>Ukončení vodičů izolovaných s označením a zapojením v rozváděči nebo na přístroji, průřezu žíly do 16 mm2</t>
  </si>
  <si>
    <t>-1870002035</t>
  </si>
  <si>
    <t>https://podminky.urs.cz/item/CS_URS_2025_01/741130006</t>
  </si>
  <si>
    <t>153</t>
  </si>
  <si>
    <t>741130061</t>
  </si>
  <si>
    <t>Ukončení vodičů izolovaných s označením a zapojením nastřelením kabelového oka se smršťovací záklopkou nebo páskou, průřezu žíly do 25 mm2</t>
  </si>
  <si>
    <t>-810057158</t>
  </si>
  <si>
    <t>https://podminky.urs.cz/item/CS_URS_2025_01/741130061</t>
  </si>
  <si>
    <t>"doplňkové pospojování rozvaděčů a technologie oka pro vodiče 1x6 a 1x10</t>
  </si>
  <si>
    <t>26+8</t>
  </si>
  <si>
    <t>34567024</t>
  </si>
  <si>
    <t>oko kabelové Cu lisovací lehčené 6x5</t>
  </si>
  <si>
    <t>1477436332</t>
  </si>
  <si>
    <t>155</t>
  </si>
  <si>
    <t>34567026</t>
  </si>
  <si>
    <t>oko kabelové Cu lisovací lehčené 10x6</t>
  </si>
  <si>
    <t>-993448337</t>
  </si>
  <si>
    <t>D7</t>
  </si>
  <si>
    <t>Stavební práce</t>
  </si>
  <si>
    <t>468094112</t>
  </si>
  <si>
    <t>Vyvrtání otvorů pro elektroinstalační krabice ve stěnách z cihel, hloubky přes 6 do 9 cm</t>
  </si>
  <si>
    <t>-1933788402</t>
  </si>
  <si>
    <t>https://podminky.urs.cz/item/CS_URS_2025_01/468094112</t>
  </si>
  <si>
    <t>157</t>
  </si>
  <si>
    <t>741920302</t>
  </si>
  <si>
    <t>Protipožární ucpávky svazků kabelů prostup stěnou tloušťky 100 mm povlakem, požární odolnost EI 60 při 10-20% zaplnění prostupu kabely plochy otvoru 0,2 m2</t>
  </si>
  <si>
    <t>-394812193</t>
  </si>
  <si>
    <t>https://podminky.urs.cz/item/CS_URS_2025_01/741920302</t>
  </si>
  <si>
    <t>"požární prostupy pro kabelové trasy mezi místnosti 1.18 a 1.19</t>
  </si>
  <si>
    <t>468111111</t>
  </si>
  <si>
    <t>Frézování drážek pro vodiče ve stěnách z cihel, rozměru do 3x3 cm</t>
  </si>
  <si>
    <t>-911841252</t>
  </si>
  <si>
    <t>https://podminky.urs.cz/item/CS_URS_2025_01/468111111</t>
  </si>
  <si>
    <t>"svislé drážky pro zásuvky a vypínače</t>
  </si>
  <si>
    <t>159</t>
  </si>
  <si>
    <t>468111112</t>
  </si>
  <si>
    <t>Frézování drážek pro vodiče ve stěnách z cihel, rozměru do 5x5 cm</t>
  </si>
  <si>
    <t>607958047</t>
  </si>
  <si>
    <t>https://podminky.urs.cz/item/CS_URS_2025_01/468111112</t>
  </si>
  <si>
    <t>"drážky po obvodu v kuchyňce, sesterně a toalety</t>
  </si>
  <si>
    <t>468081311</t>
  </si>
  <si>
    <t>Vybourání otvorů ve zdivu cihelném plochy do 0,0225 m2 a tloušťky do 15 cm</t>
  </si>
  <si>
    <t>243142394</t>
  </si>
  <si>
    <t>https://podminky.urs.cz/item/CS_URS_2025_01/468081311</t>
  </si>
  <si>
    <t>"otvory pro kabelové trasy mezi 1.18 a 1.19</t>
  </si>
  <si>
    <t>D8</t>
  </si>
  <si>
    <t>161</t>
  </si>
  <si>
    <t>741113801</t>
  </si>
  <si>
    <t>Demontáž elektroinstalačních krabic zapuštěných plastových ze zdiva</t>
  </si>
  <si>
    <t>648728406</t>
  </si>
  <si>
    <t>https://podminky.urs.cz/item/CS_URS_2025_01/741113801</t>
  </si>
  <si>
    <t>"odhadem podle nových rozvodů</t>
  </si>
  <si>
    <t>"zásuvky + vypínače</t>
  </si>
  <si>
    <t>741211813</t>
  </si>
  <si>
    <t>Demontáž rozvodnic kovových, uložených pod omítkou, krytí do IPx 4, plochy přes 0,2 do 0,8 m2</t>
  </si>
  <si>
    <t>-1319008047</t>
  </si>
  <si>
    <t>https://podminky.urs.cz/item/CS_URS_2025_01/741211813</t>
  </si>
  <si>
    <t>"staré rozvaděče podle stávající dispozice</t>
  </si>
  <si>
    <t>163</t>
  </si>
  <si>
    <t>741213841</t>
  </si>
  <si>
    <t>Demontáž kabelu z rozvodnice se zachováním funkčnosti silových, průřezu do 4 mm2</t>
  </si>
  <si>
    <t>839160617</t>
  </si>
  <si>
    <t>https://podminky.urs.cz/item/CS_URS_2025_01/741213841</t>
  </si>
  <si>
    <t>"demontáž starých zemnících vodičů</t>
  </si>
  <si>
    <t>"předpoklad podle nové dokumentace</t>
  </si>
  <si>
    <t>741213845</t>
  </si>
  <si>
    <t>Demontáž kabelu z rozvodnice se zachováním funkčnosti silových, průřezu přes 10 do 25 mm2</t>
  </si>
  <si>
    <t>1877199185</t>
  </si>
  <si>
    <t>https://podminky.urs.cz/item/CS_URS_2025_01/741213845</t>
  </si>
  <si>
    <t>"Odhad (přibližně polovina nově instalovaných kabelů)</t>
  </si>
  <si>
    <t>165</t>
  </si>
  <si>
    <t>741311815</t>
  </si>
  <si>
    <t>Demontáž spínačů bez zachování funkčnosti (do suti) nástěnných, pro prostředí normální do 10 A, připojení šroubové přes 2 svorky do 4 svorek</t>
  </si>
  <si>
    <t>-1552671679</t>
  </si>
  <si>
    <t>https://podminky.urs.cz/item/CS_URS_2025_01/741311815</t>
  </si>
  <si>
    <t>"Odhad (předpokládaný stejný počet vypínačů jako nově navrhovaných)</t>
  </si>
  <si>
    <t>741315825</t>
  </si>
  <si>
    <t>Demontáž zásuvek bez zachování funkčnosti (do suti) domovních polozapuštěných nebo zapuštěných, pro prostředí normální do 16 A, připojení šroubové 2P+PE pro průběžnou montáž</t>
  </si>
  <si>
    <t>1232373025</t>
  </si>
  <si>
    <t>https://podminky.urs.cz/item/CS_URS_2025_01/741315825</t>
  </si>
  <si>
    <t>"Odhad (předpokládaná polovina zásuvek jako nově navrhovaných)</t>
  </si>
  <si>
    <t>167</t>
  </si>
  <si>
    <t>741322815</t>
  </si>
  <si>
    <t>Demontáž jističů jednopólových nn bez signálního kontaktu do 25 A ze skříně</t>
  </si>
  <si>
    <t>-1961184084</t>
  </si>
  <si>
    <t>https://podminky.urs.cz/item/CS_URS_2025_01/741322815</t>
  </si>
  <si>
    <t>"Odhad (přibližně polovina nově instalovaných jističu a jističochráničů)</t>
  </si>
  <si>
    <t>741371871</t>
  </si>
  <si>
    <t>Demontáž svítidel bez zachování funkčnosti (do suti) interiérových se standardní paticí (E27, T5, GU10) nebo integrovaným zdrojem LED skleněných lustrového typu do 2 zdrojů</t>
  </si>
  <si>
    <t>-744898049</t>
  </si>
  <si>
    <t>https://podminky.urs.cz/item/CS_URS_2025_01/741371871</t>
  </si>
  <si>
    <t>"Odhad (předpokládaný stejný počet světel jako nově navrhovaných)</t>
  </si>
  <si>
    <t>169</t>
  </si>
  <si>
    <t>741322855</t>
  </si>
  <si>
    <t>Demontáž jističů třípólových nn bez signálního kontaktu do 25 A ze skříně</t>
  </si>
  <si>
    <t>-409537798</t>
  </si>
  <si>
    <t>https://podminky.urs.cz/item/CS_URS_2025_01/741322855</t>
  </si>
  <si>
    <t>"Odhad podle nově instalovaných rozváděčů</t>
  </si>
  <si>
    <t>VRN</t>
  </si>
  <si>
    <t>Vedlejší rozpočtové náklady</t>
  </si>
  <si>
    <t>741810003</t>
  </si>
  <si>
    <t>Zkoušky a prohlídky elektrických rozvodů a zařízení celková prohlídka a vyhotovení revizní zprávy pro objem montážních prací přes 500 do 1000 tis. Kč</t>
  </si>
  <si>
    <t>-1754942942</t>
  </si>
  <si>
    <t>https://podminky.urs.cz/item/CS_URS_2024_02/741810003</t>
  </si>
  <si>
    <t>171</t>
  </si>
  <si>
    <t>013254000</t>
  </si>
  <si>
    <t>Dokumentace skutečného provedení stavby</t>
  </si>
  <si>
    <t>1024</t>
  </si>
  <si>
    <t>1788899796</t>
  </si>
  <si>
    <t>https://podminky.urs.cz/item/CS_URS_2024_02/013254000</t>
  </si>
  <si>
    <t>1569264443</t>
  </si>
  <si>
    <t>https://podminky.urs.cz/item/CS_URS_2024_02/031002000</t>
  </si>
  <si>
    <t>173</t>
  </si>
  <si>
    <t>1027716896</t>
  </si>
  <si>
    <t>https://podminky.urs.cz/item/CS_URS_2024_02/032002000</t>
  </si>
  <si>
    <t>683238429</t>
  </si>
  <si>
    <t>https://podminky.urs.cz/item/CS_URS_2024_02/033002000</t>
  </si>
  <si>
    <t>175</t>
  </si>
  <si>
    <t>1851778629</t>
  </si>
  <si>
    <t>https://podminky.urs.cz/item/CS_URS_2024_02/034002000</t>
  </si>
  <si>
    <t>039002000</t>
  </si>
  <si>
    <t>Zrušení zařízení staveniště</t>
  </si>
  <si>
    <t>1660336797</t>
  </si>
  <si>
    <t>https://podminky.urs.cz/item/CS_URS_2024_02/039002000</t>
  </si>
  <si>
    <t>177</t>
  </si>
  <si>
    <t>…</t>
  </si>
  <si>
    <t>-1423881638</t>
  </si>
  <si>
    <t>https://podminky.urs.cz/item/CS_URS_2024_02/041002000</t>
  </si>
  <si>
    <t>-673849937</t>
  </si>
  <si>
    <t>https://podminky.urs.cz/item/CS_URS_2024_02/045303000</t>
  </si>
  <si>
    <t>46-M</t>
  </si>
  <si>
    <t>Zemní práce při extr.mont.pracích</t>
  </si>
  <si>
    <t>179</t>
  </si>
  <si>
    <t>469971111</t>
  </si>
  <si>
    <t>Odvoz suti a vybouraných hmot svislá doprava suti a vybouraných hmot za první podlaží</t>
  </si>
  <si>
    <t>-1961601559</t>
  </si>
  <si>
    <t>https://podminky.urs.cz/item/CS_URS_2024_02/469971111</t>
  </si>
  <si>
    <t>469972111</t>
  </si>
  <si>
    <t>Odvoz suti a vybouraných hmot odvoz suti a vybouraných hmot do 1 km</t>
  </si>
  <si>
    <t>952887992</t>
  </si>
  <si>
    <t>https://podminky.urs.cz/item/CS_URS_2024_02/469972111</t>
  </si>
  <si>
    <t>181</t>
  </si>
  <si>
    <t>469972121</t>
  </si>
  <si>
    <t>Odvoz suti a vybouraných hmot odvoz suti a vybouraných hmot Příplatek k ceně za každý další i započatý 1 km</t>
  </si>
  <si>
    <t>2059984961</t>
  </si>
  <si>
    <t>https://podminky.urs.cz/item/CS_URS_2024_02/469972121</t>
  </si>
  <si>
    <t>469973115</t>
  </si>
  <si>
    <t>Poplatek za uložení stavebního odpadu (skládkovné) na skládce z plastických hmot zatříděného do Katalogu odpadů pod kódem 17 02 03</t>
  </si>
  <si>
    <t>1482422160</t>
  </si>
  <si>
    <t>https://podminky.urs.cz/item/CS_URS_2025_01/469973115</t>
  </si>
  <si>
    <t>183</t>
  </si>
  <si>
    <t>469973114</t>
  </si>
  <si>
    <t>Poplatek za uložení stavebního odpadu (skládkovné) na skládce ze směsí nebo oddělených frakcí betonu, cihel a keramických výrobků zatříděného do Katalogu odpadů pod kódem 17 01 07</t>
  </si>
  <si>
    <t>1172521789</t>
  </si>
  <si>
    <t>https://podminky.urs.cz/item/CS_URS_2025_01/469973114</t>
  </si>
  <si>
    <t>D.2.-1.3 - Interiér, orientační systém</t>
  </si>
  <si>
    <t>1 - IN-05-seznam a specifikace vybavení interiéru</t>
  </si>
  <si>
    <t>KU/1</t>
  </si>
  <si>
    <t>linka - popis a vybavení viz samostatný výkres</t>
  </si>
  <si>
    <t>KU/2</t>
  </si>
  <si>
    <t>KU/3</t>
  </si>
  <si>
    <t>KU/4</t>
  </si>
  <si>
    <t>2 - IN-16-seznam a specifikace spotřebičů</t>
  </si>
  <si>
    <t>IND / INDUKCE</t>
  </si>
  <si>
    <t>Indukční varná deska</t>
  </si>
  <si>
    <t>Poznámka k položce:_x000D_
Poznámka k položce: Indukční varná deska - 5 varných zón - barva: černá -provedení desky: sklokeramika - připojení 400 V - celkový příkon 7,35 kW - zkosené hrany, dotykové ovládání, umístění ovládání vpředu -funkce: booster, automatické vypnutí při nečinnosti, dětská pojistka, časovač/minutka - přizpůsobení zóny podle velikosti hrnce</t>
  </si>
  <si>
    <t>HTR / TROUBA</t>
  </si>
  <si>
    <t>Horkovzdušná elektrická trouba</t>
  </si>
  <si>
    <t>Poznámka k položce:_x000D_
Poznámka k položce: Horkovzdušná elektrická trouba - materiál: nerezová ocel/ sklo - 3 vrstvé sklo dvířek - LED displej - objem 72 l - přívodní kabel do zástrčky 230 V - celkový příkon 3,49 kW - spotřeba energie 0,93 kWh - teleskopický výsuv - pyrolytické čištění - funkce: časovač/minutka, dětská pojistka, gril, horký vzduch, spodní ohřev, tradiční pečení</t>
  </si>
  <si>
    <t>MTR / MIKRO-VLNNÁ TR</t>
  </si>
  <si>
    <t>Mikrovlnná trouba</t>
  </si>
  <si>
    <t>Poznámka k položce:_x000D_
Poznámka k položce: Mikrovlnná trouba - materiál: nerezová ocel/ sklo - LED displej - objem 22 l - přívodní kábel do zástrčky 230 V, délka kabelu 130 cm - jmenovitý příkon: 1300 W - max. mikrovlnný výkon 750 W / 4 stupně výkonu - otočný talíř průměru 25 cm - funkce: rozmrazení s ručním nastavením, rychle rozmrazení, upozronění TURN FOOD, ohřev, hodiny, paměť, pára</t>
  </si>
  <si>
    <t>DIG / DIGE-STOŘ</t>
  </si>
  <si>
    <t>Digestoř</t>
  </si>
  <si>
    <t>Poznámka k položce:_x000D_
Poznámka k položce: Digestoř - plněvestavnná digestoř do nástěnné skříňky - materiál: nerezavějící ocel  -výkon motoru: 250 W - výkon digestoře v režimu odsávání: 630 m3/h - hladina hluku při maximálním výkonu: 64 dB - výkon digestoře v režimu odsávání: 365 m3/h - hladina hluku při max. výkonu v režimu recirkulace: 79 dB - napětí 240 V - LED osvětlení  - spotřeba: 39 kWh/ rok - flexibilní roura digestoře, průměr 150 mm</t>
  </si>
  <si>
    <t>LE / LEDNICE</t>
  </si>
  <si>
    <t>Vestavná lednice</t>
  </si>
  <si>
    <t>Poznámka k položce:_x000D_
Poznámka k položce:Volně stojící lednice, kombinovaná lednice s mrazničkou dole, objem: 331 l; 235 l chladnička, 96 l mraznička, spotřeba: 158,00 kWh/ rok,LED displej a osvětlení, NO-FROST PLUS, FAST FREEZE, napojení kabelem do zástrčky 240 V, hlučnost: 35 dB,barva  bílá</t>
  </si>
  <si>
    <t>MYČ / MYČKA</t>
  </si>
  <si>
    <t>Plně vestavná myčka</t>
  </si>
  <si>
    <t>Poznámka k položce:_x000D_
Poznámka k položce: Plně vestavná myčka - vážená spotřeba energie: 85 kWh/100 cyklů - vážená spotřeba vody: 10,5l / cyklus - hlučnost: 42 dB - invertorový motor s příkonem 1950 W - 2x ostřikovací rameno, systém AquaStop, Světelná signalizace na podlahu, AirDry, dotykový ovladací panel, 14 jidelních sad, šuplík na příbory a nože - rychlý program 30 min, program ECO</t>
  </si>
  <si>
    <t>LED / LEDNICE podpul</t>
  </si>
  <si>
    <t>Plně vestavná lednice</t>
  </si>
  <si>
    <t>Poznámka k položce:_x000D_
Poznámka k položce: Plně vestavná lednice  - chlazený objem: 92 l -vestavný mrazák objemu: 15 l - vážená spotřeba energie: 145 kWh/rok - hlučnost: 37 dB - napojení na zásuvku 220-240 V - lednice: automatické odmrazování , mrazák: manuální odmrazování; nastavitelný termostat, led osvětlení, nastavitelná police, nádoba na zeleninu (šuplík)</t>
  </si>
  <si>
    <t>LSS / LEDNICE volně</t>
  </si>
  <si>
    <t>Volně stojící lednice</t>
  </si>
  <si>
    <t>Poznámka k položce:_x000D_
Poznámka k položce: Plně vestavná lednice  - chlazený objem: 92 l -vestavný mrazák objemu: 15 l - vážená spotřeba energie: 145 kWh/rok - hlučnost: 37 dB - napojení na zásuvku 220-240 V - lednice: automatické odmrazování , mrazák: manuální odmrazování; led osvětlení, nastavitelná police, nádoba na zeleninu (šuplík), nastavitelný termostat</t>
  </si>
  <si>
    <t>3 - IN-03-Ochranné prvky stěn</t>
  </si>
  <si>
    <t xml:space="preserve">    95 - Dokončovací konstrukce a práce pozemních staveb</t>
  </si>
  <si>
    <t>Dokončovací konstrukce a práce pozemních staveb</t>
  </si>
  <si>
    <t>950015R01</t>
  </si>
  <si>
    <t>Dodávka a provedení _ systém ochrany stěn _ laminované panely</t>
  </si>
  <si>
    <t>Poznámka k položce:_x000D_
Poznámka k položce: JC obsahuje : kompletní systémové dodávky a provedení dle specifikace PD a TZ včetně všech přímo souvisejících prací/činností a dodávek/doplňků/příslušenství JC VZTAŽENA NA MB KOMPLETNÍHO SYSTÉMOVÉHO ŘEŠENÍ NAVRHOVANÉHO PRVKU !! Kompletní specifikace / rozsah (součást JC) _ viz D.2-01.3_IN-03</t>
  </si>
  <si>
    <t>950015R02</t>
  </si>
  <si>
    <t>Dodávka a provedení _ systém ochrany stěn _ systém pásů</t>
  </si>
  <si>
    <t>Poznámka k položce:_x000D_
Poznámka k položce: JC obsahuje : kompletní systémové dodávky a provedení dle specifikace PD a TZ včetně všech přímo souvisejících prací/činností a dodávek/doplňků/příslušenství JC VZTAŽENA NA MB KOMPLETNÍHO SYSTÉMOVÉHO ŘEŠENÍ NAVRHOVANÉHO PRVKU !! Kompletní specifikace / rozsah (součást JC) _ viz D.2-01.3_IN-03_x000D_
Neobsazeno</t>
  </si>
  <si>
    <t>950015R04</t>
  </si>
  <si>
    <t>Dodávka a provedení _ systém ochrany rohů stěn</t>
  </si>
  <si>
    <t>Poznámka k položce:_x000D_
Poznámka k položce: JC obsahuje : kompletní systémové dodávky a provedení dle specifikace PD a TZ včetně všech přímo souvisejících prací/činností a dodávek/doplňků/příslušenství JC VZTAŽENA NA KUS ROHU _ KOMPLETNÍHO SYSTÉMOVÉHO ŘEŠENÍ NAVRHOVANÉHO PRVKU !! Kompletní specifikace / rozsah (součást JC) _ viz D.2-01.3_IN-03</t>
  </si>
  <si>
    <t xml:space="preserve">4 - IN-03-Orientační informační systém </t>
  </si>
  <si>
    <t>950015R11</t>
  </si>
  <si>
    <t>Dodávka a provedení _ polep dveří</t>
  </si>
  <si>
    <t>Poznámka k položce:_x000D_
Poznámka k položce: JC obsahuje : kompletní systémové dodávky a provedení dle specifikace PD a TZ včetně všech přímo souvisejících prací/činností a dodávek/doplňků/příslušenství Kompletní specifikace / rozsah (součást JC) _ viz D.2-01.3_IN-02</t>
  </si>
  <si>
    <t>950015R12</t>
  </si>
  <si>
    <t>Dodávka a provedení _ tabulka dveřní - piltogram</t>
  </si>
  <si>
    <t>950015R13</t>
  </si>
  <si>
    <t>Dodávka a provedení _ tabulka dveřní - označení místnosti</t>
  </si>
  <si>
    <t>950015R14</t>
  </si>
  <si>
    <t>Dodávka a provedení _ tabulka dveřní - orientační tabule</t>
  </si>
  <si>
    <t xml:space="preserve">VON - Vedlejší a ostatní náklady stavby </t>
  </si>
  <si>
    <t>VRN - VRN</t>
  </si>
  <si>
    <t xml:space="preserve">    VRN1 - Průzkumné, geodetické a projektové práce</t>
  </si>
  <si>
    <t xml:space="preserve">    VRN2 - Příprava staveniště</t>
  </si>
  <si>
    <t xml:space="preserve">    VRN3 - Zařízení staveniště</t>
  </si>
  <si>
    <t xml:space="preserve">    VRN4 - Inženýrská činnost</t>
  </si>
  <si>
    <t xml:space="preserve">    VRN7 - Provozní vlivy</t>
  </si>
  <si>
    <t xml:space="preserve">    VRN9 - Ostatní náklady</t>
  </si>
  <si>
    <t>VRN1</t>
  </si>
  <si>
    <t>Průzkumné, geodetické a projektové práce</t>
  </si>
  <si>
    <t>013244000</t>
  </si>
  <si>
    <t>Dokumentace dílenská pro realizaci stavby</t>
  </si>
  <si>
    <t>kpl.</t>
  </si>
  <si>
    <t>-1140172330</t>
  </si>
  <si>
    <t>https://podminky.urs.cz/item/CS_URS_2025_01/013244000</t>
  </si>
  <si>
    <t>Poznámka k položce:_x000D_
V jednotkové ceně zahrnuty náklady na vypracování :_x000D_
-prováděcí / dílenské dokumentace pro provedení stavby vč. potřebných detailů_x000D_
(v JC jsou také zahrnuty náklady na provedení potřebných průzkumů/ posudků požadovaných PD)_x000D_
VEŠKERÉ FORMY A PŘEDÁNÍ SE ŘÍDÍ PODMÍNKAMI ZADÁVACÍ DOKUMENTACE STAVBY</t>
  </si>
  <si>
    <t>-901468208</t>
  </si>
  <si>
    <t>https://podminky.urs.cz/item/CS_URS_2025_01/013254000</t>
  </si>
  <si>
    <t>Poznámka k položce:_x000D_
VEŠKERÉ FORMY A PŘEDÁNÍ SE ŘÍDÍ PODMÍNKAMI ZADÁVACÍ DOKUMENTACE STAVBY</t>
  </si>
  <si>
    <t>VRN2</t>
  </si>
  <si>
    <t>Příprava staveniště</t>
  </si>
  <si>
    <t>020001000</t>
  </si>
  <si>
    <t xml:space="preserve">Příprava staveniště </t>
  </si>
  <si>
    <t>-1832607986</t>
  </si>
  <si>
    <t>https://podminky.urs.cz/item/CS_URS_2025_01/020001000</t>
  </si>
  <si>
    <t xml:space="preserve">Poznámka k položce:_x000D_
-Zřízení trvalé, dočasné deponie a mezideponie_x000D_
-zřízení příjezdů a přístupů na staveniště_x000D_
-uspořádání a bezpečnost staveniště z hlediska ochrany veřejných zájmů_x000D_
-dodržení podmínek pro provádění staveb z hlediska BOZP (vč. označení stavby)_x000D_
-dodržování podmínek pro ochranu životního prostředí při výstavbě, vč. potřebných posudků/dozorů_x000D_
-dodržení podmínek - možnosti nakládání s odpady_x000D_
-splnění zvláštních požadavků na provádění stavby, které vyžadují zvláštní bezpečnostní opatření_x000D_
_x000D_
</t>
  </si>
  <si>
    <t>VRN3</t>
  </si>
  <si>
    <t>Zařízení staveniště</t>
  </si>
  <si>
    <t>030001000</t>
  </si>
  <si>
    <t xml:space="preserve">Zařízení staveniště </t>
  </si>
  <si>
    <t>-1103085337</t>
  </si>
  <si>
    <t>https://podminky.urs.cz/item/CS_URS_2025_01/030001000</t>
  </si>
  <si>
    <t xml:space="preserve">Poznámka k položce:_x000D_
Náklady na zřízení / nájem ZS:_x000D_
-dle potřeb zhotovitele a požadavků objednatele_x000D_
-kompletní vnitrostaveništní rozvody všech potřebných energií a médií_x000D_
-poplatky spotřeby energií a médií _x000D_
(zajištění podružných měření spotřeby energií a médií)_x000D_
</t>
  </si>
  <si>
    <t>1896247027</t>
  </si>
  <si>
    <t>https://podminky.urs.cz/item/CS_URS_2025_01/039002000</t>
  </si>
  <si>
    <t>Poznámka k položce:_x000D_
-náklady zhotovitele spojené s kompletní likvidací zařízení staveniště vč. uvedení všech dotčených ploch do bezvadného stavu</t>
  </si>
  <si>
    <t>VRN4</t>
  </si>
  <si>
    <t>Inženýrská činnost</t>
  </si>
  <si>
    <t>043103000</t>
  </si>
  <si>
    <t>Zkoušky bez rozlišení</t>
  </si>
  <si>
    <t>1051558977</t>
  </si>
  <si>
    <t>https://podminky.urs.cz/item/CS_URS_2025_01/043103000</t>
  </si>
  <si>
    <t xml:space="preserve">Poznámka k položce:_x000D_
Provedení všech zkoušek a revizí předepsaných projektovou a zadávací dokumentací, platnými normami, návodů k obsluze - (neuvedených v jednotlivých soupisech prací) </t>
  </si>
  <si>
    <t>045002000</t>
  </si>
  <si>
    <t xml:space="preserve">Kompletační a koordinační činnost </t>
  </si>
  <si>
    <t>-785382208</t>
  </si>
  <si>
    <t>https://podminky.urs.cz/item/CS_URS_2025_01/045002000</t>
  </si>
  <si>
    <t>Poznámka k položce:_x000D_
-příprava předávací dokumentace dle ZD_x000D_
-ostatní kompletační činnost</t>
  </si>
  <si>
    <t>VRN7</t>
  </si>
  <si>
    <t>Provozní vlivy</t>
  </si>
  <si>
    <t>071103000</t>
  </si>
  <si>
    <t>Provoz investora</t>
  </si>
  <si>
    <t>-1191988274</t>
  </si>
  <si>
    <t>https://podminky.urs.cz/item/CS_URS_2025_01/071103000</t>
  </si>
  <si>
    <t>Poznámka k položce:_x000D_
Náklady související se ztíženými podmínkami při provádění díla v závislosti na okolním provozu (pro práce prováděné za nepřerušeného nebo omezeného provozu v dotčených objektech nebo samotném areálu)_x000D_
(+ ochrana a zakrytí určených prvků a konstrukcí - ZABEZPEČENÍ PŘED POŠKOZENÍM STAVEBNÍ ČINNOSTÍ)_x000D_
(+ bezprašné oddělení staveniště od okolního provozu objednatele _ po celou dobu stavby)</t>
  </si>
  <si>
    <t>VRN9</t>
  </si>
  <si>
    <t>Ostatní náklady</t>
  </si>
  <si>
    <t>090001000</t>
  </si>
  <si>
    <t>-59627539</t>
  </si>
  <si>
    <t>https://podminky.urs.cz/item/CS_URS_2025_01/090001000</t>
  </si>
  <si>
    <t>Poznámka k položce:_x000D_
V jednotkové ceně zahrnuty náklady :_x000D_
-------------------------------------------------_x000D_
-pravidelné čištění přilehlých / souvisejících komunikací a zpevněných ploch - po celou dobu stavby _x000D_
-uvedení všech dotčených ploch, konstrukcí a povrchů do původního, bezvadného stavu_x000D_
----------------------------------------------------------------------------_x000D_
-ostatní, jinde neuvedené, náklady potřebné k provedení a předání díla objednateli _ dle PD a TZ</t>
  </si>
  <si>
    <t>250*1,05 "Přepočtené koeficientem množství</t>
  </si>
  <si>
    <t>Potrubí HT  připojovací D 50 x 1,8 mm</t>
  </si>
  <si>
    <t>Potrubí HT připojovací D 110 x 2,7 mm</t>
  </si>
  <si>
    <t>Potrubí HT svislé D 75 x 1,9 mm</t>
  </si>
  <si>
    <t>Potrubí HT svislé D 110 x 2,7 mm</t>
  </si>
  <si>
    <t>Neobsazeno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</si>
</sst>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42" fillId="0" borderId="0" applyNumberFormat="0" applyFill="0" applyBorder="0" applyAlignment="0" applyProtection="0"/>
  </cellStyleXfs>
  <cellXfs count="251">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13" fillId="0" borderId="0" xfId="0" applyFont="1" applyAlignment="1">
      <alignment horizontal="left" vertical="center"/>
    </xf>
    <xf numFmtId="0" fontId="0" fillId="0" borderId="0" xfId="0" applyAlignment="1">
      <alignment horizontal="left" vertical="center"/>
    </xf>
    <xf numFmtId="0" fontId="0" fillId="0" borderId="1" xfId="0" applyBorder="1"/>
    <xf numFmtId="0" fontId="0" fillId="0" borderId="2" xfId="0" applyBorder="1"/>
    <xf numFmtId="0" fontId="0" fillId="0" borderId="3"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4" xfId="0" applyBorder="1"/>
    <xf numFmtId="0" fontId="0" fillId="0" borderId="3" xfId="0" applyBorder="1" applyAlignment="1">
      <alignment vertical="center"/>
    </xf>
    <xf numFmtId="0" fontId="18" fillId="0" borderId="5" xfId="0" applyFont="1" applyBorder="1" applyAlignment="1">
      <alignment horizontal="left" vertical="center"/>
    </xf>
    <xf numFmtId="0" fontId="0" fillId="0" borderId="5" xfId="0" applyBorder="1" applyAlignment="1">
      <alignment vertical="center"/>
    </xf>
    <xf numFmtId="0" fontId="1" fillId="0" borderId="0" xfId="0" applyFont="1" applyAlignment="1">
      <alignment horizontal="right" vertical="center"/>
    </xf>
    <xf numFmtId="0" fontId="1" fillId="0" borderId="3" xfId="0" applyFont="1" applyBorder="1" applyAlignment="1">
      <alignment vertical="center"/>
    </xf>
    <xf numFmtId="0" fontId="0" fillId="4" borderId="0" xfId="0" applyFill="1" applyAlignment="1">
      <alignment vertical="center"/>
    </xf>
    <xf numFmtId="0" fontId="4" fillId="4" borderId="6" xfId="0" applyFont="1" applyFill="1" applyBorder="1" applyAlignment="1">
      <alignment horizontal="left" vertical="center"/>
    </xf>
    <xf numFmtId="0" fontId="0" fillId="4" borderId="7" xfId="0" applyFill="1" applyBorder="1" applyAlignment="1">
      <alignment vertical="center"/>
    </xf>
    <xf numFmtId="0" fontId="4" fillId="4" borderId="7" xfId="0" applyFont="1" applyFill="1" applyBorder="1" applyAlignment="1">
      <alignment horizontal="center" vertical="center"/>
    </xf>
    <xf numFmtId="0" fontId="20"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9" xfId="0" applyBorder="1" applyAlignment="1">
      <alignment vertical="center"/>
    </xf>
    <xf numFmtId="0" fontId="0" fillId="0" borderId="10" xfId="0" applyBorder="1" applyAlignment="1">
      <alignment vertical="center"/>
    </xf>
    <xf numFmtId="0" fontId="0" fillId="0" borderId="1" xfId="0" applyBorder="1" applyAlignment="1">
      <alignment vertical="center"/>
    </xf>
    <xf numFmtId="0" fontId="0" fillId="0" borderId="2" xfId="0" applyBorder="1" applyAlignment="1">
      <alignment vertical="center"/>
    </xf>
    <xf numFmtId="0" fontId="2" fillId="0" borderId="3" xfId="0" applyFont="1" applyBorder="1" applyAlignment="1">
      <alignment vertical="center"/>
    </xf>
    <xf numFmtId="0" fontId="3" fillId="0" borderId="3"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0" xfId="0" applyFont="1" applyAlignment="1">
      <alignment horizontal="left" vertical="center"/>
    </xf>
    <xf numFmtId="0" fontId="0" fillId="0" borderId="15" xfId="0" applyBorder="1" applyAlignment="1">
      <alignment vertical="center"/>
    </xf>
    <xf numFmtId="0" fontId="0" fillId="5" borderId="7" xfId="0" applyFill="1" applyBorder="1" applyAlignment="1">
      <alignment vertical="center"/>
    </xf>
    <xf numFmtId="0" fontId="23" fillId="5" borderId="0" xfId="0" applyFont="1" applyFill="1" applyAlignment="1">
      <alignment horizontal="center" vertical="center"/>
    </xf>
    <xf numFmtId="0" fontId="24" fillId="0" borderId="16" xfId="0" applyFont="1" applyBorder="1" applyAlignment="1">
      <alignment horizontal="center" vertical="center" wrapText="1"/>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0" fillId="0" borderId="11" xfId="0" applyBorder="1" applyAlignment="1">
      <alignment vertical="center"/>
    </xf>
    <xf numFmtId="0" fontId="4" fillId="0" borderId="3"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4" xfId="0" applyNumberFormat="1" applyFont="1" applyBorder="1" applyAlignment="1">
      <alignment vertical="center"/>
    </xf>
    <xf numFmtId="4" fontId="21" fillId="0" borderId="0" xfId="0" applyNumberFormat="1" applyFont="1" applyAlignment="1">
      <alignment vertical="center"/>
    </xf>
    <xf numFmtId="166" fontId="21" fillId="0" borderId="0" xfId="0" applyNumberFormat="1" applyFont="1" applyAlignment="1">
      <alignment vertical="center"/>
    </xf>
    <xf numFmtId="4" fontId="21" fillId="0" borderId="15"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lignment vertical="center"/>
    </xf>
    <xf numFmtId="0" fontId="28" fillId="0" borderId="0" xfId="0" applyFont="1" applyAlignment="1">
      <alignment vertical="center"/>
    </xf>
    <xf numFmtId="0" fontId="29" fillId="0" borderId="0" xfId="0" applyFont="1" applyAlignment="1">
      <alignment vertical="center"/>
    </xf>
    <xf numFmtId="0" fontId="3" fillId="0" borderId="0" xfId="0" applyFont="1" applyAlignment="1">
      <alignment horizontal="center" vertical="center"/>
    </xf>
    <xf numFmtId="4" fontId="30" fillId="0" borderId="14" xfId="0" applyNumberFormat="1" applyFont="1" applyBorder="1" applyAlignment="1">
      <alignment vertical="center"/>
    </xf>
    <xf numFmtId="4" fontId="30" fillId="0" borderId="0" xfId="0" applyNumberFormat="1" applyFont="1" applyAlignment="1">
      <alignment vertical="center"/>
    </xf>
    <xf numFmtId="166" fontId="30" fillId="0" borderId="0" xfId="0" applyNumberFormat="1" applyFont="1" applyAlignment="1">
      <alignment vertical="center"/>
    </xf>
    <xf numFmtId="4" fontId="30" fillId="0" borderId="15" xfId="0" applyNumberFormat="1" applyFont="1" applyBorder="1" applyAlignment="1">
      <alignment vertical="center"/>
    </xf>
    <xf numFmtId="0" fontId="5" fillId="0" borderId="0" xfId="0" applyFont="1" applyAlignment="1">
      <alignment horizontal="left" vertical="center"/>
    </xf>
    <xf numFmtId="0" fontId="2" fillId="0" borderId="0" xfId="0" applyFont="1" applyAlignment="1">
      <alignment horizontal="center" vertical="center"/>
    </xf>
    <xf numFmtId="4" fontId="1" fillId="0" borderId="14" xfId="0" applyNumberFormat="1" applyFont="1" applyBorder="1" applyAlignment="1">
      <alignment vertical="center"/>
    </xf>
    <xf numFmtId="4" fontId="1" fillId="0" borderId="0" xfId="0" applyNumberFormat="1" applyFont="1" applyAlignment="1">
      <alignment vertical="center"/>
    </xf>
    <xf numFmtId="166" fontId="1" fillId="0" borderId="0" xfId="0" applyNumberFormat="1" applyFont="1" applyAlignment="1">
      <alignment vertical="center"/>
    </xf>
    <xf numFmtId="4" fontId="1" fillId="0" borderId="15" xfId="0" applyNumberFormat="1" applyFont="1" applyBorder="1" applyAlignment="1">
      <alignment vertical="center"/>
    </xf>
    <xf numFmtId="4" fontId="30" fillId="0" borderId="19" xfId="0" applyNumberFormat="1" applyFont="1" applyBorder="1" applyAlignment="1">
      <alignment vertical="center"/>
    </xf>
    <xf numFmtId="4" fontId="30" fillId="0" borderId="20" xfId="0" applyNumberFormat="1" applyFont="1" applyBorder="1" applyAlignment="1">
      <alignment vertical="center"/>
    </xf>
    <xf numFmtId="166" fontId="30" fillId="0" borderId="20" xfId="0" applyNumberFormat="1" applyFont="1" applyBorder="1" applyAlignment="1">
      <alignment vertical="center"/>
    </xf>
    <xf numFmtId="4" fontId="30" fillId="0" borderId="21" xfId="0" applyNumberFormat="1" applyFont="1" applyBorder="1" applyAlignment="1">
      <alignment vertical="center"/>
    </xf>
    <xf numFmtId="0" fontId="32" fillId="0" borderId="0" xfId="0" applyFont="1" applyAlignment="1">
      <alignment horizontal="left" vertical="center"/>
    </xf>
    <xf numFmtId="0" fontId="0" fillId="0" borderId="3" xfId="0" applyBorder="1" applyAlignment="1">
      <alignment vertical="center" wrapText="1"/>
    </xf>
    <xf numFmtId="0" fontId="18" fillId="0" borderId="0" xfId="0" applyFont="1" applyAlignment="1">
      <alignment horizontal="left" vertical="center"/>
    </xf>
    <xf numFmtId="164" fontId="1" fillId="0" borderId="0" xfId="0" applyNumberFormat="1" applyFont="1" applyAlignment="1">
      <alignment horizontal="right" vertical="center"/>
    </xf>
    <xf numFmtId="0" fontId="0" fillId="5" borderId="0" xfId="0" applyFill="1" applyAlignment="1">
      <alignment vertical="center"/>
    </xf>
    <xf numFmtId="0" fontId="4" fillId="5" borderId="6" xfId="0" applyFont="1" applyFill="1" applyBorder="1" applyAlignment="1">
      <alignment horizontal="left" vertical="center"/>
    </xf>
    <xf numFmtId="0" fontId="4" fillId="5" borderId="7" xfId="0" applyFont="1" applyFill="1" applyBorder="1" applyAlignment="1">
      <alignment horizontal="right" vertical="center"/>
    </xf>
    <xf numFmtId="0" fontId="4" fillId="5" borderId="7" xfId="0" applyFont="1" applyFill="1" applyBorder="1" applyAlignment="1">
      <alignment horizontal="center" vertical="center"/>
    </xf>
    <xf numFmtId="4" fontId="4" fillId="5" borderId="7" xfId="0" applyNumberFormat="1" applyFont="1" applyFill="1" applyBorder="1" applyAlignment="1">
      <alignment vertical="center"/>
    </xf>
    <xf numFmtId="0" fontId="0" fillId="5" borderId="8" xfId="0" applyFill="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3" fillId="0" borderId="0" xfId="0" applyFont="1" applyAlignment="1">
      <alignment horizontal="left" vertical="center"/>
    </xf>
    <xf numFmtId="0" fontId="6" fillId="0" borderId="3" xfId="0" applyFont="1" applyBorder="1" applyAlignment="1">
      <alignment vertical="center"/>
    </xf>
    <xf numFmtId="0" fontId="6" fillId="0" borderId="20" xfId="0" applyFont="1" applyBorder="1" applyAlignment="1">
      <alignment horizontal="left" vertical="center"/>
    </xf>
    <xf numFmtId="0" fontId="6" fillId="0" borderId="20" xfId="0" applyFont="1" applyBorder="1" applyAlignment="1">
      <alignment vertical="center"/>
    </xf>
    <xf numFmtId="4" fontId="6" fillId="0" borderId="20" xfId="0" applyNumberFormat="1" applyFont="1" applyBorder="1" applyAlignment="1">
      <alignment vertical="center"/>
    </xf>
    <xf numFmtId="0" fontId="7" fillId="0" borderId="3" xfId="0" applyFont="1" applyBorder="1" applyAlignment="1">
      <alignment vertical="center"/>
    </xf>
    <xf numFmtId="0" fontId="7" fillId="0" borderId="20" xfId="0" applyFont="1" applyBorder="1" applyAlignment="1">
      <alignment horizontal="left" vertical="center"/>
    </xf>
    <xf numFmtId="0" fontId="7" fillId="0" borderId="20" xfId="0" applyFont="1" applyBorder="1" applyAlignment="1">
      <alignment vertical="center"/>
    </xf>
    <xf numFmtId="4" fontId="7" fillId="0" borderId="20" xfId="0" applyNumberFormat="1" applyFont="1" applyBorder="1" applyAlignment="1">
      <alignment vertical="center"/>
    </xf>
    <xf numFmtId="0" fontId="0" fillId="0" borderId="3" xfId="0" applyBorder="1" applyAlignment="1">
      <alignment horizontal="center" vertical="center" wrapText="1"/>
    </xf>
    <xf numFmtId="0" fontId="23" fillId="5" borderId="16" xfId="0" applyFont="1" applyFill="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4" fontId="25" fillId="0" borderId="0" xfId="0" applyNumberFormat="1" applyFont="1"/>
    <xf numFmtId="166" fontId="34" fillId="0" borderId="12" xfId="0" applyNumberFormat="1" applyFont="1" applyBorder="1"/>
    <xf numFmtId="166" fontId="34" fillId="0" borderId="13" xfId="0" applyNumberFormat="1" applyFont="1" applyBorder="1"/>
    <xf numFmtId="4" fontId="35" fillId="0" borderId="0" xfId="0" applyNumberFormat="1" applyFont="1" applyAlignment="1">
      <alignment vertical="center"/>
    </xf>
    <xf numFmtId="0" fontId="8" fillId="0" borderId="3" xfId="0" applyFont="1" applyBorder="1"/>
    <xf numFmtId="0" fontId="8" fillId="0" borderId="0" xfId="0" applyFont="1" applyAlignment="1">
      <alignment horizontal="left"/>
    </xf>
    <xf numFmtId="0" fontId="6" fillId="0" borderId="0" xfId="0" applyFont="1" applyAlignment="1">
      <alignment horizontal="left"/>
    </xf>
    <xf numFmtId="0" fontId="8" fillId="0" borderId="0" xfId="0" applyFont="1" applyProtection="1">
      <protection locked="0"/>
    </xf>
    <xf numFmtId="4" fontId="6" fillId="0" borderId="0" xfId="0" applyNumberFormat="1" applyFont="1"/>
    <xf numFmtId="0" fontId="8" fillId="0" borderId="14" xfId="0" applyFont="1" applyBorder="1"/>
    <xf numFmtId="166" fontId="8" fillId="0" borderId="0" xfId="0" applyNumberFormat="1" applyFont="1"/>
    <xf numFmtId="166" fontId="8" fillId="0" borderId="15" xfId="0" applyNumberFormat="1" applyFont="1" applyBorder="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xf numFmtId="0" fontId="0" fillId="0" borderId="3" xfId="0" applyBorder="1" applyAlignment="1" applyProtection="1">
      <alignment vertical="center"/>
      <protection locked="0"/>
    </xf>
    <xf numFmtId="0" fontId="23" fillId="0" borderId="22" xfId="0" applyFont="1" applyBorder="1" applyAlignment="1" applyProtection="1">
      <alignment horizontal="center" vertical="center"/>
      <protection locked="0"/>
    </xf>
    <xf numFmtId="49" fontId="23" fillId="0" borderId="22" xfId="0" applyNumberFormat="1" applyFont="1" applyBorder="1" applyAlignment="1" applyProtection="1">
      <alignment horizontal="left" vertical="center" wrapText="1"/>
      <protection locked="0"/>
    </xf>
    <xf numFmtId="0" fontId="23" fillId="0" borderId="22" xfId="0" applyFont="1" applyBorder="1" applyAlignment="1" applyProtection="1">
      <alignment horizontal="left" vertical="center" wrapText="1"/>
      <protection locked="0"/>
    </xf>
    <xf numFmtId="0" fontId="23" fillId="0" borderId="22" xfId="0" applyFont="1" applyBorder="1" applyAlignment="1" applyProtection="1">
      <alignment horizontal="center" vertical="center" wrapText="1"/>
      <protection locked="0"/>
    </xf>
    <xf numFmtId="167" fontId="23" fillId="0" borderId="22" xfId="0" applyNumberFormat="1" applyFont="1" applyBorder="1" applyAlignment="1" applyProtection="1">
      <alignment vertical="center"/>
      <protection locked="0"/>
    </xf>
    <xf numFmtId="4" fontId="23" fillId="3" borderId="22" xfId="0" applyNumberFormat="1" applyFont="1" applyFill="1" applyBorder="1" applyAlignment="1" applyProtection="1">
      <alignment vertical="center"/>
      <protection locked="0"/>
    </xf>
    <xf numFmtId="4" fontId="23" fillId="0" borderId="22" xfId="0" applyNumberFormat="1" applyFont="1" applyBorder="1" applyAlignment="1" applyProtection="1">
      <alignment vertical="center"/>
      <protection locked="0"/>
    </xf>
    <xf numFmtId="0" fontId="24" fillId="3" borderId="14" xfId="0" applyFont="1" applyFill="1" applyBorder="1" applyAlignment="1" applyProtection="1">
      <alignment horizontal="left" vertical="center"/>
      <protection locked="0"/>
    </xf>
    <xf numFmtId="0" fontId="24" fillId="0" borderId="0" xfId="0" applyFont="1" applyAlignment="1">
      <alignment horizontal="center" vertical="center"/>
    </xf>
    <xf numFmtId="166" fontId="24" fillId="0" borderId="0" xfId="0" applyNumberFormat="1" applyFont="1" applyAlignment="1">
      <alignment vertical="center"/>
    </xf>
    <xf numFmtId="166" fontId="24" fillId="0" borderId="15" xfId="0" applyNumberFormat="1" applyFont="1" applyBorder="1" applyAlignment="1">
      <alignment vertical="center"/>
    </xf>
    <xf numFmtId="0" fontId="23" fillId="0" borderId="0" xfId="0" applyFont="1" applyAlignment="1">
      <alignment horizontal="left" vertical="center"/>
    </xf>
    <xf numFmtId="4" fontId="0" fillId="0" borderId="0" xfId="0" applyNumberFormat="1" applyAlignment="1">
      <alignment vertical="center"/>
    </xf>
    <xf numFmtId="0" fontId="36" fillId="0" borderId="0" xfId="0" applyFont="1" applyAlignment="1">
      <alignment horizontal="left" vertical="center"/>
    </xf>
    <xf numFmtId="0" fontId="37" fillId="0" borderId="0" xfId="1" applyFont="1" applyAlignment="1">
      <alignment vertical="center" wrapText="1"/>
    </xf>
    <xf numFmtId="0" fontId="0" fillId="0" borderId="0" xfId="0" applyAlignment="1" applyProtection="1">
      <alignment vertical="center"/>
      <protection locked="0"/>
    </xf>
    <xf numFmtId="0" fontId="0" fillId="0" borderId="14" xfId="0" applyBorder="1" applyAlignment="1">
      <alignment vertical="center"/>
    </xf>
    <xf numFmtId="0" fontId="38" fillId="0" borderId="0" xfId="0" applyFont="1" applyAlignment="1">
      <alignment horizontal="left" vertical="center"/>
    </xf>
    <xf numFmtId="0" fontId="39" fillId="0" borderId="0" xfId="0" applyFont="1" applyAlignment="1">
      <alignment vertical="center" wrapText="1"/>
    </xf>
    <xf numFmtId="0" fontId="9" fillId="0" borderId="3" xfId="0" applyFont="1" applyBorder="1" applyAlignment="1">
      <alignmen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4" xfId="0" applyFont="1" applyBorder="1" applyAlignment="1">
      <alignment vertical="center"/>
    </xf>
    <xf numFmtId="0" fontId="9" fillId="0" borderId="15" xfId="0" applyFont="1" applyBorder="1" applyAlignment="1">
      <alignment vertical="center"/>
    </xf>
    <xf numFmtId="0" fontId="10" fillId="0" borderId="3"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4" xfId="0" applyFont="1" applyBorder="1" applyAlignment="1">
      <alignment vertical="center"/>
    </xf>
    <xf numFmtId="0" fontId="10" fillId="0" borderId="15" xfId="0" applyFont="1" applyBorder="1" applyAlignment="1">
      <alignment vertical="center"/>
    </xf>
    <xf numFmtId="0" fontId="11" fillId="0" borderId="3"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4" xfId="0" applyFont="1" applyBorder="1" applyAlignment="1">
      <alignment vertical="center"/>
    </xf>
    <xf numFmtId="0" fontId="11" fillId="0" borderId="15" xfId="0" applyFont="1" applyBorder="1" applyAlignment="1">
      <alignment vertical="center"/>
    </xf>
    <xf numFmtId="0" fontId="40" fillId="0" borderId="22" xfId="0" applyFont="1" applyBorder="1" applyAlignment="1" applyProtection="1">
      <alignment horizontal="center" vertical="center"/>
      <protection locked="0"/>
    </xf>
    <xf numFmtId="49" fontId="40" fillId="0" borderId="22" xfId="0" applyNumberFormat="1" applyFont="1" applyBorder="1" applyAlignment="1" applyProtection="1">
      <alignment horizontal="left" vertical="center" wrapText="1"/>
      <protection locked="0"/>
    </xf>
    <xf numFmtId="0" fontId="40" fillId="0" borderId="22" xfId="0" applyFont="1" applyBorder="1" applyAlignment="1" applyProtection="1">
      <alignment horizontal="left" vertical="center" wrapText="1"/>
      <protection locked="0"/>
    </xf>
    <xf numFmtId="0" fontId="40" fillId="0" borderId="22" xfId="0" applyFont="1" applyBorder="1" applyAlignment="1" applyProtection="1">
      <alignment horizontal="center" vertical="center" wrapText="1"/>
      <protection locked="0"/>
    </xf>
    <xf numFmtId="167" fontId="40" fillId="0" borderId="22" xfId="0" applyNumberFormat="1" applyFont="1" applyBorder="1" applyAlignment="1" applyProtection="1">
      <alignment vertical="center"/>
      <protection locked="0"/>
    </xf>
    <xf numFmtId="4" fontId="40" fillId="3" borderId="22" xfId="0" applyNumberFormat="1" applyFont="1" applyFill="1" applyBorder="1" applyAlignment="1" applyProtection="1">
      <alignment vertical="center"/>
      <protection locked="0"/>
    </xf>
    <xf numFmtId="4" fontId="40" fillId="0" borderId="22" xfId="0" applyNumberFormat="1" applyFont="1" applyBorder="1" applyAlignment="1" applyProtection="1">
      <alignment vertical="center"/>
      <protection locked="0"/>
    </xf>
    <xf numFmtId="0" fontId="41" fillId="0" borderId="3" xfId="0" applyFont="1" applyBorder="1" applyAlignment="1">
      <alignment vertical="center"/>
    </xf>
    <xf numFmtId="0" fontId="40" fillId="3" borderId="14" xfId="0" applyFont="1" applyFill="1" applyBorder="1" applyAlignment="1" applyProtection="1">
      <alignment horizontal="left" vertical="center"/>
      <protection locked="0"/>
    </xf>
    <xf numFmtId="0" fontId="40" fillId="0" borderId="0" xfId="0" applyFont="1" applyAlignment="1">
      <alignment horizontal="center" vertical="center"/>
    </xf>
    <xf numFmtId="167" fontId="23" fillId="3" borderId="22" xfId="0" applyNumberFormat="1" applyFont="1" applyFill="1" applyBorder="1" applyAlignment="1" applyProtection="1">
      <alignment vertical="center"/>
      <protection locked="0"/>
    </xf>
    <xf numFmtId="0" fontId="12" fillId="0" borderId="3"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4" xfId="0" applyFont="1" applyBorder="1" applyAlignment="1">
      <alignment vertical="center"/>
    </xf>
    <xf numFmtId="0" fontId="12" fillId="0" borderId="15" xfId="0" applyFont="1"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10" fillId="0" borderId="19" xfId="0" applyFont="1" applyBorder="1" applyAlignment="1">
      <alignment vertical="center"/>
    </xf>
    <xf numFmtId="0" fontId="10" fillId="0" borderId="20" xfId="0" applyFont="1" applyBorder="1" applyAlignment="1">
      <alignment vertical="center"/>
    </xf>
    <xf numFmtId="0" fontId="10" fillId="0" borderId="21" xfId="0" applyFont="1" applyBorder="1" applyAlignment="1">
      <alignment vertical="center"/>
    </xf>
    <xf numFmtId="0" fontId="24" fillId="3" borderId="19" xfId="0" applyFont="1" applyFill="1" applyBorder="1" applyAlignment="1" applyProtection="1">
      <alignment horizontal="left" vertical="center"/>
      <protection locked="0"/>
    </xf>
    <xf numFmtId="0" fontId="24" fillId="0" borderId="20" xfId="0" applyFont="1" applyBorder="1" applyAlignment="1">
      <alignment horizontal="center" vertical="center"/>
    </xf>
    <xf numFmtId="166" fontId="24" fillId="0" borderId="20" xfId="0" applyNumberFormat="1" applyFont="1" applyBorder="1" applyAlignment="1">
      <alignment vertical="center"/>
    </xf>
    <xf numFmtId="166" fontId="24" fillId="0" borderId="21" xfId="0" applyNumberFormat="1" applyFont="1" applyBorder="1" applyAlignment="1">
      <alignment vertical="center"/>
    </xf>
    <xf numFmtId="0" fontId="23" fillId="5" borderId="7" xfId="0" applyFont="1" applyFill="1" applyBorder="1" applyAlignment="1">
      <alignment horizontal="center" vertical="center"/>
    </xf>
    <xf numFmtId="0" fontId="23" fillId="5" borderId="7" xfId="0" applyFont="1" applyFill="1" applyBorder="1" applyAlignment="1">
      <alignment horizontal="left" vertical="center"/>
    </xf>
    <xf numFmtId="0" fontId="28" fillId="0" borderId="0" xfId="0" applyFont="1" applyAlignment="1">
      <alignment horizontal="left" vertical="center" wrapText="1"/>
    </xf>
    <xf numFmtId="0" fontId="31"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4" fontId="7" fillId="0" borderId="0" xfId="0" applyNumberFormat="1" applyFont="1" applyAlignment="1">
      <alignment vertical="center"/>
    </xf>
    <xf numFmtId="0" fontId="7" fillId="0" borderId="0" xfId="0" applyFont="1" applyAlignment="1">
      <alignment vertical="center"/>
    </xf>
    <xf numFmtId="4" fontId="29" fillId="0" borderId="0" xfId="0" applyNumberFormat="1" applyFont="1" applyAlignment="1">
      <alignment vertical="center"/>
    </xf>
    <xf numFmtId="0" fontId="29" fillId="0" borderId="0" xfId="0" applyFont="1" applyAlignment="1">
      <alignment vertical="center"/>
    </xf>
    <xf numFmtId="0" fontId="23" fillId="5" borderId="6" xfId="0" applyFont="1" applyFill="1" applyBorder="1" applyAlignment="1">
      <alignment horizontal="center" vertical="center"/>
    </xf>
    <xf numFmtId="4" fontId="25" fillId="0" borderId="0" xfId="0" applyNumberFormat="1" applyFont="1" applyAlignment="1">
      <alignment horizontal="right" vertical="center"/>
    </xf>
    <xf numFmtId="4" fontId="29" fillId="0" borderId="0" xfId="0" applyNumberFormat="1" applyFont="1" applyAlignment="1">
      <alignment horizontal="righ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0" fillId="0" borderId="0" xfId="0"/>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5" xfId="0" applyNumberFormat="1" applyFont="1" applyBorder="1" applyAlignment="1">
      <alignment vertical="center"/>
    </xf>
    <xf numFmtId="0" fontId="0" fillId="0" borderId="5" xfId="0" applyBorder="1" applyAlignment="1">
      <alignment vertical="center"/>
    </xf>
    <xf numFmtId="0" fontId="1" fillId="0" borderId="0" xfId="0" applyFont="1" applyAlignment="1">
      <alignment horizontal="righ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4" fontId="4" fillId="4" borderId="7" xfId="0" applyNumberFormat="1" applyFont="1" applyFill="1" applyBorder="1" applyAlignment="1">
      <alignment vertical="center"/>
    </xf>
    <xf numFmtId="0" fontId="0" fillId="4" borderId="7" xfId="0" applyFill="1" applyBorder="1" applyAlignment="1">
      <alignment vertical="center"/>
    </xf>
    <xf numFmtId="0" fontId="0" fillId="4" borderId="8" xfId="0" applyFill="1" applyBorder="1" applyAlignment="1">
      <alignment vertical="center"/>
    </xf>
    <xf numFmtId="0" fontId="4" fillId="4" borderId="7" xfId="0" applyFont="1" applyFill="1" applyBorder="1" applyAlignment="1">
      <alignment horizontal="left" vertical="center"/>
    </xf>
    <xf numFmtId="0" fontId="14" fillId="2" borderId="0" xfId="0" applyFont="1" applyFill="1" applyAlignment="1">
      <alignment horizontal="center" vertical="center"/>
    </xf>
    <xf numFmtId="0" fontId="23" fillId="5" borderId="7" xfId="0" applyFont="1" applyFill="1" applyBorder="1" applyAlignment="1">
      <alignment horizontal="right" vertical="center"/>
    </xf>
    <xf numFmtId="0" fontId="2" fillId="0" borderId="0" xfId="0" applyFont="1" applyAlignment="1">
      <alignment vertical="center" wrapText="1"/>
    </xf>
    <xf numFmtId="0" fontId="2" fillId="0" borderId="0" xfId="0" applyFont="1" applyAlignment="1">
      <alignment vertical="center"/>
    </xf>
    <xf numFmtId="165" fontId="2" fillId="0" borderId="0" xfId="0" applyNumberFormat="1" applyFont="1" applyAlignment="1">
      <alignment horizontal="left" vertical="center"/>
    </xf>
    <xf numFmtId="0" fontId="23" fillId="5" borderId="8" xfId="0" applyFont="1" applyFill="1" applyBorder="1" applyAlignment="1">
      <alignment horizontal="left" vertical="center"/>
    </xf>
    <xf numFmtId="4" fontId="25" fillId="0" borderId="0" xfId="0" applyNumberFormat="1" applyFont="1" applyAlignment="1">
      <alignment vertical="center"/>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22" fillId="0" borderId="14" xfId="0" applyFont="1" applyBorder="1" applyAlignment="1">
      <alignment horizontal="left" vertical="center"/>
    </xf>
    <xf numFmtId="0" fontId="22" fillId="0" borderId="0" xfId="0" applyFont="1" applyAlignment="1">
      <alignment horizontal="left" vertical="center"/>
    </xf>
    <xf numFmtId="0" fontId="0" fillId="0" borderId="0" xfId="0"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_rels/drawing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app.urs.cz/products/kros4"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9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A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B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7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a:extLst>
            <a:ext uri="{FF2B5EF4-FFF2-40B4-BE49-F238E27FC236}">
              <a16:creationId xmlns:a16="http://schemas.microsoft.com/office/drawing/2014/main" id="{00000000-0008-0000-08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8" Type="http://schemas.openxmlformats.org/officeDocument/2006/relationships/hyperlink" Target="https://podminky.urs.cz/item/CS_URS_2025_01/071103000" TargetMode="External"/><Relationship Id="rId3" Type="http://schemas.openxmlformats.org/officeDocument/2006/relationships/hyperlink" Target="https://podminky.urs.cz/item/CS_URS_2025_01/020001000" TargetMode="External"/><Relationship Id="rId7" Type="http://schemas.openxmlformats.org/officeDocument/2006/relationships/hyperlink" Target="https://podminky.urs.cz/item/CS_URS_2025_01/045002000" TargetMode="External"/><Relationship Id="rId2" Type="http://schemas.openxmlformats.org/officeDocument/2006/relationships/hyperlink" Target="https://podminky.urs.cz/item/CS_URS_2025_01/013254000" TargetMode="External"/><Relationship Id="rId1" Type="http://schemas.openxmlformats.org/officeDocument/2006/relationships/hyperlink" Target="https://podminky.urs.cz/item/CS_URS_2025_01/013244000" TargetMode="External"/><Relationship Id="rId6" Type="http://schemas.openxmlformats.org/officeDocument/2006/relationships/hyperlink" Target="https://podminky.urs.cz/item/CS_URS_2025_01/043103000" TargetMode="External"/><Relationship Id="rId5" Type="http://schemas.openxmlformats.org/officeDocument/2006/relationships/hyperlink" Target="https://podminky.urs.cz/item/CS_URS_2025_01/039002000" TargetMode="External"/><Relationship Id="rId10" Type="http://schemas.openxmlformats.org/officeDocument/2006/relationships/drawing" Target="../drawings/drawing12.xml"/><Relationship Id="rId4" Type="http://schemas.openxmlformats.org/officeDocument/2006/relationships/hyperlink" Target="https://podminky.urs.cz/item/CS_URS_2025_01/030001000" TargetMode="External"/><Relationship Id="rId9" Type="http://schemas.openxmlformats.org/officeDocument/2006/relationships/hyperlink" Target="https://podminky.urs.cz/item/CS_URS_2025_01/090001000"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podminky.urs.cz/item/CS_URS_2025_01/978013191" TargetMode="External"/><Relationship Id="rId21" Type="http://schemas.openxmlformats.org/officeDocument/2006/relationships/hyperlink" Target="https://podminky.urs.cz/item/CS_URS_2025_01/965046111" TargetMode="External"/><Relationship Id="rId34" Type="http://schemas.openxmlformats.org/officeDocument/2006/relationships/hyperlink" Target="https://podminky.urs.cz/item/CS_URS_2025_01/763121433" TargetMode="External"/><Relationship Id="rId42" Type="http://schemas.openxmlformats.org/officeDocument/2006/relationships/hyperlink" Target="https://podminky.urs.cz/item/CS_URS_2025_01/771121011" TargetMode="External"/><Relationship Id="rId47" Type="http://schemas.openxmlformats.org/officeDocument/2006/relationships/hyperlink" Target="https://podminky.urs.cz/item/CS_URS_2025_01/776111311" TargetMode="External"/><Relationship Id="rId50" Type="http://schemas.openxmlformats.org/officeDocument/2006/relationships/hyperlink" Target="https://podminky.urs.cz/item/CS_URS_2025_01/776201811" TargetMode="External"/><Relationship Id="rId55" Type="http://schemas.openxmlformats.org/officeDocument/2006/relationships/hyperlink" Target="https://podminky.urs.cz/item/CS_URS_2025_01/781131264" TargetMode="External"/><Relationship Id="rId63" Type="http://schemas.openxmlformats.org/officeDocument/2006/relationships/hyperlink" Target="https://podminky.urs.cz/item/CS_URS_2025_01/784181102" TargetMode="External"/><Relationship Id="rId7" Type="http://schemas.openxmlformats.org/officeDocument/2006/relationships/hyperlink" Target="https://podminky.urs.cz/item/CS_URS_2025_01/612142001" TargetMode="External"/><Relationship Id="rId2" Type="http://schemas.openxmlformats.org/officeDocument/2006/relationships/hyperlink" Target="https://podminky.urs.cz/item/CS_URS_2025_01/317944323" TargetMode="External"/><Relationship Id="rId16" Type="http://schemas.openxmlformats.org/officeDocument/2006/relationships/hyperlink" Target="https://podminky.urs.cz/item/CS_URS_2025_01/952901111" TargetMode="External"/><Relationship Id="rId29" Type="http://schemas.openxmlformats.org/officeDocument/2006/relationships/hyperlink" Target="https://podminky.urs.cz/item/CS_URS_2025_01/997321519" TargetMode="External"/><Relationship Id="rId11" Type="http://schemas.openxmlformats.org/officeDocument/2006/relationships/hyperlink" Target="https://podminky.urs.cz/item/CS_URS_2025_01/612325422" TargetMode="External"/><Relationship Id="rId24" Type="http://schemas.openxmlformats.org/officeDocument/2006/relationships/hyperlink" Target="https://podminky.urs.cz/item/CS_URS_2025_01/978011121" TargetMode="External"/><Relationship Id="rId32" Type="http://schemas.openxmlformats.org/officeDocument/2006/relationships/hyperlink" Target="https://podminky.urs.cz/item/CS_URS_2025_01/725210821" TargetMode="External"/><Relationship Id="rId37" Type="http://schemas.openxmlformats.org/officeDocument/2006/relationships/hyperlink" Target="https://podminky.urs.cz/item/CS_URS_2025_01/998763321" TargetMode="External"/><Relationship Id="rId40" Type="http://schemas.openxmlformats.org/officeDocument/2006/relationships/hyperlink" Target="https://podminky.urs.cz/item/CS_URS_2025_01/998767211" TargetMode="External"/><Relationship Id="rId45" Type="http://schemas.openxmlformats.org/officeDocument/2006/relationships/hyperlink" Target="https://podminky.urs.cz/item/CS_URS_2025_01/998771111" TargetMode="External"/><Relationship Id="rId53" Type="http://schemas.openxmlformats.org/officeDocument/2006/relationships/hyperlink" Target="https://podminky.urs.cz/item/CS_URS_2025_01/781121011" TargetMode="External"/><Relationship Id="rId58" Type="http://schemas.openxmlformats.org/officeDocument/2006/relationships/hyperlink" Target="https://podminky.urs.cz/item/CS_URS_2025_01/781151041" TargetMode="External"/><Relationship Id="rId66" Type="http://schemas.openxmlformats.org/officeDocument/2006/relationships/hyperlink" Target="https://podminky.urs.cz/item/CS_URS_2025_01/HZS1292" TargetMode="External"/><Relationship Id="rId5" Type="http://schemas.openxmlformats.org/officeDocument/2006/relationships/hyperlink" Target="https://podminky.urs.cz/item/CS_URS_2025_01/612131151" TargetMode="External"/><Relationship Id="rId61" Type="http://schemas.openxmlformats.org/officeDocument/2006/relationships/hyperlink" Target="https://podminky.urs.cz/item/CS_URS_2025_01/783923171" TargetMode="External"/><Relationship Id="rId19" Type="http://schemas.openxmlformats.org/officeDocument/2006/relationships/hyperlink" Target="https://podminky.urs.cz/item/CS_URS_2025_01/962032230" TargetMode="External"/><Relationship Id="rId14" Type="http://schemas.openxmlformats.org/officeDocument/2006/relationships/hyperlink" Target="https://podminky.urs.cz/item/CS_URS_2025_01/632451103" TargetMode="External"/><Relationship Id="rId22" Type="http://schemas.openxmlformats.org/officeDocument/2006/relationships/hyperlink" Target="https://podminky.urs.cz/item/CS_URS_2025_01/965046119" TargetMode="External"/><Relationship Id="rId27" Type="http://schemas.openxmlformats.org/officeDocument/2006/relationships/hyperlink" Target="https://podminky.urs.cz/item/CS_URS_2025_01/978059541" TargetMode="External"/><Relationship Id="rId30" Type="http://schemas.openxmlformats.org/officeDocument/2006/relationships/hyperlink" Target="https://podminky.urs.cz/item/CS_URS_2025_01/997321611" TargetMode="External"/><Relationship Id="rId35" Type="http://schemas.openxmlformats.org/officeDocument/2006/relationships/hyperlink" Target="https://podminky.urs.cz/item/CS_URS_2025_01/763121590" TargetMode="External"/><Relationship Id="rId43" Type="http://schemas.openxmlformats.org/officeDocument/2006/relationships/hyperlink" Target="https://podminky.urs.cz/item/CS_URS_2025_01/771151012" TargetMode="External"/><Relationship Id="rId48" Type="http://schemas.openxmlformats.org/officeDocument/2006/relationships/hyperlink" Target="https://podminky.urs.cz/item/CS_URS_2025_01/776121111" TargetMode="External"/><Relationship Id="rId56" Type="http://schemas.openxmlformats.org/officeDocument/2006/relationships/hyperlink" Target="https://podminky.urs.cz/item/CS_URS_2025_01/781495115" TargetMode="External"/><Relationship Id="rId64" Type="http://schemas.openxmlformats.org/officeDocument/2006/relationships/hyperlink" Target="https://podminky.urs.cz/item/CS_URS_2025_01/784211101" TargetMode="External"/><Relationship Id="rId8" Type="http://schemas.openxmlformats.org/officeDocument/2006/relationships/hyperlink" Target="https://podminky.urs.cz/item/CS_URS_2025_01/612311131" TargetMode="External"/><Relationship Id="rId51" Type="http://schemas.openxmlformats.org/officeDocument/2006/relationships/hyperlink" Target="https://podminky.urs.cz/item/CS_URS_2025_01/776231111" TargetMode="External"/><Relationship Id="rId3" Type="http://schemas.openxmlformats.org/officeDocument/2006/relationships/hyperlink" Target="https://podminky.urs.cz/item/CS_URS_2025_01/611325421" TargetMode="External"/><Relationship Id="rId12" Type="http://schemas.openxmlformats.org/officeDocument/2006/relationships/hyperlink" Target="https://podminky.urs.cz/item/CS_URS_2025_01/612328131" TargetMode="External"/><Relationship Id="rId17" Type="http://schemas.openxmlformats.org/officeDocument/2006/relationships/hyperlink" Target="https://podminky.urs.cz/item/CS_URS_2025_01/952902121" TargetMode="External"/><Relationship Id="rId25" Type="http://schemas.openxmlformats.org/officeDocument/2006/relationships/hyperlink" Target="https://podminky.urs.cz/item/CS_URS_2025_01/978013141" TargetMode="External"/><Relationship Id="rId33" Type="http://schemas.openxmlformats.org/officeDocument/2006/relationships/hyperlink" Target="https://podminky.urs.cz/item/CS_URS_2025_01/725330840" TargetMode="External"/><Relationship Id="rId38" Type="http://schemas.openxmlformats.org/officeDocument/2006/relationships/hyperlink" Target="https://podminky.urs.cz/item/CS_URS_2025_01/766825821" TargetMode="External"/><Relationship Id="rId46" Type="http://schemas.openxmlformats.org/officeDocument/2006/relationships/hyperlink" Target="https://podminky.urs.cz/item/CS_URS_2025_01/776111116" TargetMode="External"/><Relationship Id="rId59" Type="http://schemas.openxmlformats.org/officeDocument/2006/relationships/hyperlink" Target="https://podminky.urs.cz/item/CS_URS_2025_01/781474112" TargetMode="External"/><Relationship Id="rId67" Type="http://schemas.openxmlformats.org/officeDocument/2006/relationships/drawing" Target="../drawings/drawing2.xml"/><Relationship Id="rId20" Type="http://schemas.openxmlformats.org/officeDocument/2006/relationships/hyperlink" Target="https://podminky.urs.cz/item/CS_URS_2025_01/965042141" TargetMode="External"/><Relationship Id="rId41" Type="http://schemas.openxmlformats.org/officeDocument/2006/relationships/hyperlink" Target="https://podminky.urs.cz/item/CS_URS_2025_01/771111011" TargetMode="External"/><Relationship Id="rId54" Type="http://schemas.openxmlformats.org/officeDocument/2006/relationships/hyperlink" Target="https://podminky.urs.cz/item/CS_URS_2025_01/781131112" TargetMode="External"/><Relationship Id="rId62" Type="http://schemas.openxmlformats.org/officeDocument/2006/relationships/hyperlink" Target="https://podminky.urs.cz/item/CS_URS_2025_01/784121001" TargetMode="External"/><Relationship Id="rId1" Type="http://schemas.openxmlformats.org/officeDocument/2006/relationships/hyperlink" Target="https://podminky.urs.cz/item/CS_URS_2025_01/311272111" TargetMode="External"/><Relationship Id="rId6" Type="http://schemas.openxmlformats.org/officeDocument/2006/relationships/hyperlink" Target="https://podminky.urs.cz/item/CS_URS_2025_01/612135101" TargetMode="External"/><Relationship Id="rId15" Type="http://schemas.openxmlformats.org/officeDocument/2006/relationships/hyperlink" Target="https://podminky.urs.cz/item/CS_URS_2025_01/949101111" TargetMode="External"/><Relationship Id="rId23" Type="http://schemas.openxmlformats.org/officeDocument/2006/relationships/hyperlink" Target="https://podminky.urs.cz/item/CS_URS_2025_01/965081213" TargetMode="External"/><Relationship Id="rId28" Type="http://schemas.openxmlformats.org/officeDocument/2006/relationships/hyperlink" Target="https://podminky.urs.cz/item/CS_URS_2025_01/997321511" TargetMode="External"/><Relationship Id="rId36" Type="http://schemas.openxmlformats.org/officeDocument/2006/relationships/hyperlink" Target="https://podminky.urs.cz/item/CS_URS_2025_01/763135101" TargetMode="External"/><Relationship Id="rId49" Type="http://schemas.openxmlformats.org/officeDocument/2006/relationships/hyperlink" Target="https://podminky.urs.cz/item/CS_URS_2025_01/776141122" TargetMode="External"/><Relationship Id="rId57" Type="http://schemas.openxmlformats.org/officeDocument/2006/relationships/hyperlink" Target="https://podminky.urs.cz/item/CS_URS_2025_01/781151031" TargetMode="External"/><Relationship Id="rId10" Type="http://schemas.openxmlformats.org/officeDocument/2006/relationships/hyperlink" Target="https://podminky.urs.cz/item/CS_URS_2025_01/612325402" TargetMode="External"/><Relationship Id="rId31" Type="http://schemas.openxmlformats.org/officeDocument/2006/relationships/hyperlink" Target="https://podminky.urs.cz/item/CS_URS_2025_01/725110811" TargetMode="External"/><Relationship Id="rId44" Type="http://schemas.openxmlformats.org/officeDocument/2006/relationships/hyperlink" Target="https://podminky.urs.cz/item/CS_URS_2025_01/771574476" TargetMode="External"/><Relationship Id="rId52" Type="http://schemas.openxmlformats.org/officeDocument/2006/relationships/hyperlink" Target="https://podminky.urs.cz/item/CS_URS_2025_01/998776111" TargetMode="External"/><Relationship Id="rId60" Type="http://schemas.openxmlformats.org/officeDocument/2006/relationships/hyperlink" Target="https://podminky.urs.cz/item/CS_URS_2025_01/998781111" TargetMode="External"/><Relationship Id="rId65" Type="http://schemas.openxmlformats.org/officeDocument/2006/relationships/hyperlink" Target="https://podminky.urs.cz/item/CS_URS_2025_01/784211165" TargetMode="External"/><Relationship Id="rId4" Type="http://schemas.openxmlformats.org/officeDocument/2006/relationships/hyperlink" Target="https://podminky.urs.cz/item/CS_URS_2025_01/612131121" TargetMode="External"/><Relationship Id="rId9" Type="http://schemas.openxmlformats.org/officeDocument/2006/relationships/hyperlink" Target="https://podminky.urs.cz/item/CS_URS_2025_01/612325131" TargetMode="External"/><Relationship Id="rId13" Type="http://schemas.openxmlformats.org/officeDocument/2006/relationships/hyperlink" Target="https://podminky.urs.cz/item/CS_URS_2025_01/631312131" TargetMode="External"/><Relationship Id="rId18" Type="http://schemas.openxmlformats.org/officeDocument/2006/relationships/hyperlink" Target="https://podminky.urs.cz/item/CS_URS_2025_01/962031133" TargetMode="External"/><Relationship Id="rId39" Type="http://schemas.openxmlformats.org/officeDocument/2006/relationships/hyperlink" Target="https://podminky.urs.cz/item/CS_URS_2025_01/998766211"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hyperlink" Target="https://podminky.urs.cz/item/CS_URS_2025_01/953943211" TargetMode="Externa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6" Type="http://schemas.openxmlformats.org/officeDocument/2006/relationships/hyperlink" Target="https://podminky.urs.cz/item/CS_URS_2025_01/741372061" TargetMode="External"/><Relationship Id="rId21" Type="http://schemas.openxmlformats.org/officeDocument/2006/relationships/hyperlink" Target="https://podminky.urs.cz/item/CS_URS_2025_01/741310251" TargetMode="External"/><Relationship Id="rId42" Type="http://schemas.openxmlformats.org/officeDocument/2006/relationships/hyperlink" Target="https://podminky.urs.cz/item/CS_URS_2025_01/742124001" TargetMode="External"/><Relationship Id="rId47" Type="http://schemas.openxmlformats.org/officeDocument/2006/relationships/hyperlink" Target="https://podminky.urs.cz/item/CS_URS_2025_01/741130004" TargetMode="External"/><Relationship Id="rId63" Type="http://schemas.openxmlformats.org/officeDocument/2006/relationships/hyperlink" Target="https://podminky.urs.cz/item/CS_URS_2025_01/741322855" TargetMode="External"/><Relationship Id="rId68" Type="http://schemas.openxmlformats.org/officeDocument/2006/relationships/hyperlink" Target="https://podminky.urs.cz/item/CS_URS_2024_02/033002000" TargetMode="External"/><Relationship Id="rId16" Type="http://schemas.openxmlformats.org/officeDocument/2006/relationships/hyperlink" Target="https://podminky.urs.cz/item/CS_URS_2025_01/741310101" TargetMode="External"/><Relationship Id="rId11" Type="http://schemas.openxmlformats.org/officeDocument/2006/relationships/hyperlink" Target="https://podminky.urs.cz/item/CS_URS_2025_01/741110511" TargetMode="External"/><Relationship Id="rId24" Type="http://schemas.openxmlformats.org/officeDocument/2006/relationships/hyperlink" Target="https://podminky.urs.cz/item/CS_URS_2025_01/741313083" TargetMode="External"/><Relationship Id="rId32" Type="http://schemas.openxmlformats.org/officeDocument/2006/relationships/hyperlink" Target="https://podminky.urs.cz/item/CS_URS_2024_02/742350004" TargetMode="External"/><Relationship Id="rId37" Type="http://schemas.openxmlformats.org/officeDocument/2006/relationships/hyperlink" Target="https://podminky.urs.cz/item/CS_URS_2025_01/741122031" TargetMode="External"/><Relationship Id="rId40" Type="http://schemas.openxmlformats.org/officeDocument/2006/relationships/hyperlink" Target="https://podminky.urs.cz/item/CS_URS_2025_01/741122231" TargetMode="External"/><Relationship Id="rId45" Type="http://schemas.openxmlformats.org/officeDocument/2006/relationships/hyperlink" Target="https://podminky.urs.cz/item/CS_URS_2025_01/741120003" TargetMode="External"/><Relationship Id="rId53" Type="http://schemas.openxmlformats.org/officeDocument/2006/relationships/hyperlink" Target="https://podminky.urs.cz/item/CS_URS_2025_01/468111112" TargetMode="External"/><Relationship Id="rId58" Type="http://schemas.openxmlformats.org/officeDocument/2006/relationships/hyperlink" Target="https://podminky.urs.cz/item/CS_URS_2025_01/741213845" TargetMode="External"/><Relationship Id="rId66" Type="http://schemas.openxmlformats.org/officeDocument/2006/relationships/hyperlink" Target="https://podminky.urs.cz/item/CS_URS_2024_02/031002000" TargetMode="External"/><Relationship Id="rId74" Type="http://schemas.openxmlformats.org/officeDocument/2006/relationships/hyperlink" Target="https://podminky.urs.cz/item/CS_URS_2024_02/469972111" TargetMode="External"/><Relationship Id="rId5" Type="http://schemas.openxmlformats.org/officeDocument/2006/relationships/hyperlink" Target="https://podminky.urs.cz/item/CS_URS_2025_01/741110513" TargetMode="External"/><Relationship Id="rId61" Type="http://schemas.openxmlformats.org/officeDocument/2006/relationships/hyperlink" Target="https://podminky.urs.cz/item/CS_URS_2025_01/741322815" TargetMode="External"/><Relationship Id="rId19" Type="http://schemas.openxmlformats.org/officeDocument/2006/relationships/hyperlink" Target="https://podminky.urs.cz/item/CS_URS_2025_01/741310238" TargetMode="External"/><Relationship Id="rId14" Type="http://schemas.openxmlformats.org/officeDocument/2006/relationships/hyperlink" Target="https://podminky.urs.cz/item/CS_URS_2025_01/741311081" TargetMode="External"/><Relationship Id="rId22" Type="http://schemas.openxmlformats.org/officeDocument/2006/relationships/hyperlink" Target="https://podminky.urs.cz/item/CS_URS_2025_01/741313002" TargetMode="External"/><Relationship Id="rId27" Type="http://schemas.openxmlformats.org/officeDocument/2006/relationships/hyperlink" Target="https://podminky.urs.cz/item/CS_URS_2025_01/741372062" TargetMode="External"/><Relationship Id="rId30" Type="http://schemas.openxmlformats.org/officeDocument/2006/relationships/hyperlink" Target="https://podminky.urs.cz/item/CS_URS_2025_01/742210151" TargetMode="External"/><Relationship Id="rId35" Type="http://schemas.openxmlformats.org/officeDocument/2006/relationships/hyperlink" Target="https://podminky.urs.cz/item/CS_URS_2024_02/742124007" TargetMode="External"/><Relationship Id="rId43" Type="http://schemas.openxmlformats.org/officeDocument/2006/relationships/hyperlink" Target="https://podminky.urs.cz/item/CS_URS_2025_01/742121001" TargetMode="External"/><Relationship Id="rId48" Type="http://schemas.openxmlformats.org/officeDocument/2006/relationships/hyperlink" Target="https://podminky.urs.cz/item/CS_URS_2025_01/741130006" TargetMode="External"/><Relationship Id="rId56" Type="http://schemas.openxmlformats.org/officeDocument/2006/relationships/hyperlink" Target="https://podminky.urs.cz/item/CS_URS_2025_01/741211813" TargetMode="External"/><Relationship Id="rId64" Type="http://schemas.openxmlformats.org/officeDocument/2006/relationships/hyperlink" Target="https://podminky.urs.cz/item/CS_URS_2024_02/741810003" TargetMode="External"/><Relationship Id="rId69" Type="http://schemas.openxmlformats.org/officeDocument/2006/relationships/hyperlink" Target="https://podminky.urs.cz/item/CS_URS_2024_02/034002000" TargetMode="External"/><Relationship Id="rId77" Type="http://schemas.openxmlformats.org/officeDocument/2006/relationships/hyperlink" Target="https://podminky.urs.cz/item/CS_URS_2025_01/469973114" TargetMode="External"/><Relationship Id="rId8" Type="http://schemas.openxmlformats.org/officeDocument/2006/relationships/hyperlink" Target="https://podminky.urs.cz/item/CS_URS_2025_01/741112061" TargetMode="External"/><Relationship Id="rId51" Type="http://schemas.openxmlformats.org/officeDocument/2006/relationships/hyperlink" Target="https://podminky.urs.cz/item/CS_URS_2025_01/741920302" TargetMode="External"/><Relationship Id="rId72" Type="http://schemas.openxmlformats.org/officeDocument/2006/relationships/hyperlink" Target="https://podminky.urs.cz/item/CS_URS_2024_02/045303000" TargetMode="External"/><Relationship Id="rId3" Type="http://schemas.openxmlformats.org/officeDocument/2006/relationships/hyperlink" Target="https://podminky.urs.cz/item/CS_URS_2025_01/741320175" TargetMode="External"/><Relationship Id="rId12" Type="http://schemas.openxmlformats.org/officeDocument/2006/relationships/hyperlink" Target="https://podminky.urs.cz/item/CS_URS_2025_01/742110002" TargetMode="External"/><Relationship Id="rId17" Type="http://schemas.openxmlformats.org/officeDocument/2006/relationships/hyperlink" Target="https://podminky.urs.cz/item/CS_URS_2025_01/741310231" TargetMode="External"/><Relationship Id="rId25" Type="http://schemas.openxmlformats.org/officeDocument/2006/relationships/hyperlink" Target="https://podminky.urs.cz/item/CS_URS_2025_01/741450002" TargetMode="External"/><Relationship Id="rId33" Type="http://schemas.openxmlformats.org/officeDocument/2006/relationships/hyperlink" Target="https://podminky.urs.cz/item/CS_URS_2024_02/742350001" TargetMode="External"/><Relationship Id="rId38" Type="http://schemas.openxmlformats.org/officeDocument/2006/relationships/hyperlink" Target="https://podminky.urs.cz/item/CS_URS_2025_01/742124002" TargetMode="External"/><Relationship Id="rId46" Type="http://schemas.openxmlformats.org/officeDocument/2006/relationships/hyperlink" Target="https://podminky.urs.cz/item/CS_URS_2025_01/741130001" TargetMode="External"/><Relationship Id="rId59" Type="http://schemas.openxmlformats.org/officeDocument/2006/relationships/hyperlink" Target="https://podminky.urs.cz/item/CS_URS_2025_01/741311815" TargetMode="External"/><Relationship Id="rId67" Type="http://schemas.openxmlformats.org/officeDocument/2006/relationships/hyperlink" Target="https://podminky.urs.cz/item/CS_URS_2024_02/032002000" TargetMode="External"/><Relationship Id="rId20" Type="http://schemas.openxmlformats.org/officeDocument/2006/relationships/hyperlink" Target="https://podminky.urs.cz/item/CS_URS_2025_01/741310239" TargetMode="External"/><Relationship Id="rId41" Type="http://schemas.openxmlformats.org/officeDocument/2006/relationships/hyperlink" Target="https://podminky.urs.cz/item/CS_URS_2025_01/741122211" TargetMode="External"/><Relationship Id="rId54" Type="http://schemas.openxmlformats.org/officeDocument/2006/relationships/hyperlink" Target="https://podminky.urs.cz/item/CS_URS_2025_01/468081311" TargetMode="External"/><Relationship Id="rId62" Type="http://schemas.openxmlformats.org/officeDocument/2006/relationships/hyperlink" Target="https://podminky.urs.cz/item/CS_URS_2025_01/741371871" TargetMode="External"/><Relationship Id="rId70" Type="http://schemas.openxmlformats.org/officeDocument/2006/relationships/hyperlink" Target="https://podminky.urs.cz/item/CS_URS_2024_02/039002000" TargetMode="External"/><Relationship Id="rId75" Type="http://schemas.openxmlformats.org/officeDocument/2006/relationships/hyperlink" Target="https://podminky.urs.cz/item/CS_URS_2024_02/469972121" TargetMode="External"/><Relationship Id="rId1" Type="http://schemas.openxmlformats.org/officeDocument/2006/relationships/hyperlink" Target="https://podminky.urs.cz/item/CS_URS_2025_01/741210004" TargetMode="External"/><Relationship Id="rId6" Type="http://schemas.openxmlformats.org/officeDocument/2006/relationships/hyperlink" Target="https://podminky.urs.cz/item/CS_URS_2025_01/742110104" TargetMode="External"/><Relationship Id="rId15" Type="http://schemas.openxmlformats.org/officeDocument/2006/relationships/hyperlink" Target="https://podminky.urs.cz/item/CS_URS_2025_01/741313222" TargetMode="External"/><Relationship Id="rId23" Type="http://schemas.openxmlformats.org/officeDocument/2006/relationships/hyperlink" Target="https://podminky.urs.cz/item/CS_URS_2025_01/741313007" TargetMode="External"/><Relationship Id="rId28" Type="http://schemas.openxmlformats.org/officeDocument/2006/relationships/hyperlink" Target="https://podminky.urs.cz/item/CS_URS_2025_01/741372079" TargetMode="External"/><Relationship Id="rId36" Type="http://schemas.openxmlformats.org/officeDocument/2006/relationships/hyperlink" Target="https://podminky.urs.cz/item/CS_URS_2025_01/741122016" TargetMode="External"/><Relationship Id="rId49" Type="http://schemas.openxmlformats.org/officeDocument/2006/relationships/hyperlink" Target="https://podminky.urs.cz/item/CS_URS_2025_01/741130061" TargetMode="External"/><Relationship Id="rId57" Type="http://schemas.openxmlformats.org/officeDocument/2006/relationships/hyperlink" Target="https://podminky.urs.cz/item/CS_URS_2025_01/741213841" TargetMode="External"/><Relationship Id="rId10" Type="http://schemas.openxmlformats.org/officeDocument/2006/relationships/hyperlink" Target="https://podminky.urs.cz/item/CS_URS_2025_01/741112101" TargetMode="External"/><Relationship Id="rId31" Type="http://schemas.openxmlformats.org/officeDocument/2006/relationships/hyperlink" Target="https://podminky.urs.cz/item/CS_URS_2024_02/742350003" TargetMode="External"/><Relationship Id="rId44" Type="http://schemas.openxmlformats.org/officeDocument/2006/relationships/hyperlink" Target="https://podminky.urs.cz/item/CS_URS_2025_01/741120101" TargetMode="External"/><Relationship Id="rId52" Type="http://schemas.openxmlformats.org/officeDocument/2006/relationships/hyperlink" Target="https://podminky.urs.cz/item/CS_URS_2025_01/468111111" TargetMode="External"/><Relationship Id="rId60" Type="http://schemas.openxmlformats.org/officeDocument/2006/relationships/hyperlink" Target="https://podminky.urs.cz/item/CS_URS_2025_01/741315825" TargetMode="External"/><Relationship Id="rId65" Type="http://schemas.openxmlformats.org/officeDocument/2006/relationships/hyperlink" Target="https://podminky.urs.cz/item/CS_URS_2024_02/013254000" TargetMode="External"/><Relationship Id="rId73" Type="http://schemas.openxmlformats.org/officeDocument/2006/relationships/hyperlink" Target="https://podminky.urs.cz/item/CS_URS_2024_02/469971111" TargetMode="External"/><Relationship Id="rId78" Type="http://schemas.openxmlformats.org/officeDocument/2006/relationships/drawing" Target="../drawings/drawing7.xml"/><Relationship Id="rId4" Type="http://schemas.openxmlformats.org/officeDocument/2006/relationships/hyperlink" Target="https://podminky.urs.cz/item/CS_URS_2025_01/741120403" TargetMode="External"/><Relationship Id="rId9" Type="http://schemas.openxmlformats.org/officeDocument/2006/relationships/hyperlink" Target="https://podminky.urs.cz/item/CS_URS_2025_01/741112071" TargetMode="External"/><Relationship Id="rId13" Type="http://schemas.openxmlformats.org/officeDocument/2006/relationships/hyperlink" Target="https://podminky.urs.cz/item/CS_URS_2025_01/741310512" TargetMode="External"/><Relationship Id="rId18" Type="http://schemas.openxmlformats.org/officeDocument/2006/relationships/hyperlink" Target="https://podminky.urs.cz/item/CS_URS_2025_01/741310233" TargetMode="External"/><Relationship Id="rId39" Type="http://schemas.openxmlformats.org/officeDocument/2006/relationships/hyperlink" Target="https://podminky.urs.cz/item/CS_URS_2025_01/741122232" TargetMode="External"/><Relationship Id="rId34" Type="http://schemas.openxmlformats.org/officeDocument/2006/relationships/hyperlink" Target="https://podminky.urs.cz/item/CS_URS_2024_02/742350002" TargetMode="External"/><Relationship Id="rId50" Type="http://schemas.openxmlformats.org/officeDocument/2006/relationships/hyperlink" Target="https://podminky.urs.cz/item/CS_URS_2025_01/468094112" TargetMode="External"/><Relationship Id="rId55" Type="http://schemas.openxmlformats.org/officeDocument/2006/relationships/hyperlink" Target="https://podminky.urs.cz/item/CS_URS_2025_01/741113801" TargetMode="External"/><Relationship Id="rId76" Type="http://schemas.openxmlformats.org/officeDocument/2006/relationships/hyperlink" Target="https://podminky.urs.cz/item/CS_URS_2025_01/469973115" TargetMode="External"/><Relationship Id="rId7" Type="http://schemas.openxmlformats.org/officeDocument/2006/relationships/hyperlink" Target="https://podminky.urs.cz/item/CS_URS_2025_01/742110124" TargetMode="External"/><Relationship Id="rId71" Type="http://schemas.openxmlformats.org/officeDocument/2006/relationships/hyperlink" Target="https://podminky.urs.cz/item/CS_URS_2024_02/041002000" TargetMode="External"/><Relationship Id="rId2" Type="http://schemas.openxmlformats.org/officeDocument/2006/relationships/hyperlink" Target="https://podminky.urs.cz/item/CS_URS_2025_01/742330005" TargetMode="External"/><Relationship Id="rId29" Type="http://schemas.openxmlformats.org/officeDocument/2006/relationships/hyperlink" Target="https://podminky.urs.cz/item/CS_URS_2025_01/741372154" TargetMode="Externa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109"/>
  <sheetViews>
    <sheetView showGridLines="0" tabSelected="1" topLeftCell="A19" workbookViewId="0"/>
  </sheetViews>
  <sheetFormatPr defaultRowHeight="11.25"/>
  <cols>
    <col min="1" max="1" width="8.33203125" customWidth="1"/>
    <col min="2" max="2" width="1.6640625" customWidth="1"/>
    <col min="3" max="3" width="4.1640625" customWidth="1"/>
    <col min="4" max="33" width="2.6640625" customWidth="1"/>
    <col min="34" max="34" width="3.33203125" customWidth="1"/>
    <col min="35" max="35" width="31.6640625" customWidth="1"/>
    <col min="36" max="37" width="2.5" customWidth="1"/>
    <col min="38" max="38" width="8.33203125" customWidth="1"/>
    <col min="39" max="39" width="3.33203125" customWidth="1"/>
    <col min="40" max="40" width="13.33203125" customWidth="1"/>
    <col min="41" max="41" width="7.5" customWidth="1"/>
    <col min="42" max="42" width="4.1640625" customWidth="1"/>
    <col min="43" max="43" width="15.6640625" hidden="1" customWidth="1"/>
    <col min="44" max="44" width="13.6640625" customWidth="1"/>
    <col min="45" max="47" width="25.83203125" hidden="1" customWidth="1"/>
    <col min="48" max="49" width="21.6640625" hidden="1" customWidth="1"/>
    <col min="50" max="51" width="25" hidden="1" customWidth="1"/>
    <col min="52" max="52" width="21.6640625" hidden="1" customWidth="1"/>
    <col min="53" max="53" width="19.1640625" hidden="1" customWidth="1"/>
    <col min="54" max="54" width="25" hidden="1" customWidth="1"/>
    <col min="55" max="55" width="21.6640625" hidden="1" customWidth="1"/>
    <col min="56" max="56" width="19.1640625" hidden="1" customWidth="1"/>
    <col min="57" max="57" width="66.5" customWidth="1"/>
    <col min="71" max="91" width="9.33203125" hidden="1"/>
  </cols>
  <sheetData>
    <row r="1" spans="1:74">
      <c r="A1" s="16" t="s">
        <v>0</v>
      </c>
      <c r="AZ1" s="16" t="s">
        <v>1</v>
      </c>
      <c r="BA1" s="16" t="s">
        <v>2</v>
      </c>
      <c r="BB1" s="16" t="s">
        <v>1</v>
      </c>
      <c r="BT1" s="16" t="s">
        <v>3</v>
      </c>
      <c r="BU1" s="16" t="s">
        <v>3</v>
      </c>
      <c r="BV1" s="16" t="s">
        <v>4</v>
      </c>
    </row>
    <row r="2" spans="1:74" ht="36.950000000000003" customHeight="1">
      <c r="AR2" s="236" t="s">
        <v>5</v>
      </c>
      <c r="AS2" s="221"/>
      <c r="AT2" s="221"/>
      <c r="AU2" s="221"/>
      <c r="AV2" s="221"/>
      <c r="AW2" s="221"/>
      <c r="AX2" s="221"/>
      <c r="AY2" s="221"/>
      <c r="AZ2" s="221"/>
      <c r="BA2" s="221"/>
      <c r="BB2" s="221"/>
      <c r="BC2" s="221"/>
      <c r="BD2" s="221"/>
      <c r="BE2" s="221"/>
      <c r="BS2" s="17" t="s">
        <v>6</v>
      </c>
      <c r="BT2" s="17" t="s">
        <v>7</v>
      </c>
    </row>
    <row r="3" spans="1:74"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ht="24.95" customHeight="1">
      <c r="B4" s="20"/>
      <c r="D4" s="21" t="s">
        <v>9</v>
      </c>
      <c r="AR4" s="20"/>
      <c r="AS4" s="22" t="s">
        <v>10</v>
      </c>
      <c r="BE4" s="23" t="s">
        <v>11</v>
      </c>
      <c r="BS4" s="17" t="s">
        <v>12</v>
      </c>
    </row>
    <row r="5" spans="1:74" ht="12" customHeight="1">
      <c r="B5" s="20"/>
      <c r="D5" s="24" t="s">
        <v>13</v>
      </c>
      <c r="K5" s="220" t="s">
        <v>14</v>
      </c>
      <c r="L5" s="221"/>
      <c r="M5" s="221"/>
      <c r="N5" s="221"/>
      <c r="O5" s="221"/>
      <c r="P5" s="221"/>
      <c r="Q5" s="221"/>
      <c r="R5" s="221"/>
      <c r="S5" s="221"/>
      <c r="T5" s="221"/>
      <c r="U5" s="221"/>
      <c r="V5" s="221"/>
      <c r="W5" s="221"/>
      <c r="X5" s="221"/>
      <c r="Y5" s="221"/>
      <c r="Z5" s="221"/>
      <c r="AA5" s="221"/>
      <c r="AB5" s="221"/>
      <c r="AC5" s="221"/>
      <c r="AD5" s="221"/>
      <c r="AE5" s="221"/>
      <c r="AF5" s="221"/>
      <c r="AG5" s="221"/>
      <c r="AH5" s="221"/>
      <c r="AI5" s="221"/>
      <c r="AJ5" s="221"/>
      <c r="AK5" s="221"/>
      <c r="AL5" s="221"/>
      <c r="AM5" s="221"/>
      <c r="AN5" s="221"/>
      <c r="AO5" s="221"/>
      <c r="AR5" s="20"/>
      <c r="BE5" s="217" t="s">
        <v>15</v>
      </c>
      <c r="BS5" s="17" t="s">
        <v>6</v>
      </c>
    </row>
    <row r="6" spans="1:74" ht="36.950000000000003" customHeight="1">
      <c r="B6" s="20"/>
      <c r="D6" s="26" t="s">
        <v>16</v>
      </c>
      <c r="K6" s="222" t="s">
        <v>17</v>
      </c>
      <c r="L6" s="221"/>
      <c r="M6" s="221"/>
      <c r="N6" s="221"/>
      <c r="O6" s="221"/>
      <c r="P6" s="221"/>
      <c r="Q6" s="221"/>
      <c r="R6" s="221"/>
      <c r="S6" s="221"/>
      <c r="T6" s="221"/>
      <c r="U6" s="221"/>
      <c r="V6" s="221"/>
      <c r="W6" s="221"/>
      <c r="X6" s="221"/>
      <c r="Y6" s="221"/>
      <c r="Z6" s="221"/>
      <c r="AA6" s="221"/>
      <c r="AB6" s="221"/>
      <c r="AC6" s="221"/>
      <c r="AD6" s="221"/>
      <c r="AE6" s="221"/>
      <c r="AF6" s="221"/>
      <c r="AG6" s="221"/>
      <c r="AH6" s="221"/>
      <c r="AI6" s="221"/>
      <c r="AJ6" s="221"/>
      <c r="AK6" s="221"/>
      <c r="AL6" s="221"/>
      <c r="AM6" s="221"/>
      <c r="AN6" s="221"/>
      <c r="AO6" s="221"/>
      <c r="AR6" s="20"/>
      <c r="BE6" s="218"/>
      <c r="BS6" s="17" t="s">
        <v>6</v>
      </c>
    </row>
    <row r="7" spans="1:74" ht="12" customHeight="1">
      <c r="B7" s="20"/>
      <c r="D7" s="27" t="s">
        <v>18</v>
      </c>
      <c r="K7" s="25" t="s">
        <v>1</v>
      </c>
      <c r="AK7" s="27" t="s">
        <v>19</v>
      </c>
      <c r="AN7" s="25" t="s">
        <v>1</v>
      </c>
      <c r="AR7" s="20"/>
      <c r="BE7" s="218"/>
      <c r="BS7" s="17" t="s">
        <v>6</v>
      </c>
    </row>
    <row r="8" spans="1:74" ht="12" customHeight="1">
      <c r="B8" s="20"/>
      <c r="D8" s="27" t="s">
        <v>20</v>
      </c>
      <c r="K8" s="25" t="s">
        <v>21</v>
      </c>
      <c r="AK8" s="27" t="s">
        <v>22</v>
      </c>
      <c r="AN8" s="28" t="s">
        <v>23</v>
      </c>
      <c r="AR8" s="20"/>
      <c r="BE8" s="218"/>
      <c r="BS8" s="17" t="s">
        <v>6</v>
      </c>
    </row>
    <row r="9" spans="1:74" ht="14.45" customHeight="1">
      <c r="B9" s="20"/>
      <c r="AR9" s="20"/>
      <c r="BE9" s="218"/>
      <c r="BS9" s="17" t="s">
        <v>6</v>
      </c>
    </row>
    <row r="10" spans="1:74" ht="12" customHeight="1">
      <c r="B10" s="20"/>
      <c r="D10" s="27" t="s">
        <v>24</v>
      </c>
      <c r="AK10" s="27" t="s">
        <v>25</v>
      </c>
      <c r="AN10" s="25" t="s">
        <v>1</v>
      </c>
      <c r="AR10" s="20"/>
      <c r="BE10" s="218"/>
      <c r="BS10" s="17" t="s">
        <v>6</v>
      </c>
    </row>
    <row r="11" spans="1:74" ht="18.399999999999999" customHeight="1">
      <c r="B11" s="20"/>
      <c r="E11" s="25" t="s">
        <v>26</v>
      </c>
      <c r="AK11" s="27" t="s">
        <v>27</v>
      </c>
      <c r="AN11" s="25" t="s">
        <v>1</v>
      </c>
      <c r="AR11" s="20"/>
      <c r="BE11" s="218"/>
      <c r="BS11" s="17" t="s">
        <v>6</v>
      </c>
    </row>
    <row r="12" spans="1:74" ht="6.95" customHeight="1">
      <c r="B12" s="20"/>
      <c r="AR12" s="20"/>
      <c r="BE12" s="218"/>
      <c r="BS12" s="17" t="s">
        <v>6</v>
      </c>
    </row>
    <row r="13" spans="1:74" ht="12" customHeight="1">
      <c r="B13" s="20"/>
      <c r="D13" s="27" t="s">
        <v>28</v>
      </c>
      <c r="AK13" s="27" t="s">
        <v>25</v>
      </c>
      <c r="AN13" s="29" t="s">
        <v>29</v>
      </c>
      <c r="AR13" s="20"/>
      <c r="BE13" s="218"/>
      <c r="BS13" s="17" t="s">
        <v>6</v>
      </c>
    </row>
    <row r="14" spans="1:74" ht="12.75">
      <c r="B14" s="20"/>
      <c r="E14" s="223" t="s">
        <v>29</v>
      </c>
      <c r="F14" s="224"/>
      <c r="G14" s="224"/>
      <c r="H14" s="224"/>
      <c r="I14" s="224"/>
      <c r="J14" s="224"/>
      <c r="K14" s="224"/>
      <c r="L14" s="224"/>
      <c r="M14" s="224"/>
      <c r="N14" s="224"/>
      <c r="O14" s="224"/>
      <c r="P14" s="224"/>
      <c r="Q14" s="224"/>
      <c r="R14" s="224"/>
      <c r="S14" s="224"/>
      <c r="T14" s="224"/>
      <c r="U14" s="224"/>
      <c r="V14" s="224"/>
      <c r="W14" s="224"/>
      <c r="X14" s="224"/>
      <c r="Y14" s="224"/>
      <c r="Z14" s="224"/>
      <c r="AA14" s="224"/>
      <c r="AB14" s="224"/>
      <c r="AC14" s="224"/>
      <c r="AD14" s="224"/>
      <c r="AE14" s="224"/>
      <c r="AF14" s="224"/>
      <c r="AG14" s="224"/>
      <c r="AH14" s="224"/>
      <c r="AI14" s="224"/>
      <c r="AJ14" s="224"/>
      <c r="AK14" s="27" t="s">
        <v>27</v>
      </c>
      <c r="AN14" s="29" t="s">
        <v>29</v>
      </c>
      <c r="AR14" s="20"/>
      <c r="BE14" s="218"/>
      <c r="BS14" s="17" t="s">
        <v>6</v>
      </c>
    </row>
    <row r="15" spans="1:74" ht="6.95" customHeight="1">
      <c r="B15" s="20"/>
      <c r="AR15" s="20"/>
      <c r="BE15" s="218"/>
      <c r="BS15" s="17" t="s">
        <v>3</v>
      </c>
    </row>
    <row r="16" spans="1:74" ht="12" customHeight="1">
      <c r="B16" s="20"/>
      <c r="D16" s="27" t="s">
        <v>30</v>
      </c>
      <c r="AK16" s="27" t="s">
        <v>25</v>
      </c>
      <c r="AN16" s="25" t="s">
        <v>1</v>
      </c>
      <c r="AR16" s="20"/>
      <c r="BE16" s="218"/>
      <c r="BS16" s="17" t="s">
        <v>3</v>
      </c>
    </row>
    <row r="17" spans="2:71" ht="18.399999999999999" customHeight="1">
      <c r="B17" s="20"/>
      <c r="E17" s="25" t="s">
        <v>31</v>
      </c>
      <c r="AK17" s="27" t="s">
        <v>27</v>
      </c>
      <c r="AN17" s="25" t="s">
        <v>1</v>
      </c>
      <c r="AR17" s="20"/>
      <c r="BE17" s="218"/>
      <c r="BS17" s="17" t="s">
        <v>32</v>
      </c>
    </row>
    <row r="18" spans="2:71" ht="6.95" customHeight="1">
      <c r="B18" s="20"/>
      <c r="AR18" s="20"/>
      <c r="BE18" s="218"/>
      <c r="BS18" s="17" t="s">
        <v>6</v>
      </c>
    </row>
    <row r="19" spans="2:71" ht="12" customHeight="1">
      <c r="B19" s="20"/>
      <c r="D19" s="27" t="s">
        <v>33</v>
      </c>
      <c r="AK19" s="27" t="s">
        <v>25</v>
      </c>
      <c r="AN19" s="25" t="s">
        <v>1</v>
      </c>
      <c r="AR19" s="20"/>
      <c r="BE19" s="218"/>
      <c r="BS19" s="17" t="s">
        <v>6</v>
      </c>
    </row>
    <row r="20" spans="2:71" ht="18.399999999999999" customHeight="1">
      <c r="B20" s="20"/>
      <c r="E20" s="25" t="s">
        <v>21</v>
      </c>
      <c r="AK20" s="27" t="s">
        <v>27</v>
      </c>
      <c r="AN20" s="25" t="s">
        <v>1</v>
      </c>
      <c r="AR20" s="20"/>
      <c r="BE20" s="218"/>
      <c r="BS20" s="17" t="s">
        <v>32</v>
      </c>
    </row>
    <row r="21" spans="2:71" ht="6.95" customHeight="1">
      <c r="B21" s="20"/>
      <c r="AR21" s="20"/>
      <c r="BE21" s="218"/>
    </row>
    <row r="22" spans="2:71" ht="12" customHeight="1">
      <c r="B22" s="20"/>
      <c r="D22" s="27" t="s">
        <v>34</v>
      </c>
      <c r="AR22" s="20"/>
      <c r="BE22" s="218"/>
    </row>
    <row r="23" spans="2:71" ht="107.25" customHeight="1">
      <c r="B23" s="20"/>
      <c r="E23" s="225" t="s">
        <v>35</v>
      </c>
      <c r="F23" s="225"/>
      <c r="G23" s="225"/>
      <c r="H23" s="225"/>
      <c r="I23" s="225"/>
      <c r="J23" s="225"/>
      <c r="K23" s="225"/>
      <c r="L23" s="225"/>
      <c r="M23" s="225"/>
      <c r="N23" s="225"/>
      <c r="O23" s="225"/>
      <c r="P23" s="225"/>
      <c r="Q23" s="225"/>
      <c r="R23" s="225"/>
      <c r="S23" s="225"/>
      <c r="T23" s="225"/>
      <c r="U23" s="225"/>
      <c r="V23" s="225"/>
      <c r="W23" s="225"/>
      <c r="X23" s="225"/>
      <c r="Y23" s="225"/>
      <c r="Z23" s="225"/>
      <c r="AA23" s="225"/>
      <c r="AB23" s="225"/>
      <c r="AC23" s="225"/>
      <c r="AD23" s="225"/>
      <c r="AE23" s="225"/>
      <c r="AF23" s="225"/>
      <c r="AG23" s="225"/>
      <c r="AH23" s="225"/>
      <c r="AI23" s="225"/>
      <c r="AJ23" s="225"/>
      <c r="AK23" s="225"/>
      <c r="AL23" s="225"/>
      <c r="AM23" s="225"/>
      <c r="AN23" s="225"/>
      <c r="AR23" s="20"/>
      <c r="BE23" s="218"/>
    </row>
    <row r="24" spans="2:71" ht="6.95" customHeight="1">
      <c r="B24" s="20"/>
      <c r="AR24" s="20"/>
      <c r="BE24" s="218"/>
    </row>
    <row r="25" spans="2:71" ht="6.95" customHeight="1">
      <c r="B25" s="20"/>
      <c r="D25" s="31"/>
      <c r="E25" s="31"/>
      <c r="F25" s="31"/>
      <c r="G25" s="31"/>
      <c r="H25" s="31"/>
      <c r="I25" s="31"/>
      <c r="J25" s="31"/>
      <c r="K25" s="31"/>
      <c r="L25" s="31"/>
      <c r="M25" s="31"/>
      <c r="N25" s="31"/>
      <c r="O25" s="31"/>
      <c r="P25" s="31"/>
      <c r="Q25" s="31"/>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R25" s="20"/>
      <c r="BE25" s="218"/>
    </row>
    <row r="26" spans="2:71" s="1" customFormat="1" ht="25.9" customHeight="1">
      <c r="B26" s="32"/>
      <c r="D26" s="33" t="s">
        <v>36</v>
      </c>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4"/>
      <c r="AK26" s="226">
        <f>ROUND(AG94,2)</f>
        <v>0</v>
      </c>
      <c r="AL26" s="227"/>
      <c r="AM26" s="227"/>
      <c r="AN26" s="227"/>
      <c r="AO26" s="227"/>
      <c r="AR26" s="32"/>
      <c r="BE26" s="218"/>
    </row>
    <row r="27" spans="2:71" s="1" customFormat="1" ht="6.95" customHeight="1">
      <c r="B27" s="32"/>
      <c r="AR27" s="32"/>
      <c r="BE27" s="218"/>
    </row>
    <row r="28" spans="2:71" s="1" customFormat="1" ht="12.75">
      <c r="B28" s="32"/>
      <c r="L28" s="228" t="s">
        <v>37</v>
      </c>
      <c r="M28" s="228"/>
      <c r="N28" s="228"/>
      <c r="O28" s="228"/>
      <c r="P28" s="228"/>
      <c r="W28" s="228" t="s">
        <v>38</v>
      </c>
      <c r="X28" s="228"/>
      <c r="Y28" s="228"/>
      <c r="Z28" s="228"/>
      <c r="AA28" s="228"/>
      <c r="AB28" s="228"/>
      <c r="AC28" s="228"/>
      <c r="AD28" s="228"/>
      <c r="AE28" s="228"/>
      <c r="AK28" s="228" t="s">
        <v>39</v>
      </c>
      <c r="AL28" s="228"/>
      <c r="AM28" s="228"/>
      <c r="AN28" s="228"/>
      <c r="AO28" s="228"/>
      <c r="AR28" s="32"/>
      <c r="BE28" s="218"/>
    </row>
    <row r="29" spans="2:71" s="2" customFormat="1" ht="14.45" customHeight="1">
      <c r="B29" s="36"/>
      <c r="D29" s="27" t="s">
        <v>40</v>
      </c>
      <c r="F29" s="27" t="s">
        <v>41</v>
      </c>
      <c r="L29" s="231">
        <v>0.21</v>
      </c>
      <c r="M29" s="230"/>
      <c r="N29" s="230"/>
      <c r="O29" s="230"/>
      <c r="P29" s="230"/>
      <c r="W29" s="229">
        <f>ROUND(AZ94, 2)</f>
        <v>0</v>
      </c>
      <c r="X29" s="230"/>
      <c r="Y29" s="230"/>
      <c r="Z29" s="230"/>
      <c r="AA29" s="230"/>
      <c r="AB29" s="230"/>
      <c r="AC29" s="230"/>
      <c r="AD29" s="230"/>
      <c r="AE29" s="230"/>
      <c r="AK29" s="229">
        <f>ROUND(AV94, 2)</f>
        <v>0</v>
      </c>
      <c r="AL29" s="230"/>
      <c r="AM29" s="230"/>
      <c r="AN29" s="230"/>
      <c r="AO29" s="230"/>
      <c r="AR29" s="36"/>
      <c r="BE29" s="219"/>
    </row>
    <row r="30" spans="2:71" s="2" customFormat="1" ht="14.45" customHeight="1">
      <c r="B30" s="36"/>
      <c r="F30" s="27" t="s">
        <v>42</v>
      </c>
      <c r="L30" s="231">
        <v>0.12</v>
      </c>
      <c r="M30" s="230"/>
      <c r="N30" s="230"/>
      <c r="O30" s="230"/>
      <c r="P30" s="230"/>
      <c r="W30" s="229">
        <f>ROUND(BA94, 2)</f>
        <v>0</v>
      </c>
      <c r="X30" s="230"/>
      <c r="Y30" s="230"/>
      <c r="Z30" s="230"/>
      <c r="AA30" s="230"/>
      <c r="AB30" s="230"/>
      <c r="AC30" s="230"/>
      <c r="AD30" s="230"/>
      <c r="AE30" s="230"/>
      <c r="AK30" s="229">
        <f>ROUND(AW94, 2)</f>
        <v>0</v>
      </c>
      <c r="AL30" s="230"/>
      <c r="AM30" s="230"/>
      <c r="AN30" s="230"/>
      <c r="AO30" s="230"/>
      <c r="AR30" s="36"/>
      <c r="BE30" s="219"/>
    </row>
    <row r="31" spans="2:71" s="2" customFormat="1" ht="14.45" hidden="1" customHeight="1">
      <c r="B31" s="36"/>
      <c r="F31" s="27" t="s">
        <v>43</v>
      </c>
      <c r="L31" s="231">
        <v>0.21</v>
      </c>
      <c r="M31" s="230"/>
      <c r="N31" s="230"/>
      <c r="O31" s="230"/>
      <c r="P31" s="230"/>
      <c r="W31" s="229">
        <f>ROUND(BB94, 2)</f>
        <v>0</v>
      </c>
      <c r="X31" s="230"/>
      <c r="Y31" s="230"/>
      <c r="Z31" s="230"/>
      <c r="AA31" s="230"/>
      <c r="AB31" s="230"/>
      <c r="AC31" s="230"/>
      <c r="AD31" s="230"/>
      <c r="AE31" s="230"/>
      <c r="AK31" s="229">
        <v>0</v>
      </c>
      <c r="AL31" s="230"/>
      <c r="AM31" s="230"/>
      <c r="AN31" s="230"/>
      <c r="AO31" s="230"/>
      <c r="AR31" s="36"/>
      <c r="BE31" s="219"/>
    </row>
    <row r="32" spans="2:71" s="2" customFormat="1" ht="14.45" hidden="1" customHeight="1">
      <c r="B32" s="36"/>
      <c r="F32" s="27" t="s">
        <v>44</v>
      </c>
      <c r="L32" s="231">
        <v>0.12</v>
      </c>
      <c r="M32" s="230"/>
      <c r="N32" s="230"/>
      <c r="O32" s="230"/>
      <c r="P32" s="230"/>
      <c r="W32" s="229">
        <f>ROUND(BC94, 2)</f>
        <v>0</v>
      </c>
      <c r="X32" s="230"/>
      <c r="Y32" s="230"/>
      <c r="Z32" s="230"/>
      <c r="AA32" s="230"/>
      <c r="AB32" s="230"/>
      <c r="AC32" s="230"/>
      <c r="AD32" s="230"/>
      <c r="AE32" s="230"/>
      <c r="AK32" s="229">
        <v>0</v>
      </c>
      <c r="AL32" s="230"/>
      <c r="AM32" s="230"/>
      <c r="AN32" s="230"/>
      <c r="AO32" s="230"/>
      <c r="AR32" s="36"/>
      <c r="BE32" s="219"/>
    </row>
    <row r="33" spans="2:57" s="2" customFormat="1" ht="14.45" hidden="1" customHeight="1">
      <c r="B33" s="36"/>
      <c r="F33" s="27" t="s">
        <v>45</v>
      </c>
      <c r="L33" s="231">
        <v>0</v>
      </c>
      <c r="M33" s="230"/>
      <c r="N33" s="230"/>
      <c r="O33" s="230"/>
      <c r="P33" s="230"/>
      <c r="W33" s="229">
        <f>ROUND(BD94, 2)</f>
        <v>0</v>
      </c>
      <c r="X33" s="230"/>
      <c r="Y33" s="230"/>
      <c r="Z33" s="230"/>
      <c r="AA33" s="230"/>
      <c r="AB33" s="230"/>
      <c r="AC33" s="230"/>
      <c r="AD33" s="230"/>
      <c r="AE33" s="230"/>
      <c r="AK33" s="229">
        <v>0</v>
      </c>
      <c r="AL33" s="230"/>
      <c r="AM33" s="230"/>
      <c r="AN33" s="230"/>
      <c r="AO33" s="230"/>
      <c r="AR33" s="36"/>
      <c r="BE33" s="219"/>
    </row>
    <row r="34" spans="2:57" s="1" customFormat="1" ht="6.95" customHeight="1">
      <c r="B34" s="32"/>
      <c r="AR34" s="32"/>
      <c r="BE34" s="218"/>
    </row>
    <row r="35" spans="2:57" s="1" customFormat="1" ht="25.9" customHeight="1">
      <c r="B35" s="32"/>
      <c r="C35" s="37"/>
      <c r="D35" s="38" t="s">
        <v>46</v>
      </c>
      <c r="E35" s="39"/>
      <c r="F35" s="39"/>
      <c r="G35" s="39"/>
      <c r="H35" s="39"/>
      <c r="I35" s="39"/>
      <c r="J35" s="39"/>
      <c r="K35" s="39"/>
      <c r="L35" s="39"/>
      <c r="M35" s="39"/>
      <c r="N35" s="39"/>
      <c r="O35" s="39"/>
      <c r="P35" s="39"/>
      <c r="Q35" s="39"/>
      <c r="R35" s="39"/>
      <c r="S35" s="39"/>
      <c r="T35" s="40" t="s">
        <v>47</v>
      </c>
      <c r="U35" s="39"/>
      <c r="V35" s="39"/>
      <c r="W35" s="39"/>
      <c r="X35" s="235" t="s">
        <v>48</v>
      </c>
      <c r="Y35" s="233"/>
      <c r="Z35" s="233"/>
      <c r="AA35" s="233"/>
      <c r="AB35" s="233"/>
      <c r="AC35" s="39"/>
      <c r="AD35" s="39"/>
      <c r="AE35" s="39"/>
      <c r="AF35" s="39"/>
      <c r="AG35" s="39"/>
      <c r="AH35" s="39"/>
      <c r="AI35" s="39"/>
      <c r="AJ35" s="39"/>
      <c r="AK35" s="232">
        <f>SUM(AK26:AK33)</f>
        <v>0</v>
      </c>
      <c r="AL35" s="233"/>
      <c r="AM35" s="233"/>
      <c r="AN35" s="233"/>
      <c r="AO35" s="234"/>
      <c r="AP35" s="37"/>
      <c r="AQ35" s="37"/>
      <c r="AR35" s="32"/>
    </row>
    <row r="36" spans="2:57" s="1" customFormat="1" ht="6.95" customHeight="1">
      <c r="B36" s="32"/>
      <c r="AR36" s="32"/>
    </row>
    <row r="37" spans="2:57" s="1" customFormat="1" ht="14.45" customHeight="1">
      <c r="B37" s="32"/>
      <c r="AR37" s="32"/>
    </row>
    <row r="38" spans="2:57" ht="14.45" customHeight="1">
      <c r="B38" s="20"/>
      <c r="AR38" s="20"/>
    </row>
    <row r="39" spans="2:57" ht="14.45" customHeight="1">
      <c r="B39" s="20"/>
      <c r="AR39" s="20"/>
    </row>
    <row r="40" spans="2:57" ht="14.45" customHeight="1">
      <c r="B40" s="20"/>
      <c r="AR40" s="20"/>
    </row>
    <row r="41" spans="2:57" ht="14.45" customHeight="1">
      <c r="B41" s="20"/>
      <c r="AR41" s="20"/>
    </row>
    <row r="42" spans="2:57" ht="14.45" customHeight="1">
      <c r="B42" s="20"/>
      <c r="AR42" s="20"/>
    </row>
    <row r="43" spans="2:57" ht="14.45" customHeight="1">
      <c r="B43" s="20"/>
      <c r="AR43" s="20"/>
    </row>
    <row r="44" spans="2:57" ht="14.45" customHeight="1">
      <c r="B44" s="20"/>
      <c r="AR44" s="20"/>
    </row>
    <row r="45" spans="2:57" ht="14.45" customHeight="1">
      <c r="B45" s="20"/>
      <c r="AR45" s="20"/>
    </row>
    <row r="46" spans="2:57" ht="14.45" customHeight="1">
      <c r="B46" s="20"/>
      <c r="AR46" s="20"/>
    </row>
    <row r="47" spans="2:57" ht="14.45" customHeight="1">
      <c r="B47" s="20"/>
      <c r="AR47" s="20"/>
    </row>
    <row r="48" spans="2:57" ht="14.45" customHeight="1">
      <c r="B48" s="20"/>
      <c r="AR48" s="20"/>
    </row>
    <row r="49" spans="2:44" s="1" customFormat="1" ht="14.45" customHeight="1">
      <c r="B49" s="32"/>
      <c r="D49" s="41" t="s">
        <v>49</v>
      </c>
      <c r="E49" s="42"/>
      <c r="F49" s="42"/>
      <c r="G49" s="42"/>
      <c r="H49" s="42"/>
      <c r="I49" s="42"/>
      <c r="J49" s="42"/>
      <c r="K49" s="42"/>
      <c r="L49" s="42"/>
      <c r="M49" s="42"/>
      <c r="N49" s="42"/>
      <c r="O49" s="42"/>
      <c r="P49" s="42"/>
      <c r="Q49" s="42"/>
      <c r="R49" s="42"/>
      <c r="S49" s="42"/>
      <c r="T49" s="42"/>
      <c r="U49" s="42"/>
      <c r="V49" s="42"/>
      <c r="W49" s="42"/>
      <c r="X49" s="42"/>
      <c r="Y49" s="42"/>
      <c r="Z49" s="42"/>
      <c r="AA49" s="42"/>
      <c r="AB49" s="42"/>
      <c r="AC49" s="42"/>
      <c r="AD49" s="42"/>
      <c r="AE49" s="42"/>
      <c r="AF49" s="42"/>
      <c r="AG49" s="42"/>
      <c r="AH49" s="41" t="s">
        <v>50</v>
      </c>
      <c r="AI49" s="42"/>
      <c r="AJ49" s="42"/>
      <c r="AK49" s="42"/>
      <c r="AL49" s="42"/>
      <c r="AM49" s="42"/>
      <c r="AN49" s="42"/>
      <c r="AO49" s="42"/>
      <c r="AR49" s="32"/>
    </row>
    <row r="50" spans="2:44">
      <c r="B50" s="20"/>
      <c r="AR50" s="20"/>
    </row>
    <row r="51" spans="2:44">
      <c r="B51" s="20"/>
      <c r="AR51" s="20"/>
    </row>
    <row r="52" spans="2:44">
      <c r="B52" s="20"/>
      <c r="AR52" s="20"/>
    </row>
    <row r="53" spans="2:44">
      <c r="B53" s="20"/>
      <c r="AR53" s="20"/>
    </row>
    <row r="54" spans="2:44">
      <c r="B54" s="20"/>
      <c r="AR54" s="20"/>
    </row>
    <row r="55" spans="2:44">
      <c r="B55" s="20"/>
      <c r="AR55" s="20"/>
    </row>
    <row r="56" spans="2:44">
      <c r="B56" s="20"/>
      <c r="AR56" s="20"/>
    </row>
    <row r="57" spans="2:44">
      <c r="B57" s="20"/>
      <c r="AR57" s="20"/>
    </row>
    <row r="58" spans="2:44">
      <c r="B58" s="20"/>
      <c r="AR58" s="20"/>
    </row>
    <row r="59" spans="2:44">
      <c r="B59" s="20"/>
      <c r="AR59" s="20"/>
    </row>
    <row r="60" spans="2:44" s="1" customFormat="1" ht="12.75">
      <c r="B60" s="32"/>
      <c r="D60" s="43" t="s">
        <v>51</v>
      </c>
      <c r="E60" s="34"/>
      <c r="F60" s="34"/>
      <c r="G60" s="34"/>
      <c r="H60" s="34"/>
      <c r="I60" s="34"/>
      <c r="J60" s="34"/>
      <c r="K60" s="34"/>
      <c r="L60" s="34"/>
      <c r="M60" s="34"/>
      <c r="N60" s="34"/>
      <c r="O60" s="34"/>
      <c r="P60" s="34"/>
      <c r="Q60" s="34"/>
      <c r="R60" s="34"/>
      <c r="S60" s="34"/>
      <c r="T60" s="34"/>
      <c r="U60" s="34"/>
      <c r="V60" s="43" t="s">
        <v>52</v>
      </c>
      <c r="W60" s="34"/>
      <c r="X60" s="34"/>
      <c r="Y60" s="34"/>
      <c r="Z60" s="34"/>
      <c r="AA60" s="34"/>
      <c r="AB60" s="34"/>
      <c r="AC60" s="34"/>
      <c r="AD60" s="34"/>
      <c r="AE60" s="34"/>
      <c r="AF60" s="34"/>
      <c r="AG60" s="34"/>
      <c r="AH60" s="43" t="s">
        <v>51</v>
      </c>
      <c r="AI60" s="34"/>
      <c r="AJ60" s="34"/>
      <c r="AK60" s="34"/>
      <c r="AL60" s="34"/>
      <c r="AM60" s="43" t="s">
        <v>52</v>
      </c>
      <c r="AN60" s="34"/>
      <c r="AO60" s="34"/>
      <c r="AR60" s="32"/>
    </row>
    <row r="61" spans="2:44">
      <c r="B61" s="20"/>
      <c r="AR61" s="20"/>
    </row>
    <row r="62" spans="2:44">
      <c r="B62" s="20"/>
      <c r="AR62" s="20"/>
    </row>
    <row r="63" spans="2:44">
      <c r="B63" s="20"/>
      <c r="AR63" s="20"/>
    </row>
    <row r="64" spans="2:44" s="1" customFormat="1" ht="12.75">
      <c r="B64" s="32"/>
      <c r="D64" s="41" t="s">
        <v>53</v>
      </c>
      <c r="E64" s="42"/>
      <c r="F64" s="42"/>
      <c r="G64" s="42"/>
      <c r="H64" s="42"/>
      <c r="I64" s="42"/>
      <c r="J64" s="42"/>
      <c r="K64" s="42"/>
      <c r="L64" s="42"/>
      <c r="M64" s="42"/>
      <c r="N64" s="42"/>
      <c r="O64" s="42"/>
      <c r="P64" s="42"/>
      <c r="Q64" s="42"/>
      <c r="R64" s="42"/>
      <c r="S64" s="42"/>
      <c r="T64" s="42"/>
      <c r="U64" s="42"/>
      <c r="V64" s="42"/>
      <c r="W64" s="42"/>
      <c r="X64" s="42"/>
      <c r="Y64" s="42"/>
      <c r="Z64" s="42"/>
      <c r="AA64" s="42"/>
      <c r="AB64" s="42"/>
      <c r="AC64" s="42"/>
      <c r="AD64" s="42"/>
      <c r="AE64" s="42"/>
      <c r="AF64" s="42"/>
      <c r="AG64" s="42"/>
      <c r="AH64" s="41" t="s">
        <v>54</v>
      </c>
      <c r="AI64" s="42"/>
      <c r="AJ64" s="42"/>
      <c r="AK64" s="42"/>
      <c r="AL64" s="42"/>
      <c r="AM64" s="42"/>
      <c r="AN64" s="42"/>
      <c r="AO64" s="42"/>
      <c r="AR64" s="32"/>
    </row>
    <row r="65" spans="2:44">
      <c r="B65" s="20"/>
      <c r="AR65" s="20"/>
    </row>
    <row r="66" spans="2:44">
      <c r="B66" s="20"/>
      <c r="AR66" s="20"/>
    </row>
    <row r="67" spans="2:44">
      <c r="B67" s="20"/>
      <c r="AR67" s="20"/>
    </row>
    <row r="68" spans="2:44">
      <c r="B68" s="20"/>
      <c r="AR68" s="20"/>
    </row>
    <row r="69" spans="2:44">
      <c r="B69" s="20"/>
      <c r="AR69" s="20"/>
    </row>
    <row r="70" spans="2:44">
      <c r="B70" s="20"/>
      <c r="AR70" s="20"/>
    </row>
    <row r="71" spans="2:44">
      <c r="B71" s="20"/>
      <c r="AR71" s="20"/>
    </row>
    <row r="72" spans="2:44">
      <c r="B72" s="20"/>
      <c r="AR72" s="20"/>
    </row>
    <row r="73" spans="2:44">
      <c r="B73" s="20"/>
      <c r="AR73" s="20"/>
    </row>
    <row r="74" spans="2:44">
      <c r="B74" s="20"/>
      <c r="AR74" s="20"/>
    </row>
    <row r="75" spans="2:44" s="1" customFormat="1" ht="12.75">
      <c r="B75" s="32"/>
      <c r="D75" s="43" t="s">
        <v>51</v>
      </c>
      <c r="E75" s="34"/>
      <c r="F75" s="34"/>
      <c r="G75" s="34"/>
      <c r="H75" s="34"/>
      <c r="I75" s="34"/>
      <c r="J75" s="34"/>
      <c r="K75" s="34"/>
      <c r="L75" s="34"/>
      <c r="M75" s="34"/>
      <c r="N75" s="34"/>
      <c r="O75" s="34"/>
      <c r="P75" s="34"/>
      <c r="Q75" s="34"/>
      <c r="R75" s="34"/>
      <c r="S75" s="34"/>
      <c r="T75" s="34"/>
      <c r="U75" s="34"/>
      <c r="V75" s="43" t="s">
        <v>52</v>
      </c>
      <c r="W75" s="34"/>
      <c r="X75" s="34"/>
      <c r="Y75" s="34"/>
      <c r="Z75" s="34"/>
      <c r="AA75" s="34"/>
      <c r="AB75" s="34"/>
      <c r="AC75" s="34"/>
      <c r="AD75" s="34"/>
      <c r="AE75" s="34"/>
      <c r="AF75" s="34"/>
      <c r="AG75" s="34"/>
      <c r="AH75" s="43" t="s">
        <v>51</v>
      </c>
      <c r="AI75" s="34"/>
      <c r="AJ75" s="34"/>
      <c r="AK75" s="34"/>
      <c r="AL75" s="34"/>
      <c r="AM75" s="43" t="s">
        <v>52</v>
      </c>
      <c r="AN75" s="34"/>
      <c r="AO75" s="34"/>
      <c r="AR75" s="32"/>
    </row>
    <row r="76" spans="2:44" s="1" customFormat="1">
      <c r="B76" s="32"/>
      <c r="AR76" s="32"/>
    </row>
    <row r="77" spans="2:44" s="1" customFormat="1" ht="6.95" customHeight="1">
      <c r="B77" s="44"/>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c r="AC77" s="45"/>
      <c r="AD77" s="45"/>
      <c r="AE77" s="45"/>
      <c r="AF77" s="45"/>
      <c r="AG77" s="45"/>
      <c r="AH77" s="45"/>
      <c r="AI77" s="45"/>
      <c r="AJ77" s="45"/>
      <c r="AK77" s="45"/>
      <c r="AL77" s="45"/>
      <c r="AM77" s="45"/>
      <c r="AN77" s="45"/>
      <c r="AO77" s="45"/>
      <c r="AP77" s="45"/>
      <c r="AQ77" s="45"/>
      <c r="AR77" s="32"/>
    </row>
    <row r="81" spans="1:91" s="1" customFormat="1" ht="6.95" customHeight="1">
      <c r="B81" s="46"/>
      <c r="C81" s="47"/>
      <c r="D81" s="47"/>
      <c r="E81" s="47"/>
      <c r="F81" s="47"/>
      <c r="G81" s="47"/>
      <c r="H81" s="47"/>
      <c r="I81" s="47"/>
      <c r="J81" s="47"/>
      <c r="K81" s="47"/>
      <c r="L81" s="47"/>
      <c r="M81" s="47"/>
      <c r="N81" s="47"/>
      <c r="O81" s="47"/>
      <c r="P81" s="47"/>
      <c r="Q81" s="47"/>
      <c r="R81" s="47"/>
      <c r="S81" s="47"/>
      <c r="T81" s="47"/>
      <c r="U81" s="47"/>
      <c r="V81" s="47"/>
      <c r="W81" s="47"/>
      <c r="X81" s="47"/>
      <c r="Y81" s="47"/>
      <c r="Z81" s="47"/>
      <c r="AA81" s="47"/>
      <c r="AB81" s="47"/>
      <c r="AC81" s="47"/>
      <c r="AD81" s="47"/>
      <c r="AE81" s="47"/>
      <c r="AF81" s="47"/>
      <c r="AG81" s="47"/>
      <c r="AH81" s="47"/>
      <c r="AI81" s="47"/>
      <c r="AJ81" s="47"/>
      <c r="AK81" s="47"/>
      <c r="AL81" s="47"/>
      <c r="AM81" s="47"/>
      <c r="AN81" s="47"/>
      <c r="AO81" s="47"/>
      <c r="AP81" s="47"/>
      <c r="AQ81" s="47"/>
      <c r="AR81" s="32"/>
    </row>
    <row r="82" spans="1:91" s="1" customFormat="1" ht="24.95" customHeight="1">
      <c r="B82" s="32"/>
      <c r="C82" s="21" t="s">
        <v>55</v>
      </c>
      <c r="AR82" s="32"/>
    </row>
    <row r="83" spans="1:91" s="1" customFormat="1" ht="6.95" customHeight="1">
      <c r="B83" s="32"/>
      <c r="AR83" s="32"/>
    </row>
    <row r="84" spans="1:91" s="3" customFormat="1" ht="12" customHeight="1">
      <c r="B84" s="48"/>
      <c r="C84" s="27" t="s">
        <v>13</v>
      </c>
      <c r="L84" s="3" t="str">
        <f>K5</f>
        <v>N25-008_exp1-2</v>
      </c>
      <c r="AR84" s="48"/>
    </row>
    <row r="85" spans="1:91" s="4" customFormat="1" ht="36.950000000000003" customHeight="1">
      <c r="B85" s="49"/>
      <c r="C85" s="50" t="s">
        <v>16</v>
      </c>
      <c r="L85" s="208" t="str">
        <f>K6</f>
        <v>ONJI–PŘEMÍSTĚNÍ ODD. PSYCHIATRIE PO DOBU VÝSTAVBY NOVÉHO PAVILONU–STAVEBNÍ ÚPRAVY PAVILONU B–PD–ZD/23/446</v>
      </c>
      <c r="M85" s="209"/>
      <c r="N85" s="209"/>
      <c r="O85" s="209"/>
      <c r="P85" s="209"/>
      <c r="Q85" s="209"/>
      <c r="R85" s="209"/>
      <c r="S85" s="209"/>
      <c r="T85" s="209"/>
      <c r="U85" s="209"/>
      <c r="V85" s="209"/>
      <c r="W85" s="209"/>
      <c r="X85" s="209"/>
      <c r="Y85" s="209"/>
      <c r="Z85" s="209"/>
      <c r="AA85" s="209"/>
      <c r="AB85" s="209"/>
      <c r="AC85" s="209"/>
      <c r="AD85" s="209"/>
      <c r="AE85" s="209"/>
      <c r="AF85" s="209"/>
      <c r="AG85" s="209"/>
      <c r="AH85" s="209"/>
      <c r="AI85" s="209"/>
      <c r="AJ85" s="209"/>
      <c r="AK85" s="209"/>
      <c r="AL85" s="209"/>
      <c r="AM85" s="209"/>
      <c r="AN85" s="209"/>
      <c r="AO85" s="209"/>
      <c r="AR85" s="49"/>
    </row>
    <row r="86" spans="1:91" s="1" customFormat="1" ht="6.95" customHeight="1">
      <c r="B86" s="32"/>
      <c r="AR86" s="32"/>
    </row>
    <row r="87" spans="1:91" s="1" customFormat="1" ht="12" customHeight="1">
      <c r="B87" s="32"/>
      <c r="C87" s="27" t="s">
        <v>20</v>
      </c>
      <c r="L87" s="51" t="str">
        <f>IF(K8="","",K8)</f>
        <v xml:space="preserve"> </v>
      </c>
      <c r="AI87" s="27" t="s">
        <v>22</v>
      </c>
      <c r="AM87" s="240" t="str">
        <f>IF(AN8= "","",AN8)</f>
        <v>24. 3. 2025</v>
      </c>
      <c r="AN87" s="240"/>
      <c r="AR87" s="32"/>
    </row>
    <row r="88" spans="1:91" s="1" customFormat="1" ht="6.95" customHeight="1">
      <c r="B88" s="32"/>
      <c r="AR88" s="32"/>
    </row>
    <row r="89" spans="1:91" s="1" customFormat="1" ht="15.2" customHeight="1">
      <c r="B89" s="32"/>
      <c r="C89" s="27" t="s">
        <v>24</v>
      </c>
      <c r="L89" s="3" t="str">
        <f>IF(E11= "","",E11)</f>
        <v>KRÁLOVÉHRADECKÝ KRAJ</v>
      </c>
      <c r="AI89" s="27" t="s">
        <v>30</v>
      </c>
      <c r="AM89" s="238" t="str">
        <f>IF(E17="","",E17)</f>
        <v>KANIA a.s.</v>
      </c>
      <c r="AN89" s="239"/>
      <c r="AO89" s="239"/>
      <c r="AP89" s="239"/>
      <c r="AR89" s="32"/>
      <c r="AS89" s="243" t="s">
        <v>56</v>
      </c>
      <c r="AT89" s="244"/>
      <c r="AU89" s="53"/>
      <c r="AV89" s="53"/>
      <c r="AW89" s="53"/>
      <c r="AX89" s="53"/>
      <c r="AY89" s="53"/>
      <c r="AZ89" s="53"/>
      <c r="BA89" s="53"/>
      <c r="BB89" s="53"/>
      <c r="BC89" s="53"/>
      <c r="BD89" s="54"/>
    </row>
    <row r="90" spans="1:91" s="1" customFormat="1" ht="15.2" customHeight="1">
      <c r="B90" s="32"/>
      <c r="C90" s="27" t="s">
        <v>28</v>
      </c>
      <c r="L90" s="3" t="str">
        <f>IF(E14= "Vyplň údaj","",E14)</f>
        <v/>
      </c>
      <c r="AI90" s="27" t="s">
        <v>33</v>
      </c>
      <c r="AM90" s="238" t="str">
        <f>IF(E20="","",E20)</f>
        <v xml:space="preserve"> </v>
      </c>
      <c r="AN90" s="239"/>
      <c r="AO90" s="239"/>
      <c r="AP90" s="239"/>
      <c r="AR90" s="32"/>
      <c r="AS90" s="245"/>
      <c r="AT90" s="246"/>
      <c r="BD90" s="56"/>
    </row>
    <row r="91" spans="1:91" s="1" customFormat="1" ht="10.9" customHeight="1">
      <c r="B91" s="32"/>
      <c r="AR91" s="32"/>
      <c r="AS91" s="245"/>
      <c r="AT91" s="246"/>
      <c r="BD91" s="56"/>
    </row>
    <row r="92" spans="1:91" s="1" customFormat="1" ht="29.25" customHeight="1">
      <c r="B92" s="32"/>
      <c r="C92" s="214" t="s">
        <v>57</v>
      </c>
      <c r="D92" s="205"/>
      <c r="E92" s="205"/>
      <c r="F92" s="205"/>
      <c r="G92" s="205"/>
      <c r="H92" s="57"/>
      <c r="I92" s="204" t="s">
        <v>58</v>
      </c>
      <c r="J92" s="205"/>
      <c r="K92" s="205"/>
      <c r="L92" s="205"/>
      <c r="M92" s="205"/>
      <c r="N92" s="205"/>
      <c r="O92" s="205"/>
      <c r="P92" s="205"/>
      <c r="Q92" s="205"/>
      <c r="R92" s="205"/>
      <c r="S92" s="205"/>
      <c r="T92" s="205"/>
      <c r="U92" s="205"/>
      <c r="V92" s="205"/>
      <c r="W92" s="205"/>
      <c r="X92" s="205"/>
      <c r="Y92" s="205"/>
      <c r="Z92" s="205"/>
      <c r="AA92" s="205"/>
      <c r="AB92" s="205"/>
      <c r="AC92" s="205"/>
      <c r="AD92" s="205"/>
      <c r="AE92" s="205"/>
      <c r="AF92" s="205"/>
      <c r="AG92" s="237" t="s">
        <v>59</v>
      </c>
      <c r="AH92" s="205"/>
      <c r="AI92" s="205"/>
      <c r="AJ92" s="205"/>
      <c r="AK92" s="205"/>
      <c r="AL92" s="205"/>
      <c r="AM92" s="205"/>
      <c r="AN92" s="204" t="s">
        <v>60</v>
      </c>
      <c r="AO92" s="205"/>
      <c r="AP92" s="241"/>
      <c r="AQ92" s="58" t="s">
        <v>61</v>
      </c>
      <c r="AR92" s="32"/>
      <c r="AS92" s="59" t="s">
        <v>62</v>
      </c>
      <c r="AT92" s="60" t="s">
        <v>63</v>
      </c>
      <c r="AU92" s="60" t="s">
        <v>64</v>
      </c>
      <c r="AV92" s="60" t="s">
        <v>65</v>
      </c>
      <c r="AW92" s="60" t="s">
        <v>66</v>
      </c>
      <c r="AX92" s="60" t="s">
        <v>67</v>
      </c>
      <c r="AY92" s="60" t="s">
        <v>68</v>
      </c>
      <c r="AZ92" s="60" t="s">
        <v>69</v>
      </c>
      <c r="BA92" s="60" t="s">
        <v>70</v>
      </c>
      <c r="BB92" s="60" t="s">
        <v>71</v>
      </c>
      <c r="BC92" s="60" t="s">
        <v>72</v>
      </c>
      <c r="BD92" s="61" t="s">
        <v>73</v>
      </c>
    </row>
    <row r="93" spans="1:91" s="1" customFormat="1" ht="10.9" customHeight="1">
      <c r="B93" s="32"/>
      <c r="AR93" s="32"/>
      <c r="AS93" s="62"/>
      <c r="AT93" s="53"/>
      <c r="AU93" s="53"/>
      <c r="AV93" s="53"/>
      <c r="AW93" s="53"/>
      <c r="AX93" s="53"/>
      <c r="AY93" s="53"/>
      <c r="AZ93" s="53"/>
      <c r="BA93" s="53"/>
      <c r="BB93" s="53"/>
      <c r="BC93" s="53"/>
      <c r="BD93" s="54"/>
    </row>
    <row r="94" spans="1:91" s="5" customFormat="1" ht="32.450000000000003" customHeight="1">
      <c r="B94" s="63"/>
      <c r="C94" s="64" t="s">
        <v>74</v>
      </c>
      <c r="D94" s="65"/>
      <c r="E94" s="65"/>
      <c r="F94" s="65"/>
      <c r="G94" s="65"/>
      <c r="H94" s="65"/>
      <c r="I94" s="65"/>
      <c r="J94" s="65"/>
      <c r="K94" s="65"/>
      <c r="L94" s="65"/>
      <c r="M94" s="65"/>
      <c r="N94" s="65"/>
      <c r="O94" s="65"/>
      <c r="P94" s="65"/>
      <c r="Q94" s="65"/>
      <c r="R94" s="65"/>
      <c r="S94" s="65"/>
      <c r="T94" s="65"/>
      <c r="U94" s="65"/>
      <c r="V94" s="65"/>
      <c r="W94" s="65"/>
      <c r="X94" s="65"/>
      <c r="Y94" s="65"/>
      <c r="Z94" s="65"/>
      <c r="AA94" s="65"/>
      <c r="AB94" s="65"/>
      <c r="AC94" s="65"/>
      <c r="AD94" s="65"/>
      <c r="AE94" s="65"/>
      <c r="AF94" s="65"/>
      <c r="AG94" s="215">
        <f>ROUND(AG95+AG96+AG97+AG102+AG107,2)</f>
        <v>0</v>
      </c>
      <c r="AH94" s="215"/>
      <c r="AI94" s="215"/>
      <c r="AJ94" s="215"/>
      <c r="AK94" s="215"/>
      <c r="AL94" s="215"/>
      <c r="AM94" s="215"/>
      <c r="AN94" s="242">
        <f t="shared" ref="AN94:AN107" si="0">SUM(AG94,AT94)</f>
        <v>0</v>
      </c>
      <c r="AO94" s="242"/>
      <c r="AP94" s="242"/>
      <c r="AQ94" s="67" t="s">
        <v>1</v>
      </c>
      <c r="AR94" s="63"/>
      <c r="AS94" s="68">
        <f>ROUND(AS95+AS96+AS97+AS102+AS107,2)</f>
        <v>0</v>
      </c>
      <c r="AT94" s="69">
        <f t="shared" ref="AT94:AT107" si="1">ROUND(SUM(AV94:AW94),2)</f>
        <v>0</v>
      </c>
      <c r="AU94" s="70">
        <f>ROUND(AU95+AU96+AU97+AU102+AU107,5)</f>
        <v>0</v>
      </c>
      <c r="AV94" s="69">
        <f>ROUND(AZ94*L29,2)</f>
        <v>0</v>
      </c>
      <c r="AW94" s="69">
        <f>ROUND(BA94*L30,2)</f>
        <v>0</v>
      </c>
      <c r="AX94" s="69">
        <f>ROUND(BB94*L29,2)</f>
        <v>0</v>
      </c>
      <c r="AY94" s="69">
        <f>ROUND(BC94*L30,2)</f>
        <v>0</v>
      </c>
      <c r="AZ94" s="69">
        <f>ROUND(AZ95+AZ96+AZ97+AZ102+AZ107,2)</f>
        <v>0</v>
      </c>
      <c r="BA94" s="69">
        <f>ROUND(BA95+BA96+BA97+BA102+BA107,2)</f>
        <v>0</v>
      </c>
      <c r="BB94" s="69">
        <f>ROUND(BB95+BB96+BB97+BB102+BB107,2)</f>
        <v>0</v>
      </c>
      <c r="BC94" s="69">
        <f>ROUND(BC95+BC96+BC97+BC102+BC107,2)</f>
        <v>0</v>
      </c>
      <c r="BD94" s="71">
        <f>ROUND(BD95+BD96+BD97+BD102+BD107,2)</f>
        <v>0</v>
      </c>
      <c r="BS94" s="72" t="s">
        <v>75</v>
      </c>
      <c r="BT94" s="72" t="s">
        <v>76</v>
      </c>
      <c r="BU94" s="73" t="s">
        <v>77</v>
      </c>
      <c r="BV94" s="72" t="s">
        <v>78</v>
      </c>
      <c r="BW94" s="72" t="s">
        <v>4</v>
      </c>
      <c r="BX94" s="72" t="s">
        <v>79</v>
      </c>
      <c r="CL94" s="72" t="s">
        <v>1</v>
      </c>
    </row>
    <row r="95" spans="1:91" s="6" customFormat="1" ht="16.5" customHeight="1">
      <c r="A95" s="74" t="s">
        <v>80</v>
      </c>
      <c r="B95" s="75"/>
      <c r="C95" s="76"/>
      <c r="D95" s="206" t="s">
        <v>81</v>
      </c>
      <c r="E95" s="206"/>
      <c r="F95" s="206"/>
      <c r="G95" s="206"/>
      <c r="H95" s="206"/>
      <c r="I95" s="77"/>
      <c r="J95" s="206" t="s">
        <v>82</v>
      </c>
      <c r="K95" s="206"/>
      <c r="L95" s="206"/>
      <c r="M95" s="206"/>
      <c r="N95" s="206"/>
      <c r="O95" s="206"/>
      <c r="P95" s="206"/>
      <c r="Q95" s="206"/>
      <c r="R95" s="206"/>
      <c r="S95" s="206"/>
      <c r="T95" s="206"/>
      <c r="U95" s="206"/>
      <c r="V95" s="206"/>
      <c r="W95" s="206"/>
      <c r="X95" s="206"/>
      <c r="Y95" s="206"/>
      <c r="Z95" s="206"/>
      <c r="AA95" s="206"/>
      <c r="AB95" s="206"/>
      <c r="AC95" s="206"/>
      <c r="AD95" s="206"/>
      <c r="AE95" s="206"/>
      <c r="AF95" s="206"/>
      <c r="AG95" s="212">
        <f>'D.1.1 - Architektonicko-s...'!J30</f>
        <v>0</v>
      </c>
      <c r="AH95" s="213"/>
      <c r="AI95" s="213"/>
      <c r="AJ95" s="213"/>
      <c r="AK95" s="213"/>
      <c r="AL95" s="213"/>
      <c r="AM95" s="213"/>
      <c r="AN95" s="212">
        <f t="shared" si="0"/>
        <v>0</v>
      </c>
      <c r="AO95" s="213"/>
      <c r="AP95" s="213"/>
      <c r="AQ95" s="78" t="s">
        <v>83</v>
      </c>
      <c r="AR95" s="75"/>
      <c r="AS95" s="79">
        <v>0</v>
      </c>
      <c r="AT95" s="80">
        <f t="shared" si="1"/>
        <v>0</v>
      </c>
      <c r="AU95" s="81">
        <f>'D.1.1 - Architektonicko-s...'!P136</f>
        <v>0</v>
      </c>
      <c r="AV95" s="80">
        <f>'D.1.1 - Architektonicko-s...'!J33</f>
        <v>0</v>
      </c>
      <c r="AW95" s="80">
        <f>'D.1.1 - Architektonicko-s...'!J34</f>
        <v>0</v>
      </c>
      <c r="AX95" s="80">
        <f>'D.1.1 - Architektonicko-s...'!J35</f>
        <v>0</v>
      </c>
      <c r="AY95" s="80">
        <f>'D.1.1 - Architektonicko-s...'!J36</f>
        <v>0</v>
      </c>
      <c r="AZ95" s="80">
        <f>'D.1.1 - Architektonicko-s...'!F33</f>
        <v>0</v>
      </c>
      <c r="BA95" s="80">
        <f>'D.1.1 - Architektonicko-s...'!F34</f>
        <v>0</v>
      </c>
      <c r="BB95" s="80">
        <f>'D.1.1 - Architektonicko-s...'!F35</f>
        <v>0</v>
      </c>
      <c r="BC95" s="80">
        <f>'D.1.1 - Architektonicko-s...'!F36</f>
        <v>0</v>
      </c>
      <c r="BD95" s="82">
        <f>'D.1.1 - Architektonicko-s...'!F37</f>
        <v>0</v>
      </c>
      <c r="BT95" s="83" t="s">
        <v>84</v>
      </c>
      <c r="BV95" s="83" t="s">
        <v>78</v>
      </c>
      <c r="BW95" s="83" t="s">
        <v>85</v>
      </c>
      <c r="BX95" s="83" t="s">
        <v>4</v>
      </c>
      <c r="CL95" s="83" t="s">
        <v>1</v>
      </c>
      <c r="CM95" s="83" t="s">
        <v>86</v>
      </c>
    </row>
    <row r="96" spans="1:91" s="6" customFormat="1" ht="16.5" customHeight="1">
      <c r="A96" s="74" t="s">
        <v>80</v>
      </c>
      <c r="B96" s="75"/>
      <c r="C96" s="76"/>
      <c r="D96" s="206" t="s">
        <v>87</v>
      </c>
      <c r="E96" s="206"/>
      <c r="F96" s="206"/>
      <c r="G96" s="206"/>
      <c r="H96" s="206"/>
      <c r="I96" s="77"/>
      <c r="J96" s="206" t="s">
        <v>88</v>
      </c>
      <c r="K96" s="206"/>
      <c r="L96" s="206"/>
      <c r="M96" s="206"/>
      <c r="N96" s="206"/>
      <c r="O96" s="206"/>
      <c r="P96" s="206"/>
      <c r="Q96" s="206"/>
      <c r="R96" s="206"/>
      <c r="S96" s="206"/>
      <c r="T96" s="206"/>
      <c r="U96" s="206"/>
      <c r="V96" s="206"/>
      <c r="W96" s="206"/>
      <c r="X96" s="206"/>
      <c r="Y96" s="206"/>
      <c r="Z96" s="206"/>
      <c r="AA96" s="206"/>
      <c r="AB96" s="206"/>
      <c r="AC96" s="206"/>
      <c r="AD96" s="206"/>
      <c r="AE96" s="206"/>
      <c r="AF96" s="206"/>
      <c r="AG96" s="212">
        <f>'D.1.3 - Požárně bezpečnos...'!J30</f>
        <v>0</v>
      </c>
      <c r="AH96" s="213"/>
      <c r="AI96" s="213"/>
      <c r="AJ96" s="213"/>
      <c r="AK96" s="213"/>
      <c r="AL96" s="213"/>
      <c r="AM96" s="213"/>
      <c r="AN96" s="212">
        <f t="shared" si="0"/>
        <v>0</v>
      </c>
      <c r="AO96" s="213"/>
      <c r="AP96" s="213"/>
      <c r="AQ96" s="78" t="s">
        <v>83</v>
      </c>
      <c r="AR96" s="75"/>
      <c r="AS96" s="79">
        <v>0</v>
      </c>
      <c r="AT96" s="80">
        <f t="shared" si="1"/>
        <v>0</v>
      </c>
      <c r="AU96" s="81">
        <f>'D.1.3 - Požárně bezpečnos...'!P120</f>
        <v>0</v>
      </c>
      <c r="AV96" s="80">
        <f>'D.1.3 - Požárně bezpečnos...'!J33</f>
        <v>0</v>
      </c>
      <c r="AW96" s="80">
        <f>'D.1.3 - Požárně bezpečnos...'!J34</f>
        <v>0</v>
      </c>
      <c r="AX96" s="80">
        <f>'D.1.3 - Požárně bezpečnos...'!J35</f>
        <v>0</v>
      </c>
      <c r="AY96" s="80">
        <f>'D.1.3 - Požárně bezpečnos...'!J36</f>
        <v>0</v>
      </c>
      <c r="AZ96" s="80">
        <f>'D.1.3 - Požárně bezpečnos...'!F33</f>
        <v>0</v>
      </c>
      <c r="BA96" s="80">
        <f>'D.1.3 - Požárně bezpečnos...'!F34</f>
        <v>0</v>
      </c>
      <c r="BB96" s="80">
        <f>'D.1.3 - Požárně bezpečnos...'!F35</f>
        <v>0</v>
      </c>
      <c r="BC96" s="80">
        <f>'D.1.3 - Požárně bezpečnos...'!F36</f>
        <v>0</v>
      </c>
      <c r="BD96" s="82">
        <f>'D.1.3 - Požárně bezpečnos...'!F37</f>
        <v>0</v>
      </c>
      <c r="BT96" s="83" t="s">
        <v>84</v>
      </c>
      <c r="BV96" s="83" t="s">
        <v>78</v>
      </c>
      <c r="BW96" s="83" t="s">
        <v>89</v>
      </c>
      <c r="BX96" s="83" t="s">
        <v>4</v>
      </c>
      <c r="CL96" s="83" t="s">
        <v>1</v>
      </c>
      <c r="CM96" s="83" t="s">
        <v>86</v>
      </c>
    </row>
    <row r="97" spans="1:91" s="6" customFormat="1" ht="16.5" customHeight="1">
      <c r="B97" s="75"/>
      <c r="C97" s="76"/>
      <c r="D97" s="206" t="s">
        <v>90</v>
      </c>
      <c r="E97" s="206"/>
      <c r="F97" s="206"/>
      <c r="G97" s="206"/>
      <c r="H97" s="206"/>
      <c r="I97" s="77"/>
      <c r="J97" s="206" t="s">
        <v>91</v>
      </c>
      <c r="K97" s="206"/>
      <c r="L97" s="206"/>
      <c r="M97" s="206"/>
      <c r="N97" s="206"/>
      <c r="O97" s="206"/>
      <c r="P97" s="206"/>
      <c r="Q97" s="206"/>
      <c r="R97" s="206"/>
      <c r="S97" s="206"/>
      <c r="T97" s="206"/>
      <c r="U97" s="206"/>
      <c r="V97" s="206"/>
      <c r="W97" s="206"/>
      <c r="X97" s="206"/>
      <c r="Y97" s="206"/>
      <c r="Z97" s="206"/>
      <c r="AA97" s="206"/>
      <c r="AB97" s="206"/>
      <c r="AC97" s="206"/>
      <c r="AD97" s="206"/>
      <c r="AE97" s="206"/>
      <c r="AF97" s="206"/>
      <c r="AG97" s="216">
        <f>ROUND(SUM(AG98:AG101),2)</f>
        <v>0</v>
      </c>
      <c r="AH97" s="213"/>
      <c r="AI97" s="213"/>
      <c r="AJ97" s="213"/>
      <c r="AK97" s="213"/>
      <c r="AL97" s="213"/>
      <c r="AM97" s="213"/>
      <c r="AN97" s="212">
        <f t="shared" si="0"/>
        <v>0</v>
      </c>
      <c r="AO97" s="213"/>
      <c r="AP97" s="213"/>
      <c r="AQ97" s="78" t="s">
        <v>83</v>
      </c>
      <c r="AR97" s="75"/>
      <c r="AS97" s="79">
        <f>ROUND(SUM(AS98:AS101),2)</f>
        <v>0</v>
      </c>
      <c r="AT97" s="80">
        <f t="shared" si="1"/>
        <v>0</v>
      </c>
      <c r="AU97" s="81">
        <f>ROUND(SUM(AU98:AU101),5)</f>
        <v>0</v>
      </c>
      <c r="AV97" s="80">
        <f>ROUND(AZ97*L29,2)</f>
        <v>0</v>
      </c>
      <c r="AW97" s="80">
        <f>ROUND(BA97*L30,2)</f>
        <v>0</v>
      </c>
      <c r="AX97" s="80">
        <f>ROUND(BB97*L29,2)</f>
        <v>0</v>
      </c>
      <c r="AY97" s="80">
        <f>ROUND(BC97*L30,2)</f>
        <v>0</v>
      </c>
      <c r="AZ97" s="80">
        <f>ROUND(SUM(AZ98:AZ101),2)</f>
        <v>0</v>
      </c>
      <c r="BA97" s="80">
        <f>ROUND(SUM(BA98:BA101),2)</f>
        <v>0</v>
      </c>
      <c r="BB97" s="80">
        <f>ROUND(SUM(BB98:BB101),2)</f>
        <v>0</v>
      </c>
      <c r="BC97" s="80">
        <f>ROUND(SUM(BC98:BC101),2)</f>
        <v>0</v>
      </c>
      <c r="BD97" s="82">
        <f>ROUND(SUM(BD98:BD101),2)</f>
        <v>0</v>
      </c>
      <c r="BS97" s="83" t="s">
        <v>75</v>
      </c>
      <c r="BT97" s="83" t="s">
        <v>84</v>
      </c>
      <c r="BU97" s="83" t="s">
        <v>77</v>
      </c>
      <c r="BV97" s="83" t="s">
        <v>78</v>
      </c>
      <c r="BW97" s="83" t="s">
        <v>92</v>
      </c>
      <c r="BX97" s="83" t="s">
        <v>4</v>
      </c>
      <c r="CL97" s="83" t="s">
        <v>1</v>
      </c>
      <c r="CM97" s="83" t="s">
        <v>86</v>
      </c>
    </row>
    <row r="98" spans="1:91" s="3" customFormat="1" ht="16.5" customHeight="1">
      <c r="A98" s="74" t="s">
        <v>80</v>
      </c>
      <c r="B98" s="48"/>
      <c r="C98" s="9"/>
      <c r="D98" s="9"/>
      <c r="E98" s="207" t="s">
        <v>93</v>
      </c>
      <c r="F98" s="207"/>
      <c r="G98" s="207"/>
      <c r="H98" s="207"/>
      <c r="I98" s="207"/>
      <c r="J98" s="9"/>
      <c r="K98" s="207" t="s">
        <v>94</v>
      </c>
      <c r="L98" s="207"/>
      <c r="M98" s="207"/>
      <c r="N98" s="207"/>
      <c r="O98" s="207"/>
      <c r="P98" s="207"/>
      <c r="Q98" s="207"/>
      <c r="R98" s="207"/>
      <c r="S98" s="207"/>
      <c r="T98" s="207"/>
      <c r="U98" s="207"/>
      <c r="V98" s="207"/>
      <c r="W98" s="207"/>
      <c r="X98" s="207"/>
      <c r="Y98" s="207"/>
      <c r="Z98" s="207"/>
      <c r="AA98" s="207"/>
      <c r="AB98" s="207"/>
      <c r="AC98" s="207"/>
      <c r="AD98" s="207"/>
      <c r="AE98" s="207"/>
      <c r="AF98" s="207"/>
      <c r="AG98" s="210">
        <f>'D.1.4.1 - Zdravotně techn...'!J32</f>
        <v>0</v>
      </c>
      <c r="AH98" s="211"/>
      <c r="AI98" s="211"/>
      <c r="AJ98" s="211"/>
      <c r="AK98" s="211"/>
      <c r="AL98" s="211"/>
      <c r="AM98" s="211"/>
      <c r="AN98" s="210">
        <f t="shared" si="0"/>
        <v>0</v>
      </c>
      <c r="AO98" s="211"/>
      <c r="AP98" s="211"/>
      <c r="AQ98" s="84" t="s">
        <v>95</v>
      </c>
      <c r="AR98" s="48"/>
      <c r="AS98" s="85">
        <v>0</v>
      </c>
      <c r="AT98" s="86">
        <f t="shared" si="1"/>
        <v>0</v>
      </c>
      <c r="AU98" s="87">
        <f>'D.1.4.1 - Zdravotně techn...'!P129</f>
        <v>0</v>
      </c>
      <c r="AV98" s="86">
        <f>'D.1.4.1 - Zdravotně techn...'!J35</f>
        <v>0</v>
      </c>
      <c r="AW98" s="86">
        <f>'D.1.4.1 - Zdravotně techn...'!J36</f>
        <v>0</v>
      </c>
      <c r="AX98" s="86">
        <f>'D.1.4.1 - Zdravotně techn...'!J37</f>
        <v>0</v>
      </c>
      <c r="AY98" s="86">
        <f>'D.1.4.1 - Zdravotně techn...'!J38</f>
        <v>0</v>
      </c>
      <c r="AZ98" s="86">
        <f>'D.1.4.1 - Zdravotně techn...'!F35</f>
        <v>0</v>
      </c>
      <c r="BA98" s="86">
        <f>'D.1.4.1 - Zdravotně techn...'!F36</f>
        <v>0</v>
      </c>
      <c r="BB98" s="86">
        <f>'D.1.4.1 - Zdravotně techn...'!F37</f>
        <v>0</v>
      </c>
      <c r="BC98" s="86">
        <f>'D.1.4.1 - Zdravotně techn...'!F38</f>
        <v>0</v>
      </c>
      <c r="BD98" s="88">
        <f>'D.1.4.1 - Zdravotně techn...'!F39</f>
        <v>0</v>
      </c>
      <c r="BT98" s="25" t="s">
        <v>86</v>
      </c>
      <c r="BV98" s="25" t="s">
        <v>78</v>
      </c>
      <c r="BW98" s="25" t="s">
        <v>96</v>
      </c>
      <c r="BX98" s="25" t="s">
        <v>92</v>
      </c>
      <c r="CL98" s="25" t="s">
        <v>1</v>
      </c>
    </row>
    <row r="99" spans="1:91" s="3" customFormat="1" ht="16.5" customHeight="1">
      <c r="A99" s="74" t="s">
        <v>80</v>
      </c>
      <c r="B99" s="48"/>
      <c r="C99" s="9"/>
      <c r="D99" s="9"/>
      <c r="E99" s="207" t="s">
        <v>97</v>
      </c>
      <c r="F99" s="207"/>
      <c r="G99" s="207"/>
      <c r="H99" s="207"/>
      <c r="I99" s="207"/>
      <c r="J99" s="9"/>
      <c r="K99" s="207" t="s">
        <v>98</v>
      </c>
      <c r="L99" s="207"/>
      <c r="M99" s="207"/>
      <c r="N99" s="207"/>
      <c r="O99" s="207"/>
      <c r="P99" s="207"/>
      <c r="Q99" s="207"/>
      <c r="R99" s="207"/>
      <c r="S99" s="207"/>
      <c r="T99" s="207"/>
      <c r="U99" s="207"/>
      <c r="V99" s="207"/>
      <c r="W99" s="207"/>
      <c r="X99" s="207"/>
      <c r="Y99" s="207"/>
      <c r="Z99" s="207"/>
      <c r="AA99" s="207"/>
      <c r="AB99" s="207"/>
      <c r="AC99" s="207"/>
      <c r="AD99" s="207"/>
      <c r="AE99" s="207"/>
      <c r="AF99" s="207"/>
      <c r="AG99" s="210">
        <f>'D.1.4.2 - Vytápění'!J32</f>
        <v>0</v>
      </c>
      <c r="AH99" s="211"/>
      <c r="AI99" s="211"/>
      <c r="AJ99" s="211"/>
      <c r="AK99" s="211"/>
      <c r="AL99" s="211"/>
      <c r="AM99" s="211"/>
      <c r="AN99" s="210">
        <f t="shared" si="0"/>
        <v>0</v>
      </c>
      <c r="AO99" s="211"/>
      <c r="AP99" s="211"/>
      <c r="AQ99" s="84" t="s">
        <v>95</v>
      </c>
      <c r="AR99" s="48"/>
      <c r="AS99" s="85">
        <v>0</v>
      </c>
      <c r="AT99" s="86">
        <f t="shared" si="1"/>
        <v>0</v>
      </c>
      <c r="AU99" s="87">
        <f>'D.1.4.2 - Vytápění'!P127</f>
        <v>0</v>
      </c>
      <c r="AV99" s="86">
        <f>'D.1.4.2 - Vytápění'!J35</f>
        <v>0</v>
      </c>
      <c r="AW99" s="86">
        <f>'D.1.4.2 - Vytápění'!J36</f>
        <v>0</v>
      </c>
      <c r="AX99" s="86">
        <f>'D.1.4.2 - Vytápění'!J37</f>
        <v>0</v>
      </c>
      <c r="AY99" s="86">
        <f>'D.1.4.2 - Vytápění'!J38</f>
        <v>0</v>
      </c>
      <c r="AZ99" s="86">
        <f>'D.1.4.2 - Vytápění'!F35</f>
        <v>0</v>
      </c>
      <c r="BA99" s="86">
        <f>'D.1.4.2 - Vytápění'!F36</f>
        <v>0</v>
      </c>
      <c r="BB99" s="86">
        <f>'D.1.4.2 - Vytápění'!F37</f>
        <v>0</v>
      </c>
      <c r="BC99" s="86">
        <f>'D.1.4.2 - Vytápění'!F38</f>
        <v>0</v>
      </c>
      <c r="BD99" s="88">
        <f>'D.1.4.2 - Vytápění'!F39</f>
        <v>0</v>
      </c>
      <c r="BT99" s="25" t="s">
        <v>86</v>
      </c>
      <c r="BV99" s="25" t="s">
        <v>78</v>
      </c>
      <c r="BW99" s="25" t="s">
        <v>99</v>
      </c>
      <c r="BX99" s="25" t="s">
        <v>92</v>
      </c>
      <c r="CL99" s="25" t="s">
        <v>1</v>
      </c>
    </row>
    <row r="100" spans="1:91" s="3" customFormat="1" ht="16.5" customHeight="1">
      <c r="A100" s="74" t="s">
        <v>80</v>
      </c>
      <c r="B100" s="48"/>
      <c r="C100" s="9"/>
      <c r="D100" s="9"/>
      <c r="E100" s="207" t="s">
        <v>100</v>
      </c>
      <c r="F100" s="207"/>
      <c r="G100" s="207"/>
      <c r="H100" s="207"/>
      <c r="I100" s="207"/>
      <c r="J100" s="9"/>
      <c r="K100" s="207" t="s">
        <v>101</v>
      </c>
      <c r="L100" s="207"/>
      <c r="M100" s="207"/>
      <c r="N100" s="207"/>
      <c r="O100" s="207"/>
      <c r="P100" s="207"/>
      <c r="Q100" s="207"/>
      <c r="R100" s="207"/>
      <c r="S100" s="207"/>
      <c r="T100" s="207"/>
      <c r="U100" s="207"/>
      <c r="V100" s="207"/>
      <c r="W100" s="207"/>
      <c r="X100" s="207"/>
      <c r="Y100" s="207"/>
      <c r="Z100" s="207"/>
      <c r="AA100" s="207"/>
      <c r="AB100" s="207"/>
      <c r="AC100" s="207"/>
      <c r="AD100" s="207"/>
      <c r="AE100" s="207"/>
      <c r="AF100" s="207"/>
      <c r="AG100" s="210">
        <f>'D.1.4.3 - Vzduchotechnika...'!J32</f>
        <v>0</v>
      </c>
      <c r="AH100" s="211"/>
      <c r="AI100" s="211"/>
      <c r="AJ100" s="211"/>
      <c r="AK100" s="211"/>
      <c r="AL100" s="211"/>
      <c r="AM100" s="211"/>
      <c r="AN100" s="210">
        <f t="shared" si="0"/>
        <v>0</v>
      </c>
      <c r="AO100" s="211"/>
      <c r="AP100" s="211"/>
      <c r="AQ100" s="84" t="s">
        <v>95</v>
      </c>
      <c r="AR100" s="48"/>
      <c r="AS100" s="85">
        <v>0</v>
      </c>
      <c r="AT100" s="86">
        <f t="shared" si="1"/>
        <v>0</v>
      </c>
      <c r="AU100" s="87">
        <f>'D.1.4.3 - Vzduchotechnika...'!P124</f>
        <v>0</v>
      </c>
      <c r="AV100" s="86">
        <f>'D.1.4.3 - Vzduchotechnika...'!J35</f>
        <v>0</v>
      </c>
      <c r="AW100" s="86">
        <f>'D.1.4.3 - Vzduchotechnika...'!J36</f>
        <v>0</v>
      </c>
      <c r="AX100" s="86">
        <f>'D.1.4.3 - Vzduchotechnika...'!J37</f>
        <v>0</v>
      </c>
      <c r="AY100" s="86">
        <f>'D.1.4.3 - Vzduchotechnika...'!J38</f>
        <v>0</v>
      </c>
      <c r="AZ100" s="86">
        <f>'D.1.4.3 - Vzduchotechnika...'!F35</f>
        <v>0</v>
      </c>
      <c r="BA100" s="86">
        <f>'D.1.4.3 - Vzduchotechnika...'!F36</f>
        <v>0</v>
      </c>
      <c r="BB100" s="86">
        <f>'D.1.4.3 - Vzduchotechnika...'!F37</f>
        <v>0</v>
      </c>
      <c r="BC100" s="86">
        <f>'D.1.4.3 - Vzduchotechnika...'!F38</f>
        <v>0</v>
      </c>
      <c r="BD100" s="88">
        <f>'D.1.4.3 - Vzduchotechnika...'!F39</f>
        <v>0</v>
      </c>
      <c r="BT100" s="25" t="s">
        <v>86</v>
      </c>
      <c r="BV100" s="25" t="s">
        <v>78</v>
      </c>
      <c r="BW100" s="25" t="s">
        <v>102</v>
      </c>
      <c r="BX100" s="25" t="s">
        <v>92</v>
      </c>
      <c r="CL100" s="25" t="s">
        <v>1</v>
      </c>
    </row>
    <row r="101" spans="1:91" s="3" customFormat="1" ht="16.5" customHeight="1">
      <c r="A101" s="74" t="s">
        <v>80</v>
      </c>
      <c r="B101" s="48"/>
      <c r="C101" s="9"/>
      <c r="D101" s="9"/>
      <c r="E101" s="207" t="s">
        <v>103</v>
      </c>
      <c r="F101" s="207"/>
      <c r="G101" s="207"/>
      <c r="H101" s="207"/>
      <c r="I101" s="207"/>
      <c r="J101" s="9"/>
      <c r="K101" s="207" t="s">
        <v>104</v>
      </c>
      <c r="L101" s="207"/>
      <c r="M101" s="207"/>
      <c r="N101" s="207"/>
      <c r="O101" s="207"/>
      <c r="P101" s="207"/>
      <c r="Q101" s="207"/>
      <c r="R101" s="207"/>
      <c r="S101" s="207"/>
      <c r="T101" s="207"/>
      <c r="U101" s="207"/>
      <c r="V101" s="207"/>
      <c r="W101" s="207"/>
      <c r="X101" s="207"/>
      <c r="Y101" s="207"/>
      <c r="Z101" s="207"/>
      <c r="AA101" s="207"/>
      <c r="AB101" s="207"/>
      <c r="AC101" s="207"/>
      <c r="AD101" s="207"/>
      <c r="AE101" s="207"/>
      <c r="AF101" s="207"/>
      <c r="AG101" s="210">
        <f>'D.1.4.4 - Elektroinstalace'!J32</f>
        <v>0</v>
      </c>
      <c r="AH101" s="211"/>
      <c r="AI101" s="211"/>
      <c r="AJ101" s="211"/>
      <c r="AK101" s="211"/>
      <c r="AL101" s="211"/>
      <c r="AM101" s="211"/>
      <c r="AN101" s="210">
        <f t="shared" si="0"/>
        <v>0</v>
      </c>
      <c r="AO101" s="211"/>
      <c r="AP101" s="211"/>
      <c r="AQ101" s="84" t="s">
        <v>95</v>
      </c>
      <c r="AR101" s="48"/>
      <c r="AS101" s="85">
        <v>0</v>
      </c>
      <c r="AT101" s="86">
        <f t="shared" si="1"/>
        <v>0</v>
      </c>
      <c r="AU101" s="87">
        <f>'D.1.4.4 - Elektroinstalace'!P131</f>
        <v>0</v>
      </c>
      <c r="AV101" s="86">
        <f>'D.1.4.4 - Elektroinstalace'!J35</f>
        <v>0</v>
      </c>
      <c r="AW101" s="86">
        <f>'D.1.4.4 - Elektroinstalace'!J36</f>
        <v>0</v>
      </c>
      <c r="AX101" s="86">
        <f>'D.1.4.4 - Elektroinstalace'!J37</f>
        <v>0</v>
      </c>
      <c r="AY101" s="86">
        <f>'D.1.4.4 - Elektroinstalace'!J38</f>
        <v>0</v>
      </c>
      <c r="AZ101" s="86">
        <f>'D.1.4.4 - Elektroinstalace'!F35</f>
        <v>0</v>
      </c>
      <c r="BA101" s="86">
        <f>'D.1.4.4 - Elektroinstalace'!F36</f>
        <v>0</v>
      </c>
      <c r="BB101" s="86">
        <f>'D.1.4.4 - Elektroinstalace'!F37</f>
        <v>0</v>
      </c>
      <c r="BC101" s="86">
        <f>'D.1.4.4 - Elektroinstalace'!F38</f>
        <v>0</v>
      </c>
      <c r="BD101" s="88">
        <f>'D.1.4.4 - Elektroinstalace'!F39</f>
        <v>0</v>
      </c>
      <c r="BT101" s="25" t="s">
        <v>86</v>
      </c>
      <c r="BV101" s="25" t="s">
        <v>78</v>
      </c>
      <c r="BW101" s="25" t="s">
        <v>105</v>
      </c>
      <c r="BX101" s="25" t="s">
        <v>92</v>
      </c>
      <c r="CL101" s="25" t="s">
        <v>1</v>
      </c>
    </row>
    <row r="102" spans="1:91" s="6" customFormat="1" ht="16.5" customHeight="1">
      <c r="B102" s="75"/>
      <c r="C102" s="76"/>
      <c r="D102" s="206" t="s">
        <v>106</v>
      </c>
      <c r="E102" s="206"/>
      <c r="F102" s="206"/>
      <c r="G102" s="206"/>
      <c r="H102" s="206"/>
      <c r="I102" s="77"/>
      <c r="J102" s="206" t="s">
        <v>107</v>
      </c>
      <c r="K102" s="206"/>
      <c r="L102" s="206"/>
      <c r="M102" s="206"/>
      <c r="N102" s="206"/>
      <c r="O102" s="206"/>
      <c r="P102" s="206"/>
      <c r="Q102" s="206"/>
      <c r="R102" s="206"/>
      <c r="S102" s="206"/>
      <c r="T102" s="206"/>
      <c r="U102" s="206"/>
      <c r="V102" s="206"/>
      <c r="W102" s="206"/>
      <c r="X102" s="206"/>
      <c r="Y102" s="206"/>
      <c r="Z102" s="206"/>
      <c r="AA102" s="206"/>
      <c r="AB102" s="206"/>
      <c r="AC102" s="206"/>
      <c r="AD102" s="206"/>
      <c r="AE102" s="206"/>
      <c r="AF102" s="206"/>
      <c r="AG102" s="216">
        <f>ROUND(SUM(AG103:AG106),2)</f>
        <v>0</v>
      </c>
      <c r="AH102" s="213"/>
      <c r="AI102" s="213"/>
      <c r="AJ102" s="213"/>
      <c r="AK102" s="213"/>
      <c r="AL102" s="213"/>
      <c r="AM102" s="213"/>
      <c r="AN102" s="212">
        <f t="shared" si="0"/>
        <v>0</v>
      </c>
      <c r="AO102" s="213"/>
      <c r="AP102" s="213"/>
      <c r="AQ102" s="78" t="s">
        <v>83</v>
      </c>
      <c r="AR102" s="75"/>
      <c r="AS102" s="79">
        <f>ROUND(SUM(AS103:AS106),2)</f>
        <v>0</v>
      </c>
      <c r="AT102" s="80">
        <f t="shared" si="1"/>
        <v>0</v>
      </c>
      <c r="AU102" s="81">
        <f>ROUND(SUM(AU103:AU106),5)</f>
        <v>0</v>
      </c>
      <c r="AV102" s="80">
        <f>ROUND(AZ102*L29,2)</f>
        <v>0</v>
      </c>
      <c r="AW102" s="80">
        <f>ROUND(BA102*L30,2)</f>
        <v>0</v>
      </c>
      <c r="AX102" s="80">
        <f>ROUND(BB102*L29,2)</f>
        <v>0</v>
      </c>
      <c r="AY102" s="80">
        <f>ROUND(BC102*L30,2)</f>
        <v>0</v>
      </c>
      <c r="AZ102" s="80">
        <f>ROUND(SUM(AZ103:AZ106),2)</f>
        <v>0</v>
      </c>
      <c r="BA102" s="80">
        <f>ROUND(SUM(BA103:BA106),2)</f>
        <v>0</v>
      </c>
      <c r="BB102" s="80">
        <f>ROUND(SUM(BB103:BB106),2)</f>
        <v>0</v>
      </c>
      <c r="BC102" s="80">
        <f>ROUND(SUM(BC103:BC106),2)</f>
        <v>0</v>
      </c>
      <c r="BD102" s="82">
        <f>ROUND(SUM(BD103:BD106),2)</f>
        <v>0</v>
      </c>
      <c r="BS102" s="83" t="s">
        <v>75</v>
      </c>
      <c r="BT102" s="83" t="s">
        <v>84</v>
      </c>
      <c r="BU102" s="83" t="s">
        <v>77</v>
      </c>
      <c r="BV102" s="83" t="s">
        <v>78</v>
      </c>
      <c r="BW102" s="83" t="s">
        <v>108</v>
      </c>
      <c r="BX102" s="83" t="s">
        <v>4</v>
      </c>
      <c r="CL102" s="83" t="s">
        <v>1</v>
      </c>
      <c r="CM102" s="83" t="s">
        <v>86</v>
      </c>
    </row>
    <row r="103" spans="1:91" s="3" customFormat="1" ht="23.25" customHeight="1">
      <c r="A103" s="74" t="s">
        <v>80</v>
      </c>
      <c r="B103" s="48"/>
      <c r="C103" s="9"/>
      <c r="D103" s="9"/>
      <c r="E103" s="207" t="s">
        <v>84</v>
      </c>
      <c r="F103" s="207"/>
      <c r="G103" s="207"/>
      <c r="H103" s="207"/>
      <c r="I103" s="207"/>
      <c r="J103" s="9"/>
      <c r="K103" s="207" t="s">
        <v>109</v>
      </c>
      <c r="L103" s="207"/>
      <c r="M103" s="207"/>
      <c r="N103" s="207"/>
      <c r="O103" s="207"/>
      <c r="P103" s="207"/>
      <c r="Q103" s="207"/>
      <c r="R103" s="207"/>
      <c r="S103" s="207"/>
      <c r="T103" s="207"/>
      <c r="U103" s="207"/>
      <c r="V103" s="207"/>
      <c r="W103" s="207"/>
      <c r="X103" s="207"/>
      <c r="Y103" s="207"/>
      <c r="Z103" s="207"/>
      <c r="AA103" s="207"/>
      <c r="AB103" s="207"/>
      <c r="AC103" s="207"/>
      <c r="AD103" s="207"/>
      <c r="AE103" s="207"/>
      <c r="AF103" s="207"/>
      <c r="AG103" s="210">
        <f>'1 - IN-05-seznam a specif...'!J32</f>
        <v>0</v>
      </c>
      <c r="AH103" s="211"/>
      <c r="AI103" s="211"/>
      <c r="AJ103" s="211"/>
      <c r="AK103" s="211"/>
      <c r="AL103" s="211"/>
      <c r="AM103" s="211"/>
      <c r="AN103" s="210">
        <f t="shared" si="0"/>
        <v>0</v>
      </c>
      <c r="AO103" s="211"/>
      <c r="AP103" s="211"/>
      <c r="AQ103" s="84" t="s">
        <v>95</v>
      </c>
      <c r="AR103" s="48"/>
      <c r="AS103" s="85">
        <v>0</v>
      </c>
      <c r="AT103" s="86">
        <f t="shared" si="1"/>
        <v>0</v>
      </c>
      <c r="AU103" s="87">
        <f>'1 - IN-05-seznam a specif...'!P120</f>
        <v>0</v>
      </c>
      <c r="AV103" s="86">
        <f>'1 - IN-05-seznam a specif...'!J35</f>
        <v>0</v>
      </c>
      <c r="AW103" s="86">
        <f>'1 - IN-05-seznam a specif...'!J36</f>
        <v>0</v>
      </c>
      <c r="AX103" s="86">
        <f>'1 - IN-05-seznam a specif...'!J37</f>
        <v>0</v>
      </c>
      <c r="AY103" s="86">
        <f>'1 - IN-05-seznam a specif...'!J38</f>
        <v>0</v>
      </c>
      <c r="AZ103" s="86">
        <f>'1 - IN-05-seznam a specif...'!F35</f>
        <v>0</v>
      </c>
      <c r="BA103" s="86">
        <f>'1 - IN-05-seznam a specif...'!F36</f>
        <v>0</v>
      </c>
      <c r="BB103" s="86">
        <f>'1 - IN-05-seznam a specif...'!F37</f>
        <v>0</v>
      </c>
      <c r="BC103" s="86">
        <f>'1 - IN-05-seznam a specif...'!F38</f>
        <v>0</v>
      </c>
      <c r="BD103" s="88">
        <f>'1 - IN-05-seznam a specif...'!F39</f>
        <v>0</v>
      </c>
      <c r="BT103" s="25" t="s">
        <v>86</v>
      </c>
      <c r="BV103" s="25" t="s">
        <v>78</v>
      </c>
      <c r="BW103" s="25" t="s">
        <v>110</v>
      </c>
      <c r="BX103" s="25" t="s">
        <v>108</v>
      </c>
      <c r="CL103" s="25" t="s">
        <v>1</v>
      </c>
    </row>
    <row r="104" spans="1:91" s="3" customFormat="1" ht="16.5" customHeight="1">
      <c r="A104" s="74" t="s">
        <v>80</v>
      </c>
      <c r="B104" s="48"/>
      <c r="C104" s="9"/>
      <c r="D104" s="9"/>
      <c r="E104" s="207" t="s">
        <v>86</v>
      </c>
      <c r="F104" s="207"/>
      <c r="G104" s="207"/>
      <c r="H104" s="207"/>
      <c r="I104" s="207"/>
      <c r="J104" s="9"/>
      <c r="K104" s="207" t="s">
        <v>111</v>
      </c>
      <c r="L104" s="207"/>
      <c r="M104" s="207"/>
      <c r="N104" s="207"/>
      <c r="O104" s="207"/>
      <c r="P104" s="207"/>
      <c r="Q104" s="207"/>
      <c r="R104" s="207"/>
      <c r="S104" s="207"/>
      <c r="T104" s="207"/>
      <c r="U104" s="207"/>
      <c r="V104" s="207"/>
      <c r="W104" s="207"/>
      <c r="X104" s="207"/>
      <c r="Y104" s="207"/>
      <c r="Z104" s="207"/>
      <c r="AA104" s="207"/>
      <c r="AB104" s="207"/>
      <c r="AC104" s="207"/>
      <c r="AD104" s="207"/>
      <c r="AE104" s="207"/>
      <c r="AF104" s="207"/>
      <c r="AG104" s="210">
        <f>'2 - IN-16-seznam a specif...'!J32</f>
        <v>0</v>
      </c>
      <c r="AH104" s="211"/>
      <c r="AI104" s="211"/>
      <c r="AJ104" s="211"/>
      <c r="AK104" s="211"/>
      <c r="AL104" s="211"/>
      <c r="AM104" s="211"/>
      <c r="AN104" s="210">
        <f t="shared" si="0"/>
        <v>0</v>
      </c>
      <c r="AO104" s="211"/>
      <c r="AP104" s="211"/>
      <c r="AQ104" s="84" t="s">
        <v>95</v>
      </c>
      <c r="AR104" s="48"/>
      <c r="AS104" s="85">
        <v>0</v>
      </c>
      <c r="AT104" s="86">
        <f t="shared" si="1"/>
        <v>0</v>
      </c>
      <c r="AU104" s="87">
        <f>'2 - IN-16-seznam a specif...'!P120</f>
        <v>0</v>
      </c>
      <c r="AV104" s="86">
        <f>'2 - IN-16-seznam a specif...'!J35</f>
        <v>0</v>
      </c>
      <c r="AW104" s="86">
        <f>'2 - IN-16-seznam a specif...'!J36</f>
        <v>0</v>
      </c>
      <c r="AX104" s="86">
        <f>'2 - IN-16-seznam a specif...'!J37</f>
        <v>0</v>
      </c>
      <c r="AY104" s="86">
        <f>'2 - IN-16-seznam a specif...'!J38</f>
        <v>0</v>
      </c>
      <c r="AZ104" s="86">
        <f>'2 - IN-16-seznam a specif...'!F35</f>
        <v>0</v>
      </c>
      <c r="BA104" s="86">
        <f>'2 - IN-16-seznam a specif...'!F36</f>
        <v>0</v>
      </c>
      <c r="BB104" s="86">
        <f>'2 - IN-16-seznam a specif...'!F37</f>
        <v>0</v>
      </c>
      <c r="BC104" s="86">
        <f>'2 - IN-16-seznam a specif...'!F38</f>
        <v>0</v>
      </c>
      <c r="BD104" s="88">
        <f>'2 - IN-16-seznam a specif...'!F39</f>
        <v>0</v>
      </c>
      <c r="BT104" s="25" t="s">
        <v>86</v>
      </c>
      <c r="BV104" s="25" t="s">
        <v>78</v>
      </c>
      <c r="BW104" s="25" t="s">
        <v>112</v>
      </c>
      <c r="BX104" s="25" t="s">
        <v>108</v>
      </c>
      <c r="CL104" s="25" t="s">
        <v>1</v>
      </c>
    </row>
    <row r="105" spans="1:91" s="3" customFormat="1" ht="16.5" customHeight="1">
      <c r="A105" s="74" t="s">
        <v>80</v>
      </c>
      <c r="B105" s="48"/>
      <c r="C105" s="9"/>
      <c r="D105" s="9"/>
      <c r="E105" s="207" t="s">
        <v>113</v>
      </c>
      <c r="F105" s="207"/>
      <c r="G105" s="207"/>
      <c r="H105" s="207"/>
      <c r="I105" s="207"/>
      <c r="J105" s="9"/>
      <c r="K105" s="207" t="s">
        <v>114</v>
      </c>
      <c r="L105" s="207"/>
      <c r="M105" s="207"/>
      <c r="N105" s="207"/>
      <c r="O105" s="207"/>
      <c r="P105" s="207"/>
      <c r="Q105" s="207"/>
      <c r="R105" s="207"/>
      <c r="S105" s="207"/>
      <c r="T105" s="207"/>
      <c r="U105" s="207"/>
      <c r="V105" s="207"/>
      <c r="W105" s="207"/>
      <c r="X105" s="207"/>
      <c r="Y105" s="207"/>
      <c r="Z105" s="207"/>
      <c r="AA105" s="207"/>
      <c r="AB105" s="207"/>
      <c r="AC105" s="207"/>
      <c r="AD105" s="207"/>
      <c r="AE105" s="207"/>
      <c r="AF105" s="207"/>
      <c r="AG105" s="210">
        <f>'3 - IN-03-Ochranné prvky ...'!J32</f>
        <v>0</v>
      </c>
      <c r="AH105" s="211"/>
      <c r="AI105" s="211"/>
      <c r="AJ105" s="211"/>
      <c r="AK105" s="211"/>
      <c r="AL105" s="211"/>
      <c r="AM105" s="211"/>
      <c r="AN105" s="210">
        <f t="shared" si="0"/>
        <v>0</v>
      </c>
      <c r="AO105" s="211"/>
      <c r="AP105" s="211"/>
      <c r="AQ105" s="84" t="s">
        <v>95</v>
      </c>
      <c r="AR105" s="48"/>
      <c r="AS105" s="85">
        <v>0</v>
      </c>
      <c r="AT105" s="86">
        <f t="shared" si="1"/>
        <v>0</v>
      </c>
      <c r="AU105" s="87">
        <f>'3 - IN-03-Ochranné prvky ...'!P122</f>
        <v>0</v>
      </c>
      <c r="AV105" s="86">
        <f>'3 - IN-03-Ochranné prvky ...'!J35</f>
        <v>0</v>
      </c>
      <c r="AW105" s="86">
        <f>'3 - IN-03-Ochranné prvky ...'!J36</f>
        <v>0</v>
      </c>
      <c r="AX105" s="86">
        <f>'3 - IN-03-Ochranné prvky ...'!J37</f>
        <v>0</v>
      </c>
      <c r="AY105" s="86">
        <f>'3 - IN-03-Ochranné prvky ...'!J38</f>
        <v>0</v>
      </c>
      <c r="AZ105" s="86">
        <f>'3 - IN-03-Ochranné prvky ...'!F35</f>
        <v>0</v>
      </c>
      <c r="BA105" s="86">
        <f>'3 - IN-03-Ochranné prvky ...'!F36</f>
        <v>0</v>
      </c>
      <c r="BB105" s="86">
        <f>'3 - IN-03-Ochranné prvky ...'!F37</f>
        <v>0</v>
      </c>
      <c r="BC105" s="86">
        <f>'3 - IN-03-Ochranné prvky ...'!F38</f>
        <v>0</v>
      </c>
      <c r="BD105" s="88">
        <f>'3 - IN-03-Ochranné prvky ...'!F39</f>
        <v>0</v>
      </c>
      <c r="BT105" s="25" t="s">
        <v>86</v>
      </c>
      <c r="BV105" s="25" t="s">
        <v>78</v>
      </c>
      <c r="BW105" s="25" t="s">
        <v>115</v>
      </c>
      <c r="BX105" s="25" t="s">
        <v>108</v>
      </c>
      <c r="CL105" s="25" t="s">
        <v>1</v>
      </c>
    </row>
    <row r="106" spans="1:91" s="3" customFormat="1" ht="16.5" customHeight="1">
      <c r="A106" s="74" t="s">
        <v>80</v>
      </c>
      <c r="B106" s="48"/>
      <c r="C106" s="9"/>
      <c r="D106" s="9"/>
      <c r="E106" s="207" t="s">
        <v>116</v>
      </c>
      <c r="F106" s="207"/>
      <c r="G106" s="207"/>
      <c r="H106" s="207"/>
      <c r="I106" s="207"/>
      <c r="J106" s="9"/>
      <c r="K106" s="207" t="s">
        <v>117</v>
      </c>
      <c r="L106" s="207"/>
      <c r="M106" s="207"/>
      <c r="N106" s="207"/>
      <c r="O106" s="207"/>
      <c r="P106" s="207"/>
      <c r="Q106" s="207"/>
      <c r="R106" s="207"/>
      <c r="S106" s="207"/>
      <c r="T106" s="207"/>
      <c r="U106" s="207"/>
      <c r="V106" s="207"/>
      <c r="W106" s="207"/>
      <c r="X106" s="207"/>
      <c r="Y106" s="207"/>
      <c r="Z106" s="207"/>
      <c r="AA106" s="207"/>
      <c r="AB106" s="207"/>
      <c r="AC106" s="207"/>
      <c r="AD106" s="207"/>
      <c r="AE106" s="207"/>
      <c r="AF106" s="207"/>
      <c r="AG106" s="210">
        <f>'4 - IN-03-Orientační info...'!J32</f>
        <v>0</v>
      </c>
      <c r="AH106" s="211"/>
      <c r="AI106" s="211"/>
      <c r="AJ106" s="211"/>
      <c r="AK106" s="211"/>
      <c r="AL106" s="211"/>
      <c r="AM106" s="211"/>
      <c r="AN106" s="210">
        <f t="shared" si="0"/>
        <v>0</v>
      </c>
      <c r="AO106" s="211"/>
      <c r="AP106" s="211"/>
      <c r="AQ106" s="84" t="s">
        <v>95</v>
      </c>
      <c r="AR106" s="48"/>
      <c r="AS106" s="85">
        <v>0</v>
      </c>
      <c r="AT106" s="86">
        <f t="shared" si="1"/>
        <v>0</v>
      </c>
      <c r="AU106" s="87">
        <f>'4 - IN-03-Orientační info...'!P122</f>
        <v>0</v>
      </c>
      <c r="AV106" s="86">
        <f>'4 - IN-03-Orientační info...'!J35</f>
        <v>0</v>
      </c>
      <c r="AW106" s="86">
        <f>'4 - IN-03-Orientační info...'!J36</f>
        <v>0</v>
      </c>
      <c r="AX106" s="86">
        <f>'4 - IN-03-Orientační info...'!J37</f>
        <v>0</v>
      </c>
      <c r="AY106" s="86">
        <f>'4 - IN-03-Orientační info...'!J38</f>
        <v>0</v>
      </c>
      <c r="AZ106" s="86">
        <f>'4 - IN-03-Orientační info...'!F35</f>
        <v>0</v>
      </c>
      <c r="BA106" s="86">
        <f>'4 - IN-03-Orientační info...'!F36</f>
        <v>0</v>
      </c>
      <c r="BB106" s="86">
        <f>'4 - IN-03-Orientační info...'!F37</f>
        <v>0</v>
      </c>
      <c r="BC106" s="86">
        <f>'4 - IN-03-Orientační info...'!F38</f>
        <v>0</v>
      </c>
      <c r="BD106" s="88">
        <f>'4 - IN-03-Orientační info...'!F39</f>
        <v>0</v>
      </c>
      <c r="BT106" s="25" t="s">
        <v>86</v>
      </c>
      <c r="BV106" s="25" t="s">
        <v>78</v>
      </c>
      <c r="BW106" s="25" t="s">
        <v>118</v>
      </c>
      <c r="BX106" s="25" t="s">
        <v>108</v>
      </c>
      <c r="CL106" s="25" t="s">
        <v>1</v>
      </c>
    </row>
    <row r="107" spans="1:91" s="6" customFormat="1" ht="16.5" customHeight="1">
      <c r="A107" s="74" t="s">
        <v>80</v>
      </c>
      <c r="B107" s="75"/>
      <c r="C107" s="76"/>
      <c r="D107" s="206" t="s">
        <v>119</v>
      </c>
      <c r="E107" s="206"/>
      <c r="F107" s="206"/>
      <c r="G107" s="206"/>
      <c r="H107" s="206"/>
      <c r="I107" s="77"/>
      <c r="J107" s="206" t="s">
        <v>120</v>
      </c>
      <c r="K107" s="206"/>
      <c r="L107" s="206"/>
      <c r="M107" s="206"/>
      <c r="N107" s="206"/>
      <c r="O107" s="206"/>
      <c r="P107" s="206"/>
      <c r="Q107" s="206"/>
      <c r="R107" s="206"/>
      <c r="S107" s="206"/>
      <c r="T107" s="206"/>
      <c r="U107" s="206"/>
      <c r="V107" s="206"/>
      <c r="W107" s="206"/>
      <c r="X107" s="206"/>
      <c r="Y107" s="206"/>
      <c r="Z107" s="206"/>
      <c r="AA107" s="206"/>
      <c r="AB107" s="206"/>
      <c r="AC107" s="206"/>
      <c r="AD107" s="206"/>
      <c r="AE107" s="206"/>
      <c r="AF107" s="206"/>
      <c r="AG107" s="212">
        <f>'VON - Vedlejší a ostatní ...'!J30</f>
        <v>0</v>
      </c>
      <c r="AH107" s="213"/>
      <c r="AI107" s="213"/>
      <c r="AJ107" s="213"/>
      <c r="AK107" s="213"/>
      <c r="AL107" s="213"/>
      <c r="AM107" s="213"/>
      <c r="AN107" s="212">
        <f t="shared" si="0"/>
        <v>0</v>
      </c>
      <c r="AO107" s="213"/>
      <c r="AP107" s="213"/>
      <c r="AQ107" s="78" t="s">
        <v>83</v>
      </c>
      <c r="AR107" s="75"/>
      <c r="AS107" s="89">
        <v>0</v>
      </c>
      <c r="AT107" s="90">
        <f t="shared" si="1"/>
        <v>0</v>
      </c>
      <c r="AU107" s="91">
        <f>'VON - Vedlejší a ostatní ...'!P123</f>
        <v>0</v>
      </c>
      <c r="AV107" s="90">
        <f>'VON - Vedlejší a ostatní ...'!J33</f>
        <v>0</v>
      </c>
      <c r="AW107" s="90">
        <f>'VON - Vedlejší a ostatní ...'!J34</f>
        <v>0</v>
      </c>
      <c r="AX107" s="90">
        <f>'VON - Vedlejší a ostatní ...'!J35</f>
        <v>0</v>
      </c>
      <c r="AY107" s="90">
        <f>'VON - Vedlejší a ostatní ...'!J36</f>
        <v>0</v>
      </c>
      <c r="AZ107" s="90">
        <f>'VON - Vedlejší a ostatní ...'!F33</f>
        <v>0</v>
      </c>
      <c r="BA107" s="90">
        <f>'VON - Vedlejší a ostatní ...'!F34</f>
        <v>0</v>
      </c>
      <c r="BB107" s="90">
        <f>'VON - Vedlejší a ostatní ...'!F35</f>
        <v>0</v>
      </c>
      <c r="BC107" s="90">
        <f>'VON - Vedlejší a ostatní ...'!F36</f>
        <v>0</v>
      </c>
      <c r="BD107" s="92">
        <f>'VON - Vedlejší a ostatní ...'!F37</f>
        <v>0</v>
      </c>
      <c r="BT107" s="83" t="s">
        <v>84</v>
      </c>
      <c r="BV107" s="83" t="s">
        <v>78</v>
      </c>
      <c r="BW107" s="83" t="s">
        <v>121</v>
      </c>
      <c r="BX107" s="83" t="s">
        <v>4</v>
      </c>
      <c r="CL107" s="83" t="s">
        <v>1</v>
      </c>
      <c r="CM107" s="83" t="s">
        <v>86</v>
      </c>
    </row>
    <row r="108" spans="1:91" s="1" customFormat="1" ht="30" customHeight="1">
      <c r="B108" s="32"/>
      <c r="AR108" s="32"/>
    </row>
    <row r="109" spans="1:91" s="1" customFormat="1" ht="6.95" customHeight="1">
      <c r="B109" s="44"/>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c r="AC109" s="45"/>
      <c r="AD109" s="45"/>
      <c r="AE109" s="45"/>
      <c r="AF109" s="45"/>
      <c r="AG109" s="45"/>
      <c r="AH109" s="45"/>
      <c r="AI109" s="45"/>
      <c r="AJ109" s="45"/>
      <c r="AK109" s="45"/>
      <c r="AL109" s="45"/>
      <c r="AM109" s="45"/>
      <c r="AN109" s="45"/>
      <c r="AO109" s="45"/>
      <c r="AP109" s="45"/>
      <c r="AQ109" s="45"/>
      <c r="AR109" s="32"/>
    </row>
  </sheetData>
  <mergeCells count="90">
    <mergeCell ref="AN107:AP107"/>
    <mergeCell ref="AG107:AM107"/>
    <mergeCell ref="AN94:AP94"/>
    <mergeCell ref="AS89:AT91"/>
    <mergeCell ref="AN105:AP105"/>
    <mergeCell ref="AG105:AM105"/>
    <mergeCell ref="AN106:AP106"/>
    <mergeCell ref="AG106:AM106"/>
    <mergeCell ref="AR2:BE2"/>
    <mergeCell ref="AG98:AM98"/>
    <mergeCell ref="AG92:AM92"/>
    <mergeCell ref="AG97:AM97"/>
    <mergeCell ref="AG101:AM101"/>
    <mergeCell ref="AG100:AM100"/>
    <mergeCell ref="AG95:AM95"/>
    <mergeCell ref="AG96:AM96"/>
    <mergeCell ref="AG99:AM99"/>
    <mergeCell ref="AM90:AP90"/>
    <mergeCell ref="AM87:AN87"/>
    <mergeCell ref="AM89:AP89"/>
    <mergeCell ref="AN92:AP92"/>
    <mergeCell ref="AN101:AP101"/>
    <mergeCell ref="AN100:AP100"/>
    <mergeCell ref="AN99:AP99"/>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E106:I106"/>
    <mergeCell ref="K106:AF106"/>
    <mergeCell ref="D107:H107"/>
    <mergeCell ref="J107:AF107"/>
    <mergeCell ref="AG94:AM94"/>
    <mergeCell ref="AG103:AM103"/>
    <mergeCell ref="AG104:AM104"/>
    <mergeCell ref="AG102:AM102"/>
    <mergeCell ref="K103:AF103"/>
    <mergeCell ref="K99:AF99"/>
    <mergeCell ref="K104:AF104"/>
    <mergeCell ref="D95:H95"/>
    <mergeCell ref="D96:H96"/>
    <mergeCell ref="D102:H102"/>
    <mergeCell ref="D97:H97"/>
    <mergeCell ref="E98:I98"/>
    <mergeCell ref="L85:AO85"/>
    <mergeCell ref="E105:I105"/>
    <mergeCell ref="K105:AF105"/>
    <mergeCell ref="AN103:AP103"/>
    <mergeCell ref="AN104:AP104"/>
    <mergeCell ref="AN95:AP95"/>
    <mergeCell ref="AN98:AP98"/>
    <mergeCell ref="AN96:AP96"/>
    <mergeCell ref="AN102:AP102"/>
    <mergeCell ref="AN97:AP97"/>
    <mergeCell ref="E103:I103"/>
    <mergeCell ref="E101:I101"/>
    <mergeCell ref="E100:I100"/>
    <mergeCell ref="E104:I104"/>
    <mergeCell ref="E99:I99"/>
    <mergeCell ref="C92:G92"/>
    <mergeCell ref="I92:AF92"/>
    <mergeCell ref="J96:AF96"/>
    <mergeCell ref="J97:AF97"/>
    <mergeCell ref="J95:AF95"/>
    <mergeCell ref="J102:AF102"/>
    <mergeCell ref="K98:AF98"/>
    <mergeCell ref="K100:AF100"/>
    <mergeCell ref="K101:AF101"/>
  </mergeCells>
  <hyperlinks>
    <hyperlink ref="A95" location="'D.1.1 - Architektonicko-s...'!C2" display="/" xr:uid="{00000000-0004-0000-0000-000000000000}"/>
    <hyperlink ref="A96" location="'D.1.3 - Požárně bezpečnos...'!C2" display="/" xr:uid="{00000000-0004-0000-0000-000001000000}"/>
    <hyperlink ref="A98" location="'D.1.4.1 - Zdravotně techn...'!C2" display="/" xr:uid="{00000000-0004-0000-0000-000002000000}"/>
    <hyperlink ref="A99" location="'D.1.4.2 - Vytápění'!C2" display="/" xr:uid="{00000000-0004-0000-0000-000003000000}"/>
    <hyperlink ref="A100" location="'D.1.4.3 - Vzduchotechnika...'!C2" display="/" xr:uid="{00000000-0004-0000-0000-000004000000}"/>
    <hyperlink ref="A101" location="'D.1.4.4 - Elektroinstalace'!C2" display="/" xr:uid="{00000000-0004-0000-0000-000005000000}"/>
    <hyperlink ref="A103" location="'1 - IN-05-seznam a specif...'!C2" display="/" xr:uid="{00000000-0004-0000-0000-000006000000}"/>
    <hyperlink ref="A104" location="'2 - IN-16-seznam a specif...'!C2" display="/" xr:uid="{00000000-0004-0000-0000-000007000000}"/>
    <hyperlink ref="A105" location="'3 - IN-03-Ochranné prvky ...'!C2" display="/" xr:uid="{00000000-0004-0000-0000-000008000000}"/>
    <hyperlink ref="A106" location="'4 - IN-03-Orientační info...'!C2" display="/" xr:uid="{00000000-0004-0000-0000-000009000000}"/>
    <hyperlink ref="A107" location="'VON - Vedlejší a ostatní ...'!C2" display="/" xr:uid="{00000000-0004-0000-0000-00000A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B2:BM131"/>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115</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2037</v>
      </c>
      <c r="F9" s="247"/>
      <c r="G9" s="247"/>
      <c r="H9" s="247"/>
      <c r="L9" s="32"/>
    </row>
    <row r="10" spans="2:46" s="1" customFormat="1" ht="12" customHeight="1">
      <c r="B10" s="32"/>
      <c r="D10" s="27" t="s">
        <v>762</v>
      </c>
      <c r="L10" s="32"/>
    </row>
    <row r="11" spans="2:46" s="1" customFormat="1" ht="16.5" customHeight="1">
      <c r="B11" s="32"/>
      <c r="E11" s="208" t="s">
        <v>2069</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6.5" customHeight="1">
      <c r="B29" s="94"/>
      <c r="E29" s="225" t="s">
        <v>1</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ROUND((SUM(BE122:BE130)),  2)</f>
        <v>0</v>
      </c>
      <c r="I35" s="96">
        <v>0.21</v>
      </c>
      <c r="J35" s="86">
        <f>ROUND(((SUM(BE122:BE130))*I35),  2)</f>
        <v>0</v>
      </c>
      <c r="L35" s="32"/>
    </row>
    <row r="36" spans="2:12" s="1" customFormat="1" ht="14.45" customHeight="1">
      <c r="B36" s="32"/>
      <c r="E36" s="27" t="s">
        <v>42</v>
      </c>
      <c r="F36" s="86">
        <f>ROUND((SUM(BF122:BF130)),  2)</f>
        <v>0</v>
      </c>
      <c r="I36" s="96">
        <v>0.12</v>
      </c>
      <c r="J36" s="86">
        <f>ROUND(((SUM(BF122:BF130))*I36),  2)</f>
        <v>0</v>
      </c>
      <c r="L36" s="32"/>
    </row>
    <row r="37" spans="2:12" s="1" customFormat="1" ht="14.45" hidden="1" customHeight="1">
      <c r="B37" s="32"/>
      <c r="E37" s="27" t="s">
        <v>43</v>
      </c>
      <c r="F37" s="86">
        <f>ROUND((SUM(BG122:BG130)),  2)</f>
        <v>0</v>
      </c>
      <c r="I37" s="96">
        <v>0.21</v>
      </c>
      <c r="J37" s="86">
        <f>0</f>
        <v>0</v>
      </c>
      <c r="L37" s="32"/>
    </row>
    <row r="38" spans="2:12" s="1" customFormat="1" ht="14.45" hidden="1" customHeight="1">
      <c r="B38" s="32"/>
      <c r="E38" s="27" t="s">
        <v>44</v>
      </c>
      <c r="F38" s="86">
        <f>ROUND((SUM(BH122:BH130)),  2)</f>
        <v>0</v>
      </c>
      <c r="I38" s="96">
        <v>0.12</v>
      </c>
      <c r="J38" s="86">
        <f>0</f>
        <v>0</v>
      </c>
      <c r="L38" s="32"/>
    </row>
    <row r="39" spans="2:12" s="1" customFormat="1" ht="14.45" hidden="1" customHeight="1">
      <c r="B39" s="32"/>
      <c r="E39" s="27" t="s">
        <v>45</v>
      </c>
      <c r="F39" s="86">
        <f>ROUND((SUM(BI122:BI130)),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2037</v>
      </c>
      <c r="F87" s="247"/>
      <c r="G87" s="247"/>
      <c r="H87" s="247"/>
      <c r="L87" s="32"/>
    </row>
    <row r="88" spans="2:12" s="1" customFormat="1" ht="12" customHeight="1">
      <c r="B88" s="32"/>
      <c r="C88" s="27" t="s">
        <v>762</v>
      </c>
      <c r="L88" s="32"/>
    </row>
    <row r="89" spans="2:12" s="1" customFormat="1" ht="16.5" customHeight="1">
      <c r="B89" s="32"/>
      <c r="E89" s="208" t="str">
        <f>E11</f>
        <v>3 - IN-03-Ochranné prvky stěn</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J122</f>
        <v>0</v>
      </c>
      <c r="L98" s="32"/>
      <c r="AU98" s="17" t="s">
        <v>129</v>
      </c>
    </row>
    <row r="99" spans="2:47" s="8" customFormat="1" ht="24.95" customHeight="1">
      <c r="B99" s="108"/>
      <c r="D99" s="109" t="s">
        <v>130</v>
      </c>
      <c r="E99" s="110"/>
      <c r="F99" s="110"/>
      <c r="G99" s="110"/>
      <c r="H99" s="110"/>
      <c r="I99" s="110"/>
      <c r="J99" s="111">
        <f>J123</f>
        <v>0</v>
      </c>
      <c r="L99" s="108"/>
    </row>
    <row r="100" spans="2:47" s="9" customFormat="1" ht="19.899999999999999" customHeight="1">
      <c r="B100" s="112"/>
      <c r="D100" s="113" t="s">
        <v>2070</v>
      </c>
      <c r="E100" s="114"/>
      <c r="F100" s="114"/>
      <c r="G100" s="114"/>
      <c r="H100" s="114"/>
      <c r="I100" s="114"/>
      <c r="J100" s="115">
        <f>J124</f>
        <v>0</v>
      </c>
      <c r="L100" s="112"/>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150</v>
      </c>
      <c r="L107" s="32"/>
    </row>
    <row r="108" spans="2:47" s="1" customFormat="1" ht="6.95" customHeight="1">
      <c r="B108" s="32"/>
      <c r="L108" s="32"/>
    </row>
    <row r="109" spans="2:47" s="1" customFormat="1" ht="12" customHeight="1">
      <c r="B109" s="32"/>
      <c r="C109" s="27" t="s">
        <v>16</v>
      </c>
      <c r="L109" s="32"/>
    </row>
    <row r="110" spans="2:47" s="1" customFormat="1" ht="26.25" customHeight="1">
      <c r="B110" s="32"/>
      <c r="E110" s="248" t="str">
        <f>E7</f>
        <v>ONJI–PŘEMÍSTĚNÍ ODD. PSYCHIATRIE PO DOBU VÝSTAVBY NOVÉHO PAVILONU–STAVEBNÍ ÚPRAVY PAVILONU B–PD–ZD/23/446</v>
      </c>
      <c r="F110" s="249"/>
      <c r="G110" s="249"/>
      <c r="H110" s="249"/>
      <c r="L110" s="32"/>
    </row>
    <row r="111" spans="2:47" ht="12" customHeight="1">
      <c r="B111" s="20"/>
      <c r="C111" s="27" t="s">
        <v>123</v>
      </c>
      <c r="L111" s="20"/>
    </row>
    <row r="112" spans="2:47" s="1" customFormat="1" ht="16.5" customHeight="1">
      <c r="B112" s="32"/>
      <c r="E112" s="248" t="s">
        <v>2037</v>
      </c>
      <c r="F112" s="247"/>
      <c r="G112" s="247"/>
      <c r="H112" s="247"/>
      <c r="L112" s="32"/>
    </row>
    <row r="113" spans="2:65" s="1" customFormat="1" ht="12" customHeight="1">
      <c r="B113" s="32"/>
      <c r="C113" s="27" t="s">
        <v>762</v>
      </c>
      <c r="L113" s="32"/>
    </row>
    <row r="114" spans="2:65" s="1" customFormat="1" ht="16.5" customHeight="1">
      <c r="B114" s="32"/>
      <c r="E114" s="208" t="str">
        <f>E11</f>
        <v>3 - IN-03-Ochranné prvky stěn</v>
      </c>
      <c r="F114" s="247"/>
      <c r="G114" s="247"/>
      <c r="H114" s="247"/>
      <c r="L114" s="32"/>
    </row>
    <row r="115" spans="2:65" s="1" customFormat="1" ht="6.95" customHeight="1">
      <c r="B115" s="32"/>
      <c r="L115" s="32"/>
    </row>
    <row r="116" spans="2:65" s="1" customFormat="1" ht="12" customHeight="1">
      <c r="B116" s="32"/>
      <c r="C116" s="27" t="s">
        <v>20</v>
      </c>
      <c r="F116" s="25" t="str">
        <f>F14</f>
        <v xml:space="preserve"> </v>
      </c>
      <c r="I116" s="27" t="s">
        <v>22</v>
      </c>
      <c r="J116" s="52" t="str">
        <f>IF(J14="","",J14)</f>
        <v>24. 3. 2025</v>
      </c>
      <c r="L116" s="32"/>
    </row>
    <row r="117" spans="2:65" s="1" customFormat="1" ht="6.95" customHeight="1">
      <c r="B117" s="32"/>
      <c r="L117" s="32"/>
    </row>
    <row r="118" spans="2:65" s="1" customFormat="1" ht="15.2" customHeight="1">
      <c r="B118" s="32"/>
      <c r="C118" s="27" t="s">
        <v>24</v>
      </c>
      <c r="F118" s="25" t="str">
        <f>E17</f>
        <v>KRÁLOVÉHRADECKÝ KRAJ</v>
      </c>
      <c r="I118" s="27" t="s">
        <v>30</v>
      </c>
      <c r="J118" s="30" t="str">
        <f>E23</f>
        <v>KANIA a.s.</v>
      </c>
      <c r="L118" s="32"/>
    </row>
    <row r="119" spans="2:65" s="1" customFormat="1" ht="15.2" customHeight="1">
      <c r="B119" s="32"/>
      <c r="C119" s="27" t="s">
        <v>28</v>
      </c>
      <c r="F119" s="25" t="str">
        <f>IF(E20="","",E20)</f>
        <v>Vyplň údaj</v>
      </c>
      <c r="I119" s="27" t="s">
        <v>33</v>
      </c>
      <c r="J119" s="30" t="str">
        <f>E26</f>
        <v xml:space="preserve"> </v>
      </c>
      <c r="L119" s="32"/>
    </row>
    <row r="120" spans="2:65" s="1" customFormat="1" ht="10.35" customHeight="1">
      <c r="B120" s="32"/>
      <c r="L120" s="32"/>
    </row>
    <row r="121" spans="2:65" s="10" customFormat="1" ht="29.25" customHeight="1">
      <c r="B121" s="116"/>
      <c r="C121" s="117" t="s">
        <v>151</v>
      </c>
      <c r="D121" s="118" t="s">
        <v>61</v>
      </c>
      <c r="E121" s="118" t="s">
        <v>57</v>
      </c>
      <c r="F121" s="118" t="s">
        <v>58</v>
      </c>
      <c r="G121" s="118" t="s">
        <v>152</v>
      </c>
      <c r="H121" s="118" t="s">
        <v>153</v>
      </c>
      <c r="I121" s="118" t="s">
        <v>154</v>
      </c>
      <c r="J121" s="118" t="s">
        <v>127</v>
      </c>
      <c r="K121" s="119" t="s">
        <v>155</v>
      </c>
      <c r="L121" s="116"/>
      <c r="M121" s="59" t="s">
        <v>1</v>
      </c>
      <c r="N121" s="60" t="s">
        <v>40</v>
      </c>
      <c r="O121" s="60" t="s">
        <v>156</v>
      </c>
      <c r="P121" s="60" t="s">
        <v>157</v>
      </c>
      <c r="Q121" s="60" t="s">
        <v>158</v>
      </c>
      <c r="R121" s="60" t="s">
        <v>159</v>
      </c>
      <c r="S121" s="60" t="s">
        <v>160</v>
      </c>
      <c r="T121" s="61" t="s">
        <v>161</v>
      </c>
    </row>
    <row r="122" spans="2:65" s="1" customFormat="1" ht="22.9" customHeight="1">
      <c r="B122" s="32"/>
      <c r="C122" s="64" t="s">
        <v>162</v>
      </c>
      <c r="J122" s="120">
        <f>BK122</f>
        <v>0</v>
      </c>
      <c r="L122" s="32"/>
      <c r="M122" s="62"/>
      <c r="N122" s="53"/>
      <c r="O122" s="53"/>
      <c r="P122" s="121">
        <f>P123</f>
        <v>0</v>
      </c>
      <c r="Q122" s="53"/>
      <c r="R122" s="121">
        <f>R123</f>
        <v>0</v>
      </c>
      <c r="S122" s="53"/>
      <c r="T122" s="122">
        <f>T123</f>
        <v>0</v>
      </c>
      <c r="AT122" s="17" t="s">
        <v>75</v>
      </c>
      <c r="AU122" s="17" t="s">
        <v>129</v>
      </c>
      <c r="BK122" s="123">
        <f>BK123</f>
        <v>0</v>
      </c>
    </row>
    <row r="123" spans="2:65" s="11" customFormat="1" ht="25.9" customHeight="1">
      <c r="B123" s="124"/>
      <c r="D123" s="125" t="s">
        <v>75</v>
      </c>
      <c r="E123" s="126" t="s">
        <v>163</v>
      </c>
      <c r="F123" s="126" t="s">
        <v>164</v>
      </c>
      <c r="I123" s="127"/>
      <c r="J123" s="128">
        <f>BK123</f>
        <v>0</v>
      </c>
      <c r="L123" s="124"/>
      <c r="M123" s="129"/>
      <c r="P123" s="130">
        <f>P124</f>
        <v>0</v>
      </c>
      <c r="R123" s="130">
        <f>R124</f>
        <v>0</v>
      </c>
      <c r="T123" s="131">
        <f>T124</f>
        <v>0</v>
      </c>
      <c r="AR123" s="125" t="s">
        <v>84</v>
      </c>
      <c r="AT123" s="132" t="s">
        <v>75</v>
      </c>
      <c r="AU123" s="132" t="s">
        <v>76</v>
      </c>
      <c r="AY123" s="125" t="s">
        <v>165</v>
      </c>
      <c r="BK123" s="133">
        <f>BK124</f>
        <v>0</v>
      </c>
    </row>
    <row r="124" spans="2:65" s="11" customFormat="1" ht="22.9" customHeight="1">
      <c r="B124" s="124"/>
      <c r="D124" s="125" t="s">
        <v>75</v>
      </c>
      <c r="E124" s="134" t="s">
        <v>713</v>
      </c>
      <c r="F124" s="134" t="s">
        <v>2071</v>
      </c>
      <c r="I124" s="127"/>
      <c r="J124" s="135">
        <f>BK124</f>
        <v>0</v>
      </c>
      <c r="L124" s="124"/>
      <c r="M124" s="129"/>
      <c r="P124" s="130">
        <f>SUM(P125:P130)</f>
        <v>0</v>
      </c>
      <c r="R124" s="130">
        <f>SUM(R125:R130)</f>
        <v>0</v>
      </c>
      <c r="T124" s="131">
        <f>SUM(T125:T130)</f>
        <v>0</v>
      </c>
      <c r="AR124" s="125" t="s">
        <v>84</v>
      </c>
      <c r="AT124" s="132" t="s">
        <v>75</v>
      </c>
      <c r="AU124" s="132" t="s">
        <v>84</v>
      </c>
      <c r="AY124" s="125" t="s">
        <v>165</v>
      </c>
      <c r="BK124" s="133">
        <f>SUM(BK125:BK130)</f>
        <v>0</v>
      </c>
    </row>
    <row r="125" spans="2:65" s="1" customFormat="1" ht="16.5" customHeight="1">
      <c r="B125" s="136"/>
      <c r="C125" s="137" t="s">
        <v>84</v>
      </c>
      <c r="D125" s="137" t="s">
        <v>167</v>
      </c>
      <c r="E125" s="138" t="s">
        <v>2072</v>
      </c>
      <c r="F125" s="139" t="s">
        <v>2073</v>
      </c>
      <c r="G125" s="140" t="s">
        <v>188</v>
      </c>
      <c r="H125" s="141">
        <v>10</v>
      </c>
      <c r="I125" s="142"/>
      <c r="J125" s="143">
        <f>ROUND(I125*H125,2)</f>
        <v>0</v>
      </c>
      <c r="K125" s="139" t="s">
        <v>189</v>
      </c>
      <c r="L125" s="32"/>
      <c r="M125" s="144" t="s">
        <v>1</v>
      </c>
      <c r="N125" s="145" t="s">
        <v>41</v>
      </c>
      <c r="P125" s="146">
        <f>O125*H125</f>
        <v>0</v>
      </c>
      <c r="Q125" s="146">
        <v>0</v>
      </c>
      <c r="R125" s="146">
        <f>Q125*H125</f>
        <v>0</v>
      </c>
      <c r="S125" s="146">
        <v>0</v>
      </c>
      <c r="T125" s="147">
        <f>S125*H125</f>
        <v>0</v>
      </c>
      <c r="AR125" s="148" t="s">
        <v>116</v>
      </c>
      <c r="AT125" s="148" t="s">
        <v>167</v>
      </c>
      <c r="AU125" s="148" t="s">
        <v>86</v>
      </c>
      <c r="AY125" s="17" t="s">
        <v>165</v>
      </c>
      <c r="BE125" s="149">
        <f>IF(N125="základní",J125,0)</f>
        <v>0</v>
      </c>
      <c r="BF125" s="149">
        <f>IF(N125="snížená",J125,0)</f>
        <v>0</v>
      </c>
      <c r="BG125" s="149">
        <f>IF(N125="zákl. přenesená",J125,0)</f>
        <v>0</v>
      </c>
      <c r="BH125" s="149">
        <f>IF(N125="sníž. přenesená",J125,0)</f>
        <v>0</v>
      </c>
      <c r="BI125" s="149">
        <f>IF(N125="nulová",J125,0)</f>
        <v>0</v>
      </c>
      <c r="BJ125" s="17" t="s">
        <v>84</v>
      </c>
      <c r="BK125" s="149">
        <f>ROUND(I125*H125,2)</f>
        <v>0</v>
      </c>
      <c r="BL125" s="17" t="s">
        <v>116</v>
      </c>
      <c r="BM125" s="148" t="s">
        <v>86</v>
      </c>
    </row>
    <row r="126" spans="2:65" s="1" customFormat="1" ht="39">
      <c r="B126" s="32"/>
      <c r="D126" s="154" t="s">
        <v>175</v>
      </c>
      <c r="F126" s="155" t="s">
        <v>2074</v>
      </c>
      <c r="I126" s="152"/>
      <c r="L126" s="32"/>
      <c r="M126" s="153"/>
      <c r="T126" s="56"/>
      <c r="AT126" s="17" t="s">
        <v>175</v>
      </c>
      <c r="AU126" s="17" t="s">
        <v>86</v>
      </c>
    </row>
    <row r="127" spans="2:65" s="1" customFormat="1" ht="16.5" customHeight="1">
      <c r="B127" s="136"/>
      <c r="C127" s="137" t="s">
        <v>86</v>
      </c>
      <c r="D127" s="137" t="s">
        <v>167</v>
      </c>
      <c r="E127" s="138" t="s">
        <v>2075</v>
      </c>
      <c r="F127" s="139" t="s">
        <v>2076</v>
      </c>
      <c r="G127" s="140" t="s">
        <v>188</v>
      </c>
      <c r="H127" s="141">
        <v>10</v>
      </c>
      <c r="I127" s="142"/>
      <c r="J127" s="143">
        <f>ROUND(I127*H127,2)</f>
        <v>0</v>
      </c>
      <c r="K127" s="139" t="s">
        <v>189</v>
      </c>
      <c r="L127" s="32"/>
      <c r="M127" s="144" t="s">
        <v>1</v>
      </c>
      <c r="N127" s="145" t="s">
        <v>41</v>
      </c>
      <c r="P127" s="146">
        <f>O127*H127</f>
        <v>0</v>
      </c>
      <c r="Q127" s="146">
        <v>0</v>
      </c>
      <c r="R127" s="146">
        <f>Q127*H127</f>
        <v>0</v>
      </c>
      <c r="S127" s="146">
        <v>0</v>
      </c>
      <c r="T127" s="147">
        <f>S127*H127</f>
        <v>0</v>
      </c>
      <c r="AR127" s="148" t="s">
        <v>116</v>
      </c>
      <c r="AT127" s="148" t="s">
        <v>167</v>
      </c>
      <c r="AU127" s="148" t="s">
        <v>86</v>
      </c>
      <c r="AY127" s="17" t="s">
        <v>165</v>
      </c>
      <c r="BE127" s="149">
        <f>IF(N127="základní",J127,0)</f>
        <v>0</v>
      </c>
      <c r="BF127" s="149">
        <f>IF(N127="snížená",J127,0)</f>
        <v>0</v>
      </c>
      <c r="BG127" s="149">
        <f>IF(N127="zákl. přenesená",J127,0)</f>
        <v>0</v>
      </c>
      <c r="BH127" s="149">
        <f>IF(N127="sníž. přenesená",J127,0)</f>
        <v>0</v>
      </c>
      <c r="BI127" s="149">
        <f>IF(N127="nulová",J127,0)</f>
        <v>0</v>
      </c>
      <c r="BJ127" s="17" t="s">
        <v>84</v>
      </c>
      <c r="BK127" s="149">
        <f>ROUND(I127*H127,2)</f>
        <v>0</v>
      </c>
      <c r="BL127" s="17" t="s">
        <v>116</v>
      </c>
      <c r="BM127" s="148" t="s">
        <v>116</v>
      </c>
    </row>
    <row r="128" spans="2:65" s="1" customFormat="1" ht="48.75">
      <c r="B128" s="32"/>
      <c r="D128" s="154" t="s">
        <v>175</v>
      </c>
      <c r="F128" s="155" t="s">
        <v>2077</v>
      </c>
      <c r="I128" s="152"/>
      <c r="L128" s="32"/>
      <c r="M128" s="153"/>
      <c r="T128" s="56"/>
      <c r="AT128" s="17" t="s">
        <v>175</v>
      </c>
      <c r="AU128" s="17" t="s">
        <v>86</v>
      </c>
    </row>
    <row r="129" spans="2:65" s="1" customFormat="1" ht="16.5" customHeight="1">
      <c r="B129" s="136"/>
      <c r="C129" s="137" t="s">
        <v>116</v>
      </c>
      <c r="D129" s="137" t="s">
        <v>167</v>
      </c>
      <c r="E129" s="138" t="s">
        <v>2078</v>
      </c>
      <c r="F129" s="139" t="s">
        <v>2079</v>
      </c>
      <c r="G129" s="140" t="s">
        <v>448</v>
      </c>
      <c r="H129" s="141">
        <v>10</v>
      </c>
      <c r="I129" s="142"/>
      <c r="J129" s="143">
        <f>ROUND(I129*H129,2)</f>
        <v>0</v>
      </c>
      <c r="K129" s="139" t="s">
        <v>189</v>
      </c>
      <c r="L129" s="32"/>
      <c r="M129" s="144" t="s">
        <v>1</v>
      </c>
      <c r="N129" s="145" t="s">
        <v>41</v>
      </c>
      <c r="P129" s="146">
        <f>O129*H129</f>
        <v>0</v>
      </c>
      <c r="Q129" s="146">
        <v>0</v>
      </c>
      <c r="R129" s="146">
        <f>Q129*H129</f>
        <v>0</v>
      </c>
      <c r="S129" s="146">
        <v>0</v>
      </c>
      <c r="T129" s="147">
        <f>S129*H129</f>
        <v>0</v>
      </c>
      <c r="AR129" s="148" t="s">
        <v>116</v>
      </c>
      <c r="AT129" s="148" t="s">
        <v>167</v>
      </c>
      <c r="AU129" s="148" t="s">
        <v>86</v>
      </c>
      <c r="AY129" s="17" t="s">
        <v>165</v>
      </c>
      <c r="BE129" s="149">
        <f>IF(N129="základní",J129,0)</f>
        <v>0</v>
      </c>
      <c r="BF129" s="149">
        <f>IF(N129="snížená",J129,0)</f>
        <v>0</v>
      </c>
      <c r="BG129" s="149">
        <f>IF(N129="zákl. přenesená",J129,0)</f>
        <v>0</v>
      </c>
      <c r="BH129" s="149">
        <f>IF(N129="sníž. přenesená",J129,0)</f>
        <v>0</v>
      </c>
      <c r="BI129" s="149">
        <f>IF(N129="nulová",J129,0)</f>
        <v>0</v>
      </c>
      <c r="BJ129" s="17" t="s">
        <v>84</v>
      </c>
      <c r="BK129" s="149">
        <f>ROUND(I129*H129,2)</f>
        <v>0</v>
      </c>
      <c r="BL129" s="17" t="s">
        <v>116</v>
      </c>
      <c r="BM129" s="148" t="s">
        <v>193</v>
      </c>
    </row>
    <row r="130" spans="2:65" s="1" customFormat="1" ht="39">
      <c r="B130" s="32"/>
      <c r="D130" s="154" t="s">
        <v>175</v>
      </c>
      <c r="F130" s="155" t="s">
        <v>2080</v>
      </c>
      <c r="I130" s="152"/>
      <c r="L130" s="32"/>
      <c r="M130" s="194"/>
      <c r="N130" s="195"/>
      <c r="O130" s="195"/>
      <c r="P130" s="195"/>
      <c r="Q130" s="195"/>
      <c r="R130" s="195"/>
      <c r="S130" s="195"/>
      <c r="T130" s="196"/>
      <c r="AT130" s="17" t="s">
        <v>175</v>
      </c>
      <c r="AU130" s="17" t="s">
        <v>86</v>
      </c>
    </row>
    <row r="131" spans="2:65" s="1" customFormat="1" ht="6.95" customHeight="1">
      <c r="B131" s="44"/>
      <c r="C131" s="45"/>
      <c r="D131" s="45"/>
      <c r="E131" s="45"/>
      <c r="F131" s="45"/>
      <c r="G131" s="45"/>
      <c r="H131" s="45"/>
      <c r="I131" s="45"/>
      <c r="J131" s="45"/>
      <c r="K131" s="45"/>
      <c r="L131" s="32"/>
    </row>
  </sheetData>
  <autoFilter ref="C121:K130" xr:uid="{00000000-0009-0000-0000-000009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2:BM13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118</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2037</v>
      </c>
      <c r="F9" s="247"/>
      <c r="G9" s="247"/>
      <c r="H9" s="247"/>
      <c r="L9" s="32"/>
    </row>
    <row r="10" spans="2:46" s="1" customFormat="1" ht="12" customHeight="1">
      <c r="B10" s="32"/>
      <c r="D10" s="27" t="s">
        <v>762</v>
      </c>
      <c r="L10" s="32"/>
    </row>
    <row r="11" spans="2:46" s="1" customFormat="1" ht="16.5" customHeight="1">
      <c r="B11" s="32"/>
      <c r="E11" s="208" t="s">
        <v>2081</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6.5" customHeight="1">
      <c r="B29" s="94"/>
      <c r="E29" s="225" t="s">
        <v>1</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ROUND(J122,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ROUND((SUM(BE122:BE132)),  2)</f>
        <v>0</v>
      </c>
      <c r="I35" s="96">
        <v>0.21</v>
      </c>
      <c r="J35" s="86">
        <f>ROUND(((SUM(BE122:BE132))*I35),  2)</f>
        <v>0</v>
      </c>
      <c r="L35" s="32"/>
    </row>
    <row r="36" spans="2:12" s="1" customFormat="1" ht="14.45" customHeight="1">
      <c r="B36" s="32"/>
      <c r="E36" s="27" t="s">
        <v>42</v>
      </c>
      <c r="F36" s="86">
        <f>ROUND((SUM(BF122:BF132)),  2)</f>
        <v>0</v>
      </c>
      <c r="I36" s="96">
        <v>0.12</v>
      </c>
      <c r="J36" s="86">
        <f>ROUND(((SUM(BF122:BF132))*I36),  2)</f>
        <v>0</v>
      </c>
      <c r="L36" s="32"/>
    </row>
    <row r="37" spans="2:12" s="1" customFormat="1" ht="14.45" hidden="1" customHeight="1">
      <c r="B37" s="32"/>
      <c r="E37" s="27" t="s">
        <v>43</v>
      </c>
      <c r="F37" s="86">
        <f>ROUND((SUM(BG122:BG132)),  2)</f>
        <v>0</v>
      </c>
      <c r="I37" s="96">
        <v>0.21</v>
      </c>
      <c r="J37" s="86">
        <f>0</f>
        <v>0</v>
      </c>
      <c r="L37" s="32"/>
    </row>
    <row r="38" spans="2:12" s="1" customFormat="1" ht="14.45" hidden="1" customHeight="1">
      <c r="B38" s="32"/>
      <c r="E38" s="27" t="s">
        <v>44</v>
      </c>
      <c r="F38" s="86">
        <f>ROUND((SUM(BH122:BH132)),  2)</f>
        <v>0</v>
      </c>
      <c r="I38" s="96">
        <v>0.12</v>
      </c>
      <c r="J38" s="86">
        <f>0</f>
        <v>0</v>
      </c>
      <c r="L38" s="32"/>
    </row>
    <row r="39" spans="2:12" s="1" customFormat="1" ht="14.45" hidden="1" customHeight="1">
      <c r="B39" s="32"/>
      <c r="E39" s="27" t="s">
        <v>45</v>
      </c>
      <c r="F39" s="86">
        <f>ROUND((SUM(BI122:BI132)),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2037</v>
      </c>
      <c r="F87" s="247"/>
      <c r="G87" s="247"/>
      <c r="H87" s="247"/>
      <c r="L87" s="32"/>
    </row>
    <row r="88" spans="2:12" s="1" customFormat="1" ht="12" customHeight="1">
      <c r="B88" s="32"/>
      <c r="C88" s="27" t="s">
        <v>762</v>
      </c>
      <c r="L88" s="32"/>
    </row>
    <row r="89" spans="2:12" s="1" customFormat="1" ht="16.5" customHeight="1">
      <c r="B89" s="32"/>
      <c r="E89" s="208" t="str">
        <f>E11</f>
        <v xml:space="preserve">4 - IN-03-Orientační informační systém </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J122</f>
        <v>0</v>
      </c>
      <c r="L98" s="32"/>
      <c r="AU98" s="17" t="s">
        <v>129</v>
      </c>
    </row>
    <row r="99" spans="2:47" s="8" customFormat="1" ht="24.95" customHeight="1">
      <c r="B99" s="108"/>
      <c r="D99" s="109" t="s">
        <v>130</v>
      </c>
      <c r="E99" s="110"/>
      <c r="F99" s="110"/>
      <c r="G99" s="110"/>
      <c r="H99" s="110"/>
      <c r="I99" s="110"/>
      <c r="J99" s="111">
        <f>J123</f>
        <v>0</v>
      </c>
      <c r="L99" s="108"/>
    </row>
    <row r="100" spans="2:47" s="9" customFormat="1" ht="19.899999999999999" customHeight="1">
      <c r="B100" s="112"/>
      <c r="D100" s="113" t="s">
        <v>2070</v>
      </c>
      <c r="E100" s="114"/>
      <c r="F100" s="114"/>
      <c r="G100" s="114"/>
      <c r="H100" s="114"/>
      <c r="I100" s="114"/>
      <c r="J100" s="115">
        <f>J124</f>
        <v>0</v>
      </c>
      <c r="L100" s="112"/>
    </row>
    <row r="101" spans="2:47" s="1" customFormat="1" ht="21.75" customHeight="1">
      <c r="B101" s="32"/>
      <c r="L101" s="32"/>
    </row>
    <row r="102" spans="2:47" s="1" customFormat="1" ht="6.95" customHeight="1">
      <c r="B102" s="44"/>
      <c r="C102" s="45"/>
      <c r="D102" s="45"/>
      <c r="E102" s="45"/>
      <c r="F102" s="45"/>
      <c r="G102" s="45"/>
      <c r="H102" s="45"/>
      <c r="I102" s="45"/>
      <c r="J102" s="45"/>
      <c r="K102" s="45"/>
      <c r="L102" s="32"/>
    </row>
    <row r="106" spans="2:47" s="1" customFormat="1" ht="6.95" customHeight="1">
      <c r="B106" s="46"/>
      <c r="C106" s="47"/>
      <c r="D106" s="47"/>
      <c r="E106" s="47"/>
      <c r="F106" s="47"/>
      <c r="G106" s="47"/>
      <c r="H106" s="47"/>
      <c r="I106" s="47"/>
      <c r="J106" s="47"/>
      <c r="K106" s="47"/>
      <c r="L106" s="32"/>
    </row>
    <row r="107" spans="2:47" s="1" customFormat="1" ht="24.95" customHeight="1">
      <c r="B107" s="32"/>
      <c r="C107" s="21" t="s">
        <v>150</v>
      </c>
      <c r="L107" s="32"/>
    </row>
    <row r="108" spans="2:47" s="1" customFormat="1" ht="6.95" customHeight="1">
      <c r="B108" s="32"/>
      <c r="L108" s="32"/>
    </row>
    <row r="109" spans="2:47" s="1" customFormat="1" ht="12" customHeight="1">
      <c r="B109" s="32"/>
      <c r="C109" s="27" t="s">
        <v>16</v>
      </c>
      <c r="L109" s="32"/>
    </row>
    <row r="110" spans="2:47" s="1" customFormat="1" ht="26.25" customHeight="1">
      <c r="B110" s="32"/>
      <c r="E110" s="248" t="str">
        <f>E7</f>
        <v>ONJI–PŘEMÍSTĚNÍ ODD. PSYCHIATRIE PO DOBU VÝSTAVBY NOVÉHO PAVILONU–STAVEBNÍ ÚPRAVY PAVILONU B–PD–ZD/23/446</v>
      </c>
      <c r="F110" s="249"/>
      <c r="G110" s="249"/>
      <c r="H110" s="249"/>
      <c r="L110" s="32"/>
    </row>
    <row r="111" spans="2:47" ht="12" customHeight="1">
      <c r="B111" s="20"/>
      <c r="C111" s="27" t="s">
        <v>123</v>
      </c>
      <c r="L111" s="20"/>
    </row>
    <row r="112" spans="2:47" s="1" customFormat="1" ht="16.5" customHeight="1">
      <c r="B112" s="32"/>
      <c r="E112" s="248" t="s">
        <v>2037</v>
      </c>
      <c r="F112" s="247"/>
      <c r="G112" s="247"/>
      <c r="H112" s="247"/>
      <c r="L112" s="32"/>
    </row>
    <row r="113" spans="2:65" s="1" customFormat="1" ht="12" customHeight="1">
      <c r="B113" s="32"/>
      <c r="C113" s="27" t="s">
        <v>762</v>
      </c>
      <c r="L113" s="32"/>
    </row>
    <row r="114" spans="2:65" s="1" customFormat="1" ht="16.5" customHeight="1">
      <c r="B114" s="32"/>
      <c r="E114" s="208" t="str">
        <f>E11</f>
        <v xml:space="preserve">4 - IN-03-Orientační informační systém </v>
      </c>
      <c r="F114" s="247"/>
      <c r="G114" s="247"/>
      <c r="H114" s="247"/>
      <c r="L114" s="32"/>
    </row>
    <row r="115" spans="2:65" s="1" customFormat="1" ht="6.95" customHeight="1">
      <c r="B115" s="32"/>
      <c r="L115" s="32"/>
    </row>
    <row r="116" spans="2:65" s="1" customFormat="1" ht="12" customHeight="1">
      <c r="B116" s="32"/>
      <c r="C116" s="27" t="s">
        <v>20</v>
      </c>
      <c r="F116" s="25" t="str">
        <f>F14</f>
        <v xml:space="preserve"> </v>
      </c>
      <c r="I116" s="27" t="s">
        <v>22</v>
      </c>
      <c r="J116" s="52" t="str">
        <f>IF(J14="","",J14)</f>
        <v>24. 3. 2025</v>
      </c>
      <c r="L116" s="32"/>
    </row>
    <row r="117" spans="2:65" s="1" customFormat="1" ht="6.95" customHeight="1">
      <c r="B117" s="32"/>
      <c r="L117" s="32"/>
    </row>
    <row r="118" spans="2:65" s="1" customFormat="1" ht="15.2" customHeight="1">
      <c r="B118" s="32"/>
      <c r="C118" s="27" t="s">
        <v>24</v>
      </c>
      <c r="F118" s="25" t="str">
        <f>E17</f>
        <v>KRÁLOVÉHRADECKÝ KRAJ</v>
      </c>
      <c r="I118" s="27" t="s">
        <v>30</v>
      </c>
      <c r="J118" s="30" t="str">
        <f>E23</f>
        <v>KANIA a.s.</v>
      </c>
      <c r="L118" s="32"/>
    </row>
    <row r="119" spans="2:65" s="1" customFormat="1" ht="15.2" customHeight="1">
      <c r="B119" s="32"/>
      <c r="C119" s="27" t="s">
        <v>28</v>
      </c>
      <c r="F119" s="25" t="str">
        <f>IF(E20="","",E20)</f>
        <v>Vyplň údaj</v>
      </c>
      <c r="I119" s="27" t="s">
        <v>33</v>
      </c>
      <c r="J119" s="30" t="str">
        <f>E26</f>
        <v xml:space="preserve"> </v>
      </c>
      <c r="L119" s="32"/>
    </row>
    <row r="120" spans="2:65" s="1" customFormat="1" ht="10.35" customHeight="1">
      <c r="B120" s="32"/>
      <c r="L120" s="32"/>
    </row>
    <row r="121" spans="2:65" s="10" customFormat="1" ht="29.25" customHeight="1">
      <c r="B121" s="116"/>
      <c r="C121" s="117" t="s">
        <v>151</v>
      </c>
      <c r="D121" s="118" t="s">
        <v>61</v>
      </c>
      <c r="E121" s="118" t="s">
        <v>57</v>
      </c>
      <c r="F121" s="118" t="s">
        <v>58</v>
      </c>
      <c r="G121" s="118" t="s">
        <v>152</v>
      </c>
      <c r="H121" s="118" t="s">
        <v>153</v>
      </c>
      <c r="I121" s="118" t="s">
        <v>154</v>
      </c>
      <c r="J121" s="118" t="s">
        <v>127</v>
      </c>
      <c r="K121" s="119" t="s">
        <v>155</v>
      </c>
      <c r="L121" s="116"/>
      <c r="M121" s="59" t="s">
        <v>1</v>
      </c>
      <c r="N121" s="60" t="s">
        <v>40</v>
      </c>
      <c r="O121" s="60" t="s">
        <v>156</v>
      </c>
      <c r="P121" s="60" t="s">
        <v>157</v>
      </c>
      <c r="Q121" s="60" t="s">
        <v>158</v>
      </c>
      <c r="R121" s="60" t="s">
        <v>159</v>
      </c>
      <c r="S121" s="60" t="s">
        <v>160</v>
      </c>
      <c r="T121" s="61" t="s">
        <v>161</v>
      </c>
    </row>
    <row r="122" spans="2:65" s="1" customFormat="1" ht="22.9" customHeight="1">
      <c r="B122" s="32"/>
      <c r="C122" s="64" t="s">
        <v>162</v>
      </c>
      <c r="J122" s="120">
        <f>BK122</f>
        <v>0</v>
      </c>
      <c r="L122" s="32"/>
      <c r="M122" s="62"/>
      <c r="N122" s="53"/>
      <c r="O122" s="53"/>
      <c r="P122" s="121">
        <f>P123</f>
        <v>0</v>
      </c>
      <c r="Q122" s="53"/>
      <c r="R122" s="121">
        <f>R123</f>
        <v>0</v>
      </c>
      <c r="S122" s="53"/>
      <c r="T122" s="122">
        <f>T123</f>
        <v>0</v>
      </c>
      <c r="AT122" s="17" t="s">
        <v>75</v>
      </c>
      <c r="AU122" s="17" t="s">
        <v>129</v>
      </c>
      <c r="BK122" s="123">
        <f>BK123</f>
        <v>0</v>
      </c>
    </row>
    <row r="123" spans="2:65" s="11" customFormat="1" ht="25.9" customHeight="1">
      <c r="B123" s="124"/>
      <c r="D123" s="125" t="s">
        <v>75</v>
      </c>
      <c r="E123" s="126" t="s">
        <v>163</v>
      </c>
      <c r="F123" s="126" t="s">
        <v>164</v>
      </c>
      <c r="I123" s="127"/>
      <c r="J123" s="128">
        <f>BK123</f>
        <v>0</v>
      </c>
      <c r="L123" s="124"/>
      <c r="M123" s="129"/>
      <c r="P123" s="130">
        <f>P124</f>
        <v>0</v>
      </c>
      <c r="R123" s="130">
        <f>R124</f>
        <v>0</v>
      </c>
      <c r="T123" s="131">
        <f>T124</f>
        <v>0</v>
      </c>
      <c r="AR123" s="125" t="s">
        <v>84</v>
      </c>
      <c r="AT123" s="132" t="s">
        <v>75</v>
      </c>
      <c r="AU123" s="132" t="s">
        <v>76</v>
      </c>
      <c r="AY123" s="125" t="s">
        <v>165</v>
      </c>
      <c r="BK123" s="133">
        <f>BK124</f>
        <v>0</v>
      </c>
    </row>
    <row r="124" spans="2:65" s="11" customFormat="1" ht="22.9" customHeight="1">
      <c r="B124" s="124"/>
      <c r="D124" s="125" t="s">
        <v>75</v>
      </c>
      <c r="E124" s="134" t="s">
        <v>713</v>
      </c>
      <c r="F124" s="134" t="s">
        <v>2071</v>
      </c>
      <c r="I124" s="127"/>
      <c r="J124" s="135">
        <f>BK124</f>
        <v>0</v>
      </c>
      <c r="L124" s="124"/>
      <c r="M124" s="129"/>
      <c r="P124" s="130">
        <f>SUM(P125:P132)</f>
        <v>0</v>
      </c>
      <c r="R124" s="130">
        <f>SUM(R125:R132)</f>
        <v>0</v>
      </c>
      <c r="T124" s="131">
        <f>SUM(T125:T132)</f>
        <v>0</v>
      </c>
      <c r="AR124" s="125" t="s">
        <v>84</v>
      </c>
      <c r="AT124" s="132" t="s">
        <v>75</v>
      </c>
      <c r="AU124" s="132" t="s">
        <v>84</v>
      </c>
      <c r="AY124" s="125" t="s">
        <v>165</v>
      </c>
      <c r="BK124" s="133">
        <f>SUM(BK125:BK132)</f>
        <v>0</v>
      </c>
    </row>
    <row r="125" spans="2:65" s="1" customFormat="1" ht="16.5" customHeight="1">
      <c r="B125" s="136"/>
      <c r="C125" s="137" t="s">
        <v>84</v>
      </c>
      <c r="D125" s="137" t="s">
        <v>167</v>
      </c>
      <c r="E125" s="138" t="s">
        <v>2082</v>
      </c>
      <c r="F125" s="139" t="s">
        <v>2083</v>
      </c>
      <c r="G125" s="140" t="s">
        <v>448</v>
      </c>
      <c r="H125" s="141">
        <v>6</v>
      </c>
      <c r="I125" s="142"/>
      <c r="J125" s="143">
        <f>ROUND(I125*H125,2)</f>
        <v>0</v>
      </c>
      <c r="K125" s="139" t="s">
        <v>189</v>
      </c>
      <c r="L125" s="32"/>
      <c r="M125" s="144" t="s">
        <v>1</v>
      </c>
      <c r="N125" s="145" t="s">
        <v>41</v>
      </c>
      <c r="P125" s="146">
        <f>O125*H125</f>
        <v>0</v>
      </c>
      <c r="Q125" s="146">
        <v>0</v>
      </c>
      <c r="R125" s="146">
        <f>Q125*H125</f>
        <v>0</v>
      </c>
      <c r="S125" s="146">
        <v>0</v>
      </c>
      <c r="T125" s="147">
        <f>S125*H125</f>
        <v>0</v>
      </c>
      <c r="AR125" s="148" t="s">
        <v>116</v>
      </c>
      <c r="AT125" s="148" t="s">
        <v>167</v>
      </c>
      <c r="AU125" s="148" t="s">
        <v>86</v>
      </c>
      <c r="AY125" s="17" t="s">
        <v>165</v>
      </c>
      <c r="BE125" s="149">
        <f>IF(N125="základní",J125,0)</f>
        <v>0</v>
      </c>
      <c r="BF125" s="149">
        <f>IF(N125="snížená",J125,0)</f>
        <v>0</v>
      </c>
      <c r="BG125" s="149">
        <f>IF(N125="zákl. přenesená",J125,0)</f>
        <v>0</v>
      </c>
      <c r="BH125" s="149">
        <f>IF(N125="sníž. přenesená",J125,0)</f>
        <v>0</v>
      </c>
      <c r="BI125" s="149">
        <f>IF(N125="nulová",J125,0)</f>
        <v>0</v>
      </c>
      <c r="BJ125" s="17" t="s">
        <v>84</v>
      </c>
      <c r="BK125" s="149">
        <f>ROUND(I125*H125,2)</f>
        <v>0</v>
      </c>
      <c r="BL125" s="17" t="s">
        <v>116</v>
      </c>
      <c r="BM125" s="148" t="s">
        <v>86</v>
      </c>
    </row>
    <row r="126" spans="2:65" s="1" customFormat="1" ht="29.25">
      <c r="B126" s="32"/>
      <c r="D126" s="154" t="s">
        <v>175</v>
      </c>
      <c r="F126" s="155" t="s">
        <v>2084</v>
      </c>
      <c r="I126" s="152"/>
      <c r="L126" s="32"/>
      <c r="M126" s="153"/>
      <c r="T126" s="56"/>
      <c r="AT126" s="17" t="s">
        <v>175</v>
      </c>
      <c r="AU126" s="17" t="s">
        <v>86</v>
      </c>
    </row>
    <row r="127" spans="2:65" s="1" customFormat="1" ht="16.5" customHeight="1">
      <c r="B127" s="136"/>
      <c r="C127" s="137" t="s">
        <v>86</v>
      </c>
      <c r="D127" s="137" t="s">
        <v>167</v>
      </c>
      <c r="E127" s="138" t="s">
        <v>2085</v>
      </c>
      <c r="F127" s="139" t="s">
        <v>2086</v>
      </c>
      <c r="G127" s="140" t="s">
        <v>448</v>
      </c>
      <c r="H127" s="141">
        <v>13</v>
      </c>
      <c r="I127" s="142"/>
      <c r="J127" s="143">
        <f>ROUND(I127*H127,2)</f>
        <v>0</v>
      </c>
      <c r="K127" s="139" t="s">
        <v>189</v>
      </c>
      <c r="L127" s="32"/>
      <c r="M127" s="144" t="s">
        <v>1</v>
      </c>
      <c r="N127" s="145" t="s">
        <v>41</v>
      </c>
      <c r="P127" s="146">
        <f>O127*H127</f>
        <v>0</v>
      </c>
      <c r="Q127" s="146">
        <v>0</v>
      </c>
      <c r="R127" s="146">
        <f>Q127*H127</f>
        <v>0</v>
      </c>
      <c r="S127" s="146">
        <v>0</v>
      </c>
      <c r="T127" s="147">
        <f>S127*H127</f>
        <v>0</v>
      </c>
      <c r="AR127" s="148" t="s">
        <v>116</v>
      </c>
      <c r="AT127" s="148" t="s">
        <v>167</v>
      </c>
      <c r="AU127" s="148" t="s">
        <v>86</v>
      </c>
      <c r="AY127" s="17" t="s">
        <v>165</v>
      </c>
      <c r="BE127" s="149">
        <f>IF(N127="základní",J127,0)</f>
        <v>0</v>
      </c>
      <c r="BF127" s="149">
        <f>IF(N127="snížená",J127,0)</f>
        <v>0</v>
      </c>
      <c r="BG127" s="149">
        <f>IF(N127="zákl. přenesená",J127,0)</f>
        <v>0</v>
      </c>
      <c r="BH127" s="149">
        <f>IF(N127="sníž. přenesená",J127,0)</f>
        <v>0</v>
      </c>
      <c r="BI127" s="149">
        <f>IF(N127="nulová",J127,0)</f>
        <v>0</v>
      </c>
      <c r="BJ127" s="17" t="s">
        <v>84</v>
      </c>
      <c r="BK127" s="149">
        <f>ROUND(I127*H127,2)</f>
        <v>0</v>
      </c>
      <c r="BL127" s="17" t="s">
        <v>116</v>
      </c>
      <c r="BM127" s="148" t="s">
        <v>116</v>
      </c>
    </row>
    <row r="128" spans="2:65" s="1" customFormat="1" ht="29.25">
      <c r="B128" s="32"/>
      <c r="D128" s="154" t="s">
        <v>175</v>
      </c>
      <c r="F128" s="155" t="s">
        <v>2084</v>
      </c>
      <c r="I128" s="152"/>
      <c r="L128" s="32"/>
      <c r="M128" s="153"/>
      <c r="T128" s="56"/>
      <c r="AT128" s="17" t="s">
        <v>175</v>
      </c>
      <c r="AU128" s="17" t="s">
        <v>86</v>
      </c>
    </row>
    <row r="129" spans="2:65" s="1" customFormat="1" ht="16.5" customHeight="1">
      <c r="B129" s="136"/>
      <c r="C129" s="137" t="s">
        <v>113</v>
      </c>
      <c r="D129" s="137" t="s">
        <v>167</v>
      </c>
      <c r="E129" s="138" t="s">
        <v>2087</v>
      </c>
      <c r="F129" s="139" t="s">
        <v>2088</v>
      </c>
      <c r="G129" s="140" t="s">
        <v>448</v>
      </c>
      <c r="H129" s="141">
        <v>17</v>
      </c>
      <c r="I129" s="142"/>
      <c r="J129" s="143">
        <f>ROUND(I129*H129,2)</f>
        <v>0</v>
      </c>
      <c r="K129" s="139" t="s">
        <v>189</v>
      </c>
      <c r="L129" s="32"/>
      <c r="M129" s="144" t="s">
        <v>1</v>
      </c>
      <c r="N129" s="145" t="s">
        <v>41</v>
      </c>
      <c r="P129" s="146">
        <f>O129*H129</f>
        <v>0</v>
      </c>
      <c r="Q129" s="146">
        <v>0</v>
      </c>
      <c r="R129" s="146">
        <f>Q129*H129</f>
        <v>0</v>
      </c>
      <c r="S129" s="146">
        <v>0</v>
      </c>
      <c r="T129" s="147">
        <f>S129*H129</f>
        <v>0</v>
      </c>
      <c r="AR129" s="148" t="s">
        <v>116</v>
      </c>
      <c r="AT129" s="148" t="s">
        <v>167</v>
      </c>
      <c r="AU129" s="148" t="s">
        <v>86</v>
      </c>
      <c r="AY129" s="17" t="s">
        <v>165</v>
      </c>
      <c r="BE129" s="149">
        <f>IF(N129="základní",J129,0)</f>
        <v>0</v>
      </c>
      <c r="BF129" s="149">
        <f>IF(N129="snížená",J129,0)</f>
        <v>0</v>
      </c>
      <c r="BG129" s="149">
        <f>IF(N129="zákl. přenesená",J129,0)</f>
        <v>0</v>
      </c>
      <c r="BH129" s="149">
        <f>IF(N129="sníž. přenesená",J129,0)</f>
        <v>0</v>
      </c>
      <c r="BI129" s="149">
        <f>IF(N129="nulová",J129,0)</f>
        <v>0</v>
      </c>
      <c r="BJ129" s="17" t="s">
        <v>84</v>
      </c>
      <c r="BK129" s="149">
        <f>ROUND(I129*H129,2)</f>
        <v>0</v>
      </c>
      <c r="BL129" s="17" t="s">
        <v>116</v>
      </c>
      <c r="BM129" s="148" t="s">
        <v>193</v>
      </c>
    </row>
    <row r="130" spans="2:65" s="1" customFormat="1" ht="29.25">
      <c r="B130" s="32"/>
      <c r="D130" s="154" t="s">
        <v>175</v>
      </c>
      <c r="F130" s="155" t="s">
        <v>2084</v>
      </c>
      <c r="I130" s="152"/>
      <c r="L130" s="32"/>
      <c r="M130" s="153"/>
      <c r="T130" s="56"/>
      <c r="AT130" s="17" t="s">
        <v>175</v>
      </c>
      <c r="AU130" s="17" t="s">
        <v>86</v>
      </c>
    </row>
    <row r="131" spans="2:65" s="1" customFormat="1" ht="16.5" customHeight="1">
      <c r="B131" s="136"/>
      <c r="C131" s="137" t="s">
        <v>116</v>
      </c>
      <c r="D131" s="137" t="s">
        <v>167</v>
      </c>
      <c r="E131" s="138" t="s">
        <v>2089</v>
      </c>
      <c r="F131" s="139" t="s">
        <v>2090</v>
      </c>
      <c r="G131" s="140" t="s">
        <v>448</v>
      </c>
      <c r="H131" s="141">
        <v>1</v>
      </c>
      <c r="I131" s="142"/>
      <c r="J131" s="143">
        <f>ROUND(I131*H131,2)</f>
        <v>0</v>
      </c>
      <c r="K131" s="139" t="s">
        <v>189</v>
      </c>
      <c r="L131" s="32"/>
      <c r="M131" s="144" t="s">
        <v>1</v>
      </c>
      <c r="N131" s="145" t="s">
        <v>41</v>
      </c>
      <c r="P131" s="146">
        <f>O131*H131</f>
        <v>0</v>
      </c>
      <c r="Q131" s="146">
        <v>0</v>
      </c>
      <c r="R131" s="146">
        <f>Q131*H131</f>
        <v>0</v>
      </c>
      <c r="S131" s="146">
        <v>0</v>
      </c>
      <c r="T131" s="147">
        <f>S131*H131</f>
        <v>0</v>
      </c>
      <c r="AR131" s="148" t="s">
        <v>116</v>
      </c>
      <c r="AT131" s="148" t="s">
        <v>167</v>
      </c>
      <c r="AU131" s="148" t="s">
        <v>86</v>
      </c>
      <c r="AY131" s="17" t="s">
        <v>165</v>
      </c>
      <c r="BE131" s="149">
        <f>IF(N131="základní",J131,0)</f>
        <v>0</v>
      </c>
      <c r="BF131" s="149">
        <f>IF(N131="snížená",J131,0)</f>
        <v>0</v>
      </c>
      <c r="BG131" s="149">
        <f>IF(N131="zákl. přenesená",J131,0)</f>
        <v>0</v>
      </c>
      <c r="BH131" s="149">
        <f>IF(N131="sníž. přenesená",J131,0)</f>
        <v>0</v>
      </c>
      <c r="BI131" s="149">
        <f>IF(N131="nulová",J131,0)</f>
        <v>0</v>
      </c>
      <c r="BJ131" s="17" t="s">
        <v>84</v>
      </c>
      <c r="BK131" s="149">
        <f>ROUND(I131*H131,2)</f>
        <v>0</v>
      </c>
      <c r="BL131" s="17" t="s">
        <v>116</v>
      </c>
      <c r="BM131" s="148" t="s">
        <v>216</v>
      </c>
    </row>
    <row r="132" spans="2:65" s="1" customFormat="1" ht="29.25">
      <c r="B132" s="32"/>
      <c r="D132" s="154" t="s">
        <v>175</v>
      </c>
      <c r="F132" s="155" t="s">
        <v>2084</v>
      </c>
      <c r="I132" s="152"/>
      <c r="L132" s="32"/>
      <c r="M132" s="194"/>
      <c r="N132" s="195"/>
      <c r="O132" s="195"/>
      <c r="P132" s="195"/>
      <c r="Q132" s="195"/>
      <c r="R132" s="195"/>
      <c r="S132" s="195"/>
      <c r="T132" s="196"/>
      <c r="AT132" s="17" t="s">
        <v>175</v>
      </c>
      <c r="AU132" s="17" t="s">
        <v>86</v>
      </c>
    </row>
    <row r="133" spans="2:65" s="1" customFormat="1" ht="6.95" customHeight="1">
      <c r="B133" s="44"/>
      <c r="C133" s="45"/>
      <c r="D133" s="45"/>
      <c r="E133" s="45"/>
      <c r="F133" s="45"/>
      <c r="G133" s="45"/>
      <c r="H133" s="45"/>
      <c r="I133" s="45"/>
      <c r="J133" s="45"/>
      <c r="K133" s="45"/>
      <c r="L133" s="32"/>
    </row>
  </sheetData>
  <autoFilter ref="C121:K132" xr:uid="{00000000-0009-0000-0000-00000A000000}"/>
  <mergeCells count="12">
    <mergeCell ref="E114:H114"/>
    <mergeCell ref="L2:V2"/>
    <mergeCell ref="E85:H85"/>
    <mergeCell ref="E87:H87"/>
    <mergeCell ref="E89:H89"/>
    <mergeCell ref="E110:H110"/>
    <mergeCell ref="E112:H112"/>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B2:BM158"/>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121</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s="1" customFormat="1" ht="12" customHeight="1">
      <c r="B8" s="32"/>
      <c r="D8" s="27" t="s">
        <v>123</v>
      </c>
      <c r="L8" s="32"/>
    </row>
    <row r="9" spans="2:46" s="1" customFormat="1" ht="16.5" customHeight="1">
      <c r="B9" s="32"/>
      <c r="E9" s="208" t="s">
        <v>2091</v>
      </c>
      <c r="F9" s="247"/>
      <c r="G9" s="247"/>
      <c r="H9" s="247"/>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24. 3. 2025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50" t="str">
        <f>'Rekapitulace stavby'!E14</f>
        <v>Vyplň údaj</v>
      </c>
      <c r="F18" s="220"/>
      <c r="G18" s="220"/>
      <c r="H18" s="220"/>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tr">
        <f>IF('Rekapitulace stavby'!AN19="","",'Rekapitulace stavby'!AN19)</f>
        <v/>
      </c>
      <c r="L23" s="32"/>
    </row>
    <row r="24" spans="2:12" s="1" customFormat="1" ht="18" customHeight="1">
      <c r="B24" s="32"/>
      <c r="E24" s="25" t="str">
        <f>IF('Rekapitulace stavby'!E20="","",'Rekapitulace stavby'!E20)</f>
        <v xml:space="preserve"> </v>
      </c>
      <c r="I24" s="27" t="s">
        <v>27</v>
      </c>
      <c r="J24" s="25" t="str">
        <f>IF('Rekapitulace stavby'!AN20="","",'Rekapitulace stavby'!AN20)</f>
        <v/>
      </c>
      <c r="L24" s="32"/>
    </row>
    <row r="25" spans="2:12" s="1" customFormat="1" ht="6.95" customHeight="1">
      <c r="B25" s="32"/>
      <c r="L25" s="32"/>
    </row>
    <row r="26" spans="2:12" s="1" customFormat="1" ht="12" customHeight="1">
      <c r="B26" s="32"/>
      <c r="D26" s="27" t="s">
        <v>34</v>
      </c>
      <c r="L26" s="32"/>
    </row>
    <row r="27" spans="2:12" s="7" customFormat="1" ht="107.25" customHeight="1">
      <c r="B27" s="94"/>
      <c r="E27" s="225" t="s">
        <v>35</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36</v>
      </c>
      <c r="J30" s="66">
        <f>ROUND(J123, 2)</f>
        <v>0</v>
      </c>
      <c r="L30" s="32"/>
    </row>
    <row r="31" spans="2:12" s="1" customFormat="1" ht="6.95" customHeight="1">
      <c r="B31" s="32"/>
      <c r="D31" s="53"/>
      <c r="E31" s="53"/>
      <c r="F31" s="53"/>
      <c r="G31" s="53"/>
      <c r="H31" s="53"/>
      <c r="I31" s="53"/>
      <c r="J31" s="53"/>
      <c r="K31" s="53"/>
      <c r="L31" s="32"/>
    </row>
    <row r="32" spans="2:12" s="1" customFormat="1" ht="14.45" customHeight="1">
      <c r="B32" s="32"/>
      <c r="F32" s="35" t="s">
        <v>38</v>
      </c>
      <c r="I32" s="35" t="s">
        <v>37</v>
      </c>
      <c r="J32" s="35" t="s">
        <v>39</v>
      </c>
      <c r="L32" s="32"/>
    </row>
    <row r="33" spans="2:12" s="1" customFormat="1" ht="14.45" customHeight="1">
      <c r="B33" s="32"/>
      <c r="D33" s="55" t="s">
        <v>40</v>
      </c>
      <c r="E33" s="27" t="s">
        <v>41</v>
      </c>
      <c r="F33" s="86">
        <f>ROUND((SUM(BE123:BE157)),  2)</f>
        <v>0</v>
      </c>
      <c r="I33" s="96">
        <v>0.21</v>
      </c>
      <c r="J33" s="86">
        <f>ROUND(((SUM(BE123:BE157))*I33),  2)</f>
        <v>0</v>
      </c>
      <c r="L33" s="32"/>
    </row>
    <row r="34" spans="2:12" s="1" customFormat="1" ht="14.45" customHeight="1">
      <c r="B34" s="32"/>
      <c r="E34" s="27" t="s">
        <v>42</v>
      </c>
      <c r="F34" s="86">
        <f>ROUND((SUM(BF123:BF157)),  2)</f>
        <v>0</v>
      </c>
      <c r="I34" s="96">
        <v>0.12</v>
      </c>
      <c r="J34" s="86">
        <f>ROUND(((SUM(BF123:BF157))*I34),  2)</f>
        <v>0</v>
      </c>
      <c r="L34" s="32"/>
    </row>
    <row r="35" spans="2:12" s="1" customFormat="1" ht="14.45" hidden="1" customHeight="1">
      <c r="B35" s="32"/>
      <c r="E35" s="27" t="s">
        <v>43</v>
      </c>
      <c r="F35" s="86">
        <f>ROUND((SUM(BG123:BG157)),  2)</f>
        <v>0</v>
      </c>
      <c r="I35" s="96">
        <v>0.21</v>
      </c>
      <c r="J35" s="86">
        <f>0</f>
        <v>0</v>
      </c>
      <c r="L35" s="32"/>
    </row>
    <row r="36" spans="2:12" s="1" customFormat="1" ht="14.45" hidden="1" customHeight="1">
      <c r="B36" s="32"/>
      <c r="E36" s="27" t="s">
        <v>44</v>
      </c>
      <c r="F36" s="86">
        <f>ROUND((SUM(BH123:BH157)),  2)</f>
        <v>0</v>
      </c>
      <c r="I36" s="96">
        <v>0.12</v>
      </c>
      <c r="J36" s="86">
        <f>0</f>
        <v>0</v>
      </c>
      <c r="L36" s="32"/>
    </row>
    <row r="37" spans="2:12" s="1" customFormat="1" ht="14.45" hidden="1" customHeight="1">
      <c r="B37" s="32"/>
      <c r="E37" s="27" t="s">
        <v>45</v>
      </c>
      <c r="F37" s="86">
        <f>ROUND((SUM(BI123:BI157)),  2)</f>
        <v>0</v>
      </c>
      <c r="I37" s="96">
        <v>0</v>
      </c>
      <c r="J37" s="86">
        <f>0</f>
        <v>0</v>
      </c>
      <c r="L37" s="32"/>
    </row>
    <row r="38" spans="2:12" s="1" customFormat="1" ht="6.95" customHeight="1">
      <c r="B38" s="32"/>
      <c r="L38" s="32"/>
    </row>
    <row r="39" spans="2:12" s="1" customFormat="1" ht="25.35" customHeight="1">
      <c r="B39" s="32"/>
      <c r="C39" s="97"/>
      <c r="D39" s="98" t="s">
        <v>46</v>
      </c>
      <c r="E39" s="57"/>
      <c r="F39" s="57"/>
      <c r="G39" s="99" t="s">
        <v>47</v>
      </c>
      <c r="H39" s="100" t="s">
        <v>48</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125</v>
      </c>
      <c r="L82" s="32"/>
    </row>
    <row r="83" spans="2:47" s="1" customFormat="1" ht="6.95" customHeight="1">
      <c r="B83" s="32"/>
      <c r="L83" s="32"/>
    </row>
    <row r="84" spans="2:47" s="1" customFormat="1" ht="12" customHeight="1">
      <c r="B84" s="32"/>
      <c r="C84" s="27" t="s">
        <v>16</v>
      </c>
      <c r="L84" s="32"/>
    </row>
    <row r="85" spans="2:47" s="1" customFormat="1" ht="26.25" customHeight="1">
      <c r="B85" s="32"/>
      <c r="E85" s="248" t="str">
        <f>E7</f>
        <v>ONJI–PŘEMÍSTĚNÍ ODD. PSYCHIATRIE PO DOBU VÝSTAVBY NOVÉHO PAVILONU–STAVEBNÍ ÚPRAVY PAVILONU B–PD–ZD/23/446</v>
      </c>
      <c r="F85" s="249"/>
      <c r="G85" s="249"/>
      <c r="H85" s="249"/>
      <c r="L85" s="32"/>
    </row>
    <row r="86" spans="2:47" s="1" customFormat="1" ht="12" customHeight="1">
      <c r="B86" s="32"/>
      <c r="C86" s="27" t="s">
        <v>123</v>
      </c>
      <c r="L86" s="32"/>
    </row>
    <row r="87" spans="2:47" s="1" customFormat="1" ht="16.5" customHeight="1">
      <c r="B87" s="32"/>
      <c r="E87" s="208" t="str">
        <f>E9</f>
        <v xml:space="preserve">VON - Vedlejší a ostatní náklady stavby </v>
      </c>
      <c r="F87" s="247"/>
      <c r="G87" s="247"/>
      <c r="H87" s="247"/>
      <c r="L87" s="32"/>
    </row>
    <row r="88" spans="2:47" s="1" customFormat="1" ht="6.95" customHeight="1">
      <c r="B88" s="32"/>
      <c r="L88" s="32"/>
    </row>
    <row r="89" spans="2:47" s="1" customFormat="1" ht="12" customHeight="1">
      <c r="B89" s="32"/>
      <c r="C89" s="27" t="s">
        <v>20</v>
      </c>
      <c r="F89" s="25" t="str">
        <f>F12</f>
        <v xml:space="preserve"> </v>
      </c>
      <c r="I89" s="27" t="s">
        <v>22</v>
      </c>
      <c r="J89" s="52" t="str">
        <f>IF(J12="","",J12)</f>
        <v>24. 3. 2025</v>
      </c>
      <c r="L89" s="32"/>
    </row>
    <row r="90" spans="2:47" s="1" customFormat="1" ht="6.95" customHeight="1">
      <c r="B90" s="32"/>
      <c r="L90" s="32"/>
    </row>
    <row r="91" spans="2:47" s="1" customFormat="1" ht="15.2" customHeight="1">
      <c r="B91" s="32"/>
      <c r="C91" s="27" t="s">
        <v>24</v>
      </c>
      <c r="F91" s="25" t="str">
        <f>E15</f>
        <v>KRÁLOVÉHRADECKÝ KRAJ</v>
      </c>
      <c r="I91" s="27" t="s">
        <v>30</v>
      </c>
      <c r="J91" s="30" t="str">
        <f>E21</f>
        <v>KANIA a.s.</v>
      </c>
      <c r="L91" s="32"/>
    </row>
    <row r="92" spans="2:47" s="1" customFormat="1" ht="15.2" customHeight="1">
      <c r="B92" s="32"/>
      <c r="C92" s="27" t="s">
        <v>28</v>
      </c>
      <c r="F92" s="25" t="str">
        <f>IF(E18="","",E18)</f>
        <v>Vyplň údaj</v>
      </c>
      <c r="I92" s="27" t="s">
        <v>33</v>
      </c>
      <c r="J92" s="30" t="str">
        <f>E24</f>
        <v xml:space="preserve"> </v>
      </c>
      <c r="L92" s="32"/>
    </row>
    <row r="93" spans="2:47" s="1" customFormat="1" ht="10.35" customHeight="1">
      <c r="B93" s="32"/>
      <c r="L93" s="32"/>
    </row>
    <row r="94" spans="2:47" s="1" customFormat="1" ht="29.25" customHeight="1">
      <c r="B94" s="32"/>
      <c r="C94" s="105" t="s">
        <v>126</v>
      </c>
      <c r="D94" s="97"/>
      <c r="E94" s="97"/>
      <c r="F94" s="97"/>
      <c r="G94" s="97"/>
      <c r="H94" s="97"/>
      <c r="I94" s="97"/>
      <c r="J94" s="106" t="s">
        <v>127</v>
      </c>
      <c r="K94" s="97"/>
      <c r="L94" s="32"/>
    </row>
    <row r="95" spans="2:47" s="1" customFormat="1" ht="10.35" customHeight="1">
      <c r="B95" s="32"/>
      <c r="L95" s="32"/>
    </row>
    <row r="96" spans="2:47" s="1" customFormat="1" ht="22.9" customHeight="1">
      <c r="B96" s="32"/>
      <c r="C96" s="107" t="s">
        <v>128</v>
      </c>
      <c r="J96" s="66">
        <f>J123</f>
        <v>0</v>
      </c>
      <c r="L96" s="32"/>
      <c r="AU96" s="17" t="s">
        <v>129</v>
      </c>
    </row>
    <row r="97" spans="2:12" s="8" customFormat="1" ht="24.95" customHeight="1">
      <c r="B97" s="108"/>
      <c r="D97" s="109" t="s">
        <v>2092</v>
      </c>
      <c r="E97" s="110"/>
      <c r="F97" s="110"/>
      <c r="G97" s="110"/>
      <c r="H97" s="110"/>
      <c r="I97" s="110"/>
      <c r="J97" s="111">
        <f>J124</f>
        <v>0</v>
      </c>
      <c r="L97" s="108"/>
    </row>
    <row r="98" spans="2:12" s="9" customFormat="1" ht="19.899999999999999" customHeight="1">
      <c r="B98" s="112"/>
      <c r="D98" s="113" t="s">
        <v>2093</v>
      </c>
      <c r="E98" s="114"/>
      <c r="F98" s="114"/>
      <c r="G98" s="114"/>
      <c r="H98" s="114"/>
      <c r="I98" s="114"/>
      <c r="J98" s="115">
        <f>J125</f>
        <v>0</v>
      </c>
      <c r="L98" s="112"/>
    </row>
    <row r="99" spans="2:12" s="9" customFormat="1" ht="19.899999999999999" customHeight="1">
      <c r="B99" s="112"/>
      <c r="D99" s="113" t="s">
        <v>2094</v>
      </c>
      <c r="E99" s="114"/>
      <c r="F99" s="114"/>
      <c r="G99" s="114"/>
      <c r="H99" s="114"/>
      <c r="I99" s="114"/>
      <c r="J99" s="115">
        <f>J132</f>
        <v>0</v>
      </c>
      <c r="L99" s="112"/>
    </row>
    <row r="100" spans="2:12" s="9" customFormat="1" ht="19.899999999999999" customHeight="1">
      <c r="B100" s="112"/>
      <c r="D100" s="113" t="s">
        <v>2095</v>
      </c>
      <c r="E100" s="114"/>
      <c r="F100" s="114"/>
      <c r="G100" s="114"/>
      <c r="H100" s="114"/>
      <c r="I100" s="114"/>
      <c r="J100" s="115">
        <f>J136</f>
        <v>0</v>
      </c>
      <c r="L100" s="112"/>
    </row>
    <row r="101" spans="2:12" s="9" customFormat="1" ht="19.899999999999999" customHeight="1">
      <c r="B101" s="112"/>
      <c r="D101" s="113" t="s">
        <v>2096</v>
      </c>
      <c r="E101" s="114"/>
      <c r="F101" s="114"/>
      <c r="G101" s="114"/>
      <c r="H101" s="114"/>
      <c r="I101" s="114"/>
      <c r="J101" s="115">
        <f>J143</f>
        <v>0</v>
      </c>
      <c r="L101" s="112"/>
    </row>
    <row r="102" spans="2:12" s="9" customFormat="1" ht="19.899999999999999" customHeight="1">
      <c r="B102" s="112"/>
      <c r="D102" s="113" t="s">
        <v>2097</v>
      </c>
      <c r="E102" s="114"/>
      <c r="F102" s="114"/>
      <c r="G102" s="114"/>
      <c r="H102" s="114"/>
      <c r="I102" s="114"/>
      <c r="J102" s="115">
        <f>J150</f>
        <v>0</v>
      </c>
      <c r="L102" s="112"/>
    </row>
    <row r="103" spans="2:12" s="9" customFormat="1" ht="19.899999999999999" customHeight="1">
      <c r="B103" s="112"/>
      <c r="D103" s="113" t="s">
        <v>2098</v>
      </c>
      <c r="E103" s="114"/>
      <c r="F103" s="114"/>
      <c r="G103" s="114"/>
      <c r="H103" s="114"/>
      <c r="I103" s="114"/>
      <c r="J103" s="115">
        <f>J154</f>
        <v>0</v>
      </c>
      <c r="L103" s="112"/>
    </row>
    <row r="104" spans="2:12" s="1" customFormat="1" ht="21.75" customHeight="1">
      <c r="B104" s="32"/>
      <c r="L104" s="32"/>
    </row>
    <row r="105" spans="2:12" s="1" customFormat="1" ht="6.95" customHeight="1">
      <c r="B105" s="44"/>
      <c r="C105" s="45"/>
      <c r="D105" s="45"/>
      <c r="E105" s="45"/>
      <c r="F105" s="45"/>
      <c r="G105" s="45"/>
      <c r="H105" s="45"/>
      <c r="I105" s="45"/>
      <c r="J105" s="45"/>
      <c r="K105" s="45"/>
      <c r="L105" s="32"/>
    </row>
    <row r="109" spans="2:12" s="1" customFormat="1" ht="6.95" customHeight="1">
      <c r="B109" s="46"/>
      <c r="C109" s="47"/>
      <c r="D109" s="47"/>
      <c r="E109" s="47"/>
      <c r="F109" s="47"/>
      <c r="G109" s="47"/>
      <c r="H109" s="47"/>
      <c r="I109" s="47"/>
      <c r="J109" s="47"/>
      <c r="K109" s="47"/>
      <c r="L109" s="32"/>
    </row>
    <row r="110" spans="2:12" s="1" customFormat="1" ht="24.95" customHeight="1">
      <c r="B110" s="32"/>
      <c r="C110" s="21" t="s">
        <v>150</v>
      </c>
      <c r="L110" s="32"/>
    </row>
    <row r="111" spans="2:12" s="1" customFormat="1" ht="6.95" customHeight="1">
      <c r="B111" s="32"/>
      <c r="L111" s="32"/>
    </row>
    <row r="112" spans="2:12" s="1" customFormat="1" ht="12" customHeight="1">
      <c r="B112" s="32"/>
      <c r="C112" s="27" t="s">
        <v>16</v>
      </c>
      <c r="L112" s="32"/>
    </row>
    <row r="113" spans="2:65" s="1" customFormat="1" ht="26.25" customHeight="1">
      <c r="B113" s="32"/>
      <c r="E113" s="248" t="str">
        <f>E7</f>
        <v>ONJI–PŘEMÍSTĚNÍ ODD. PSYCHIATRIE PO DOBU VÝSTAVBY NOVÉHO PAVILONU–STAVEBNÍ ÚPRAVY PAVILONU B–PD–ZD/23/446</v>
      </c>
      <c r="F113" s="249"/>
      <c r="G113" s="249"/>
      <c r="H113" s="249"/>
      <c r="L113" s="32"/>
    </row>
    <row r="114" spans="2:65" s="1" customFormat="1" ht="12" customHeight="1">
      <c r="B114" s="32"/>
      <c r="C114" s="27" t="s">
        <v>123</v>
      </c>
      <c r="L114" s="32"/>
    </row>
    <row r="115" spans="2:65" s="1" customFormat="1" ht="16.5" customHeight="1">
      <c r="B115" s="32"/>
      <c r="E115" s="208" t="str">
        <f>E9</f>
        <v xml:space="preserve">VON - Vedlejší a ostatní náklady stavby </v>
      </c>
      <c r="F115" s="247"/>
      <c r="G115" s="247"/>
      <c r="H115" s="247"/>
      <c r="L115" s="32"/>
    </row>
    <row r="116" spans="2:65" s="1" customFormat="1" ht="6.95" customHeight="1">
      <c r="B116" s="32"/>
      <c r="L116" s="32"/>
    </row>
    <row r="117" spans="2:65" s="1" customFormat="1" ht="12" customHeight="1">
      <c r="B117" s="32"/>
      <c r="C117" s="27" t="s">
        <v>20</v>
      </c>
      <c r="F117" s="25" t="str">
        <f>F12</f>
        <v xml:space="preserve"> </v>
      </c>
      <c r="I117" s="27" t="s">
        <v>22</v>
      </c>
      <c r="J117" s="52" t="str">
        <f>IF(J12="","",J12)</f>
        <v>24. 3. 2025</v>
      </c>
      <c r="L117" s="32"/>
    </row>
    <row r="118" spans="2:65" s="1" customFormat="1" ht="6.95" customHeight="1">
      <c r="B118" s="32"/>
      <c r="L118" s="32"/>
    </row>
    <row r="119" spans="2:65" s="1" customFormat="1" ht="15.2" customHeight="1">
      <c r="B119" s="32"/>
      <c r="C119" s="27" t="s">
        <v>24</v>
      </c>
      <c r="F119" s="25" t="str">
        <f>E15</f>
        <v>KRÁLOVÉHRADECKÝ KRAJ</v>
      </c>
      <c r="I119" s="27" t="s">
        <v>30</v>
      </c>
      <c r="J119" s="30" t="str">
        <f>E21</f>
        <v>KANIA a.s.</v>
      </c>
      <c r="L119" s="32"/>
    </row>
    <row r="120" spans="2:65" s="1" customFormat="1" ht="15.2" customHeight="1">
      <c r="B120" s="32"/>
      <c r="C120" s="27" t="s">
        <v>28</v>
      </c>
      <c r="F120" s="25" t="str">
        <f>IF(E18="","",E18)</f>
        <v>Vyplň údaj</v>
      </c>
      <c r="I120" s="27" t="s">
        <v>33</v>
      </c>
      <c r="J120" s="30" t="str">
        <f>E24</f>
        <v xml:space="preserve"> </v>
      </c>
      <c r="L120" s="32"/>
    </row>
    <row r="121" spans="2:65" s="1" customFormat="1" ht="10.35" customHeight="1">
      <c r="B121" s="32"/>
      <c r="L121" s="32"/>
    </row>
    <row r="122" spans="2:65" s="10" customFormat="1" ht="29.25" customHeight="1">
      <c r="B122" s="116"/>
      <c r="C122" s="117" t="s">
        <v>151</v>
      </c>
      <c r="D122" s="118" t="s">
        <v>61</v>
      </c>
      <c r="E122" s="118" t="s">
        <v>57</v>
      </c>
      <c r="F122" s="118" t="s">
        <v>58</v>
      </c>
      <c r="G122" s="118" t="s">
        <v>152</v>
      </c>
      <c r="H122" s="118" t="s">
        <v>153</v>
      </c>
      <c r="I122" s="118" t="s">
        <v>154</v>
      </c>
      <c r="J122" s="118" t="s">
        <v>127</v>
      </c>
      <c r="K122" s="119" t="s">
        <v>155</v>
      </c>
      <c r="L122" s="116"/>
      <c r="M122" s="59" t="s">
        <v>1</v>
      </c>
      <c r="N122" s="60" t="s">
        <v>40</v>
      </c>
      <c r="O122" s="60" t="s">
        <v>156</v>
      </c>
      <c r="P122" s="60" t="s">
        <v>157</v>
      </c>
      <c r="Q122" s="60" t="s">
        <v>158</v>
      </c>
      <c r="R122" s="60" t="s">
        <v>159</v>
      </c>
      <c r="S122" s="60" t="s">
        <v>160</v>
      </c>
      <c r="T122" s="61" t="s">
        <v>161</v>
      </c>
    </row>
    <row r="123" spans="2:65" s="1" customFormat="1" ht="22.9" customHeight="1">
      <c r="B123" s="32"/>
      <c r="C123" s="64" t="s">
        <v>162</v>
      </c>
      <c r="J123" s="120">
        <f>BK123</f>
        <v>0</v>
      </c>
      <c r="L123" s="32"/>
      <c r="M123" s="62"/>
      <c r="N123" s="53"/>
      <c r="O123" s="53"/>
      <c r="P123" s="121">
        <f>P124</f>
        <v>0</v>
      </c>
      <c r="Q123" s="53"/>
      <c r="R123" s="121">
        <f>R124</f>
        <v>0</v>
      </c>
      <c r="S123" s="53"/>
      <c r="T123" s="122">
        <f>T124</f>
        <v>0</v>
      </c>
      <c r="AT123" s="17" t="s">
        <v>75</v>
      </c>
      <c r="AU123" s="17" t="s">
        <v>129</v>
      </c>
      <c r="BK123" s="123">
        <f>BK124</f>
        <v>0</v>
      </c>
    </row>
    <row r="124" spans="2:65" s="11" customFormat="1" ht="25.9" customHeight="1">
      <c r="B124" s="124"/>
      <c r="D124" s="125" t="s">
        <v>75</v>
      </c>
      <c r="E124" s="126" t="s">
        <v>1980</v>
      </c>
      <c r="F124" s="126" t="s">
        <v>1980</v>
      </c>
      <c r="I124" s="127"/>
      <c r="J124" s="128">
        <f>BK124</f>
        <v>0</v>
      </c>
      <c r="L124" s="124"/>
      <c r="M124" s="129"/>
      <c r="P124" s="130">
        <f>P125+P132+P136+P143+P150+P154</f>
        <v>0</v>
      </c>
      <c r="R124" s="130">
        <f>R125+R132+R136+R143+R150+R154</f>
        <v>0</v>
      </c>
      <c r="T124" s="131">
        <f>T125+T132+T136+T143+T150+T154</f>
        <v>0</v>
      </c>
      <c r="AR124" s="125" t="s">
        <v>201</v>
      </c>
      <c r="AT124" s="132" t="s">
        <v>75</v>
      </c>
      <c r="AU124" s="132" t="s">
        <v>76</v>
      </c>
      <c r="AY124" s="125" t="s">
        <v>165</v>
      </c>
      <c r="BK124" s="133">
        <f>BK125+BK132+BK136+BK143+BK150+BK154</f>
        <v>0</v>
      </c>
    </row>
    <row r="125" spans="2:65" s="11" customFormat="1" ht="22.9" customHeight="1">
      <c r="B125" s="124"/>
      <c r="D125" s="125" t="s">
        <v>75</v>
      </c>
      <c r="E125" s="134" t="s">
        <v>2099</v>
      </c>
      <c r="F125" s="134" t="s">
        <v>2100</v>
      </c>
      <c r="I125" s="127"/>
      <c r="J125" s="135">
        <f>BK125</f>
        <v>0</v>
      </c>
      <c r="L125" s="124"/>
      <c r="M125" s="129"/>
      <c r="P125" s="130">
        <f>SUM(P126:P131)</f>
        <v>0</v>
      </c>
      <c r="R125" s="130">
        <f>SUM(R126:R131)</f>
        <v>0</v>
      </c>
      <c r="T125" s="131">
        <f>SUM(T126:T131)</f>
        <v>0</v>
      </c>
      <c r="AR125" s="125" t="s">
        <v>201</v>
      </c>
      <c r="AT125" s="132" t="s">
        <v>75</v>
      </c>
      <c r="AU125" s="132" t="s">
        <v>84</v>
      </c>
      <c r="AY125" s="125" t="s">
        <v>165</v>
      </c>
      <c r="BK125" s="133">
        <f>SUM(BK126:BK131)</f>
        <v>0</v>
      </c>
    </row>
    <row r="126" spans="2:65" s="1" customFormat="1" ht="16.5" customHeight="1">
      <c r="B126" s="136"/>
      <c r="C126" s="137" t="s">
        <v>84</v>
      </c>
      <c r="D126" s="137" t="s">
        <v>167</v>
      </c>
      <c r="E126" s="138" t="s">
        <v>2101</v>
      </c>
      <c r="F126" s="139" t="s">
        <v>2102</v>
      </c>
      <c r="G126" s="140" t="s">
        <v>2103</v>
      </c>
      <c r="H126" s="141">
        <v>1</v>
      </c>
      <c r="I126" s="142"/>
      <c r="J126" s="143">
        <f>ROUND(I126*H126,2)</f>
        <v>0</v>
      </c>
      <c r="K126" s="139" t="s">
        <v>171</v>
      </c>
      <c r="L126" s="32"/>
      <c r="M126" s="144" t="s">
        <v>1</v>
      </c>
      <c r="N126" s="145" t="s">
        <v>41</v>
      </c>
      <c r="P126" s="146">
        <f>O126*H126</f>
        <v>0</v>
      </c>
      <c r="Q126" s="146">
        <v>0</v>
      </c>
      <c r="R126" s="146">
        <f>Q126*H126</f>
        <v>0</v>
      </c>
      <c r="S126" s="146">
        <v>0</v>
      </c>
      <c r="T126" s="147">
        <f>S126*H126</f>
        <v>0</v>
      </c>
      <c r="AR126" s="148" t="s">
        <v>1989</v>
      </c>
      <c r="AT126" s="148" t="s">
        <v>167</v>
      </c>
      <c r="AU126" s="148" t="s">
        <v>86</v>
      </c>
      <c r="AY126" s="17" t="s">
        <v>165</v>
      </c>
      <c r="BE126" s="149">
        <f>IF(N126="základní",J126,0)</f>
        <v>0</v>
      </c>
      <c r="BF126" s="149">
        <f>IF(N126="snížená",J126,0)</f>
        <v>0</v>
      </c>
      <c r="BG126" s="149">
        <f>IF(N126="zákl. přenesená",J126,0)</f>
        <v>0</v>
      </c>
      <c r="BH126" s="149">
        <f>IF(N126="sníž. přenesená",J126,0)</f>
        <v>0</v>
      </c>
      <c r="BI126" s="149">
        <f>IF(N126="nulová",J126,0)</f>
        <v>0</v>
      </c>
      <c r="BJ126" s="17" t="s">
        <v>84</v>
      </c>
      <c r="BK126" s="149">
        <f>ROUND(I126*H126,2)</f>
        <v>0</v>
      </c>
      <c r="BL126" s="17" t="s">
        <v>1989</v>
      </c>
      <c r="BM126" s="148" t="s">
        <v>2104</v>
      </c>
    </row>
    <row r="127" spans="2:65" s="1" customFormat="1">
      <c r="B127" s="32"/>
      <c r="D127" s="150" t="s">
        <v>173</v>
      </c>
      <c r="F127" s="151" t="s">
        <v>2105</v>
      </c>
      <c r="I127" s="152"/>
      <c r="L127" s="32"/>
      <c r="M127" s="153"/>
      <c r="T127" s="56"/>
      <c r="AT127" s="17" t="s">
        <v>173</v>
      </c>
      <c r="AU127" s="17" t="s">
        <v>86</v>
      </c>
    </row>
    <row r="128" spans="2:65" s="1" customFormat="1" ht="48.75">
      <c r="B128" s="32"/>
      <c r="D128" s="154" t="s">
        <v>175</v>
      </c>
      <c r="F128" s="155" t="s">
        <v>2106</v>
      </c>
      <c r="I128" s="152"/>
      <c r="L128" s="32"/>
      <c r="M128" s="153"/>
      <c r="T128" s="56"/>
      <c r="AT128" s="17" t="s">
        <v>175</v>
      </c>
      <c r="AU128" s="17" t="s">
        <v>86</v>
      </c>
    </row>
    <row r="129" spans="2:65" s="1" customFormat="1" ht="16.5" customHeight="1">
      <c r="B129" s="136"/>
      <c r="C129" s="137" t="s">
        <v>86</v>
      </c>
      <c r="D129" s="137" t="s">
        <v>167</v>
      </c>
      <c r="E129" s="138" t="s">
        <v>1987</v>
      </c>
      <c r="F129" s="139" t="s">
        <v>1988</v>
      </c>
      <c r="G129" s="140" t="s">
        <v>2103</v>
      </c>
      <c r="H129" s="141">
        <v>1</v>
      </c>
      <c r="I129" s="142"/>
      <c r="J129" s="143">
        <f>ROUND(I129*H129,2)</f>
        <v>0</v>
      </c>
      <c r="K129" s="139" t="s">
        <v>171</v>
      </c>
      <c r="L129" s="32"/>
      <c r="M129" s="144" t="s">
        <v>1</v>
      </c>
      <c r="N129" s="145" t="s">
        <v>41</v>
      </c>
      <c r="P129" s="146">
        <f>O129*H129</f>
        <v>0</v>
      </c>
      <c r="Q129" s="146">
        <v>0</v>
      </c>
      <c r="R129" s="146">
        <f>Q129*H129</f>
        <v>0</v>
      </c>
      <c r="S129" s="146">
        <v>0</v>
      </c>
      <c r="T129" s="147">
        <f>S129*H129</f>
        <v>0</v>
      </c>
      <c r="AR129" s="148" t="s">
        <v>1989</v>
      </c>
      <c r="AT129" s="148" t="s">
        <v>167</v>
      </c>
      <c r="AU129" s="148" t="s">
        <v>86</v>
      </c>
      <c r="AY129" s="17" t="s">
        <v>165</v>
      </c>
      <c r="BE129" s="149">
        <f>IF(N129="základní",J129,0)</f>
        <v>0</v>
      </c>
      <c r="BF129" s="149">
        <f>IF(N129="snížená",J129,0)</f>
        <v>0</v>
      </c>
      <c r="BG129" s="149">
        <f>IF(N129="zákl. přenesená",J129,0)</f>
        <v>0</v>
      </c>
      <c r="BH129" s="149">
        <f>IF(N129="sníž. přenesená",J129,0)</f>
        <v>0</v>
      </c>
      <c r="BI129" s="149">
        <f>IF(N129="nulová",J129,0)</f>
        <v>0</v>
      </c>
      <c r="BJ129" s="17" t="s">
        <v>84</v>
      </c>
      <c r="BK129" s="149">
        <f>ROUND(I129*H129,2)</f>
        <v>0</v>
      </c>
      <c r="BL129" s="17" t="s">
        <v>1989</v>
      </c>
      <c r="BM129" s="148" t="s">
        <v>2107</v>
      </c>
    </row>
    <row r="130" spans="2:65" s="1" customFormat="1">
      <c r="B130" s="32"/>
      <c r="D130" s="150" t="s">
        <v>173</v>
      </c>
      <c r="F130" s="151" t="s">
        <v>2108</v>
      </c>
      <c r="I130" s="152"/>
      <c r="L130" s="32"/>
      <c r="M130" s="153"/>
      <c r="T130" s="56"/>
      <c r="AT130" s="17" t="s">
        <v>173</v>
      </c>
      <c r="AU130" s="17" t="s">
        <v>86</v>
      </c>
    </row>
    <row r="131" spans="2:65" s="1" customFormat="1" ht="19.5">
      <c r="B131" s="32"/>
      <c r="D131" s="154" t="s">
        <v>175</v>
      </c>
      <c r="F131" s="155" t="s">
        <v>2109</v>
      </c>
      <c r="I131" s="152"/>
      <c r="L131" s="32"/>
      <c r="M131" s="153"/>
      <c r="T131" s="56"/>
      <c r="AT131" s="17" t="s">
        <v>175</v>
      </c>
      <c r="AU131" s="17" t="s">
        <v>86</v>
      </c>
    </row>
    <row r="132" spans="2:65" s="11" customFormat="1" ht="22.9" customHeight="1">
      <c r="B132" s="124"/>
      <c r="D132" s="125" t="s">
        <v>75</v>
      </c>
      <c r="E132" s="134" t="s">
        <v>2110</v>
      </c>
      <c r="F132" s="134" t="s">
        <v>2111</v>
      </c>
      <c r="I132" s="127"/>
      <c r="J132" s="135">
        <f>BK132</f>
        <v>0</v>
      </c>
      <c r="L132" s="124"/>
      <c r="M132" s="129"/>
      <c r="P132" s="130">
        <f>SUM(P133:P135)</f>
        <v>0</v>
      </c>
      <c r="R132" s="130">
        <f>SUM(R133:R135)</f>
        <v>0</v>
      </c>
      <c r="T132" s="131">
        <f>SUM(T133:T135)</f>
        <v>0</v>
      </c>
      <c r="AR132" s="125" t="s">
        <v>201</v>
      </c>
      <c r="AT132" s="132" t="s">
        <v>75</v>
      </c>
      <c r="AU132" s="132" t="s">
        <v>84</v>
      </c>
      <c r="AY132" s="125" t="s">
        <v>165</v>
      </c>
      <c r="BK132" s="133">
        <f>SUM(BK133:BK135)</f>
        <v>0</v>
      </c>
    </row>
    <row r="133" spans="2:65" s="1" customFormat="1" ht="16.5" customHeight="1">
      <c r="B133" s="136"/>
      <c r="C133" s="137" t="s">
        <v>113</v>
      </c>
      <c r="D133" s="137" t="s">
        <v>167</v>
      </c>
      <c r="E133" s="138" t="s">
        <v>2112</v>
      </c>
      <c r="F133" s="139" t="s">
        <v>2113</v>
      </c>
      <c r="G133" s="140" t="s">
        <v>2103</v>
      </c>
      <c r="H133" s="141">
        <v>1</v>
      </c>
      <c r="I133" s="142"/>
      <c r="J133" s="143">
        <f>ROUND(I133*H133,2)</f>
        <v>0</v>
      </c>
      <c r="K133" s="139" t="s">
        <v>171</v>
      </c>
      <c r="L133" s="32"/>
      <c r="M133" s="144" t="s">
        <v>1</v>
      </c>
      <c r="N133" s="145" t="s">
        <v>41</v>
      </c>
      <c r="P133" s="146">
        <f>O133*H133</f>
        <v>0</v>
      </c>
      <c r="Q133" s="146">
        <v>0</v>
      </c>
      <c r="R133" s="146">
        <f>Q133*H133</f>
        <v>0</v>
      </c>
      <c r="S133" s="146">
        <v>0</v>
      </c>
      <c r="T133" s="147">
        <f>S133*H133</f>
        <v>0</v>
      </c>
      <c r="AR133" s="148" t="s">
        <v>1989</v>
      </c>
      <c r="AT133" s="148" t="s">
        <v>167</v>
      </c>
      <c r="AU133" s="148" t="s">
        <v>86</v>
      </c>
      <c r="AY133" s="17" t="s">
        <v>165</v>
      </c>
      <c r="BE133" s="149">
        <f>IF(N133="základní",J133,0)</f>
        <v>0</v>
      </c>
      <c r="BF133" s="149">
        <f>IF(N133="snížená",J133,0)</f>
        <v>0</v>
      </c>
      <c r="BG133" s="149">
        <f>IF(N133="zákl. přenesená",J133,0)</f>
        <v>0</v>
      </c>
      <c r="BH133" s="149">
        <f>IF(N133="sníž. přenesená",J133,0)</f>
        <v>0</v>
      </c>
      <c r="BI133" s="149">
        <f>IF(N133="nulová",J133,0)</f>
        <v>0</v>
      </c>
      <c r="BJ133" s="17" t="s">
        <v>84</v>
      </c>
      <c r="BK133" s="149">
        <f>ROUND(I133*H133,2)</f>
        <v>0</v>
      </c>
      <c r="BL133" s="17" t="s">
        <v>1989</v>
      </c>
      <c r="BM133" s="148" t="s">
        <v>2114</v>
      </c>
    </row>
    <row r="134" spans="2:65" s="1" customFormat="1">
      <c r="B134" s="32"/>
      <c r="D134" s="150" t="s">
        <v>173</v>
      </c>
      <c r="F134" s="151" t="s">
        <v>2115</v>
      </c>
      <c r="I134" s="152"/>
      <c r="L134" s="32"/>
      <c r="M134" s="153"/>
      <c r="T134" s="56"/>
      <c r="AT134" s="17" t="s">
        <v>173</v>
      </c>
      <c r="AU134" s="17" t="s">
        <v>86</v>
      </c>
    </row>
    <row r="135" spans="2:65" s="1" customFormat="1" ht="97.5">
      <c r="B135" s="32"/>
      <c r="D135" s="154" t="s">
        <v>175</v>
      </c>
      <c r="F135" s="155" t="s">
        <v>2116</v>
      </c>
      <c r="I135" s="152"/>
      <c r="L135" s="32"/>
      <c r="M135" s="153"/>
      <c r="T135" s="56"/>
      <c r="AT135" s="17" t="s">
        <v>175</v>
      </c>
      <c r="AU135" s="17" t="s">
        <v>86</v>
      </c>
    </row>
    <row r="136" spans="2:65" s="11" customFormat="1" ht="22.9" customHeight="1">
      <c r="B136" s="124"/>
      <c r="D136" s="125" t="s">
        <v>75</v>
      </c>
      <c r="E136" s="134" t="s">
        <v>2117</v>
      </c>
      <c r="F136" s="134" t="s">
        <v>2118</v>
      </c>
      <c r="I136" s="127"/>
      <c r="J136" s="135">
        <f>BK136</f>
        <v>0</v>
      </c>
      <c r="L136" s="124"/>
      <c r="M136" s="129"/>
      <c r="P136" s="130">
        <f>SUM(P137:P142)</f>
        <v>0</v>
      </c>
      <c r="R136" s="130">
        <f>SUM(R137:R142)</f>
        <v>0</v>
      </c>
      <c r="T136" s="131">
        <f>SUM(T137:T142)</f>
        <v>0</v>
      </c>
      <c r="AR136" s="125" t="s">
        <v>201</v>
      </c>
      <c r="AT136" s="132" t="s">
        <v>75</v>
      </c>
      <c r="AU136" s="132" t="s">
        <v>84</v>
      </c>
      <c r="AY136" s="125" t="s">
        <v>165</v>
      </c>
      <c r="BK136" s="133">
        <f>SUM(BK137:BK142)</f>
        <v>0</v>
      </c>
    </row>
    <row r="137" spans="2:65" s="1" customFormat="1" ht="16.5" customHeight="1">
      <c r="B137" s="136"/>
      <c r="C137" s="137" t="s">
        <v>116</v>
      </c>
      <c r="D137" s="137" t="s">
        <v>167</v>
      </c>
      <c r="E137" s="138" t="s">
        <v>2119</v>
      </c>
      <c r="F137" s="139" t="s">
        <v>2120</v>
      </c>
      <c r="G137" s="140" t="s">
        <v>2103</v>
      </c>
      <c r="H137" s="141">
        <v>1</v>
      </c>
      <c r="I137" s="142"/>
      <c r="J137" s="143">
        <f>ROUND(I137*H137,2)</f>
        <v>0</v>
      </c>
      <c r="K137" s="139" t="s">
        <v>171</v>
      </c>
      <c r="L137" s="32"/>
      <c r="M137" s="144" t="s">
        <v>1</v>
      </c>
      <c r="N137" s="145" t="s">
        <v>41</v>
      </c>
      <c r="P137" s="146">
        <f>O137*H137</f>
        <v>0</v>
      </c>
      <c r="Q137" s="146">
        <v>0</v>
      </c>
      <c r="R137" s="146">
        <f>Q137*H137</f>
        <v>0</v>
      </c>
      <c r="S137" s="146">
        <v>0</v>
      </c>
      <c r="T137" s="147">
        <f>S137*H137</f>
        <v>0</v>
      </c>
      <c r="AR137" s="148" t="s">
        <v>1989</v>
      </c>
      <c r="AT137" s="148" t="s">
        <v>167</v>
      </c>
      <c r="AU137" s="148" t="s">
        <v>86</v>
      </c>
      <c r="AY137" s="17" t="s">
        <v>165</v>
      </c>
      <c r="BE137" s="149">
        <f>IF(N137="základní",J137,0)</f>
        <v>0</v>
      </c>
      <c r="BF137" s="149">
        <f>IF(N137="snížená",J137,0)</f>
        <v>0</v>
      </c>
      <c r="BG137" s="149">
        <f>IF(N137="zákl. přenesená",J137,0)</f>
        <v>0</v>
      </c>
      <c r="BH137" s="149">
        <f>IF(N137="sníž. přenesená",J137,0)</f>
        <v>0</v>
      </c>
      <c r="BI137" s="149">
        <f>IF(N137="nulová",J137,0)</f>
        <v>0</v>
      </c>
      <c r="BJ137" s="17" t="s">
        <v>84</v>
      </c>
      <c r="BK137" s="149">
        <f>ROUND(I137*H137,2)</f>
        <v>0</v>
      </c>
      <c r="BL137" s="17" t="s">
        <v>1989</v>
      </c>
      <c r="BM137" s="148" t="s">
        <v>2121</v>
      </c>
    </row>
    <row r="138" spans="2:65" s="1" customFormat="1">
      <c r="B138" s="32"/>
      <c r="D138" s="150" t="s">
        <v>173</v>
      </c>
      <c r="F138" s="151" t="s">
        <v>2122</v>
      </c>
      <c r="I138" s="152"/>
      <c r="L138" s="32"/>
      <c r="M138" s="153"/>
      <c r="T138" s="56"/>
      <c r="AT138" s="17" t="s">
        <v>173</v>
      </c>
      <c r="AU138" s="17" t="s">
        <v>86</v>
      </c>
    </row>
    <row r="139" spans="2:65" s="1" customFormat="1" ht="68.25">
      <c r="B139" s="32"/>
      <c r="D139" s="154" t="s">
        <v>175</v>
      </c>
      <c r="F139" s="155" t="s">
        <v>2123</v>
      </c>
      <c r="I139" s="152"/>
      <c r="L139" s="32"/>
      <c r="M139" s="153"/>
      <c r="T139" s="56"/>
      <c r="AT139" s="17" t="s">
        <v>175</v>
      </c>
      <c r="AU139" s="17" t="s">
        <v>86</v>
      </c>
    </row>
    <row r="140" spans="2:65" s="1" customFormat="1" ht="16.5" customHeight="1">
      <c r="B140" s="136"/>
      <c r="C140" s="137" t="s">
        <v>201</v>
      </c>
      <c r="D140" s="137" t="s">
        <v>167</v>
      </c>
      <c r="E140" s="138" t="s">
        <v>2002</v>
      </c>
      <c r="F140" s="139" t="s">
        <v>2003</v>
      </c>
      <c r="G140" s="140" t="s">
        <v>2103</v>
      </c>
      <c r="H140" s="141">
        <v>1</v>
      </c>
      <c r="I140" s="142"/>
      <c r="J140" s="143">
        <f>ROUND(I140*H140,2)</f>
        <v>0</v>
      </c>
      <c r="K140" s="139" t="s">
        <v>171</v>
      </c>
      <c r="L140" s="32"/>
      <c r="M140" s="144" t="s">
        <v>1</v>
      </c>
      <c r="N140" s="145" t="s">
        <v>41</v>
      </c>
      <c r="P140" s="146">
        <f>O140*H140</f>
        <v>0</v>
      </c>
      <c r="Q140" s="146">
        <v>0</v>
      </c>
      <c r="R140" s="146">
        <f>Q140*H140</f>
        <v>0</v>
      </c>
      <c r="S140" s="146">
        <v>0</v>
      </c>
      <c r="T140" s="147">
        <f>S140*H140</f>
        <v>0</v>
      </c>
      <c r="AR140" s="148" t="s">
        <v>1989</v>
      </c>
      <c r="AT140" s="148" t="s">
        <v>167</v>
      </c>
      <c r="AU140" s="148" t="s">
        <v>86</v>
      </c>
      <c r="AY140" s="17" t="s">
        <v>165</v>
      </c>
      <c r="BE140" s="149">
        <f>IF(N140="základní",J140,0)</f>
        <v>0</v>
      </c>
      <c r="BF140" s="149">
        <f>IF(N140="snížená",J140,0)</f>
        <v>0</v>
      </c>
      <c r="BG140" s="149">
        <f>IF(N140="zákl. přenesená",J140,0)</f>
        <v>0</v>
      </c>
      <c r="BH140" s="149">
        <f>IF(N140="sníž. přenesená",J140,0)</f>
        <v>0</v>
      </c>
      <c r="BI140" s="149">
        <f>IF(N140="nulová",J140,0)</f>
        <v>0</v>
      </c>
      <c r="BJ140" s="17" t="s">
        <v>84</v>
      </c>
      <c r="BK140" s="149">
        <f>ROUND(I140*H140,2)</f>
        <v>0</v>
      </c>
      <c r="BL140" s="17" t="s">
        <v>1989</v>
      </c>
      <c r="BM140" s="148" t="s">
        <v>2124</v>
      </c>
    </row>
    <row r="141" spans="2:65" s="1" customFormat="1">
      <c r="B141" s="32"/>
      <c r="D141" s="150" t="s">
        <v>173</v>
      </c>
      <c r="F141" s="151" t="s">
        <v>2125</v>
      </c>
      <c r="I141" s="152"/>
      <c r="L141" s="32"/>
      <c r="M141" s="153"/>
      <c r="T141" s="56"/>
      <c r="AT141" s="17" t="s">
        <v>173</v>
      </c>
      <c r="AU141" s="17" t="s">
        <v>86</v>
      </c>
    </row>
    <row r="142" spans="2:65" s="1" customFormat="1" ht="19.5">
      <c r="B142" s="32"/>
      <c r="D142" s="154" t="s">
        <v>175</v>
      </c>
      <c r="F142" s="155" t="s">
        <v>2126</v>
      </c>
      <c r="I142" s="152"/>
      <c r="L142" s="32"/>
      <c r="M142" s="153"/>
      <c r="T142" s="56"/>
      <c r="AT142" s="17" t="s">
        <v>175</v>
      </c>
      <c r="AU142" s="17" t="s">
        <v>86</v>
      </c>
    </row>
    <row r="143" spans="2:65" s="11" customFormat="1" ht="22.9" customHeight="1">
      <c r="B143" s="124"/>
      <c r="D143" s="125" t="s">
        <v>75</v>
      </c>
      <c r="E143" s="134" t="s">
        <v>2127</v>
      </c>
      <c r="F143" s="134" t="s">
        <v>2128</v>
      </c>
      <c r="I143" s="127"/>
      <c r="J143" s="135">
        <f>BK143</f>
        <v>0</v>
      </c>
      <c r="L143" s="124"/>
      <c r="M143" s="129"/>
      <c r="P143" s="130">
        <f>SUM(P144:P149)</f>
        <v>0</v>
      </c>
      <c r="R143" s="130">
        <f>SUM(R144:R149)</f>
        <v>0</v>
      </c>
      <c r="T143" s="131">
        <f>SUM(T144:T149)</f>
        <v>0</v>
      </c>
      <c r="AR143" s="125" t="s">
        <v>201</v>
      </c>
      <c r="AT143" s="132" t="s">
        <v>75</v>
      </c>
      <c r="AU143" s="132" t="s">
        <v>84</v>
      </c>
      <c r="AY143" s="125" t="s">
        <v>165</v>
      </c>
      <c r="BK143" s="133">
        <f>SUM(BK144:BK149)</f>
        <v>0</v>
      </c>
    </row>
    <row r="144" spans="2:65" s="1" customFormat="1" ht="16.5" customHeight="1">
      <c r="B144" s="136"/>
      <c r="C144" s="137" t="s">
        <v>193</v>
      </c>
      <c r="D144" s="137" t="s">
        <v>167</v>
      </c>
      <c r="E144" s="138" t="s">
        <v>2129</v>
      </c>
      <c r="F144" s="139" t="s">
        <v>2130</v>
      </c>
      <c r="G144" s="140" t="s">
        <v>2103</v>
      </c>
      <c r="H144" s="141">
        <v>1</v>
      </c>
      <c r="I144" s="142"/>
      <c r="J144" s="143">
        <f>ROUND(I144*H144,2)</f>
        <v>0</v>
      </c>
      <c r="K144" s="139" t="s">
        <v>171</v>
      </c>
      <c r="L144" s="32"/>
      <c r="M144" s="144" t="s">
        <v>1</v>
      </c>
      <c r="N144" s="145" t="s">
        <v>41</v>
      </c>
      <c r="P144" s="146">
        <f>O144*H144</f>
        <v>0</v>
      </c>
      <c r="Q144" s="146">
        <v>0</v>
      </c>
      <c r="R144" s="146">
        <f>Q144*H144</f>
        <v>0</v>
      </c>
      <c r="S144" s="146">
        <v>0</v>
      </c>
      <c r="T144" s="147">
        <f>S144*H144</f>
        <v>0</v>
      </c>
      <c r="AR144" s="148" t="s">
        <v>1989</v>
      </c>
      <c r="AT144" s="148" t="s">
        <v>167</v>
      </c>
      <c r="AU144" s="148" t="s">
        <v>86</v>
      </c>
      <c r="AY144" s="17" t="s">
        <v>165</v>
      </c>
      <c r="BE144" s="149">
        <f>IF(N144="základní",J144,0)</f>
        <v>0</v>
      </c>
      <c r="BF144" s="149">
        <f>IF(N144="snížená",J144,0)</f>
        <v>0</v>
      </c>
      <c r="BG144" s="149">
        <f>IF(N144="zákl. přenesená",J144,0)</f>
        <v>0</v>
      </c>
      <c r="BH144" s="149">
        <f>IF(N144="sníž. přenesená",J144,0)</f>
        <v>0</v>
      </c>
      <c r="BI144" s="149">
        <f>IF(N144="nulová",J144,0)</f>
        <v>0</v>
      </c>
      <c r="BJ144" s="17" t="s">
        <v>84</v>
      </c>
      <c r="BK144" s="149">
        <f>ROUND(I144*H144,2)</f>
        <v>0</v>
      </c>
      <c r="BL144" s="17" t="s">
        <v>1989</v>
      </c>
      <c r="BM144" s="148" t="s">
        <v>2131</v>
      </c>
    </row>
    <row r="145" spans="2:65" s="1" customFormat="1">
      <c r="B145" s="32"/>
      <c r="D145" s="150" t="s">
        <v>173</v>
      </c>
      <c r="F145" s="151" t="s">
        <v>2132</v>
      </c>
      <c r="I145" s="152"/>
      <c r="L145" s="32"/>
      <c r="M145" s="153"/>
      <c r="T145" s="56"/>
      <c r="AT145" s="17" t="s">
        <v>173</v>
      </c>
      <c r="AU145" s="17" t="s">
        <v>86</v>
      </c>
    </row>
    <row r="146" spans="2:65" s="1" customFormat="1" ht="29.25">
      <c r="B146" s="32"/>
      <c r="D146" s="154" t="s">
        <v>175</v>
      </c>
      <c r="F146" s="155" t="s">
        <v>2133</v>
      </c>
      <c r="I146" s="152"/>
      <c r="L146" s="32"/>
      <c r="M146" s="153"/>
      <c r="T146" s="56"/>
      <c r="AT146" s="17" t="s">
        <v>175</v>
      </c>
      <c r="AU146" s="17" t="s">
        <v>86</v>
      </c>
    </row>
    <row r="147" spans="2:65" s="1" customFormat="1" ht="16.5" customHeight="1">
      <c r="B147" s="136"/>
      <c r="C147" s="137" t="s">
        <v>211</v>
      </c>
      <c r="D147" s="137" t="s">
        <v>167</v>
      </c>
      <c r="E147" s="138" t="s">
        <v>2134</v>
      </c>
      <c r="F147" s="139" t="s">
        <v>2135</v>
      </c>
      <c r="G147" s="140" t="s">
        <v>2103</v>
      </c>
      <c r="H147" s="141">
        <v>1</v>
      </c>
      <c r="I147" s="142"/>
      <c r="J147" s="143">
        <f>ROUND(I147*H147,2)</f>
        <v>0</v>
      </c>
      <c r="K147" s="139" t="s">
        <v>171</v>
      </c>
      <c r="L147" s="32"/>
      <c r="M147" s="144" t="s">
        <v>1</v>
      </c>
      <c r="N147" s="145" t="s">
        <v>41</v>
      </c>
      <c r="P147" s="146">
        <f>O147*H147</f>
        <v>0</v>
      </c>
      <c r="Q147" s="146">
        <v>0</v>
      </c>
      <c r="R147" s="146">
        <f>Q147*H147</f>
        <v>0</v>
      </c>
      <c r="S147" s="146">
        <v>0</v>
      </c>
      <c r="T147" s="147">
        <f>S147*H147</f>
        <v>0</v>
      </c>
      <c r="AR147" s="148" t="s">
        <v>1989</v>
      </c>
      <c r="AT147" s="148" t="s">
        <v>167</v>
      </c>
      <c r="AU147" s="148" t="s">
        <v>86</v>
      </c>
      <c r="AY147" s="17" t="s">
        <v>165</v>
      </c>
      <c r="BE147" s="149">
        <f>IF(N147="základní",J147,0)</f>
        <v>0</v>
      </c>
      <c r="BF147" s="149">
        <f>IF(N147="snížená",J147,0)</f>
        <v>0</v>
      </c>
      <c r="BG147" s="149">
        <f>IF(N147="zákl. přenesená",J147,0)</f>
        <v>0</v>
      </c>
      <c r="BH147" s="149">
        <f>IF(N147="sníž. přenesená",J147,0)</f>
        <v>0</v>
      </c>
      <c r="BI147" s="149">
        <f>IF(N147="nulová",J147,0)</f>
        <v>0</v>
      </c>
      <c r="BJ147" s="17" t="s">
        <v>84</v>
      </c>
      <c r="BK147" s="149">
        <f>ROUND(I147*H147,2)</f>
        <v>0</v>
      </c>
      <c r="BL147" s="17" t="s">
        <v>1989</v>
      </c>
      <c r="BM147" s="148" t="s">
        <v>2136</v>
      </c>
    </row>
    <row r="148" spans="2:65" s="1" customFormat="1">
      <c r="B148" s="32"/>
      <c r="D148" s="150" t="s">
        <v>173</v>
      </c>
      <c r="F148" s="151" t="s">
        <v>2137</v>
      </c>
      <c r="I148" s="152"/>
      <c r="L148" s="32"/>
      <c r="M148" s="153"/>
      <c r="T148" s="56"/>
      <c r="AT148" s="17" t="s">
        <v>173</v>
      </c>
      <c r="AU148" s="17" t="s">
        <v>86</v>
      </c>
    </row>
    <row r="149" spans="2:65" s="1" customFormat="1" ht="29.25">
      <c r="B149" s="32"/>
      <c r="D149" s="154" t="s">
        <v>175</v>
      </c>
      <c r="F149" s="155" t="s">
        <v>2138</v>
      </c>
      <c r="I149" s="152"/>
      <c r="L149" s="32"/>
      <c r="M149" s="153"/>
      <c r="T149" s="56"/>
      <c r="AT149" s="17" t="s">
        <v>175</v>
      </c>
      <c r="AU149" s="17" t="s">
        <v>86</v>
      </c>
    </row>
    <row r="150" spans="2:65" s="11" customFormat="1" ht="22.9" customHeight="1">
      <c r="B150" s="124"/>
      <c r="D150" s="125" t="s">
        <v>75</v>
      </c>
      <c r="E150" s="134" t="s">
        <v>2139</v>
      </c>
      <c r="F150" s="134" t="s">
        <v>2140</v>
      </c>
      <c r="I150" s="127"/>
      <c r="J150" s="135">
        <f>BK150</f>
        <v>0</v>
      </c>
      <c r="L150" s="124"/>
      <c r="M150" s="129"/>
      <c r="P150" s="130">
        <f>SUM(P151:P153)</f>
        <v>0</v>
      </c>
      <c r="R150" s="130">
        <f>SUM(R151:R153)</f>
        <v>0</v>
      </c>
      <c r="T150" s="131">
        <f>SUM(T151:T153)</f>
        <v>0</v>
      </c>
      <c r="AR150" s="125" t="s">
        <v>201</v>
      </c>
      <c r="AT150" s="132" t="s">
        <v>75</v>
      </c>
      <c r="AU150" s="132" t="s">
        <v>84</v>
      </c>
      <c r="AY150" s="125" t="s">
        <v>165</v>
      </c>
      <c r="BK150" s="133">
        <f>SUM(BK151:BK153)</f>
        <v>0</v>
      </c>
    </row>
    <row r="151" spans="2:65" s="1" customFormat="1" ht="16.5" customHeight="1">
      <c r="B151" s="136"/>
      <c r="C151" s="137" t="s">
        <v>216</v>
      </c>
      <c r="D151" s="137" t="s">
        <v>167</v>
      </c>
      <c r="E151" s="138" t="s">
        <v>2141</v>
      </c>
      <c r="F151" s="139" t="s">
        <v>2142</v>
      </c>
      <c r="G151" s="140" t="s">
        <v>2103</v>
      </c>
      <c r="H151" s="141">
        <v>1</v>
      </c>
      <c r="I151" s="142"/>
      <c r="J151" s="143">
        <f>ROUND(I151*H151,2)</f>
        <v>0</v>
      </c>
      <c r="K151" s="139" t="s">
        <v>171</v>
      </c>
      <c r="L151" s="32"/>
      <c r="M151" s="144" t="s">
        <v>1</v>
      </c>
      <c r="N151" s="145" t="s">
        <v>41</v>
      </c>
      <c r="P151" s="146">
        <f>O151*H151</f>
        <v>0</v>
      </c>
      <c r="Q151" s="146">
        <v>0</v>
      </c>
      <c r="R151" s="146">
        <f>Q151*H151</f>
        <v>0</v>
      </c>
      <c r="S151" s="146">
        <v>0</v>
      </c>
      <c r="T151" s="147">
        <f>S151*H151</f>
        <v>0</v>
      </c>
      <c r="AR151" s="148" t="s">
        <v>1989</v>
      </c>
      <c r="AT151" s="148" t="s">
        <v>167</v>
      </c>
      <c r="AU151" s="148" t="s">
        <v>86</v>
      </c>
      <c r="AY151" s="17" t="s">
        <v>165</v>
      </c>
      <c r="BE151" s="149">
        <f>IF(N151="základní",J151,0)</f>
        <v>0</v>
      </c>
      <c r="BF151" s="149">
        <f>IF(N151="snížená",J151,0)</f>
        <v>0</v>
      </c>
      <c r="BG151" s="149">
        <f>IF(N151="zákl. přenesená",J151,0)</f>
        <v>0</v>
      </c>
      <c r="BH151" s="149">
        <f>IF(N151="sníž. přenesená",J151,0)</f>
        <v>0</v>
      </c>
      <c r="BI151" s="149">
        <f>IF(N151="nulová",J151,0)</f>
        <v>0</v>
      </c>
      <c r="BJ151" s="17" t="s">
        <v>84</v>
      </c>
      <c r="BK151" s="149">
        <f>ROUND(I151*H151,2)</f>
        <v>0</v>
      </c>
      <c r="BL151" s="17" t="s">
        <v>1989</v>
      </c>
      <c r="BM151" s="148" t="s">
        <v>2143</v>
      </c>
    </row>
    <row r="152" spans="2:65" s="1" customFormat="1">
      <c r="B152" s="32"/>
      <c r="D152" s="150" t="s">
        <v>173</v>
      </c>
      <c r="F152" s="151" t="s">
        <v>2144</v>
      </c>
      <c r="I152" s="152"/>
      <c r="L152" s="32"/>
      <c r="M152" s="153"/>
      <c r="T152" s="56"/>
      <c r="AT152" s="17" t="s">
        <v>173</v>
      </c>
      <c r="AU152" s="17" t="s">
        <v>86</v>
      </c>
    </row>
    <row r="153" spans="2:65" s="1" customFormat="1" ht="48.75">
      <c r="B153" s="32"/>
      <c r="D153" s="154" t="s">
        <v>175</v>
      </c>
      <c r="F153" s="155" t="s">
        <v>2145</v>
      </c>
      <c r="I153" s="152"/>
      <c r="L153" s="32"/>
      <c r="M153" s="153"/>
      <c r="T153" s="56"/>
      <c r="AT153" s="17" t="s">
        <v>175</v>
      </c>
      <c r="AU153" s="17" t="s">
        <v>86</v>
      </c>
    </row>
    <row r="154" spans="2:65" s="11" customFormat="1" ht="22.9" customHeight="1">
      <c r="B154" s="124"/>
      <c r="D154" s="125" t="s">
        <v>75</v>
      </c>
      <c r="E154" s="134" t="s">
        <v>2146</v>
      </c>
      <c r="F154" s="134" t="s">
        <v>2147</v>
      </c>
      <c r="I154" s="127"/>
      <c r="J154" s="135">
        <f>BK154</f>
        <v>0</v>
      </c>
      <c r="L154" s="124"/>
      <c r="M154" s="129"/>
      <c r="P154" s="130">
        <f>SUM(P155:P157)</f>
        <v>0</v>
      </c>
      <c r="R154" s="130">
        <f>SUM(R155:R157)</f>
        <v>0</v>
      </c>
      <c r="T154" s="131">
        <f>SUM(T155:T157)</f>
        <v>0</v>
      </c>
      <c r="AR154" s="125" t="s">
        <v>201</v>
      </c>
      <c r="AT154" s="132" t="s">
        <v>75</v>
      </c>
      <c r="AU154" s="132" t="s">
        <v>84</v>
      </c>
      <c r="AY154" s="125" t="s">
        <v>165</v>
      </c>
      <c r="BK154" s="133">
        <f>SUM(BK155:BK157)</f>
        <v>0</v>
      </c>
    </row>
    <row r="155" spans="2:65" s="1" customFormat="1" ht="16.5" customHeight="1">
      <c r="B155" s="136"/>
      <c r="C155" s="137" t="s">
        <v>221</v>
      </c>
      <c r="D155" s="137" t="s">
        <v>167</v>
      </c>
      <c r="E155" s="138" t="s">
        <v>2148</v>
      </c>
      <c r="F155" s="139" t="s">
        <v>2147</v>
      </c>
      <c r="G155" s="140" t="s">
        <v>2103</v>
      </c>
      <c r="H155" s="141">
        <v>1</v>
      </c>
      <c r="I155" s="142"/>
      <c r="J155" s="143">
        <f>ROUND(I155*H155,2)</f>
        <v>0</v>
      </c>
      <c r="K155" s="139" t="s">
        <v>171</v>
      </c>
      <c r="L155" s="32"/>
      <c r="M155" s="144" t="s">
        <v>1</v>
      </c>
      <c r="N155" s="145" t="s">
        <v>41</v>
      </c>
      <c r="P155" s="146">
        <f>O155*H155</f>
        <v>0</v>
      </c>
      <c r="Q155" s="146">
        <v>0</v>
      </c>
      <c r="R155" s="146">
        <f>Q155*H155</f>
        <v>0</v>
      </c>
      <c r="S155" s="146">
        <v>0</v>
      </c>
      <c r="T155" s="147">
        <f>S155*H155</f>
        <v>0</v>
      </c>
      <c r="AR155" s="148" t="s">
        <v>1989</v>
      </c>
      <c r="AT155" s="148" t="s">
        <v>167</v>
      </c>
      <c r="AU155" s="148" t="s">
        <v>86</v>
      </c>
      <c r="AY155" s="17" t="s">
        <v>165</v>
      </c>
      <c r="BE155" s="149">
        <f>IF(N155="základní",J155,0)</f>
        <v>0</v>
      </c>
      <c r="BF155" s="149">
        <f>IF(N155="snížená",J155,0)</f>
        <v>0</v>
      </c>
      <c r="BG155" s="149">
        <f>IF(N155="zákl. přenesená",J155,0)</f>
        <v>0</v>
      </c>
      <c r="BH155" s="149">
        <f>IF(N155="sníž. přenesená",J155,0)</f>
        <v>0</v>
      </c>
      <c r="BI155" s="149">
        <f>IF(N155="nulová",J155,0)</f>
        <v>0</v>
      </c>
      <c r="BJ155" s="17" t="s">
        <v>84</v>
      </c>
      <c r="BK155" s="149">
        <f>ROUND(I155*H155,2)</f>
        <v>0</v>
      </c>
      <c r="BL155" s="17" t="s">
        <v>1989</v>
      </c>
      <c r="BM155" s="148" t="s">
        <v>2149</v>
      </c>
    </row>
    <row r="156" spans="2:65" s="1" customFormat="1">
      <c r="B156" s="32"/>
      <c r="D156" s="150" t="s">
        <v>173</v>
      </c>
      <c r="F156" s="151" t="s">
        <v>2150</v>
      </c>
      <c r="I156" s="152"/>
      <c r="L156" s="32"/>
      <c r="M156" s="153"/>
      <c r="T156" s="56"/>
      <c r="AT156" s="17" t="s">
        <v>173</v>
      </c>
      <c r="AU156" s="17" t="s">
        <v>86</v>
      </c>
    </row>
    <row r="157" spans="2:65" s="1" customFormat="1" ht="68.25">
      <c r="B157" s="32"/>
      <c r="D157" s="154" t="s">
        <v>175</v>
      </c>
      <c r="F157" s="155" t="s">
        <v>2151</v>
      </c>
      <c r="I157" s="152"/>
      <c r="L157" s="32"/>
      <c r="M157" s="194"/>
      <c r="N157" s="195"/>
      <c r="O157" s="195"/>
      <c r="P157" s="195"/>
      <c r="Q157" s="195"/>
      <c r="R157" s="195"/>
      <c r="S157" s="195"/>
      <c r="T157" s="196"/>
      <c r="AT157" s="17" t="s">
        <v>175</v>
      </c>
      <c r="AU157" s="17" t="s">
        <v>86</v>
      </c>
    </row>
    <row r="158" spans="2:65" s="1" customFormat="1" ht="6.95" customHeight="1">
      <c r="B158" s="44"/>
      <c r="C158" s="45"/>
      <c r="D158" s="45"/>
      <c r="E158" s="45"/>
      <c r="F158" s="45"/>
      <c r="G158" s="45"/>
      <c r="H158" s="45"/>
      <c r="I158" s="45"/>
      <c r="J158" s="45"/>
      <c r="K158" s="45"/>
      <c r="L158" s="32"/>
    </row>
  </sheetData>
  <autoFilter ref="C122:K157" xr:uid="{00000000-0009-0000-0000-00000B000000}"/>
  <mergeCells count="9">
    <mergeCell ref="E87:H87"/>
    <mergeCell ref="E113:H113"/>
    <mergeCell ref="E115:H115"/>
    <mergeCell ref="L2:V2"/>
    <mergeCell ref="E7:H7"/>
    <mergeCell ref="E9:H9"/>
    <mergeCell ref="E18:H18"/>
    <mergeCell ref="E27:H27"/>
    <mergeCell ref="E85:H85"/>
  </mergeCells>
  <hyperlinks>
    <hyperlink ref="F127" r:id="rId1" xr:uid="{00000000-0004-0000-0B00-000000000000}"/>
    <hyperlink ref="F130" r:id="rId2" xr:uid="{00000000-0004-0000-0B00-000001000000}"/>
    <hyperlink ref="F134" r:id="rId3" xr:uid="{00000000-0004-0000-0B00-000002000000}"/>
    <hyperlink ref="F138" r:id="rId4" xr:uid="{00000000-0004-0000-0B00-000003000000}"/>
    <hyperlink ref="F141" r:id="rId5" xr:uid="{00000000-0004-0000-0B00-000004000000}"/>
    <hyperlink ref="F145" r:id="rId6" xr:uid="{00000000-0004-0000-0B00-000005000000}"/>
    <hyperlink ref="F148" r:id="rId7" xr:uid="{00000000-0004-0000-0B00-000006000000}"/>
    <hyperlink ref="F152" r:id="rId8" xr:uid="{00000000-0004-0000-0B00-000007000000}"/>
    <hyperlink ref="F156" r:id="rId9" xr:uid="{00000000-0004-0000-0B00-000008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2:BM457"/>
  <sheetViews>
    <sheetView showGridLines="0" topLeftCell="A293"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85</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s="1" customFormat="1" ht="12" customHeight="1">
      <c r="B8" s="32"/>
      <c r="D8" s="27" t="s">
        <v>123</v>
      </c>
      <c r="L8" s="32"/>
    </row>
    <row r="9" spans="2:46" s="1" customFormat="1" ht="16.5" customHeight="1">
      <c r="B9" s="32"/>
      <c r="E9" s="208" t="s">
        <v>124</v>
      </c>
      <c r="F9" s="247"/>
      <c r="G9" s="247"/>
      <c r="H9" s="247"/>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24. 3. 2025</v>
      </c>
      <c r="L12" s="32"/>
    </row>
    <row r="13" spans="2:46" s="1" customFormat="1" ht="10.9" customHeight="1">
      <c r="B13" s="32"/>
      <c r="L13" s="32"/>
    </row>
    <row r="14" spans="2:46" s="1" customFormat="1" ht="12" customHeight="1">
      <c r="B14" s="32"/>
      <c r="D14" s="27" t="s">
        <v>24</v>
      </c>
      <c r="I14" s="27" t="s">
        <v>25</v>
      </c>
      <c r="J14" s="25" t="s">
        <v>1</v>
      </c>
      <c r="L14" s="32"/>
    </row>
    <row r="15" spans="2:46" s="1" customFormat="1" ht="18" customHeight="1">
      <c r="B15" s="32"/>
      <c r="E15" s="25" t="s">
        <v>26</v>
      </c>
      <c r="I15" s="27" t="s">
        <v>27</v>
      </c>
      <c r="J15" s="25" t="s">
        <v>1</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50" t="str">
        <f>'Rekapitulace stavby'!E14</f>
        <v>Vyplň údaj</v>
      </c>
      <c r="F18" s="220"/>
      <c r="G18" s="220"/>
      <c r="H18" s="220"/>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
        <v>1</v>
      </c>
      <c r="L20" s="32"/>
    </row>
    <row r="21" spans="2:12" s="1" customFormat="1" ht="18" customHeight="1">
      <c r="B21" s="32"/>
      <c r="E21" s="25" t="s">
        <v>31</v>
      </c>
      <c r="I21" s="27" t="s">
        <v>27</v>
      </c>
      <c r="J21" s="25" t="s">
        <v>1</v>
      </c>
      <c r="L21" s="32"/>
    </row>
    <row r="22" spans="2:12" s="1" customFormat="1" ht="6.95" customHeight="1">
      <c r="B22" s="32"/>
      <c r="L22" s="32"/>
    </row>
    <row r="23" spans="2:12" s="1" customFormat="1" ht="12" customHeight="1">
      <c r="B23" s="32"/>
      <c r="D23" s="27" t="s">
        <v>33</v>
      </c>
      <c r="I23" s="27" t="s">
        <v>25</v>
      </c>
      <c r="J23" s="25" t="str">
        <f>IF('Rekapitulace stavby'!AN19="","",'Rekapitulace stavby'!AN19)</f>
        <v/>
      </c>
      <c r="L23" s="32"/>
    </row>
    <row r="24" spans="2:12" s="1" customFormat="1" ht="18" customHeight="1">
      <c r="B24" s="32"/>
      <c r="E24" s="25" t="str">
        <f>IF('Rekapitulace stavby'!E20="","",'Rekapitulace stavby'!E20)</f>
        <v xml:space="preserve"> </v>
      </c>
      <c r="I24" s="27" t="s">
        <v>27</v>
      </c>
      <c r="J24" s="25" t="str">
        <f>IF('Rekapitulace stavby'!AN20="","",'Rekapitulace stavby'!AN20)</f>
        <v/>
      </c>
      <c r="L24" s="32"/>
    </row>
    <row r="25" spans="2:12" s="1" customFormat="1" ht="6.95" customHeight="1">
      <c r="B25" s="32"/>
      <c r="L25" s="32"/>
    </row>
    <row r="26" spans="2:12" s="1" customFormat="1" ht="12" customHeight="1">
      <c r="B26" s="32"/>
      <c r="D26" s="27" t="s">
        <v>34</v>
      </c>
      <c r="L26" s="32"/>
    </row>
    <row r="27" spans="2:12" s="7" customFormat="1" ht="107.25" customHeight="1">
      <c r="B27" s="94"/>
      <c r="E27" s="225" t="s">
        <v>35</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36</v>
      </c>
      <c r="J30" s="66">
        <f>ROUND(J136, 2)</f>
        <v>0</v>
      </c>
      <c r="L30" s="32"/>
    </row>
    <row r="31" spans="2:12" s="1" customFormat="1" ht="6.95" customHeight="1">
      <c r="B31" s="32"/>
      <c r="D31" s="53"/>
      <c r="E31" s="53"/>
      <c r="F31" s="53"/>
      <c r="G31" s="53"/>
      <c r="H31" s="53"/>
      <c r="I31" s="53"/>
      <c r="J31" s="53"/>
      <c r="K31" s="53"/>
      <c r="L31" s="32"/>
    </row>
    <row r="32" spans="2:12" s="1" customFormat="1" ht="14.45" customHeight="1">
      <c r="B32" s="32"/>
      <c r="F32" s="35" t="s">
        <v>38</v>
      </c>
      <c r="I32" s="35" t="s">
        <v>37</v>
      </c>
      <c r="J32" s="35" t="s">
        <v>39</v>
      </c>
      <c r="L32" s="32"/>
    </row>
    <row r="33" spans="2:12" s="1" customFormat="1" ht="14.45" customHeight="1">
      <c r="B33" s="32"/>
      <c r="D33" s="55" t="s">
        <v>40</v>
      </c>
      <c r="E33" s="27" t="s">
        <v>41</v>
      </c>
      <c r="F33" s="86">
        <f>ROUND((SUM(BE136:BE456)),  2)</f>
        <v>0</v>
      </c>
      <c r="I33" s="96">
        <v>0.21</v>
      </c>
      <c r="J33" s="86">
        <f>ROUND(((SUM(BE136:BE456))*I33),  2)</f>
        <v>0</v>
      </c>
      <c r="L33" s="32"/>
    </row>
    <row r="34" spans="2:12" s="1" customFormat="1" ht="14.45" customHeight="1">
      <c r="B34" s="32"/>
      <c r="E34" s="27" t="s">
        <v>42</v>
      </c>
      <c r="F34" s="86">
        <f>ROUND((SUM(BF136:BF456)),  2)</f>
        <v>0</v>
      </c>
      <c r="I34" s="96">
        <v>0.12</v>
      </c>
      <c r="J34" s="86">
        <f>ROUND(((SUM(BF136:BF456))*I34),  2)</f>
        <v>0</v>
      </c>
      <c r="L34" s="32"/>
    </row>
    <row r="35" spans="2:12" s="1" customFormat="1" ht="14.45" hidden="1" customHeight="1">
      <c r="B35" s="32"/>
      <c r="E35" s="27" t="s">
        <v>43</v>
      </c>
      <c r="F35" s="86">
        <f>ROUND((SUM(BG136:BG456)),  2)</f>
        <v>0</v>
      </c>
      <c r="I35" s="96">
        <v>0.21</v>
      </c>
      <c r="J35" s="86">
        <f>0</f>
        <v>0</v>
      </c>
      <c r="L35" s="32"/>
    </row>
    <row r="36" spans="2:12" s="1" customFormat="1" ht="14.45" hidden="1" customHeight="1">
      <c r="B36" s="32"/>
      <c r="E36" s="27" t="s">
        <v>44</v>
      </c>
      <c r="F36" s="86">
        <f>ROUND((SUM(BH136:BH456)),  2)</f>
        <v>0</v>
      </c>
      <c r="I36" s="96">
        <v>0.12</v>
      </c>
      <c r="J36" s="86">
        <f>0</f>
        <v>0</v>
      </c>
      <c r="L36" s="32"/>
    </row>
    <row r="37" spans="2:12" s="1" customFormat="1" ht="14.45" hidden="1" customHeight="1">
      <c r="B37" s="32"/>
      <c r="E37" s="27" t="s">
        <v>45</v>
      </c>
      <c r="F37" s="86">
        <f>ROUND((SUM(BI136:BI456)),  2)</f>
        <v>0</v>
      </c>
      <c r="I37" s="96">
        <v>0</v>
      </c>
      <c r="J37" s="86">
        <f>0</f>
        <v>0</v>
      </c>
      <c r="L37" s="32"/>
    </row>
    <row r="38" spans="2:12" s="1" customFormat="1" ht="6.95" customHeight="1">
      <c r="B38" s="32"/>
      <c r="L38" s="32"/>
    </row>
    <row r="39" spans="2:12" s="1" customFormat="1" ht="25.35" customHeight="1">
      <c r="B39" s="32"/>
      <c r="C39" s="97"/>
      <c r="D39" s="98" t="s">
        <v>46</v>
      </c>
      <c r="E39" s="57"/>
      <c r="F39" s="57"/>
      <c r="G39" s="99" t="s">
        <v>47</v>
      </c>
      <c r="H39" s="100" t="s">
        <v>48</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125</v>
      </c>
      <c r="L82" s="32"/>
    </row>
    <row r="83" spans="2:47" s="1" customFormat="1" ht="6.95" customHeight="1">
      <c r="B83" s="32"/>
      <c r="L83" s="32"/>
    </row>
    <row r="84" spans="2:47" s="1" customFormat="1" ht="12" customHeight="1">
      <c r="B84" s="32"/>
      <c r="C84" s="27" t="s">
        <v>16</v>
      </c>
      <c r="L84" s="32"/>
    </row>
    <row r="85" spans="2:47" s="1" customFormat="1" ht="26.25" customHeight="1">
      <c r="B85" s="32"/>
      <c r="E85" s="248" t="str">
        <f>E7</f>
        <v>ONJI–PŘEMÍSTĚNÍ ODD. PSYCHIATRIE PO DOBU VÝSTAVBY NOVÉHO PAVILONU–STAVEBNÍ ÚPRAVY PAVILONU B–PD–ZD/23/446</v>
      </c>
      <c r="F85" s="249"/>
      <c r="G85" s="249"/>
      <c r="H85" s="249"/>
      <c r="L85" s="32"/>
    </row>
    <row r="86" spans="2:47" s="1" customFormat="1" ht="12" customHeight="1">
      <c r="B86" s="32"/>
      <c r="C86" s="27" t="s">
        <v>123</v>
      </c>
      <c r="L86" s="32"/>
    </row>
    <row r="87" spans="2:47" s="1" customFormat="1" ht="16.5" customHeight="1">
      <c r="B87" s="32"/>
      <c r="E87" s="208" t="str">
        <f>E9</f>
        <v xml:space="preserve">D.1.1 - Architektonicko-stavební řešení </v>
      </c>
      <c r="F87" s="247"/>
      <c r="G87" s="247"/>
      <c r="H87" s="247"/>
      <c r="L87" s="32"/>
    </row>
    <row r="88" spans="2:47" s="1" customFormat="1" ht="6.95" customHeight="1">
      <c r="B88" s="32"/>
      <c r="L88" s="32"/>
    </row>
    <row r="89" spans="2:47" s="1" customFormat="1" ht="12" customHeight="1">
      <c r="B89" s="32"/>
      <c r="C89" s="27" t="s">
        <v>20</v>
      </c>
      <c r="F89" s="25" t="str">
        <f>F12</f>
        <v xml:space="preserve"> </v>
      </c>
      <c r="I89" s="27" t="s">
        <v>22</v>
      </c>
      <c r="J89" s="52" t="str">
        <f>IF(J12="","",J12)</f>
        <v>24. 3. 2025</v>
      </c>
      <c r="L89" s="32"/>
    </row>
    <row r="90" spans="2:47" s="1" customFormat="1" ht="6.95" customHeight="1">
      <c r="B90" s="32"/>
      <c r="L90" s="32"/>
    </row>
    <row r="91" spans="2:47" s="1" customFormat="1" ht="15.2" customHeight="1">
      <c r="B91" s="32"/>
      <c r="C91" s="27" t="s">
        <v>24</v>
      </c>
      <c r="F91" s="25" t="str">
        <f>E15</f>
        <v>KRÁLOVÉHRADECKÝ KRAJ</v>
      </c>
      <c r="I91" s="27" t="s">
        <v>30</v>
      </c>
      <c r="J91" s="30" t="str">
        <f>E21</f>
        <v>KANIA a.s.</v>
      </c>
      <c r="L91" s="32"/>
    </row>
    <row r="92" spans="2:47" s="1" customFormat="1" ht="15.2" customHeight="1">
      <c r="B92" s="32"/>
      <c r="C92" s="27" t="s">
        <v>28</v>
      </c>
      <c r="F92" s="25" t="str">
        <f>IF(E18="","",E18)</f>
        <v>Vyplň údaj</v>
      </c>
      <c r="I92" s="27" t="s">
        <v>33</v>
      </c>
      <c r="J92" s="30" t="str">
        <f>E24</f>
        <v xml:space="preserve"> </v>
      </c>
      <c r="L92" s="32"/>
    </row>
    <row r="93" spans="2:47" s="1" customFormat="1" ht="10.35" customHeight="1">
      <c r="B93" s="32"/>
      <c r="L93" s="32"/>
    </row>
    <row r="94" spans="2:47" s="1" customFormat="1" ht="29.25" customHeight="1">
      <c r="B94" s="32"/>
      <c r="C94" s="105" t="s">
        <v>126</v>
      </c>
      <c r="D94" s="97"/>
      <c r="E94" s="97"/>
      <c r="F94" s="97"/>
      <c r="G94" s="97"/>
      <c r="H94" s="97"/>
      <c r="I94" s="97"/>
      <c r="J94" s="106" t="s">
        <v>127</v>
      </c>
      <c r="K94" s="97"/>
      <c r="L94" s="32"/>
    </row>
    <row r="95" spans="2:47" s="1" customFormat="1" ht="10.35" customHeight="1">
      <c r="B95" s="32"/>
      <c r="L95" s="32"/>
    </row>
    <row r="96" spans="2:47" s="1" customFormat="1" ht="22.9" customHeight="1">
      <c r="B96" s="32"/>
      <c r="C96" s="107" t="s">
        <v>128</v>
      </c>
      <c r="J96" s="66">
        <f>J136</f>
        <v>0</v>
      </c>
      <c r="L96" s="32"/>
      <c r="AU96" s="17" t="s">
        <v>129</v>
      </c>
    </row>
    <row r="97" spans="2:12" s="8" customFormat="1" ht="24.95" customHeight="1">
      <c r="B97" s="108"/>
      <c r="D97" s="109" t="s">
        <v>130</v>
      </c>
      <c r="E97" s="110"/>
      <c r="F97" s="110"/>
      <c r="G97" s="110"/>
      <c r="H97" s="110"/>
      <c r="I97" s="110"/>
      <c r="J97" s="111">
        <f>J137</f>
        <v>0</v>
      </c>
      <c r="L97" s="108"/>
    </row>
    <row r="98" spans="2:12" s="9" customFormat="1" ht="19.899999999999999" customHeight="1">
      <c r="B98" s="112"/>
      <c r="D98" s="113" t="s">
        <v>131</v>
      </c>
      <c r="E98" s="114"/>
      <c r="F98" s="114"/>
      <c r="G98" s="114"/>
      <c r="H98" s="114"/>
      <c r="I98" s="114"/>
      <c r="J98" s="115">
        <f>J138</f>
        <v>0</v>
      </c>
      <c r="L98" s="112"/>
    </row>
    <row r="99" spans="2:12" s="9" customFormat="1" ht="19.899999999999999" customHeight="1">
      <c r="B99" s="112"/>
      <c r="D99" s="113" t="s">
        <v>132</v>
      </c>
      <c r="E99" s="114"/>
      <c r="F99" s="114"/>
      <c r="G99" s="114"/>
      <c r="H99" s="114"/>
      <c r="I99" s="114"/>
      <c r="J99" s="115">
        <f>J151</f>
        <v>0</v>
      </c>
      <c r="L99" s="112"/>
    </row>
    <row r="100" spans="2:12" s="9" customFormat="1" ht="19.899999999999999" customHeight="1">
      <c r="B100" s="112"/>
      <c r="D100" s="113" t="s">
        <v>133</v>
      </c>
      <c r="E100" s="114"/>
      <c r="F100" s="114"/>
      <c r="G100" s="114"/>
      <c r="H100" s="114"/>
      <c r="I100" s="114"/>
      <c r="J100" s="115">
        <f>J190</f>
        <v>0</v>
      </c>
      <c r="L100" s="112"/>
    </row>
    <row r="101" spans="2:12" s="9" customFormat="1" ht="19.899999999999999" customHeight="1">
      <c r="B101" s="112"/>
      <c r="D101" s="113" t="s">
        <v>134</v>
      </c>
      <c r="E101" s="114"/>
      <c r="F101" s="114"/>
      <c r="G101" s="114"/>
      <c r="H101" s="114"/>
      <c r="I101" s="114"/>
      <c r="J101" s="115">
        <f>J259</f>
        <v>0</v>
      </c>
      <c r="L101" s="112"/>
    </row>
    <row r="102" spans="2:12" s="9" customFormat="1" ht="19.899999999999999" customHeight="1">
      <c r="B102" s="112"/>
      <c r="D102" s="113" t="s">
        <v>135</v>
      </c>
      <c r="E102" s="114"/>
      <c r="F102" s="114"/>
      <c r="G102" s="114"/>
      <c r="H102" s="114"/>
      <c r="I102" s="114"/>
      <c r="J102" s="115">
        <f>J271</f>
        <v>0</v>
      </c>
      <c r="L102" s="112"/>
    </row>
    <row r="103" spans="2:12" s="8" customFormat="1" ht="24.95" customHeight="1">
      <c r="B103" s="108"/>
      <c r="D103" s="109" t="s">
        <v>136</v>
      </c>
      <c r="E103" s="110"/>
      <c r="F103" s="110"/>
      <c r="G103" s="110"/>
      <c r="H103" s="110"/>
      <c r="I103" s="110"/>
      <c r="J103" s="111">
        <f>J274</f>
        <v>0</v>
      </c>
      <c r="L103" s="108"/>
    </row>
    <row r="104" spans="2:12" s="9" customFormat="1" ht="19.899999999999999" customHeight="1">
      <c r="B104" s="112"/>
      <c r="D104" s="113" t="s">
        <v>137</v>
      </c>
      <c r="E104" s="114"/>
      <c r="F104" s="114"/>
      <c r="G104" s="114"/>
      <c r="H104" s="114"/>
      <c r="I104" s="114"/>
      <c r="J104" s="115">
        <f>J275</f>
        <v>0</v>
      </c>
      <c r="L104" s="112"/>
    </row>
    <row r="105" spans="2:12" s="9" customFormat="1" ht="19.899999999999999" customHeight="1">
      <c r="B105" s="112"/>
      <c r="D105" s="113" t="s">
        <v>138</v>
      </c>
      <c r="E105" s="114"/>
      <c r="F105" s="114"/>
      <c r="G105" s="114"/>
      <c r="H105" s="114"/>
      <c r="I105" s="114"/>
      <c r="J105" s="115">
        <f>J282</f>
        <v>0</v>
      </c>
      <c r="L105" s="112"/>
    </row>
    <row r="106" spans="2:12" s="9" customFormat="1" ht="19.899999999999999" customHeight="1">
      <c r="B106" s="112"/>
      <c r="D106" s="113" t="s">
        <v>139</v>
      </c>
      <c r="E106" s="114"/>
      <c r="F106" s="114"/>
      <c r="G106" s="114"/>
      <c r="H106" s="114"/>
      <c r="I106" s="114"/>
      <c r="J106" s="115">
        <f>J294</f>
        <v>0</v>
      </c>
      <c r="L106" s="112"/>
    </row>
    <row r="107" spans="2:12" s="9" customFormat="1" ht="19.899999999999999" customHeight="1">
      <c r="B107" s="112"/>
      <c r="D107" s="113" t="s">
        <v>140</v>
      </c>
      <c r="E107" s="114"/>
      <c r="F107" s="114"/>
      <c r="G107" s="114"/>
      <c r="H107" s="114"/>
      <c r="I107" s="114"/>
      <c r="J107" s="115">
        <f>J305</f>
        <v>0</v>
      </c>
      <c r="L107" s="112"/>
    </row>
    <row r="108" spans="2:12" s="9" customFormat="1" ht="19.899999999999999" customHeight="1">
      <c r="B108" s="112"/>
      <c r="D108" s="113" t="s">
        <v>141</v>
      </c>
      <c r="E108" s="114"/>
      <c r="F108" s="114"/>
      <c r="G108" s="114"/>
      <c r="H108" s="114"/>
      <c r="I108" s="114"/>
      <c r="J108" s="115">
        <f>J324</f>
        <v>0</v>
      </c>
      <c r="L108" s="112"/>
    </row>
    <row r="109" spans="2:12" s="9" customFormat="1" ht="19.899999999999999" customHeight="1">
      <c r="B109" s="112"/>
      <c r="D109" s="113" t="s">
        <v>142</v>
      </c>
      <c r="E109" s="114"/>
      <c r="F109" s="114"/>
      <c r="G109" s="114"/>
      <c r="H109" s="114"/>
      <c r="I109" s="114"/>
      <c r="J109" s="115">
        <f>J345</f>
        <v>0</v>
      </c>
      <c r="L109" s="112"/>
    </row>
    <row r="110" spans="2:12" s="9" customFormat="1" ht="19.899999999999999" customHeight="1">
      <c r="B110" s="112"/>
      <c r="D110" s="113" t="s">
        <v>143</v>
      </c>
      <c r="E110" s="114"/>
      <c r="F110" s="114"/>
      <c r="G110" s="114"/>
      <c r="H110" s="114"/>
      <c r="I110" s="114"/>
      <c r="J110" s="115">
        <f>J379</f>
        <v>0</v>
      </c>
      <c r="L110" s="112"/>
    </row>
    <row r="111" spans="2:12" s="9" customFormat="1" ht="19.899999999999999" customHeight="1">
      <c r="B111" s="112"/>
      <c r="D111" s="113" t="s">
        <v>144</v>
      </c>
      <c r="E111" s="114"/>
      <c r="F111" s="114"/>
      <c r="G111" s="114"/>
      <c r="H111" s="114"/>
      <c r="I111" s="114"/>
      <c r="J111" s="115">
        <f>J407</f>
        <v>0</v>
      </c>
      <c r="L111" s="112"/>
    </row>
    <row r="112" spans="2:12" s="9" customFormat="1" ht="19.899999999999999" customHeight="1">
      <c r="B112" s="112"/>
      <c r="D112" s="113" t="s">
        <v>145</v>
      </c>
      <c r="E112" s="114"/>
      <c r="F112" s="114"/>
      <c r="G112" s="114"/>
      <c r="H112" s="114"/>
      <c r="I112" s="114"/>
      <c r="J112" s="115">
        <f>J418</f>
        <v>0</v>
      </c>
      <c r="L112" s="112"/>
    </row>
    <row r="113" spans="2:12" s="8" customFormat="1" ht="24.95" customHeight="1">
      <c r="B113" s="108"/>
      <c r="D113" s="109" t="s">
        <v>146</v>
      </c>
      <c r="E113" s="110"/>
      <c r="F113" s="110"/>
      <c r="G113" s="110"/>
      <c r="H113" s="110"/>
      <c r="I113" s="110"/>
      <c r="J113" s="111">
        <f>J434</f>
        <v>0</v>
      </c>
      <c r="L113" s="108"/>
    </row>
    <row r="114" spans="2:12" s="9" customFormat="1" ht="19.899999999999999" customHeight="1">
      <c r="B114" s="112"/>
      <c r="D114" s="113" t="s">
        <v>147</v>
      </c>
      <c r="E114" s="114"/>
      <c r="F114" s="114"/>
      <c r="G114" s="114"/>
      <c r="H114" s="114"/>
      <c r="I114" s="114"/>
      <c r="J114" s="115">
        <f>J435</f>
        <v>0</v>
      </c>
      <c r="L114" s="112"/>
    </row>
    <row r="115" spans="2:12" s="8" customFormat="1" ht="24.95" customHeight="1">
      <c r="B115" s="108"/>
      <c r="D115" s="109" t="s">
        <v>148</v>
      </c>
      <c r="E115" s="110"/>
      <c r="F115" s="110"/>
      <c r="G115" s="110"/>
      <c r="H115" s="110"/>
      <c r="I115" s="110"/>
      <c r="J115" s="111">
        <f>J444</f>
        <v>0</v>
      </c>
      <c r="L115" s="108"/>
    </row>
    <row r="116" spans="2:12" s="8" customFormat="1" ht="24.95" customHeight="1">
      <c r="B116" s="108"/>
      <c r="D116" s="109" t="s">
        <v>149</v>
      </c>
      <c r="E116" s="110"/>
      <c r="F116" s="110"/>
      <c r="G116" s="110"/>
      <c r="H116" s="110"/>
      <c r="I116" s="110"/>
      <c r="J116" s="111">
        <f>J450</f>
        <v>0</v>
      </c>
      <c r="L116" s="108"/>
    </row>
    <row r="117" spans="2:12" s="1" customFormat="1" ht="21.75" customHeight="1">
      <c r="B117" s="32"/>
      <c r="L117" s="32"/>
    </row>
    <row r="118" spans="2:12" s="1" customFormat="1" ht="6.95" customHeight="1">
      <c r="B118" s="44"/>
      <c r="C118" s="45"/>
      <c r="D118" s="45"/>
      <c r="E118" s="45"/>
      <c r="F118" s="45"/>
      <c r="G118" s="45"/>
      <c r="H118" s="45"/>
      <c r="I118" s="45"/>
      <c r="J118" s="45"/>
      <c r="K118" s="45"/>
      <c r="L118" s="32"/>
    </row>
    <row r="122" spans="2:12" s="1" customFormat="1" ht="6.95" customHeight="1">
      <c r="B122" s="46"/>
      <c r="C122" s="47"/>
      <c r="D122" s="47"/>
      <c r="E122" s="47"/>
      <c r="F122" s="47"/>
      <c r="G122" s="47"/>
      <c r="H122" s="47"/>
      <c r="I122" s="47"/>
      <c r="J122" s="47"/>
      <c r="K122" s="47"/>
      <c r="L122" s="32"/>
    </row>
    <row r="123" spans="2:12" s="1" customFormat="1" ht="24.95" customHeight="1">
      <c r="B123" s="32"/>
      <c r="C123" s="21" t="s">
        <v>150</v>
      </c>
      <c r="L123" s="32"/>
    </row>
    <row r="124" spans="2:12" s="1" customFormat="1" ht="6.95" customHeight="1">
      <c r="B124" s="32"/>
      <c r="L124" s="32"/>
    </row>
    <row r="125" spans="2:12" s="1" customFormat="1" ht="12" customHeight="1">
      <c r="B125" s="32"/>
      <c r="C125" s="27" t="s">
        <v>16</v>
      </c>
      <c r="L125" s="32"/>
    </row>
    <row r="126" spans="2:12" s="1" customFormat="1" ht="26.25" customHeight="1">
      <c r="B126" s="32"/>
      <c r="E126" s="248" t="str">
        <f>E7</f>
        <v>ONJI–PŘEMÍSTĚNÍ ODD. PSYCHIATRIE PO DOBU VÝSTAVBY NOVÉHO PAVILONU–STAVEBNÍ ÚPRAVY PAVILONU B–PD–ZD/23/446</v>
      </c>
      <c r="F126" s="249"/>
      <c r="G126" s="249"/>
      <c r="H126" s="249"/>
      <c r="L126" s="32"/>
    </row>
    <row r="127" spans="2:12" s="1" customFormat="1" ht="12" customHeight="1">
      <c r="B127" s="32"/>
      <c r="C127" s="27" t="s">
        <v>123</v>
      </c>
      <c r="L127" s="32"/>
    </row>
    <row r="128" spans="2:12" s="1" customFormat="1" ht="16.5" customHeight="1">
      <c r="B128" s="32"/>
      <c r="E128" s="208" t="str">
        <f>E9</f>
        <v xml:space="preserve">D.1.1 - Architektonicko-stavební řešení </v>
      </c>
      <c r="F128" s="247"/>
      <c r="G128" s="247"/>
      <c r="H128" s="247"/>
      <c r="L128" s="32"/>
    </row>
    <row r="129" spans="2:65" s="1" customFormat="1" ht="6.95" customHeight="1">
      <c r="B129" s="32"/>
      <c r="L129" s="32"/>
    </row>
    <row r="130" spans="2:65" s="1" customFormat="1" ht="12" customHeight="1">
      <c r="B130" s="32"/>
      <c r="C130" s="27" t="s">
        <v>20</v>
      </c>
      <c r="F130" s="25" t="str">
        <f>F12</f>
        <v xml:space="preserve"> </v>
      </c>
      <c r="I130" s="27" t="s">
        <v>22</v>
      </c>
      <c r="J130" s="52" t="str">
        <f>IF(J12="","",J12)</f>
        <v>24. 3. 2025</v>
      </c>
      <c r="L130" s="32"/>
    </row>
    <row r="131" spans="2:65" s="1" customFormat="1" ht="6.95" customHeight="1">
      <c r="B131" s="32"/>
      <c r="L131" s="32"/>
    </row>
    <row r="132" spans="2:65" s="1" customFormat="1" ht="15.2" customHeight="1">
      <c r="B132" s="32"/>
      <c r="C132" s="27" t="s">
        <v>24</v>
      </c>
      <c r="F132" s="25" t="str">
        <f>E15</f>
        <v>KRÁLOVÉHRADECKÝ KRAJ</v>
      </c>
      <c r="I132" s="27" t="s">
        <v>30</v>
      </c>
      <c r="J132" s="30" t="str">
        <f>E21</f>
        <v>KANIA a.s.</v>
      </c>
      <c r="L132" s="32"/>
    </row>
    <row r="133" spans="2:65" s="1" customFormat="1" ht="15.2" customHeight="1">
      <c r="B133" s="32"/>
      <c r="C133" s="27" t="s">
        <v>28</v>
      </c>
      <c r="F133" s="25" t="str">
        <f>IF(E18="","",E18)</f>
        <v>Vyplň údaj</v>
      </c>
      <c r="I133" s="27" t="s">
        <v>33</v>
      </c>
      <c r="J133" s="30" t="str">
        <f>E24</f>
        <v xml:space="preserve"> </v>
      </c>
      <c r="L133" s="32"/>
    </row>
    <row r="134" spans="2:65" s="1" customFormat="1" ht="10.35" customHeight="1">
      <c r="B134" s="32"/>
      <c r="L134" s="32"/>
    </row>
    <row r="135" spans="2:65" s="10" customFormat="1" ht="29.25" customHeight="1">
      <c r="B135" s="116"/>
      <c r="C135" s="117" t="s">
        <v>151</v>
      </c>
      <c r="D135" s="118" t="s">
        <v>61</v>
      </c>
      <c r="E135" s="118" t="s">
        <v>57</v>
      </c>
      <c r="F135" s="118" t="s">
        <v>58</v>
      </c>
      <c r="G135" s="118" t="s">
        <v>152</v>
      </c>
      <c r="H135" s="118" t="s">
        <v>153</v>
      </c>
      <c r="I135" s="118" t="s">
        <v>154</v>
      </c>
      <c r="J135" s="118" t="s">
        <v>127</v>
      </c>
      <c r="K135" s="119" t="s">
        <v>155</v>
      </c>
      <c r="L135" s="116"/>
      <c r="M135" s="59" t="s">
        <v>1</v>
      </c>
      <c r="N135" s="60" t="s">
        <v>40</v>
      </c>
      <c r="O135" s="60" t="s">
        <v>156</v>
      </c>
      <c r="P135" s="60" t="s">
        <v>157</v>
      </c>
      <c r="Q135" s="60" t="s">
        <v>158</v>
      </c>
      <c r="R135" s="60" t="s">
        <v>159</v>
      </c>
      <c r="S135" s="60" t="s">
        <v>160</v>
      </c>
      <c r="T135" s="61" t="s">
        <v>161</v>
      </c>
    </row>
    <row r="136" spans="2:65" s="1" customFormat="1" ht="22.9" customHeight="1">
      <c r="B136" s="32"/>
      <c r="C136" s="64" t="s">
        <v>162</v>
      </c>
      <c r="J136" s="120">
        <f>BK136</f>
        <v>0</v>
      </c>
      <c r="L136" s="32"/>
      <c r="M136" s="62"/>
      <c r="N136" s="53"/>
      <c r="O136" s="53"/>
      <c r="P136" s="121">
        <f>P137+P274+P434+P444+P450</f>
        <v>0</v>
      </c>
      <c r="Q136" s="53"/>
      <c r="R136" s="121">
        <f>R137+R274+R434+R444+R450</f>
        <v>70.079543389999998</v>
      </c>
      <c r="S136" s="53"/>
      <c r="T136" s="122">
        <f>T137+T274+T434+T444+T450</f>
        <v>79.413321490000001</v>
      </c>
      <c r="AT136" s="17" t="s">
        <v>75</v>
      </c>
      <c r="AU136" s="17" t="s">
        <v>129</v>
      </c>
      <c r="BK136" s="123">
        <f>BK137+BK274+BK434+BK444+BK450</f>
        <v>0</v>
      </c>
    </row>
    <row r="137" spans="2:65" s="11" customFormat="1" ht="25.9" customHeight="1">
      <c r="B137" s="124"/>
      <c r="D137" s="125" t="s">
        <v>75</v>
      </c>
      <c r="E137" s="126" t="s">
        <v>163</v>
      </c>
      <c r="F137" s="126" t="s">
        <v>164</v>
      </c>
      <c r="I137" s="127"/>
      <c r="J137" s="128">
        <f>BK137</f>
        <v>0</v>
      </c>
      <c r="L137" s="124"/>
      <c r="M137" s="129"/>
      <c r="P137" s="130">
        <f>P138+P151+P190+P259+P271</f>
        <v>0</v>
      </c>
      <c r="R137" s="130">
        <f>R138+R151+R190+R259+R271</f>
        <v>57.695433279999996</v>
      </c>
      <c r="T137" s="131">
        <f>T138+T151+T190+T259+T271</f>
        <v>76.984857550000001</v>
      </c>
      <c r="AR137" s="125" t="s">
        <v>84</v>
      </c>
      <c r="AT137" s="132" t="s">
        <v>75</v>
      </c>
      <c r="AU137" s="132" t="s">
        <v>76</v>
      </c>
      <c r="AY137" s="125" t="s">
        <v>165</v>
      </c>
      <c r="BK137" s="133">
        <f>BK138+BK151+BK190+BK259+BK271</f>
        <v>0</v>
      </c>
    </row>
    <row r="138" spans="2:65" s="11" customFormat="1" ht="22.9" customHeight="1">
      <c r="B138" s="124"/>
      <c r="D138" s="125" t="s">
        <v>75</v>
      </c>
      <c r="E138" s="134" t="s">
        <v>113</v>
      </c>
      <c r="F138" s="134" t="s">
        <v>166</v>
      </c>
      <c r="I138" s="127"/>
      <c r="J138" s="135">
        <f>BK138</f>
        <v>0</v>
      </c>
      <c r="L138" s="124"/>
      <c r="M138" s="129"/>
      <c r="P138" s="130">
        <f>SUM(P139:P150)</f>
        <v>0</v>
      </c>
      <c r="R138" s="130">
        <f>SUM(R139:R150)</f>
        <v>2.7816264499999996</v>
      </c>
      <c r="T138" s="131">
        <f>SUM(T139:T150)</f>
        <v>3.2755000000000007E-4</v>
      </c>
      <c r="AR138" s="125" t="s">
        <v>84</v>
      </c>
      <c r="AT138" s="132" t="s">
        <v>75</v>
      </c>
      <c r="AU138" s="132" t="s">
        <v>84</v>
      </c>
      <c r="AY138" s="125" t="s">
        <v>165</v>
      </c>
      <c r="BK138" s="133">
        <f>SUM(BK139:BK150)</f>
        <v>0</v>
      </c>
    </row>
    <row r="139" spans="2:65" s="1" customFormat="1" ht="16.5" customHeight="1">
      <c r="B139" s="136"/>
      <c r="C139" s="137" t="s">
        <v>84</v>
      </c>
      <c r="D139" s="137" t="s">
        <v>167</v>
      </c>
      <c r="E139" s="138" t="s">
        <v>168</v>
      </c>
      <c r="F139" s="139" t="s">
        <v>169</v>
      </c>
      <c r="G139" s="140" t="s">
        <v>170</v>
      </c>
      <c r="H139" s="141">
        <v>3.7109999999999999</v>
      </c>
      <c r="I139" s="142"/>
      <c r="J139" s="143">
        <f>ROUND(I139*H139,2)</f>
        <v>0</v>
      </c>
      <c r="K139" s="139" t="s">
        <v>171</v>
      </c>
      <c r="L139" s="32"/>
      <c r="M139" s="144" t="s">
        <v>1</v>
      </c>
      <c r="N139" s="145" t="s">
        <v>41</v>
      </c>
      <c r="P139" s="146">
        <f>O139*H139</f>
        <v>0</v>
      </c>
      <c r="Q139" s="146">
        <v>0.7</v>
      </c>
      <c r="R139" s="146">
        <f>Q139*H139</f>
        <v>2.5976999999999997</v>
      </c>
      <c r="S139" s="146">
        <v>0</v>
      </c>
      <c r="T139" s="147">
        <f>S139*H139</f>
        <v>0</v>
      </c>
      <c r="AR139" s="148" t="s">
        <v>116</v>
      </c>
      <c r="AT139" s="148" t="s">
        <v>167</v>
      </c>
      <c r="AU139" s="148" t="s">
        <v>86</v>
      </c>
      <c r="AY139" s="17" t="s">
        <v>165</v>
      </c>
      <c r="BE139" s="149">
        <f>IF(N139="základní",J139,0)</f>
        <v>0</v>
      </c>
      <c r="BF139" s="149">
        <f>IF(N139="snížená",J139,0)</f>
        <v>0</v>
      </c>
      <c r="BG139" s="149">
        <f>IF(N139="zákl. přenesená",J139,0)</f>
        <v>0</v>
      </c>
      <c r="BH139" s="149">
        <f>IF(N139="sníž. přenesená",J139,0)</f>
        <v>0</v>
      </c>
      <c r="BI139" s="149">
        <f>IF(N139="nulová",J139,0)</f>
        <v>0</v>
      </c>
      <c r="BJ139" s="17" t="s">
        <v>84</v>
      </c>
      <c r="BK139" s="149">
        <f>ROUND(I139*H139,2)</f>
        <v>0</v>
      </c>
      <c r="BL139" s="17" t="s">
        <v>116</v>
      </c>
      <c r="BM139" s="148" t="s">
        <v>172</v>
      </c>
    </row>
    <row r="140" spans="2:65" s="1" customFormat="1">
      <c r="B140" s="32"/>
      <c r="D140" s="150" t="s">
        <v>173</v>
      </c>
      <c r="F140" s="151" t="s">
        <v>174</v>
      </c>
      <c r="I140" s="152"/>
      <c r="L140" s="32"/>
      <c r="M140" s="153"/>
      <c r="T140" s="56"/>
      <c r="AT140" s="17" t="s">
        <v>173</v>
      </c>
      <c r="AU140" s="17" t="s">
        <v>86</v>
      </c>
    </row>
    <row r="141" spans="2:65" s="1" customFormat="1" ht="29.25">
      <c r="B141" s="32"/>
      <c r="D141" s="154" t="s">
        <v>175</v>
      </c>
      <c r="F141" s="155" t="s">
        <v>176</v>
      </c>
      <c r="I141" s="152"/>
      <c r="L141" s="32"/>
      <c r="M141" s="153"/>
      <c r="T141" s="56"/>
      <c r="AT141" s="17" t="s">
        <v>175</v>
      </c>
      <c r="AU141" s="17" t="s">
        <v>86</v>
      </c>
    </row>
    <row r="142" spans="2:65" s="12" customFormat="1" ht="22.5">
      <c r="B142" s="156"/>
      <c r="D142" s="154" t="s">
        <v>177</v>
      </c>
      <c r="E142" s="157" t="s">
        <v>1</v>
      </c>
      <c r="F142" s="158" t="s">
        <v>178</v>
      </c>
      <c r="H142" s="159">
        <v>3.7109999999999999</v>
      </c>
      <c r="I142" s="160"/>
      <c r="L142" s="156"/>
      <c r="M142" s="161"/>
      <c r="T142" s="162"/>
      <c r="AT142" s="157" t="s">
        <v>177</v>
      </c>
      <c r="AU142" s="157" t="s">
        <v>86</v>
      </c>
      <c r="AV142" s="12" t="s">
        <v>86</v>
      </c>
      <c r="AW142" s="12" t="s">
        <v>32</v>
      </c>
      <c r="AX142" s="12" t="s">
        <v>76</v>
      </c>
      <c r="AY142" s="157" t="s">
        <v>165</v>
      </c>
    </row>
    <row r="143" spans="2:65" s="13" customFormat="1">
      <c r="B143" s="163"/>
      <c r="D143" s="154" t="s">
        <v>177</v>
      </c>
      <c r="E143" s="164" t="s">
        <v>1</v>
      </c>
      <c r="F143" s="165" t="s">
        <v>179</v>
      </c>
      <c r="H143" s="166">
        <v>3.7109999999999999</v>
      </c>
      <c r="I143" s="167"/>
      <c r="L143" s="163"/>
      <c r="M143" s="168"/>
      <c r="T143" s="169"/>
      <c r="AT143" s="164" t="s">
        <v>177</v>
      </c>
      <c r="AU143" s="164" t="s">
        <v>86</v>
      </c>
      <c r="AV143" s="13" t="s">
        <v>116</v>
      </c>
      <c r="AW143" s="13" t="s">
        <v>32</v>
      </c>
      <c r="AX143" s="13" t="s">
        <v>84</v>
      </c>
      <c r="AY143" s="164" t="s">
        <v>165</v>
      </c>
    </row>
    <row r="144" spans="2:65" s="1" customFormat="1" ht="16.5" customHeight="1">
      <c r="B144" s="136"/>
      <c r="C144" s="137" t="s">
        <v>86</v>
      </c>
      <c r="D144" s="137" t="s">
        <v>167</v>
      </c>
      <c r="E144" s="138" t="s">
        <v>180</v>
      </c>
      <c r="F144" s="139" t="s">
        <v>181</v>
      </c>
      <c r="G144" s="140" t="s">
        <v>182</v>
      </c>
      <c r="H144" s="141">
        <v>0.14499999999999999</v>
      </c>
      <c r="I144" s="142"/>
      <c r="J144" s="143">
        <f>ROUND(I144*H144,2)</f>
        <v>0</v>
      </c>
      <c r="K144" s="139" t="s">
        <v>171</v>
      </c>
      <c r="L144" s="32"/>
      <c r="M144" s="144" t="s">
        <v>1</v>
      </c>
      <c r="N144" s="145" t="s">
        <v>41</v>
      </c>
      <c r="P144" s="146">
        <f>O144*H144</f>
        <v>0</v>
      </c>
      <c r="Q144" s="146">
        <v>1.0900000000000001</v>
      </c>
      <c r="R144" s="146">
        <f>Q144*H144</f>
        <v>0.15805</v>
      </c>
      <c r="S144" s="146">
        <v>0</v>
      </c>
      <c r="T144" s="147">
        <f>S144*H144</f>
        <v>0</v>
      </c>
      <c r="AR144" s="148" t="s">
        <v>116</v>
      </c>
      <c r="AT144" s="148" t="s">
        <v>167</v>
      </c>
      <c r="AU144" s="148" t="s">
        <v>86</v>
      </c>
      <c r="AY144" s="17" t="s">
        <v>165</v>
      </c>
      <c r="BE144" s="149">
        <f>IF(N144="základní",J144,0)</f>
        <v>0</v>
      </c>
      <c r="BF144" s="149">
        <f>IF(N144="snížená",J144,0)</f>
        <v>0</v>
      </c>
      <c r="BG144" s="149">
        <f>IF(N144="zákl. přenesená",J144,0)</f>
        <v>0</v>
      </c>
      <c r="BH144" s="149">
        <f>IF(N144="sníž. přenesená",J144,0)</f>
        <v>0</v>
      </c>
      <c r="BI144" s="149">
        <f>IF(N144="nulová",J144,0)</f>
        <v>0</v>
      </c>
      <c r="BJ144" s="17" t="s">
        <v>84</v>
      </c>
      <c r="BK144" s="149">
        <f>ROUND(I144*H144,2)</f>
        <v>0</v>
      </c>
      <c r="BL144" s="17" t="s">
        <v>116</v>
      </c>
      <c r="BM144" s="148" t="s">
        <v>183</v>
      </c>
    </row>
    <row r="145" spans="2:65" s="1" customFormat="1">
      <c r="B145" s="32"/>
      <c r="D145" s="150" t="s">
        <v>173</v>
      </c>
      <c r="F145" s="151" t="s">
        <v>184</v>
      </c>
      <c r="I145" s="152"/>
      <c r="L145" s="32"/>
      <c r="M145" s="153"/>
      <c r="T145" s="56"/>
      <c r="AT145" s="17" t="s">
        <v>173</v>
      </c>
      <c r="AU145" s="17" t="s">
        <v>86</v>
      </c>
    </row>
    <row r="146" spans="2:65" s="1" customFormat="1" ht="19.5">
      <c r="B146" s="32"/>
      <c r="D146" s="154" t="s">
        <v>175</v>
      </c>
      <c r="F146" s="155" t="s">
        <v>185</v>
      </c>
      <c r="I146" s="152"/>
      <c r="L146" s="32"/>
      <c r="M146" s="153"/>
      <c r="T146" s="56"/>
      <c r="AT146" s="17" t="s">
        <v>175</v>
      </c>
      <c r="AU146" s="17" t="s">
        <v>86</v>
      </c>
    </row>
    <row r="147" spans="2:65" s="1" customFormat="1" ht="16.5" customHeight="1">
      <c r="B147" s="136"/>
      <c r="C147" s="137" t="s">
        <v>113</v>
      </c>
      <c r="D147" s="137" t="s">
        <v>167</v>
      </c>
      <c r="E147" s="138" t="s">
        <v>186</v>
      </c>
      <c r="F147" s="139" t="s">
        <v>187</v>
      </c>
      <c r="G147" s="140" t="s">
        <v>188</v>
      </c>
      <c r="H147" s="141">
        <v>32.755000000000003</v>
      </c>
      <c r="I147" s="142"/>
      <c r="J147" s="143">
        <f>ROUND(I147*H147,2)</f>
        <v>0</v>
      </c>
      <c r="K147" s="139" t="s">
        <v>189</v>
      </c>
      <c r="L147" s="32"/>
      <c r="M147" s="144" t="s">
        <v>1</v>
      </c>
      <c r="N147" s="145" t="s">
        <v>41</v>
      </c>
      <c r="P147" s="146">
        <f>O147*H147</f>
        <v>0</v>
      </c>
      <c r="Q147" s="146">
        <v>7.9000000000000001E-4</v>
      </c>
      <c r="R147" s="146">
        <f>Q147*H147</f>
        <v>2.5876450000000002E-2</v>
      </c>
      <c r="S147" s="146">
        <v>1.0000000000000001E-5</v>
      </c>
      <c r="T147" s="147">
        <f>S147*H147</f>
        <v>3.2755000000000007E-4</v>
      </c>
      <c r="AR147" s="148" t="s">
        <v>116</v>
      </c>
      <c r="AT147" s="148" t="s">
        <v>167</v>
      </c>
      <c r="AU147" s="148" t="s">
        <v>86</v>
      </c>
      <c r="AY147" s="17" t="s">
        <v>165</v>
      </c>
      <c r="BE147" s="149">
        <f>IF(N147="základní",J147,0)</f>
        <v>0</v>
      </c>
      <c r="BF147" s="149">
        <f>IF(N147="snížená",J147,0)</f>
        <v>0</v>
      </c>
      <c r="BG147" s="149">
        <f>IF(N147="zákl. přenesená",J147,0)</f>
        <v>0</v>
      </c>
      <c r="BH147" s="149">
        <f>IF(N147="sníž. přenesená",J147,0)</f>
        <v>0</v>
      </c>
      <c r="BI147" s="149">
        <f>IF(N147="nulová",J147,0)</f>
        <v>0</v>
      </c>
      <c r="BJ147" s="17" t="s">
        <v>84</v>
      </c>
      <c r="BK147" s="149">
        <f>ROUND(I147*H147,2)</f>
        <v>0</v>
      </c>
      <c r="BL147" s="17" t="s">
        <v>116</v>
      </c>
      <c r="BM147" s="148" t="s">
        <v>190</v>
      </c>
    </row>
    <row r="148" spans="2:65" s="1" customFormat="1" ht="39">
      <c r="B148" s="32"/>
      <c r="D148" s="154" t="s">
        <v>175</v>
      </c>
      <c r="F148" s="155" t="s">
        <v>191</v>
      </c>
      <c r="I148" s="152"/>
      <c r="L148" s="32"/>
      <c r="M148" s="153"/>
      <c r="T148" s="56"/>
      <c r="AT148" s="17" t="s">
        <v>175</v>
      </c>
      <c r="AU148" s="17" t="s">
        <v>86</v>
      </c>
    </row>
    <row r="149" spans="2:65" s="12" customFormat="1">
      <c r="B149" s="156"/>
      <c r="D149" s="154" t="s">
        <v>177</v>
      </c>
      <c r="E149" s="157" t="s">
        <v>1</v>
      </c>
      <c r="F149" s="158" t="s">
        <v>192</v>
      </c>
      <c r="H149" s="159">
        <v>32.755000000000003</v>
      </c>
      <c r="I149" s="160"/>
      <c r="L149" s="156"/>
      <c r="M149" s="161"/>
      <c r="T149" s="162"/>
      <c r="AT149" s="157" t="s">
        <v>177</v>
      </c>
      <c r="AU149" s="157" t="s">
        <v>86</v>
      </c>
      <c r="AV149" s="12" t="s">
        <v>86</v>
      </c>
      <c r="AW149" s="12" t="s">
        <v>32</v>
      </c>
      <c r="AX149" s="12" t="s">
        <v>76</v>
      </c>
      <c r="AY149" s="157" t="s">
        <v>165</v>
      </c>
    </row>
    <row r="150" spans="2:65" s="13" customFormat="1">
      <c r="B150" s="163"/>
      <c r="D150" s="154" t="s">
        <v>177</v>
      </c>
      <c r="E150" s="164" t="s">
        <v>1</v>
      </c>
      <c r="F150" s="165" t="s">
        <v>179</v>
      </c>
      <c r="H150" s="166">
        <v>32.755000000000003</v>
      </c>
      <c r="I150" s="167"/>
      <c r="L150" s="163"/>
      <c r="M150" s="168"/>
      <c r="T150" s="169"/>
      <c r="AT150" s="164" t="s">
        <v>177</v>
      </c>
      <c r="AU150" s="164" t="s">
        <v>86</v>
      </c>
      <c r="AV150" s="13" t="s">
        <v>116</v>
      </c>
      <c r="AW150" s="13" t="s">
        <v>32</v>
      </c>
      <c r="AX150" s="13" t="s">
        <v>84</v>
      </c>
      <c r="AY150" s="164" t="s">
        <v>165</v>
      </c>
    </row>
    <row r="151" spans="2:65" s="11" customFormat="1" ht="22.9" customHeight="1">
      <c r="B151" s="124"/>
      <c r="D151" s="125" t="s">
        <v>75</v>
      </c>
      <c r="E151" s="134" t="s">
        <v>193</v>
      </c>
      <c r="F151" s="134" t="s">
        <v>194</v>
      </c>
      <c r="I151" s="127"/>
      <c r="J151" s="135">
        <f>BK151</f>
        <v>0</v>
      </c>
      <c r="L151" s="124"/>
      <c r="M151" s="129"/>
      <c r="P151" s="130">
        <f>SUM(P152:P189)</f>
        <v>0</v>
      </c>
      <c r="R151" s="130">
        <f>SUM(R152:R189)</f>
        <v>54.883770829999996</v>
      </c>
      <c r="T151" s="131">
        <f>SUM(T152:T189)</f>
        <v>0</v>
      </c>
      <c r="AR151" s="125" t="s">
        <v>84</v>
      </c>
      <c r="AT151" s="132" t="s">
        <v>75</v>
      </c>
      <c r="AU151" s="132" t="s">
        <v>84</v>
      </c>
      <c r="AY151" s="125" t="s">
        <v>165</v>
      </c>
      <c r="BK151" s="133">
        <f>SUM(BK152:BK189)</f>
        <v>0</v>
      </c>
    </row>
    <row r="152" spans="2:65" s="1" customFormat="1" ht="24.2" customHeight="1">
      <c r="B152" s="136"/>
      <c r="C152" s="137" t="s">
        <v>116</v>
      </c>
      <c r="D152" s="137" t="s">
        <v>167</v>
      </c>
      <c r="E152" s="138" t="s">
        <v>195</v>
      </c>
      <c r="F152" s="139" t="s">
        <v>196</v>
      </c>
      <c r="G152" s="140" t="s">
        <v>197</v>
      </c>
      <c r="H152" s="141">
        <v>590.51</v>
      </c>
      <c r="I152" s="142"/>
      <c r="J152" s="143">
        <f>ROUND(I152*H152,2)</f>
        <v>0</v>
      </c>
      <c r="K152" s="139" t="s">
        <v>171</v>
      </c>
      <c r="L152" s="32"/>
      <c r="M152" s="144" t="s">
        <v>1</v>
      </c>
      <c r="N152" s="145" t="s">
        <v>41</v>
      </c>
      <c r="P152" s="146">
        <f>O152*H152</f>
        <v>0</v>
      </c>
      <c r="Q152" s="146">
        <v>5.7099999999999998E-3</v>
      </c>
      <c r="R152" s="146">
        <f>Q152*H152</f>
        <v>3.3718120999999996</v>
      </c>
      <c r="S152" s="146">
        <v>0</v>
      </c>
      <c r="T152" s="147">
        <f>S152*H152</f>
        <v>0</v>
      </c>
      <c r="AR152" s="148" t="s">
        <v>116</v>
      </c>
      <c r="AT152" s="148" t="s">
        <v>167</v>
      </c>
      <c r="AU152" s="148" t="s">
        <v>86</v>
      </c>
      <c r="AY152" s="17" t="s">
        <v>165</v>
      </c>
      <c r="BE152" s="149">
        <f>IF(N152="základní",J152,0)</f>
        <v>0</v>
      </c>
      <c r="BF152" s="149">
        <f>IF(N152="snížená",J152,0)</f>
        <v>0</v>
      </c>
      <c r="BG152" s="149">
        <f>IF(N152="zákl. přenesená",J152,0)</f>
        <v>0</v>
      </c>
      <c r="BH152" s="149">
        <f>IF(N152="sníž. přenesená",J152,0)</f>
        <v>0</v>
      </c>
      <c r="BI152" s="149">
        <f>IF(N152="nulová",J152,0)</f>
        <v>0</v>
      </c>
      <c r="BJ152" s="17" t="s">
        <v>84</v>
      </c>
      <c r="BK152" s="149">
        <f>ROUND(I152*H152,2)</f>
        <v>0</v>
      </c>
      <c r="BL152" s="17" t="s">
        <v>116</v>
      </c>
      <c r="BM152" s="148" t="s">
        <v>198</v>
      </c>
    </row>
    <row r="153" spans="2:65" s="1" customFormat="1">
      <c r="B153" s="32"/>
      <c r="D153" s="150" t="s">
        <v>173</v>
      </c>
      <c r="F153" s="151" t="s">
        <v>199</v>
      </c>
      <c r="I153" s="152"/>
      <c r="L153" s="32"/>
      <c r="M153" s="153"/>
      <c r="T153" s="56"/>
      <c r="AT153" s="17" t="s">
        <v>173</v>
      </c>
      <c r="AU153" s="17" t="s">
        <v>86</v>
      </c>
    </row>
    <row r="154" spans="2:65" s="12" customFormat="1">
      <c r="B154" s="156"/>
      <c r="D154" s="154" t="s">
        <v>177</v>
      </c>
      <c r="E154" s="157" t="s">
        <v>1</v>
      </c>
      <c r="F154" s="158" t="s">
        <v>200</v>
      </c>
      <c r="H154" s="159">
        <v>590.51</v>
      </c>
      <c r="I154" s="160"/>
      <c r="L154" s="156"/>
      <c r="M154" s="161"/>
      <c r="T154" s="162"/>
      <c r="AT154" s="157" t="s">
        <v>177</v>
      </c>
      <c r="AU154" s="157" t="s">
        <v>86</v>
      </c>
      <c r="AV154" s="12" t="s">
        <v>86</v>
      </c>
      <c r="AW154" s="12" t="s">
        <v>32</v>
      </c>
      <c r="AX154" s="12" t="s">
        <v>76</v>
      </c>
      <c r="AY154" s="157" t="s">
        <v>165</v>
      </c>
    </row>
    <row r="155" spans="2:65" s="13" customFormat="1">
      <c r="B155" s="163"/>
      <c r="D155" s="154" t="s">
        <v>177</v>
      </c>
      <c r="E155" s="164" t="s">
        <v>1</v>
      </c>
      <c r="F155" s="165" t="s">
        <v>179</v>
      </c>
      <c r="H155" s="166">
        <v>590.51</v>
      </c>
      <c r="I155" s="167"/>
      <c r="L155" s="163"/>
      <c r="M155" s="168"/>
      <c r="T155" s="169"/>
      <c r="AT155" s="164" t="s">
        <v>177</v>
      </c>
      <c r="AU155" s="164" t="s">
        <v>86</v>
      </c>
      <c r="AV155" s="13" t="s">
        <v>116</v>
      </c>
      <c r="AW155" s="13" t="s">
        <v>32</v>
      </c>
      <c r="AX155" s="13" t="s">
        <v>84</v>
      </c>
      <c r="AY155" s="164" t="s">
        <v>165</v>
      </c>
    </row>
    <row r="156" spans="2:65" s="1" customFormat="1" ht="16.5" customHeight="1">
      <c r="B156" s="136"/>
      <c r="C156" s="137" t="s">
        <v>201</v>
      </c>
      <c r="D156" s="137" t="s">
        <v>167</v>
      </c>
      <c r="E156" s="138" t="s">
        <v>202</v>
      </c>
      <c r="F156" s="139" t="s">
        <v>203</v>
      </c>
      <c r="G156" s="140" t="s">
        <v>197</v>
      </c>
      <c r="H156" s="141">
        <v>24.536000000000001</v>
      </c>
      <c r="I156" s="142"/>
      <c r="J156" s="143">
        <f>ROUND(I156*H156,2)</f>
        <v>0</v>
      </c>
      <c r="K156" s="139" t="s">
        <v>171</v>
      </c>
      <c r="L156" s="32"/>
      <c r="M156" s="144" t="s">
        <v>1</v>
      </c>
      <c r="N156" s="145" t="s">
        <v>41</v>
      </c>
      <c r="P156" s="146">
        <f>O156*H156</f>
        <v>0</v>
      </c>
      <c r="Q156" s="146">
        <v>2.5999999999999998E-4</v>
      </c>
      <c r="R156" s="146">
        <f>Q156*H156</f>
        <v>6.3793599999999997E-3</v>
      </c>
      <c r="S156" s="146">
        <v>0</v>
      </c>
      <c r="T156" s="147">
        <f>S156*H156</f>
        <v>0</v>
      </c>
      <c r="AR156" s="148" t="s">
        <v>116</v>
      </c>
      <c r="AT156" s="148" t="s">
        <v>167</v>
      </c>
      <c r="AU156" s="148" t="s">
        <v>86</v>
      </c>
      <c r="AY156" s="17" t="s">
        <v>165</v>
      </c>
      <c r="BE156" s="149">
        <f>IF(N156="základní",J156,0)</f>
        <v>0</v>
      </c>
      <c r="BF156" s="149">
        <f>IF(N156="snížená",J156,0)</f>
        <v>0</v>
      </c>
      <c r="BG156" s="149">
        <f>IF(N156="zákl. přenesená",J156,0)</f>
        <v>0</v>
      </c>
      <c r="BH156" s="149">
        <f>IF(N156="sníž. přenesená",J156,0)</f>
        <v>0</v>
      </c>
      <c r="BI156" s="149">
        <f>IF(N156="nulová",J156,0)</f>
        <v>0</v>
      </c>
      <c r="BJ156" s="17" t="s">
        <v>84</v>
      </c>
      <c r="BK156" s="149">
        <f>ROUND(I156*H156,2)</f>
        <v>0</v>
      </c>
      <c r="BL156" s="17" t="s">
        <v>116</v>
      </c>
      <c r="BM156" s="148" t="s">
        <v>204</v>
      </c>
    </row>
    <row r="157" spans="2:65" s="1" customFormat="1">
      <c r="B157" s="32"/>
      <c r="D157" s="150" t="s">
        <v>173</v>
      </c>
      <c r="F157" s="151" t="s">
        <v>205</v>
      </c>
      <c r="I157" s="152"/>
      <c r="L157" s="32"/>
      <c r="M157" s="153"/>
      <c r="T157" s="56"/>
      <c r="AT157" s="17" t="s">
        <v>173</v>
      </c>
      <c r="AU157" s="17" t="s">
        <v>86</v>
      </c>
    </row>
    <row r="158" spans="2:65" s="1" customFormat="1" ht="16.5" customHeight="1">
      <c r="B158" s="136"/>
      <c r="C158" s="137" t="s">
        <v>193</v>
      </c>
      <c r="D158" s="137" t="s">
        <v>167</v>
      </c>
      <c r="E158" s="138" t="s">
        <v>206</v>
      </c>
      <c r="F158" s="139" t="s">
        <v>207</v>
      </c>
      <c r="G158" s="140" t="s">
        <v>197</v>
      </c>
      <c r="H158" s="141">
        <v>49.972000000000001</v>
      </c>
      <c r="I158" s="142"/>
      <c r="J158" s="143">
        <f>ROUND(I158*H158,2)</f>
        <v>0</v>
      </c>
      <c r="K158" s="139" t="s">
        <v>171</v>
      </c>
      <c r="L158" s="32"/>
      <c r="M158" s="144" t="s">
        <v>1</v>
      </c>
      <c r="N158" s="145" t="s">
        <v>41</v>
      </c>
      <c r="P158" s="146">
        <f>O158*H158</f>
        <v>0</v>
      </c>
      <c r="Q158" s="146">
        <v>8.0000000000000002E-3</v>
      </c>
      <c r="R158" s="146">
        <f>Q158*H158</f>
        <v>0.39977600000000002</v>
      </c>
      <c r="S158" s="146">
        <v>0</v>
      </c>
      <c r="T158" s="147">
        <f>S158*H158</f>
        <v>0</v>
      </c>
      <c r="AR158" s="148" t="s">
        <v>116</v>
      </c>
      <c r="AT158" s="148" t="s">
        <v>167</v>
      </c>
      <c r="AU158" s="148" t="s">
        <v>86</v>
      </c>
      <c r="AY158" s="17" t="s">
        <v>165</v>
      </c>
      <c r="BE158" s="149">
        <f>IF(N158="základní",J158,0)</f>
        <v>0</v>
      </c>
      <c r="BF158" s="149">
        <f>IF(N158="snížená",J158,0)</f>
        <v>0</v>
      </c>
      <c r="BG158" s="149">
        <f>IF(N158="zákl. přenesená",J158,0)</f>
        <v>0</v>
      </c>
      <c r="BH158" s="149">
        <f>IF(N158="sníž. přenesená",J158,0)</f>
        <v>0</v>
      </c>
      <c r="BI158" s="149">
        <f>IF(N158="nulová",J158,0)</f>
        <v>0</v>
      </c>
      <c r="BJ158" s="17" t="s">
        <v>84</v>
      </c>
      <c r="BK158" s="149">
        <f>ROUND(I158*H158,2)</f>
        <v>0</v>
      </c>
      <c r="BL158" s="17" t="s">
        <v>116</v>
      </c>
      <c r="BM158" s="148" t="s">
        <v>208</v>
      </c>
    </row>
    <row r="159" spans="2:65" s="1" customFormat="1">
      <c r="B159" s="32"/>
      <c r="D159" s="150" t="s">
        <v>173</v>
      </c>
      <c r="F159" s="151" t="s">
        <v>209</v>
      </c>
      <c r="I159" s="152"/>
      <c r="L159" s="32"/>
      <c r="M159" s="153"/>
      <c r="T159" s="56"/>
      <c r="AT159" s="17" t="s">
        <v>173</v>
      </c>
      <c r="AU159" s="17" t="s">
        <v>86</v>
      </c>
    </row>
    <row r="160" spans="2:65" s="12" customFormat="1">
      <c r="B160" s="156"/>
      <c r="D160" s="154" t="s">
        <v>177</v>
      </c>
      <c r="E160" s="157" t="s">
        <v>1</v>
      </c>
      <c r="F160" s="158" t="s">
        <v>210</v>
      </c>
      <c r="H160" s="159">
        <v>49.972000000000001</v>
      </c>
      <c r="I160" s="160"/>
      <c r="L160" s="156"/>
      <c r="M160" s="161"/>
      <c r="T160" s="162"/>
      <c r="AT160" s="157" t="s">
        <v>177</v>
      </c>
      <c r="AU160" s="157" t="s">
        <v>86</v>
      </c>
      <c r="AV160" s="12" t="s">
        <v>86</v>
      </c>
      <c r="AW160" s="12" t="s">
        <v>32</v>
      </c>
      <c r="AX160" s="12" t="s">
        <v>76</v>
      </c>
      <c r="AY160" s="157" t="s">
        <v>165</v>
      </c>
    </row>
    <row r="161" spans="2:65" s="13" customFormat="1">
      <c r="B161" s="163"/>
      <c r="D161" s="154" t="s">
        <v>177</v>
      </c>
      <c r="E161" s="164" t="s">
        <v>1</v>
      </c>
      <c r="F161" s="165" t="s">
        <v>179</v>
      </c>
      <c r="H161" s="166">
        <v>49.972000000000001</v>
      </c>
      <c r="I161" s="167"/>
      <c r="L161" s="163"/>
      <c r="M161" s="168"/>
      <c r="T161" s="169"/>
      <c r="AT161" s="164" t="s">
        <v>177</v>
      </c>
      <c r="AU161" s="164" t="s">
        <v>86</v>
      </c>
      <c r="AV161" s="13" t="s">
        <v>116</v>
      </c>
      <c r="AW161" s="13" t="s">
        <v>32</v>
      </c>
      <c r="AX161" s="13" t="s">
        <v>84</v>
      </c>
      <c r="AY161" s="164" t="s">
        <v>165</v>
      </c>
    </row>
    <row r="162" spans="2:65" s="1" customFormat="1" ht="16.5" customHeight="1">
      <c r="B162" s="136"/>
      <c r="C162" s="137" t="s">
        <v>211</v>
      </c>
      <c r="D162" s="137" t="s">
        <v>167</v>
      </c>
      <c r="E162" s="138" t="s">
        <v>212</v>
      </c>
      <c r="F162" s="139" t="s">
        <v>213</v>
      </c>
      <c r="G162" s="140" t="s">
        <v>197</v>
      </c>
      <c r="H162" s="141">
        <v>107.4</v>
      </c>
      <c r="I162" s="142"/>
      <c r="J162" s="143">
        <f>ROUND(I162*H162,2)</f>
        <v>0</v>
      </c>
      <c r="K162" s="139" t="s">
        <v>171</v>
      </c>
      <c r="L162" s="32"/>
      <c r="M162" s="144" t="s">
        <v>1</v>
      </c>
      <c r="N162" s="145" t="s">
        <v>41</v>
      </c>
      <c r="P162" s="146">
        <f>O162*H162</f>
        <v>0</v>
      </c>
      <c r="Q162" s="146">
        <v>5.6000000000000001E-2</v>
      </c>
      <c r="R162" s="146">
        <f>Q162*H162</f>
        <v>6.0144000000000002</v>
      </c>
      <c r="S162" s="146">
        <v>0</v>
      </c>
      <c r="T162" s="147">
        <f>S162*H162</f>
        <v>0</v>
      </c>
      <c r="AR162" s="148" t="s">
        <v>116</v>
      </c>
      <c r="AT162" s="148" t="s">
        <v>167</v>
      </c>
      <c r="AU162" s="148" t="s">
        <v>86</v>
      </c>
      <c r="AY162" s="17" t="s">
        <v>165</v>
      </c>
      <c r="BE162" s="149">
        <f>IF(N162="základní",J162,0)</f>
        <v>0</v>
      </c>
      <c r="BF162" s="149">
        <f>IF(N162="snížená",J162,0)</f>
        <v>0</v>
      </c>
      <c r="BG162" s="149">
        <f>IF(N162="zákl. přenesená",J162,0)</f>
        <v>0</v>
      </c>
      <c r="BH162" s="149">
        <f>IF(N162="sníž. přenesená",J162,0)</f>
        <v>0</v>
      </c>
      <c r="BI162" s="149">
        <f>IF(N162="nulová",J162,0)</f>
        <v>0</v>
      </c>
      <c r="BJ162" s="17" t="s">
        <v>84</v>
      </c>
      <c r="BK162" s="149">
        <f>ROUND(I162*H162,2)</f>
        <v>0</v>
      </c>
      <c r="BL162" s="17" t="s">
        <v>116</v>
      </c>
      <c r="BM162" s="148" t="s">
        <v>214</v>
      </c>
    </row>
    <row r="163" spans="2:65" s="1" customFormat="1">
      <c r="B163" s="32"/>
      <c r="D163" s="150" t="s">
        <v>173</v>
      </c>
      <c r="F163" s="151" t="s">
        <v>215</v>
      </c>
      <c r="I163" s="152"/>
      <c r="L163" s="32"/>
      <c r="M163" s="153"/>
      <c r="T163" s="56"/>
      <c r="AT163" s="17" t="s">
        <v>173</v>
      </c>
      <c r="AU163" s="17" t="s">
        <v>86</v>
      </c>
    </row>
    <row r="164" spans="2:65" s="1" customFormat="1" ht="16.5" customHeight="1">
      <c r="B164" s="136"/>
      <c r="C164" s="137" t="s">
        <v>216</v>
      </c>
      <c r="D164" s="137" t="s">
        <v>167</v>
      </c>
      <c r="E164" s="138" t="s">
        <v>217</v>
      </c>
      <c r="F164" s="139" t="s">
        <v>218</v>
      </c>
      <c r="G164" s="140" t="s">
        <v>197</v>
      </c>
      <c r="H164" s="141">
        <v>24.536000000000001</v>
      </c>
      <c r="I164" s="142"/>
      <c r="J164" s="143">
        <f>ROUND(I164*H164,2)</f>
        <v>0</v>
      </c>
      <c r="K164" s="139" t="s">
        <v>171</v>
      </c>
      <c r="L164" s="32"/>
      <c r="M164" s="144" t="s">
        <v>1</v>
      </c>
      <c r="N164" s="145" t="s">
        <v>41</v>
      </c>
      <c r="P164" s="146">
        <f>O164*H164</f>
        <v>0</v>
      </c>
      <c r="Q164" s="146">
        <v>4.3800000000000002E-3</v>
      </c>
      <c r="R164" s="146">
        <f>Q164*H164</f>
        <v>0.10746768000000001</v>
      </c>
      <c r="S164" s="146">
        <v>0</v>
      </c>
      <c r="T164" s="147">
        <f>S164*H164</f>
        <v>0</v>
      </c>
      <c r="AR164" s="148" t="s">
        <v>116</v>
      </c>
      <c r="AT164" s="148" t="s">
        <v>167</v>
      </c>
      <c r="AU164" s="148" t="s">
        <v>86</v>
      </c>
      <c r="AY164" s="17" t="s">
        <v>165</v>
      </c>
      <c r="BE164" s="149">
        <f>IF(N164="základní",J164,0)</f>
        <v>0</v>
      </c>
      <c r="BF164" s="149">
        <f>IF(N164="snížená",J164,0)</f>
        <v>0</v>
      </c>
      <c r="BG164" s="149">
        <f>IF(N164="zákl. přenesená",J164,0)</f>
        <v>0</v>
      </c>
      <c r="BH164" s="149">
        <f>IF(N164="sníž. přenesená",J164,0)</f>
        <v>0</v>
      </c>
      <c r="BI164" s="149">
        <f>IF(N164="nulová",J164,0)</f>
        <v>0</v>
      </c>
      <c r="BJ164" s="17" t="s">
        <v>84</v>
      </c>
      <c r="BK164" s="149">
        <f>ROUND(I164*H164,2)</f>
        <v>0</v>
      </c>
      <c r="BL164" s="17" t="s">
        <v>116</v>
      </c>
      <c r="BM164" s="148" t="s">
        <v>219</v>
      </c>
    </row>
    <row r="165" spans="2:65" s="1" customFormat="1">
      <c r="B165" s="32"/>
      <c r="D165" s="150" t="s">
        <v>173</v>
      </c>
      <c r="F165" s="151" t="s">
        <v>220</v>
      </c>
      <c r="I165" s="152"/>
      <c r="L165" s="32"/>
      <c r="M165" s="153"/>
      <c r="T165" s="56"/>
      <c r="AT165" s="17" t="s">
        <v>173</v>
      </c>
      <c r="AU165" s="17" t="s">
        <v>86</v>
      </c>
    </row>
    <row r="166" spans="2:65" s="1" customFormat="1" ht="16.5" customHeight="1">
      <c r="B166" s="136"/>
      <c r="C166" s="137" t="s">
        <v>221</v>
      </c>
      <c r="D166" s="137" t="s">
        <v>167</v>
      </c>
      <c r="E166" s="138" t="s">
        <v>222</v>
      </c>
      <c r="F166" s="139" t="s">
        <v>223</v>
      </c>
      <c r="G166" s="140" t="s">
        <v>197</v>
      </c>
      <c r="H166" s="141">
        <v>24.536000000000001</v>
      </c>
      <c r="I166" s="142"/>
      <c r="J166" s="143">
        <f>ROUND(I166*H166,2)</f>
        <v>0</v>
      </c>
      <c r="K166" s="139" t="s">
        <v>171</v>
      </c>
      <c r="L166" s="32"/>
      <c r="M166" s="144" t="s">
        <v>1</v>
      </c>
      <c r="N166" s="145" t="s">
        <v>41</v>
      </c>
      <c r="P166" s="146">
        <f>O166*H166</f>
        <v>0</v>
      </c>
      <c r="Q166" s="146">
        <v>4.0000000000000001E-3</v>
      </c>
      <c r="R166" s="146">
        <f>Q166*H166</f>
        <v>9.8144000000000009E-2</v>
      </c>
      <c r="S166" s="146">
        <v>0</v>
      </c>
      <c r="T166" s="147">
        <f>S166*H166</f>
        <v>0</v>
      </c>
      <c r="AR166" s="148" t="s">
        <v>116</v>
      </c>
      <c r="AT166" s="148" t="s">
        <v>167</v>
      </c>
      <c r="AU166" s="148" t="s">
        <v>86</v>
      </c>
      <c r="AY166" s="17" t="s">
        <v>165</v>
      </c>
      <c r="BE166" s="149">
        <f>IF(N166="základní",J166,0)</f>
        <v>0</v>
      </c>
      <c r="BF166" s="149">
        <f>IF(N166="snížená",J166,0)</f>
        <v>0</v>
      </c>
      <c r="BG166" s="149">
        <f>IF(N166="zákl. přenesená",J166,0)</f>
        <v>0</v>
      </c>
      <c r="BH166" s="149">
        <f>IF(N166="sníž. přenesená",J166,0)</f>
        <v>0</v>
      </c>
      <c r="BI166" s="149">
        <f>IF(N166="nulová",J166,0)</f>
        <v>0</v>
      </c>
      <c r="BJ166" s="17" t="s">
        <v>84</v>
      </c>
      <c r="BK166" s="149">
        <f>ROUND(I166*H166,2)</f>
        <v>0</v>
      </c>
      <c r="BL166" s="17" t="s">
        <v>116</v>
      </c>
      <c r="BM166" s="148" t="s">
        <v>224</v>
      </c>
    </row>
    <row r="167" spans="2:65" s="1" customFormat="1">
      <c r="B167" s="32"/>
      <c r="D167" s="150" t="s">
        <v>173</v>
      </c>
      <c r="F167" s="151" t="s">
        <v>225</v>
      </c>
      <c r="I167" s="152"/>
      <c r="L167" s="32"/>
      <c r="M167" s="153"/>
      <c r="T167" s="56"/>
      <c r="AT167" s="17" t="s">
        <v>173</v>
      </c>
      <c r="AU167" s="17" t="s">
        <v>86</v>
      </c>
    </row>
    <row r="168" spans="2:65" s="1" customFormat="1" ht="16.5" customHeight="1">
      <c r="B168" s="136"/>
      <c r="C168" s="137" t="s">
        <v>226</v>
      </c>
      <c r="D168" s="137" t="s">
        <v>167</v>
      </c>
      <c r="E168" s="138" t="s">
        <v>227</v>
      </c>
      <c r="F168" s="139" t="s">
        <v>228</v>
      </c>
      <c r="G168" s="140" t="s">
        <v>197</v>
      </c>
      <c r="H168" s="141">
        <v>49.972000000000001</v>
      </c>
      <c r="I168" s="142"/>
      <c r="J168" s="143">
        <f>ROUND(I168*H168,2)</f>
        <v>0</v>
      </c>
      <c r="K168" s="139" t="s">
        <v>171</v>
      </c>
      <c r="L168" s="32"/>
      <c r="M168" s="144" t="s">
        <v>1</v>
      </c>
      <c r="N168" s="145" t="s">
        <v>41</v>
      </c>
      <c r="P168" s="146">
        <f>O168*H168</f>
        <v>0</v>
      </c>
      <c r="Q168" s="146">
        <v>1.6199999999999999E-2</v>
      </c>
      <c r="R168" s="146">
        <f>Q168*H168</f>
        <v>0.8095464</v>
      </c>
      <c r="S168" s="146">
        <v>0</v>
      </c>
      <c r="T168" s="147">
        <f>S168*H168</f>
        <v>0</v>
      </c>
      <c r="AR168" s="148" t="s">
        <v>116</v>
      </c>
      <c r="AT168" s="148" t="s">
        <v>167</v>
      </c>
      <c r="AU168" s="148" t="s">
        <v>86</v>
      </c>
      <c r="AY168" s="17" t="s">
        <v>165</v>
      </c>
      <c r="BE168" s="149">
        <f>IF(N168="základní",J168,0)</f>
        <v>0</v>
      </c>
      <c r="BF168" s="149">
        <f>IF(N168="snížená",J168,0)</f>
        <v>0</v>
      </c>
      <c r="BG168" s="149">
        <f>IF(N168="zákl. přenesená",J168,0)</f>
        <v>0</v>
      </c>
      <c r="BH168" s="149">
        <f>IF(N168="sníž. přenesená",J168,0)</f>
        <v>0</v>
      </c>
      <c r="BI168" s="149">
        <f>IF(N168="nulová",J168,0)</f>
        <v>0</v>
      </c>
      <c r="BJ168" s="17" t="s">
        <v>84</v>
      </c>
      <c r="BK168" s="149">
        <f>ROUND(I168*H168,2)</f>
        <v>0</v>
      </c>
      <c r="BL168" s="17" t="s">
        <v>116</v>
      </c>
      <c r="BM168" s="148" t="s">
        <v>229</v>
      </c>
    </row>
    <row r="169" spans="2:65" s="1" customFormat="1">
      <c r="B169" s="32"/>
      <c r="D169" s="150" t="s">
        <v>173</v>
      </c>
      <c r="F169" s="151" t="s">
        <v>230</v>
      </c>
      <c r="I169" s="152"/>
      <c r="L169" s="32"/>
      <c r="M169" s="153"/>
      <c r="T169" s="56"/>
      <c r="AT169" s="17" t="s">
        <v>173</v>
      </c>
      <c r="AU169" s="17" t="s">
        <v>86</v>
      </c>
    </row>
    <row r="170" spans="2:65" s="12" customFormat="1">
      <c r="B170" s="156"/>
      <c r="D170" s="154" t="s">
        <v>177</v>
      </c>
      <c r="E170" s="157" t="s">
        <v>1</v>
      </c>
      <c r="F170" s="158" t="s">
        <v>210</v>
      </c>
      <c r="H170" s="159">
        <v>49.972000000000001</v>
      </c>
      <c r="I170" s="160"/>
      <c r="L170" s="156"/>
      <c r="M170" s="161"/>
      <c r="T170" s="162"/>
      <c r="AT170" s="157" t="s">
        <v>177</v>
      </c>
      <c r="AU170" s="157" t="s">
        <v>86</v>
      </c>
      <c r="AV170" s="12" t="s">
        <v>86</v>
      </c>
      <c r="AW170" s="12" t="s">
        <v>32</v>
      </c>
      <c r="AX170" s="12" t="s">
        <v>76</v>
      </c>
      <c r="AY170" s="157" t="s">
        <v>165</v>
      </c>
    </row>
    <row r="171" spans="2:65" s="13" customFormat="1">
      <c r="B171" s="163"/>
      <c r="D171" s="154" t="s">
        <v>177</v>
      </c>
      <c r="E171" s="164" t="s">
        <v>1</v>
      </c>
      <c r="F171" s="165" t="s">
        <v>179</v>
      </c>
      <c r="H171" s="166">
        <v>49.972000000000001</v>
      </c>
      <c r="I171" s="167"/>
      <c r="L171" s="163"/>
      <c r="M171" s="168"/>
      <c r="T171" s="169"/>
      <c r="AT171" s="164" t="s">
        <v>177</v>
      </c>
      <c r="AU171" s="164" t="s">
        <v>86</v>
      </c>
      <c r="AV171" s="13" t="s">
        <v>116</v>
      </c>
      <c r="AW171" s="13" t="s">
        <v>32</v>
      </c>
      <c r="AX171" s="13" t="s">
        <v>84</v>
      </c>
      <c r="AY171" s="164" t="s">
        <v>165</v>
      </c>
    </row>
    <row r="172" spans="2:65" s="1" customFormat="1" ht="21.75" customHeight="1">
      <c r="B172" s="136"/>
      <c r="C172" s="137" t="s">
        <v>231</v>
      </c>
      <c r="D172" s="137" t="s">
        <v>167</v>
      </c>
      <c r="E172" s="138" t="s">
        <v>232</v>
      </c>
      <c r="F172" s="139" t="s">
        <v>233</v>
      </c>
      <c r="G172" s="140" t="s">
        <v>197</v>
      </c>
      <c r="H172" s="141">
        <v>81.27</v>
      </c>
      <c r="I172" s="142"/>
      <c r="J172" s="143">
        <f>ROUND(I172*H172,2)</f>
        <v>0</v>
      </c>
      <c r="K172" s="139" t="s">
        <v>171</v>
      </c>
      <c r="L172" s="32"/>
      <c r="M172" s="144" t="s">
        <v>1</v>
      </c>
      <c r="N172" s="145" t="s">
        <v>41</v>
      </c>
      <c r="P172" s="146">
        <f>O172*H172</f>
        <v>0</v>
      </c>
      <c r="Q172" s="146">
        <v>1.6299999999999999E-2</v>
      </c>
      <c r="R172" s="146">
        <f>Q172*H172</f>
        <v>1.3247009999999999</v>
      </c>
      <c r="S172" s="146">
        <v>0</v>
      </c>
      <c r="T172" s="147">
        <f>S172*H172</f>
        <v>0</v>
      </c>
      <c r="AR172" s="148" t="s">
        <v>116</v>
      </c>
      <c r="AT172" s="148" t="s">
        <v>167</v>
      </c>
      <c r="AU172" s="148" t="s">
        <v>86</v>
      </c>
      <c r="AY172" s="17" t="s">
        <v>165</v>
      </c>
      <c r="BE172" s="149">
        <f>IF(N172="základní",J172,0)</f>
        <v>0</v>
      </c>
      <c r="BF172" s="149">
        <f>IF(N172="snížená",J172,0)</f>
        <v>0</v>
      </c>
      <c r="BG172" s="149">
        <f>IF(N172="zákl. přenesená",J172,0)</f>
        <v>0</v>
      </c>
      <c r="BH172" s="149">
        <f>IF(N172="sníž. přenesená",J172,0)</f>
        <v>0</v>
      </c>
      <c r="BI172" s="149">
        <f>IF(N172="nulová",J172,0)</f>
        <v>0</v>
      </c>
      <c r="BJ172" s="17" t="s">
        <v>84</v>
      </c>
      <c r="BK172" s="149">
        <f>ROUND(I172*H172,2)</f>
        <v>0</v>
      </c>
      <c r="BL172" s="17" t="s">
        <v>116</v>
      </c>
      <c r="BM172" s="148" t="s">
        <v>234</v>
      </c>
    </row>
    <row r="173" spans="2:65" s="1" customFormat="1">
      <c r="B173" s="32"/>
      <c r="D173" s="150" t="s">
        <v>173</v>
      </c>
      <c r="F173" s="151" t="s">
        <v>235</v>
      </c>
      <c r="I173" s="152"/>
      <c r="L173" s="32"/>
      <c r="M173" s="153"/>
      <c r="T173" s="56"/>
      <c r="AT173" s="17" t="s">
        <v>173</v>
      </c>
      <c r="AU173" s="17" t="s">
        <v>86</v>
      </c>
    </row>
    <row r="174" spans="2:65" s="1" customFormat="1" ht="24.2" customHeight="1">
      <c r="B174" s="136"/>
      <c r="C174" s="137" t="s">
        <v>8</v>
      </c>
      <c r="D174" s="137" t="s">
        <v>167</v>
      </c>
      <c r="E174" s="138" t="s">
        <v>236</v>
      </c>
      <c r="F174" s="139" t="s">
        <v>237</v>
      </c>
      <c r="G174" s="140" t="s">
        <v>197</v>
      </c>
      <c r="H174" s="141">
        <v>2067.422</v>
      </c>
      <c r="I174" s="142"/>
      <c r="J174" s="143">
        <f>ROUND(I174*H174,2)</f>
        <v>0</v>
      </c>
      <c r="K174" s="139" t="s">
        <v>171</v>
      </c>
      <c r="L174" s="32"/>
      <c r="M174" s="144" t="s">
        <v>1</v>
      </c>
      <c r="N174" s="145" t="s">
        <v>41</v>
      </c>
      <c r="P174" s="146">
        <f>O174*H174</f>
        <v>0</v>
      </c>
      <c r="Q174" s="146">
        <v>1.7600000000000001E-2</v>
      </c>
      <c r="R174" s="146">
        <f>Q174*H174</f>
        <v>36.3866272</v>
      </c>
      <c r="S174" s="146">
        <v>0</v>
      </c>
      <c r="T174" s="147">
        <f>S174*H174</f>
        <v>0</v>
      </c>
      <c r="AR174" s="148" t="s">
        <v>116</v>
      </c>
      <c r="AT174" s="148" t="s">
        <v>167</v>
      </c>
      <c r="AU174" s="148" t="s">
        <v>86</v>
      </c>
      <c r="AY174" s="17" t="s">
        <v>165</v>
      </c>
      <c r="BE174" s="149">
        <f>IF(N174="základní",J174,0)</f>
        <v>0</v>
      </c>
      <c r="BF174" s="149">
        <f>IF(N174="snížená",J174,0)</f>
        <v>0</v>
      </c>
      <c r="BG174" s="149">
        <f>IF(N174="zákl. přenesená",J174,0)</f>
        <v>0</v>
      </c>
      <c r="BH174" s="149">
        <f>IF(N174="sníž. přenesená",J174,0)</f>
        <v>0</v>
      </c>
      <c r="BI174" s="149">
        <f>IF(N174="nulová",J174,0)</f>
        <v>0</v>
      </c>
      <c r="BJ174" s="17" t="s">
        <v>84</v>
      </c>
      <c r="BK174" s="149">
        <f>ROUND(I174*H174,2)</f>
        <v>0</v>
      </c>
      <c r="BL174" s="17" t="s">
        <v>116</v>
      </c>
      <c r="BM174" s="148" t="s">
        <v>238</v>
      </c>
    </row>
    <row r="175" spans="2:65" s="1" customFormat="1">
      <c r="B175" s="32"/>
      <c r="D175" s="150" t="s">
        <v>173</v>
      </c>
      <c r="F175" s="151" t="s">
        <v>239</v>
      </c>
      <c r="I175" s="152"/>
      <c r="L175" s="32"/>
      <c r="M175" s="153"/>
      <c r="T175" s="56"/>
      <c r="AT175" s="17" t="s">
        <v>173</v>
      </c>
      <c r="AU175" s="17" t="s">
        <v>86</v>
      </c>
    </row>
    <row r="176" spans="2:65" s="14" customFormat="1">
      <c r="B176" s="170"/>
      <c r="D176" s="154" t="s">
        <v>177</v>
      </c>
      <c r="E176" s="171" t="s">
        <v>1</v>
      </c>
      <c r="F176" s="172" t="s">
        <v>240</v>
      </c>
      <c r="H176" s="171" t="s">
        <v>1</v>
      </c>
      <c r="I176" s="173"/>
      <c r="L176" s="170"/>
      <c r="M176" s="174"/>
      <c r="T176" s="175"/>
      <c r="AT176" s="171" t="s">
        <v>177</v>
      </c>
      <c r="AU176" s="171" t="s">
        <v>86</v>
      </c>
      <c r="AV176" s="14" t="s">
        <v>84</v>
      </c>
      <c r="AW176" s="14" t="s">
        <v>32</v>
      </c>
      <c r="AX176" s="14" t="s">
        <v>76</v>
      </c>
      <c r="AY176" s="171" t="s">
        <v>165</v>
      </c>
    </row>
    <row r="177" spans="2:65" s="12" customFormat="1">
      <c r="B177" s="156"/>
      <c r="D177" s="154" t="s">
        <v>177</v>
      </c>
      <c r="E177" s="157" t="s">
        <v>1</v>
      </c>
      <c r="F177" s="158" t="s">
        <v>241</v>
      </c>
      <c r="H177" s="159">
        <v>2416.3200000000002</v>
      </c>
      <c r="I177" s="160"/>
      <c r="L177" s="156"/>
      <c r="M177" s="161"/>
      <c r="T177" s="162"/>
      <c r="AT177" s="157" t="s">
        <v>177</v>
      </c>
      <c r="AU177" s="157" t="s">
        <v>86</v>
      </c>
      <c r="AV177" s="12" t="s">
        <v>86</v>
      </c>
      <c r="AW177" s="12" t="s">
        <v>32</v>
      </c>
      <c r="AX177" s="12" t="s">
        <v>76</v>
      </c>
      <c r="AY177" s="157" t="s">
        <v>165</v>
      </c>
    </row>
    <row r="178" spans="2:65" s="12" customFormat="1">
      <c r="B178" s="156"/>
      <c r="D178" s="154" t="s">
        <v>177</v>
      </c>
      <c r="E178" s="157" t="s">
        <v>1</v>
      </c>
      <c r="F178" s="158" t="s">
        <v>242</v>
      </c>
      <c r="H178" s="159">
        <v>-217.65600000000001</v>
      </c>
      <c r="I178" s="160"/>
      <c r="L178" s="156"/>
      <c r="M178" s="161"/>
      <c r="T178" s="162"/>
      <c r="AT178" s="157" t="s">
        <v>177</v>
      </c>
      <c r="AU178" s="157" t="s">
        <v>86</v>
      </c>
      <c r="AV178" s="12" t="s">
        <v>86</v>
      </c>
      <c r="AW178" s="12" t="s">
        <v>32</v>
      </c>
      <c r="AX178" s="12" t="s">
        <v>76</v>
      </c>
      <c r="AY178" s="157" t="s">
        <v>165</v>
      </c>
    </row>
    <row r="179" spans="2:65" s="12" customFormat="1">
      <c r="B179" s="156"/>
      <c r="D179" s="154" t="s">
        <v>177</v>
      </c>
      <c r="E179" s="157" t="s">
        <v>1</v>
      </c>
      <c r="F179" s="158" t="s">
        <v>243</v>
      </c>
      <c r="H179" s="159">
        <v>-49.972000000000001</v>
      </c>
      <c r="I179" s="160"/>
      <c r="L179" s="156"/>
      <c r="M179" s="161"/>
      <c r="T179" s="162"/>
      <c r="AT179" s="157" t="s">
        <v>177</v>
      </c>
      <c r="AU179" s="157" t="s">
        <v>86</v>
      </c>
      <c r="AV179" s="12" t="s">
        <v>86</v>
      </c>
      <c r="AW179" s="12" t="s">
        <v>32</v>
      </c>
      <c r="AX179" s="12" t="s">
        <v>76</v>
      </c>
      <c r="AY179" s="157" t="s">
        <v>165</v>
      </c>
    </row>
    <row r="180" spans="2:65" s="12" customFormat="1">
      <c r="B180" s="156"/>
      <c r="D180" s="154" t="s">
        <v>177</v>
      </c>
      <c r="E180" s="157" t="s">
        <v>1</v>
      </c>
      <c r="F180" s="158" t="s">
        <v>244</v>
      </c>
      <c r="H180" s="159">
        <v>-81.27</v>
      </c>
      <c r="I180" s="160"/>
      <c r="L180" s="156"/>
      <c r="M180" s="161"/>
      <c r="T180" s="162"/>
      <c r="AT180" s="157" t="s">
        <v>177</v>
      </c>
      <c r="AU180" s="157" t="s">
        <v>86</v>
      </c>
      <c r="AV180" s="12" t="s">
        <v>86</v>
      </c>
      <c r="AW180" s="12" t="s">
        <v>32</v>
      </c>
      <c r="AX180" s="12" t="s">
        <v>76</v>
      </c>
      <c r="AY180" s="157" t="s">
        <v>165</v>
      </c>
    </row>
    <row r="181" spans="2:65" s="13" customFormat="1">
      <c r="B181" s="163"/>
      <c r="D181" s="154" t="s">
        <v>177</v>
      </c>
      <c r="E181" s="164" t="s">
        <v>1</v>
      </c>
      <c r="F181" s="165" t="s">
        <v>179</v>
      </c>
      <c r="H181" s="166">
        <v>2067.422</v>
      </c>
      <c r="I181" s="167"/>
      <c r="L181" s="163"/>
      <c r="M181" s="168"/>
      <c r="T181" s="169"/>
      <c r="AT181" s="164" t="s">
        <v>177</v>
      </c>
      <c r="AU181" s="164" t="s">
        <v>86</v>
      </c>
      <c r="AV181" s="13" t="s">
        <v>116</v>
      </c>
      <c r="AW181" s="13" t="s">
        <v>32</v>
      </c>
      <c r="AX181" s="13" t="s">
        <v>84</v>
      </c>
      <c r="AY181" s="164" t="s">
        <v>165</v>
      </c>
    </row>
    <row r="182" spans="2:65" s="1" customFormat="1" ht="16.5" customHeight="1">
      <c r="B182" s="136"/>
      <c r="C182" s="137" t="s">
        <v>245</v>
      </c>
      <c r="D182" s="137" t="s">
        <v>167</v>
      </c>
      <c r="E182" s="138" t="s">
        <v>246</v>
      </c>
      <c r="F182" s="139" t="s">
        <v>247</v>
      </c>
      <c r="G182" s="140" t="s">
        <v>197</v>
      </c>
      <c r="H182" s="141">
        <v>49.972000000000001</v>
      </c>
      <c r="I182" s="142"/>
      <c r="J182" s="143">
        <f>ROUND(I182*H182,2)</f>
        <v>0</v>
      </c>
      <c r="K182" s="139" t="s">
        <v>171</v>
      </c>
      <c r="L182" s="32"/>
      <c r="M182" s="144" t="s">
        <v>1</v>
      </c>
      <c r="N182" s="145" t="s">
        <v>41</v>
      </c>
      <c r="P182" s="146">
        <f>O182*H182</f>
        <v>0</v>
      </c>
      <c r="Q182" s="146">
        <v>4.0000000000000001E-3</v>
      </c>
      <c r="R182" s="146">
        <f>Q182*H182</f>
        <v>0.19988800000000001</v>
      </c>
      <c r="S182" s="146">
        <v>0</v>
      </c>
      <c r="T182" s="147">
        <f>S182*H182</f>
        <v>0</v>
      </c>
      <c r="AR182" s="148" t="s">
        <v>116</v>
      </c>
      <c r="AT182" s="148" t="s">
        <v>167</v>
      </c>
      <c r="AU182" s="148" t="s">
        <v>86</v>
      </c>
      <c r="AY182" s="17" t="s">
        <v>165</v>
      </c>
      <c r="BE182" s="149">
        <f>IF(N182="základní",J182,0)</f>
        <v>0</v>
      </c>
      <c r="BF182" s="149">
        <f>IF(N182="snížená",J182,0)</f>
        <v>0</v>
      </c>
      <c r="BG182" s="149">
        <f>IF(N182="zákl. přenesená",J182,0)</f>
        <v>0</v>
      </c>
      <c r="BH182" s="149">
        <f>IF(N182="sníž. přenesená",J182,0)</f>
        <v>0</v>
      </c>
      <c r="BI182" s="149">
        <f>IF(N182="nulová",J182,0)</f>
        <v>0</v>
      </c>
      <c r="BJ182" s="17" t="s">
        <v>84</v>
      </c>
      <c r="BK182" s="149">
        <f>ROUND(I182*H182,2)</f>
        <v>0</v>
      </c>
      <c r="BL182" s="17" t="s">
        <v>116</v>
      </c>
      <c r="BM182" s="148" t="s">
        <v>248</v>
      </c>
    </row>
    <row r="183" spans="2:65" s="1" customFormat="1">
      <c r="B183" s="32"/>
      <c r="D183" s="150" t="s">
        <v>173</v>
      </c>
      <c r="F183" s="151" t="s">
        <v>249</v>
      </c>
      <c r="I183" s="152"/>
      <c r="L183" s="32"/>
      <c r="M183" s="153"/>
      <c r="T183" s="56"/>
      <c r="AT183" s="17" t="s">
        <v>173</v>
      </c>
      <c r="AU183" s="17" t="s">
        <v>86</v>
      </c>
    </row>
    <row r="184" spans="2:65" s="12" customFormat="1">
      <c r="B184" s="156"/>
      <c r="D184" s="154" t="s">
        <v>177</v>
      </c>
      <c r="E184" s="157" t="s">
        <v>1</v>
      </c>
      <c r="F184" s="158" t="s">
        <v>210</v>
      </c>
      <c r="H184" s="159">
        <v>49.972000000000001</v>
      </c>
      <c r="I184" s="160"/>
      <c r="L184" s="156"/>
      <c r="M184" s="161"/>
      <c r="T184" s="162"/>
      <c r="AT184" s="157" t="s">
        <v>177</v>
      </c>
      <c r="AU184" s="157" t="s">
        <v>86</v>
      </c>
      <c r="AV184" s="12" t="s">
        <v>86</v>
      </c>
      <c r="AW184" s="12" t="s">
        <v>32</v>
      </c>
      <c r="AX184" s="12" t="s">
        <v>76</v>
      </c>
      <c r="AY184" s="157" t="s">
        <v>165</v>
      </c>
    </row>
    <row r="185" spans="2:65" s="13" customFormat="1">
      <c r="B185" s="163"/>
      <c r="D185" s="154" t="s">
        <v>177</v>
      </c>
      <c r="E185" s="164" t="s">
        <v>1</v>
      </c>
      <c r="F185" s="165" t="s">
        <v>179</v>
      </c>
      <c r="H185" s="166">
        <v>49.972000000000001</v>
      </c>
      <c r="I185" s="167"/>
      <c r="L185" s="163"/>
      <c r="M185" s="168"/>
      <c r="T185" s="169"/>
      <c r="AT185" s="164" t="s">
        <v>177</v>
      </c>
      <c r="AU185" s="164" t="s">
        <v>86</v>
      </c>
      <c r="AV185" s="13" t="s">
        <v>116</v>
      </c>
      <c r="AW185" s="13" t="s">
        <v>32</v>
      </c>
      <c r="AX185" s="13" t="s">
        <v>84</v>
      </c>
      <c r="AY185" s="164" t="s">
        <v>165</v>
      </c>
    </row>
    <row r="186" spans="2:65" s="1" customFormat="1" ht="16.5" customHeight="1">
      <c r="B186" s="136"/>
      <c r="C186" s="137" t="s">
        <v>250</v>
      </c>
      <c r="D186" s="137" t="s">
        <v>167</v>
      </c>
      <c r="E186" s="138" t="s">
        <v>251</v>
      </c>
      <c r="F186" s="139" t="s">
        <v>252</v>
      </c>
      <c r="G186" s="140" t="s">
        <v>170</v>
      </c>
      <c r="H186" s="141">
        <v>1.2070000000000001</v>
      </c>
      <c r="I186" s="142"/>
      <c r="J186" s="143">
        <f>ROUND(I186*H186,2)</f>
        <v>0</v>
      </c>
      <c r="K186" s="139" t="s">
        <v>171</v>
      </c>
      <c r="L186" s="32"/>
      <c r="M186" s="144" t="s">
        <v>1</v>
      </c>
      <c r="N186" s="145" t="s">
        <v>41</v>
      </c>
      <c r="P186" s="146">
        <f>O186*H186</f>
        <v>0</v>
      </c>
      <c r="Q186" s="146">
        <v>2.5018699999999998</v>
      </c>
      <c r="R186" s="146">
        <f>Q186*H186</f>
        <v>3.0197570900000001</v>
      </c>
      <c r="S186" s="146">
        <v>0</v>
      </c>
      <c r="T186" s="147">
        <f>S186*H186</f>
        <v>0</v>
      </c>
      <c r="AR186" s="148" t="s">
        <v>116</v>
      </c>
      <c r="AT186" s="148" t="s">
        <v>167</v>
      </c>
      <c r="AU186" s="148" t="s">
        <v>86</v>
      </c>
      <c r="AY186" s="17" t="s">
        <v>165</v>
      </c>
      <c r="BE186" s="149">
        <f>IF(N186="základní",J186,0)</f>
        <v>0</v>
      </c>
      <c r="BF186" s="149">
        <f>IF(N186="snížená",J186,0)</f>
        <v>0</v>
      </c>
      <c r="BG186" s="149">
        <f>IF(N186="zákl. přenesená",J186,0)</f>
        <v>0</v>
      </c>
      <c r="BH186" s="149">
        <f>IF(N186="sníž. přenesená",J186,0)</f>
        <v>0</v>
      </c>
      <c r="BI186" s="149">
        <f>IF(N186="nulová",J186,0)</f>
        <v>0</v>
      </c>
      <c r="BJ186" s="17" t="s">
        <v>84</v>
      </c>
      <c r="BK186" s="149">
        <f>ROUND(I186*H186,2)</f>
        <v>0</v>
      </c>
      <c r="BL186" s="17" t="s">
        <v>116</v>
      </c>
      <c r="BM186" s="148" t="s">
        <v>253</v>
      </c>
    </row>
    <row r="187" spans="2:65" s="1" customFormat="1">
      <c r="B187" s="32"/>
      <c r="D187" s="150" t="s">
        <v>173</v>
      </c>
      <c r="F187" s="151" t="s">
        <v>254</v>
      </c>
      <c r="I187" s="152"/>
      <c r="L187" s="32"/>
      <c r="M187" s="153"/>
      <c r="T187" s="56"/>
      <c r="AT187" s="17" t="s">
        <v>173</v>
      </c>
      <c r="AU187" s="17" t="s">
        <v>86</v>
      </c>
    </row>
    <row r="188" spans="2:65" s="1" customFormat="1" ht="16.5" customHeight="1">
      <c r="B188" s="136"/>
      <c r="C188" s="137" t="s">
        <v>255</v>
      </c>
      <c r="D188" s="137" t="s">
        <v>167</v>
      </c>
      <c r="E188" s="138" t="s">
        <v>256</v>
      </c>
      <c r="F188" s="139" t="s">
        <v>257</v>
      </c>
      <c r="G188" s="140" t="s">
        <v>197</v>
      </c>
      <c r="H188" s="141">
        <v>154.18</v>
      </c>
      <c r="I188" s="142"/>
      <c r="J188" s="143">
        <f>ROUND(I188*H188,2)</f>
        <v>0</v>
      </c>
      <c r="K188" s="139" t="s">
        <v>171</v>
      </c>
      <c r="L188" s="32"/>
      <c r="M188" s="144" t="s">
        <v>1</v>
      </c>
      <c r="N188" s="145" t="s">
        <v>41</v>
      </c>
      <c r="P188" s="146">
        <f>O188*H188</f>
        <v>0</v>
      </c>
      <c r="Q188" s="146">
        <v>2.0400000000000001E-2</v>
      </c>
      <c r="R188" s="146">
        <f>Q188*H188</f>
        <v>3.1452720000000003</v>
      </c>
      <c r="S188" s="146">
        <v>0</v>
      </c>
      <c r="T188" s="147">
        <f>S188*H188</f>
        <v>0</v>
      </c>
      <c r="AR188" s="148" t="s">
        <v>116</v>
      </c>
      <c r="AT188" s="148" t="s">
        <v>167</v>
      </c>
      <c r="AU188" s="148" t="s">
        <v>86</v>
      </c>
      <c r="AY188" s="17" t="s">
        <v>165</v>
      </c>
      <c r="BE188" s="149">
        <f>IF(N188="základní",J188,0)</f>
        <v>0</v>
      </c>
      <c r="BF188" s="149">
        <f>IF(N188="snížená",J188,0)</f>
        <v>0</v>
      </c>
      <c r="BG188" s="149">
        <f>IF(N188="zákl. přenesená",J188,0)</f>
        <v>0</v>
      </c>
      <c r="BH188" s="149">
        <f>IF(N188="sníž. přenesená",J188,0)</f>
        <v>0</v>
      </c>
      <c r="BI188" s="149">
        <f>IF(N188="nulová",J188,0)</f>
        <v>0</v>
      </c>
      <c r="BJ188" s="17" t="s">
        <v>84</v>
      </c>
      <c r="BK188" s="149">
        <f>ROUND(I188*H188,2)</f>
        <v>0</v>
      </c>
      <c r="BL188" s="17" t="s">
        <v>116</v>
      </c>
      <c r="BM188" s="148" t="s">
        <v>258</v>
      </c>
    </row>
    <row r="189" spans="2:65" s="1" customFormat="1">
      <c r="B189" s="32"/>
      <c r="D189" s="150" t="s">
        <v>173</v>
      </c>
      <c r="F189" s="151" t="s">
        <v>259</v>
      </c>
      <c r="I189" s="152"/>
      <c r="L189" s="32"/>
      <c r="M189" s="153"/>
      <c r="T189" s="56"/>
      <c r="AT189" s="17" t="s">
        <v>173</v>
      </c>
      <c r="AU189" s="17" t="s">
        <v>86</v>
      </c>
    </row>
    <row r="190" spans="2:65" s="11" customFormat="1" ht="22.9" customHeight="1">
      <c r="B190" s="124"/>
      <c r="D190" s="125" t="s">
        <v>75</v>
      </c>
      <c r="E190" s="134" t="s">
        <v>221</v>
      </c>
      <c r="F190" s="134" t="s">
        <v>260</v>
      </c>
      <c r="I190" s="127"/>
      <c r="J190" s="135">
        <f>BK190</f>
        <v>0</v>
      </c>
      <c r="L190" s="124"/>
      <c r="M190" s="129"/>
      <c r="P190" s="130">
        <f>SUM(P191:P258)</f>
        <v>0</v>
      </c>
      <c r="R190" s="130">
        <f>SUM(R191:R258)</f>
        <v>3.0036E-2</v>
      </c>
      <c r="T190" s="131">
        <f>SUM(T191:T258)</f>
        <v>76.984530000000007</v>
      </c>
      <c r="AR190" s="125" t="s">
        <v>84</v>
      </c>
      <c r="AT190" s="132" t="s">
        <v>75</v>
      </c>
      <c r="AU190" s="132" t="s">
        <v>84</v>
      </c>
      <c r="AY190" s="125" t="s">
        <v>165</v>
      </c>
      <c r="BK190" s="133">
        <f>SUM(BK191:BK258)</f>
        <v>0</v>
      </c>
    </row>
    <row r="191" spans="2:65" s="1" customFormat="1" ht="21.75" customHeight="1">
      <c r="B191" s="136"/>
      <c r="C191" s="137" t="s">
        <v>261</v>
      </c>
      <c r="D191" s="137" t="s">
        <v>167</v>
      </c>
      <c r="E191" s="138" t="s">
        <v>262</v>
      </c>
      <c r="F191" s="139" t="s">
        <v>263</v>
      </c>
      <c r="G191" s="140" t="s">
        <v>197</v>
      </c>
      <c r="H191" s="141">
        <v>1242.53</v>
      </c>
      <c r="I191" s="142"/>
      <c r="J191" s="143">
        <f>ROUND(I191*H191,2)</f>
        <v>0</v>
      </c>
      <c r="K191" s="139" t="s">
        <v>171</v>
      </c>
      <c r="L191" s="32"/>
      <c r="M191" s="144" t="s">
        <v>1</v>
      </c>
      <c r="N191" s="145" t="s">
        <v>41</v>
      </c>
      <c r="P191" s="146">
        <f>O191*H191</f>
        <v>0</v>
      </c>
      <c r="Q191" s="146">
        <v>0</v>
      </c>
      <c r="R191" s="146">
        <f>Q191*H191</f>
        <v>0</v>
      </c>
      <c r="S191" s="146">
        <v>0</v>
      </c>
      <c r="T191" s="147">
        <f>S191*H191</f>
        <v>0</v>
      </c>
      <c r="AR191" s="148" t="s">
        <v>116</v>
      </c>
      <c r="AT191" s="148" t="s">
        <v>167</v>
      </c>
      <c r="AU191" s="148" t="s">
        <v>86</v>
      </c>
      <c r="AY191" s="17" t="s">
        <v>165</v>
      </c>
      <c r="BE191" s="149">
        <f>IF(N191="základní",J191,0)</f>
        <v>0</v>
      </c>
      <c r="BF191" s="149">
        <f>IF(N191="snížená",J191,0)</f>
        <v>0</v>
      </c>
      <c r="BG191" s="149">
        <f>IF(N191="zákl. přenesená",J191,0)</f>
        <v>0</v>
      </c>
      <c r="BH191" s="149">
        <f>IF(N191="sníž. přenesená",J191,0)</f>
        <v>0</v>
      </c>
      <c r="BI191" s="149">
        <f>IF(N191="nulová",J191,0)</f>
        <v>0</v>
      </c>
      <c r="BJ191" s="17" t="s">
        <v>84</v>
      </c>
      <c r="BK191" s="149">
        <f>ROUND(I191*H191,2)</f>
        <v>0</v>
      </c>
      <c r="BL191" s="17" t="s">
        <v>116</v>
      </c>
      <c r="BM191" s="148" t="s">
        <v>264</v>
      </c>
    </row>
    <row r="192" spans="2:65" s="1" customFormat="1">
      <c r="B192" s="32"/>
      <c r="D192" s="150" t="s">
        <v>173</v>
      </c>
      <c r="F192" s="151" t="s">
        <v>265</v>
      </c>
      <c r="I192" s="152"/>
      <c r="L192" s="32"/>
      <c r="M192" s="153"/>
      <c r="T192" s="56"/>
      <c r="AT192" s="17" t="s">
        <v>173</v>
      </c>
      <c r="AU192" s="17" t="s">
        <v>86</v>
      </c>
    </row>
    <row r="193" spans="2:65" s="12" customFormat="1">
      <c r="B193" s="156"/>
      <c r="D193" s="154" t="s">
        <v>177</v>
      </c>
      <c r="E193" s="157" t="s">
        <v>1</v>
      </c>
      <c r="F193" s="158" t="s">
        <v>266</v>
      </c>
      <c r="H193" s="159">
        <v>616.72</v>
      </c>
      <c r="I193" s="160"/>
      <c r="L193" s="156"/>
      <c r="M193" s="161"/>
      <c r="T193" s="162"/>
      <c r="AT193" s="157" t="s">
        <v>177</v>
      </c>
      <c r="AU193" s="157" t="s">
        <v>86</v>
      </c>
      <c r="AV193" s="12" t="s">
        <v>86</v>
      </c>
      <c r="AW193" s="12" t="s">
        <v>32</v>
      </c>
      <c r="AX193" s="12" t="s">
        <v>76</v>
      </c>
      <c r="AY193" s="157" t="s">
        <v>165</v>
      </c>
    </row>
    <row r="194" spans="2:65" s="12" customFormat="1">
      <c r="B194" s="156"/>
      <c r="D194" s="154" t="s">
        <v>177</v>
      </c>
      <c r="E194" s="157" t="s">
        <v>1</v>
      </c>
      <c r="F194" s="158" t="s">
        <v>267</v>
      </c>
      <c r="H194" s="159">
        <v>625.80999999999995</v>
      </c>
      <c r="I194" s="160"/>
      <c r="L194" s="156"/>
      <c r="M194" s="161"/>
      <c r="T194" s="162"/>
      <c r="AT194" s="157" t="s">
        <v>177</v>
      </c>
      <c r="AU194" s="157" t="s">
        <v>86</v>
      </c>
      <c r="AV194" s="12" t="s">
        <v>86</v>
      </c>
      <c r="AW194" s="12" t="s">
        <v>32</v>
      </c>
      <c r="AX194" s="12" t="s">
        <v>76</v>
      </c>
      <c r="AY194" s="157" t="s">
        <v>165</v>
      </c>
    </row>
    <row r="195" spans="2:65" s="13" customFormat="1">
      <c r="B195" s="163"/>
      <c r="D195" s="154" t="s">
        <v>177</v>
      </c>
      <c r="E195" s="164" t="s">
        <v>1</v>
      </c>
      <c r="F195" s="165" t="s">
        <v>179</v>
      </c>
      <c r="H195" s="166">
        <v>1242.53</v>
      </c>
      <c r="I195" s="167"/>
      <c r="L195" s="163"/>
      <c r="M195" s="168"/>
      <c r="T195" s="169"/>
      <c r="AT195" s="164" t="s">
        <v>177</v>
      </c>
      <c r="AU195" s="164" t="s">
        <v>86</v>
      </c>
      <c r="AV195" s="13" t="s">
        <v>116</v>
      </c>
      <c r="AW195" s="13" t="s">
        <v>32</v>
      </c>
      <c r="AX195" s="13" t="s">
        <v>84</v>
      </c>
      <c r="AY195" s="164" t="s">
        <v>165</v>
      </c>
    </row>
    <row r="196" spans="2:65" s="1" customFormat="1" ht="16.5" customHeight="1">
      <c r="B196" s="136"/>
      <c r="C196" s="137" t="s">
        <v>268</v>
      </c>
      <c r="D196" s="137" t="s">
        <v>167</v>
      </c>
      <c r="E196" s="138" t="s">
        <v>269</v>
      </c>
      <c r="F196" s="139" t="s">
        <v>270</v>
      </c>
      <c r="G196" s="140" t="s">
        <v>197</v>
      </c>
      <c r="H196" s="141">
        <v>750.9</v>
      </c>
      <c r="I196" s="142"/>
      <c r="J196" s="143">
        <f>ROUND(I196*H196,2)</f>
        <v>0</v>
      </c>
      <c r="K196" s="139" t="s">
        <v>171</v>
      </c>
      <c r="L196" s="32"/>
      <c r="M196" s="144" t="s">
        <v>1</v>
      </c>
      <c r="N196" s="145" t="s">
        <v>41</v>
      </c>
      <c r="P196" s="146">
        <f>O196*H196</f>
        <v>0</v>
      </c>
      <c r="Q196" s="146">
        <v>4.0000000000000003E-5</v>
      </c>
      <c r="R196" s="146">
        <f>Q196*H196</f>
        <v>3.0036E-2</v>
      </c>
      <c r="S196" s="146">
        <v>0</v>
      </c>
      <c r="T196" s="147">
        <f>S196*H196</f>
        <v>0</v>
      </c>
      <c r="AR196" s="148" t="s">
        <v>116</v>
      </c>
      <c r="AT196" s="148" t="s">
        <v>167</v>
      </c>
      <c r="AU196" s="148" t="s">
        <v>86</v>
      </c>
      <c r="AY196" s="17" t="s">
        <v>165</v>
      </c>
      <c r="BE196" s="149">
        <f>IF(N196="základní",J196,0)</f>
        <v>0</v>
      </c>
      <c r="BF196" s="149">
        <f>IF(N196="snížená",J196,0)</f>
        <v>0</v>
      </c>
      <c r="BG196" s="149">
        <f>IF(N196="zákl. přenesená",J196,0)</f>
        <v>0</v>
      </c>
      <c r="BH196" s="149">
        <f>IF(N196="sníž. přenesená",J196,0)</f>
        <v>0</v>
      </c>
      <c r="BI196" s="149">
        <f>IF(N196="nulová",J196,0)</f>
        <v>0</v>
      </c>
      <c r="BJ196" s="17" t="s">
        <v>84</v>
      </c>
      <c r="BK196" s="149">
        <f>ROUND(I196*H196,2)</f>
        <v>0</v>
      </c>
      <c r="BL196" s="17" t="s">
        <v>116</v>
      </c>
      <c r="BM196" s="148" t="s">
        <v>271</v>
      </c>
    </row>
    <row r="197" spans="2:65" s="1" customFormat="1">
      <c r="B197" s="32"/>
      <c r="D197" s="150" t="s">
        <v>173</v>
      </c>
      <c r="F197" s="151" t="s">
        <v>272</v>
      </c>
      <c r="I197" s="152"/>
      <c r="L197" s="32"/>
      <c r="M197" s="153"/>
      <c r="T197" s="56"/>
      <c r="AT197" s="17" t="s">
        <v>173</v>
      </c>
      <c r="AU197" s="17" t="s">
        <v>86</v>
      </c>
    </row>
    <row r="198" spans="2:65" s="1" customFormat="1" ht="16.5" customHeight="1">
      <c r="B198" s="136"/>
      <c r="C198" s="137" t="s">
        <v>273</v>
      </c>
      <c r="D198" s="137" t="s">
        <v>167</v>
      </c>
      <c r="E198" s="138" t="s">
        <v>274</v>
      </c>
      <c r="F198" s="139" t="s">
        <v>275</v>
      </c>
      <c r="G198" s="140" t="s">
        <v>197</v>
      </c>
      <c r="H198" s="141">
        <v>616.72</v>
      </c>
      <c r="I198" s="142"/>
      <c r="J198" s="143">
        <f>ROUND(I198*H198,2)</f>
        <v>0</v>
      </c>
      <c r="K198" s="139" t="s">
        <v>171</v>
      </c>
      <c r="L198" s="32"/>
      <c r="M198" s="144" t="s">
        <v>1</v>
      </c>
      <c r="N198" s="145" t="s">
        <v>41</v>
      </c>
      <c r="P198" s="146">
        <f>O198*H198</f>
        <v>0</v>
      </c>
      <c r="Q198" s="146">
        <v>0</v>
      </c>
      <c r="R198" s="146">
        <f>Q198*H198</f>
        <v>0</v>
      </c>
      <c r="S198" s="146">
        <v>0</v>
      </c>
      <c r="T198" s="147">
        <f>S198*H198</f>
        <v>0</v>
      </c>
      <c r="AR198" s="148" t="s">
        <v>116</v>
      </c>
      <c r="AT198" s="148" t="s">
        <v>167</v>
      </c>
      <c r="AU198" s="148" t="s">
        <v>86</v>
      </c>
      <c r="AY198" s="17" t="s">
        <v>165</v>
      </c>
      <c r="BE198" s="149">
        <f>IF(N198="základní",J198,0)</f>
        <v>0</v>
      </c>
      <c r="BF198" s="149">
        <f>IF(N198="snížená",J198,0)</f>
        <v>0</v>
      </c>
      <c r="BG198" s="149">
        <f>IF(N198="zákl. přenesená",J198,0)</f>
        <v>0</v>
      </c>
      <c r="BH198" s="149">
        <f>IF(N198="sníž. přenesená",J198,0)</f>
        <v>0</v>
      </c>
      <c r="BI198" s="149">
        <f>IF(N198="nulová",J198,0)</f>
        <v>0</v>
      </c>
      <c r="BJ198" s="17" t="s">
        <v>84</v>
      </c>
      <c r="BK198" s="149">
        <f>ROUND(I198*H198,2)</f>
        <v>0</v>
      </c>
      <c r="BL198" s="17" t="s">
        <v>116</v>
      </c>
      <c r="BM198" s="148" t="s">
        <v>276</v>
      </c>
    </row>
    <row r="199" spans="2:65" s="1" customFormat="1">
      <c r="B199" s="32"/>
      <c r="D199" s="150" t="s">
        <v>173</v>
      </c>
      <c r="F199" s="151" t="s">
        <v>277</v>
      </c>
      <c r="I199" s="152"/>
      <c r="L199" s="32"/>
      <c r="M199" s="153"/>
      <c r="T199" s="56"/>
      <c r="AT199" s="17" t="s">
        <v>173</v>
      </c>
      <c r="AU199" s="17" t="s">
        <v>86</v>
      </c>
    </row>
    <row r="200" spans="2:65" s="14" customFormat="1">
      <c r="B200" s="170"/>
      <c r="D200" s="154" t="s">
        <v>177</v>
      </c>
      <c r="E200" s="171" t="s">
        <v>1</v>
      </c>
      <c r="F200" s="172" t="s">
        <v>278</v>
      </c>
      <c r="H200" s="171" t="s">
        <v>1</v>
      </c>
      <c r="I200" s="173"/>
      <c r="L200" s="170"/>
      <c r="M200" s="174"/>
      <c r="T200" s="175"/>
      <c r="AT200" s="171" t="s">
        <v>177</v>
      </c>
      <c r="AU200" s="171" t="s">
        <v>86</v>
      </c>
      <c r="AV200" s="14" t="s">
        <v>84</v>
      </c>
      <c r="AW200" s="14" t="s">
        <v>32</v>
      </c>
      <c r="AX200" s="14" t="s">
        <v>76</v>
      </c>
      <c r="AY200" s="171" t="s">
        <v>165</v>
      </c>
    </row>
    <row r="201" spans="2:65" s="12" customFormat="1">
      <c r="B201" s="156"/>
      <c r="D201" s="154" t="s">
        <v>177</v>
      </c>
      <c r="E201" s="157" t="s">
        <v>1</v>
      </c>
      <c r="F201" s="158" t="s">
        <v>279</v>
      </c>
      <c r="H201" s="159">
        <v>616.72</v>
      </c>
      <c r="I201" s="160"/>
      <c r="L201" s="156"/>
      <c r="M201" s="161"/>
      <c r="T201" s="162"/>
      <c r="AT201" s="157" t="s">
        <v>177</v>
      </c>
      <c r="AU201" s="157" t="s">
        <v>86</v>
      </c>
      <c r="AV201" s="12" t="s">
        <v>86</v>
      </c>
      <c r="AW201" s="12" t="s">
        <v>32</v>
      </c>
      <c r="AX201" s="12" t="s">
        <v>76</v>
      </c>
      <c r="AY201" s="157" t="s">
        <v>165</v>
      </c>
    </row>
    <row r="202" spans="2:65" s="13" customFormat="1">
      <c r="B202" s="163"/>
      <c r="D202" s="154" t="s">
        <v>177</v>
      </c>
      <c r="E202" s="164" t="s">
        <v>1</v>
      </c>
      <c r="F202" s="165" t="s">
        <v>179</v>
      </c>
      <c r="H202" s="166">
        <v>616.72</v>
      </c>
      <c r="I202" s="167"/>
      <c r="L202" s="163"/>
      <c r="M202" s="168"/>
      <c r="T202" s="169"/>
      <c r="AT202" s="164" t="s">
        <v>177</v>
      </c>
      <c r="AU202" s="164" t="s">
        <v>86</v>
      </c>
      <c r="AV202" s="13" t="s">
        <v>116</v>
      </c>
      <c r="AW202" s="13" t="s">
        <v>32</v>
      </c>
      <c r="AX202" s="13" t="s">
        <v>84</v>
      </c>
      <c r="AY202" s="164" t="s">
        <v>165</v>
      </c>
    </row>
    <row r="203" spans="2:65" s="1" customFormat="1" ht="16.5" customHeight="1">
      <c r="B203" s="136"/>
      <c r="C203" s="137" t="s">
        <v>280</v>
      </c>
      <c r="D203" s="137" t="s">
        <v>167</v>
      </c>
      <c r="E203" s="138" t="s">
        <v>281</v>
      </c>
      <c r="F203" s="139" t="s">
        <v>282</v>
      </c>
      <c r="G203" s="140" t="s">
        <v>197</v>
      </c>
      <c r="H203" s="141">
        <v>84.807000000000002</v>
      </c>
      <c r="I203" s="142"/>
      <c r="J203" s="143">
        <f>ROUND(I203*H203,2)</f>
        <v>0</v>
      </c>
      <c r="K203" s="139" t="s">
        <v>171</v>
      </c>
      <c r="L203" s="32"/>
      <c r="M203" s="144" t="s">
        <v>1</v>
      </c>
      <c r="N203" s="145" t="s">
        <v>41</v>
      </c>
      <c r="P203" s="146">
        <f>O203*H203</f>
        <v>0</v>
      </c>
      <c r="Q203" s="146">
        <v>0</v>
      </c>
      <c r="R203" s="146">
        <f>Q203*H203</f>
        <v>0</v>
      </c>
      <c r="S203" s="146">
        <v>0.308</v>
      </c>
      <c r="T203" s="147">
        <f>S203*H203</f>
        <v>26.120556000000001</v>
      </c>
      <c r="AR203" s="148" t="s">
        <v>116</v>
      </c>
      <c r="AT203" s="148" t="s">
        <v>167</v>
      </c>
      <c r="AU203" s="148" t="s">
        <v>86</v>
      </c>
      <c r="AY203" s="17" t="s">
        <v>165</v>
      </c>
      <c r="BE203" s="149">
        <f>IF(N203="základní",J203,0)</f>
        <v>0</v>
      </c>
      <c r="BF203" s="149">
        <f>IF(N203="snížená",J203,0)</f>
        <v>0</v>
      </c>
      <c r="BG203" s="149">
        <f>IF(N203="zákl. přenesená",J203,0)</f>
        <v>0</v>
      </c>
      <c r="BH203" s="149">
        <f>IF(N203="sníž. přenesená",J203,0)</f>
        <v>0</v>
      </c>
      <c r="BI203" s="149">
        <f>IF(N203="nulová",J203,0)</f>
        <v>0</v>
      </c>
      <c r="BJ203" s="17" t="s">
        <v>84</v>
      </c>
      <c r="BK203" s="149">
        <f>ROUND(I203*H203,2)</f>
        <v>0</v>
      </c>
      <c r="BL203" s="17" t="s">
        <v>116</v>
      </c>
      <c r="BM203" s="148" t="s">
        <v>283</v>
      </c>
    </row>
    <row r="204" spans="2:65" s="1" customFormat="1">
      <c r="B204" s="32"/>
      <c r="D204" s="150" t="s">
        <v>173</v>
      </c>
      <c r="F204" s="151" t="s">
        <v>284</v>
      </c>
      <c r="I204" s="152"/>
      <c r="L204" s="32"/>
      <c r="M204" s="153"/>
      <c r="T204" s="56"/>
      <c r="AT204" s="17" t="s">
        <v>173</v>
      </c>
      <c r="AU204" s="17" t="s">
        <v>86</v>
      </c>
    </row>
    <row r="205" spans="2:65" s="14" customFormat="1">
      <c r="B205" s="170"/>
      <c r="D205" s="154" t="s">
        <v>177</v>
      </c>
      <c r="E205" s="171" t="s">
        <v>1</v>
      </c>
      <c r="F205" s="172" t="s">
        <v>278</v>
      </c>
      <c r="H205" s="171" t="s">
        <v>1</v>
      </c>
      <c r="I205" s="173"/>
      <c r="L205" s="170"/>
      <c r="M205" s="174"/>
      <c r="T205" s="175"/>
      <c r="AT205" s="171" t="s">
        <v>177</v>
      </c>
      <c r="AU205" s="171" t="s">
        <v>86</v>
      </c>
      <c r="AV205" s="14" t="s">
        <v>84</v>
      </c>
      <c r="AW205" s="14" t="s">
        <v>32</v>
      </c>
      <c r="AX205" s="14" t="s">
        <v>76</v>
      </c>
      <c r="AY205" s="171" t="s">
        <v>165</v>
      </c>
    </row>
    <row r="206" spans="2:65" s="12" customFormat="1">
      <c r="B206" s="156"/>
      <c r="D206" s="154" t="s">
        <v>177</v>
      </c>
      <c r="E206" s="157" t="s">
        <v>1</v>
      </c>
      <c r="F206" s="158" t="s">
        <v>285</v>
      </c>
      <c r="H206" s="159">
        <v>84.807000000000002</v>
      </c>
      <c r="I206" s="160"/>
      <c r="L206" s="156"/>
      <c r="M206" s="161"/>
      <c r="T206" s="162"/>
      <c r="AT206" s="157" t="s">
        <v>177</v>
      </c>
      <c r="AU206" s="157" t="s">
        <v>86</v>
      </c>
      <c r="AV206" s="12" t="s">
        <v>86</v>
      </c>
      <c r="AW206" s="12" t="s">
        <v>32</v>
      </c>
      <c r="AX206" s="12" t="s">
        <v>76</v>
      </c>
      <c r="AY206" s="157" t="s">
        <v>165</v>
      </c>
    </row>
    <row r="207" spans="2:65" s="13" customFormat="1">
      <c r="B207" s="163"/>
      <c r="D207" s="154" t="s">
        <v>177</v>
      </c>
      <c r="E207" s="164" t="s">
        <v>1</v>
      </c>
      <c r="F207" s="165" t="s">
        <v>179</v>
      </c>
      <c r="H207" s="166">
        <v>84.807000000000002</v>
      </c>
      <c r="I207" s="167"/>
      <c r="L207" s="163"/>
      <c r="M207" s="168"/>
      <c r="T207" s="169"/>
      <c r="AT207" s="164" t="s">
        <v>177</v>
      </c>
      <c r="AU207" s="164" t="s">
        <v>86</v>
      </c>
      <c r="AV207" s="13" t="s">
        <v>116</v>
      </c>
      <c r="AW207" s="13" t="s">
        <v>32</v>
      </c>
      <c r="AX207" s="13" t="s">
        <v>84</v>
      </c>
      <c r="AY207" s="164" t="s">
        <v>165</v>
      </c>
    </row>
    <row r="208" spans="2:65" s="1" customFormat="1" ht="16.5" customHeight="1">
      <c r="B208" s="136"/>
      <c r="C208" s="137" t="s">
        <v>286</v>
      </c>
      <c r="D208" s="137" t="s">
        <v>167</v>
      </c>
      <c r="E208" s="138" t="s">
        <v>287</v>
      </c>
      <c r="F208" s="139" t="s">
        <v>288</v>
      </c>
      <c r="G208" s="140" t="s">
        <v>170</v>
      </c>
      <c r="H208" s="141">
        <v>1.8340000000000001</v>
      </c>
      <c r="I208" s="142"/>
      <c r="J208" s="143">
        <f>ROUND(I208*H208,2)</f>
        <v>0</v>
      </c>
      <c r="K208" s="139" t="s">
        <v>171</v>
      </c>
      <c r="L208" s="32"/>
      <c r="M208" s="144" t="s">
        <v>1</v>
      </c>
      <c r="N208" s="145" t="s">
        <v>41</v>
      </c>
      <c r="P208" s="146">
        <f>O208*H208</f>
        <v>0</v>
      </c>
      <c r="Q208" s="146">
        <v>0</v>
      </c>
      <c r="R208" s="146">
        <f>Q208*H208</f>
        <v>0</v>
      </c>
      <c r="S208" s="146">
        <v>1.8</v>
      </c>
      <c r="T208" s="147">
        <f>S208*H208</f>
        <v>3.3012000000000001</v>
      </c>
      <c r="AR208" s="148" t="s">
        <v>116</v>
      </c>
      <c r="AT208" s="148" t="s">
        <v>167</v>
      </c>
      <c r="AU208" s="148" t="s">
        <v>86</v>
      </c>
      <c r="AY208" s="17" t="s">
        <v>165</v>
      </c>
      <c r="BE208" s="149">
        <f>IF(N208="základní",J208,0)</f>
        <v>0</v>
      </c>
      <c r="BF208" s="149">
        <f>IF(N208="snížená",J208,0)</f>
        <v>0</v>
      </c>
      <c r="BG208" s="149">
        <f>IF(N208="zákl. přenesená",J208,0)</f>
        <v>0</v>
      </c>
      <c r="BH208" s="149">
        <f>IF(N208="sníž. přenesená",J208,0)</f>
        <v>0</v>
      </c>
      <c r="BI208" s="149">
        <f>IF(N208="nulová",J208,0)</f>
        <v>0</v>
      </c>
      <c r="BJ208" s="17" t="s">
        <v>84</v>
      </c>
      <c r="BK208" s="149">
        <f>ROUND(I208*H208,2)</f>
        <v>0</v>
      </c>
      <c r="BL208" s="17" t="s">
        <v>116</v>
      </c>
      <c r="BM208" s="148" t="s">
        <v>289</v>
      </c>
    </row>
    <row r="209" spans="2:65" s="1" customFormat="1">
      <c r="B209" s="32"/>
      <c r="D209" s="150" t="s">
        <v>173</v>
      </c>
      <c r="F209" s="151" t="s">
        <v>290</v>
      </c>
      <c r="I209" s="152"/>
      <c r="L209" s="32"/>
      <c r="M209" s="153"/>
      <c r="T209" s="56"/>
      <c r="AT209" s="17" t="s">
        <v>173</v>
      </c>
      <c r="AU209" s="17" t="s">
        <v>86</v>
      </c>
    </row>
    <row r="210" spans="2:65" s="14" customFormat="1">
      <c r="B210" s="170"/>
      <c r="D210" s="154" t="s">
        <v>177</v>
      </c>
      <c r="E210" s="171" t="s">
        <v>1</v>
      </c>
      <c r="F210" s="172" t="s">
        <v>278</v>
      </c>
      <c r="H210" s="171" t="s">
        <v>1</v>
      </c>
      <c r="I210" s="173"/>
      <c r="L210" s="170"/>
      <c r="M210" s="174"/>
      <c r="T210" s="175"/>
      <c r="AT210" s="171" t="s">
        <v>177</v>
      </c>
      <c r="AU210" s="171" t="s">
        <v>86</v>
      </c>
      <c r="AV210" s="14" t="s">
        <v>84</v>
      </c>
      <c r="AW210" s="14" t="s">
        <v>32</v>
      </c>
      <c r="AX210" s="14" t="s">
        <v>76</v>
      </c>
      <c r="AY210" s="171" t="s">
        <v>165</v>
      </c>
    </row>
    <row r="211" spans="2:65" s="12" customFormat="1">
      <c r="B211" s="156"/>
      <c r="D211" s="154" t="s">
        <v>177</v>
      </c>
      <c r="E211" s="157" t="s">
        <v>1</v>
      </c>
      <c r="F211" s="158" t="s">
        <v>291</v>
      </c>
      <c r="H211" s="159">
        <v>1.8340000000000001</v>
      </c>
      <c r="I211" s="160"/>
      <c r="L211" s="156"/>
      <c r="M211" s="161"/>
      <c r="T211" s="162"/>
      <c r="AT211" s="157" t="s">
        <v>177</v>
      </c>
      <c r="AU211" s="157" t="s">
        <v>86</v>
      </c>
      <c r="AV211" s="12" t="s">
        <v>86</v>
      </c>
      <c r="AW211" s="12" t="s">
        <v>32</v>
      </c>
      <c r="AX211" s="12" t="s">
        <v>76</v>
      </c>
      <c r="AY211" s="157" t="s">
        <v>165</v>
      </c>
    </row>
    <row r="212" spans="2:65" s="13" customFormat="1">
      <c r="B212" s="163"/>
      <c r="D212" s="154" t="s">
        <v>177</v>
      </c>
      <c r="E212" s="164" t="s">
        <v>1</v>
      </c>
      <c r="F212" s="165" t="s">
        <v>179</v>
      </c>
      <c r="H212" s="166">
        <v>1.8340000000000001</v>
      </c>
      <c r="I212" s="167"/>
      <c r="L212" s="163"/>
      <c r="M212" s="168"/>
      <c r="T212" s="169"/>
      <c r="AT212" s="164" t="s">
        <v>177</v>
      </c>
      <c r="AU212" s="164" t="s">
        <v>86</v>
      </c>
      <c r="AV212" s="13" t="s">
        <v>116</v>
      </c>
      <c r="AW212" s="13" t="s">
        <v>32</v>
      </c>
      <c r="AX212" s="13" t="s">
        <v>84</v>
      </c>
      <c r="AY212" s="164" t="s">
        <v>165</v>
      </c>
    </row>
    <row r="213" spans="2:65" s="1" customFormat="1" ht="21.75" customHeight="1">
      <c r="B213" s="136"/>
      <c r="C213" s="137" t="s">
        <v>7</v>
      </c>
      <c r="D213" s="137" t="s">
        <v>167</v>
      </c>
      <c r="E213" s="138" t="s">
        <v>292</v>
      </c>
      <c r="F213" s="139" t="s">
        <v>293</v>
      </c>
      <c r="G213" s="140" t="s">
        <v>170</v>
      </c>
      <c r="H213" s="141">
        <v>1.2070000000000001</v>
      </c>
      <c r="I213" s="142"/>
      <c r="J213" s="143">
        <f>ROUND(I213*H213,2)</f>
        <v>0</v>
      </c>
      <c r="K213" s="139" t="s">
        <v>171</v>
      </c>
      <c r="L213" s="32"/>
      <c r="M213" s="144" t="s">
        <v>1</v>
      </c>
      <c r="N213" s="145" t="s">
        <v>41</v>
      </c>
      <c r="P213" s="146">
        <f>O213*H213</f>
        <v>0</v>
      </c>
      <c r="Q213" s="146">
        <v>0</v>
      </c>
      <c r="R213" s="146">
        <f>Q213*H213</f>
        <v>0</v>
      </c>
      <c r="S213" s="146">
        <v>2.2000000000000002</v>
      </c>
      <c r="T213" s="147">
        <f>S213*H213</f>
        <v>2.6554000000000002</v>
      </c>
      <c r="AR213" s="148" t="s">
        <v>116</v>
      </c>
      <c r="AT213" s="148" t="s">
        <v>167</v>
      </c>
      <c r="AU213" s="148" t="s">
        <v>86</v>
      </c>
      <c r="AY213" s="17" t="s">
        <v>165</v>
      </c>
      <c r="BE213" s="149">
        <f>IF(N213="základní",J213,0)</f>
        <v>0</v>
      </c>
      <c r="BF213" s="149">
        <f>IF(N213="snížená",J213,0)</f>
        <v>0</v>
      </c>
      <c r="BG213" s="149">
        <f>IF(N213="zákl. přenesená",J213,0)</f>
        <v>0</v>
      </c>
      <c r="BH213" s="149">
        <f>IF(N213="sníž. přenesená",J213,0)</f>
        <v>0</v>
      </c>
      <c r="BI213" s="149">
        <f>IF(N213="nulová",J213,0)</f>
        <v>0</v>
      </c>
      <c r="BJ213" s="17" t="s">
        <v>84</v>
      </c>
      <c r="BK213" s="149">
        <f>ROUND(I213*H213,2)</f>
        <v>0</v>
      </c>
      <c r="BL213" s="17" t="s">
        <v>116</v>
      </c>
      <c r="BM213" s="148" t="s">
        <v>294</v>
      </c>
    </row>
    <row r="214" spans="2:65" s="1" customFormat="1">
      <c r="B214" s="32"/>
      <c r="D214" s="150" t="s">
        <v>173</v>
      </c>
      <c r="F214" s="151" t="s">
        <v>295</v>
      </c>
      <c r="I214" s="152"/>
      <c r="L214" s="32"/>
      <c r="M214" s="153"/>
      <c r="T214" s="56"/>
      <c r="AT214" s="17" t="s">
        <v>173</v>
      </c>
      <c r="AU214" s="17" t="s">
        <v>86</v>
      </c>
    </row>
    <row r="215" spans="2:65" s="14" customFormat="1">
      <c r="B215" s="170"/>
      <c r="D215" s="154" t="s">
        <v>177</v>
      </c>
      <c r="E215" s="171" t="s">
        <v>1</v>
      </c>
      <c r="F215" s="172" t="s">
        <v>278</v>
      </c>
      <c r="H215" s="171" t="s">
        <v>1</v>
      </c>
      <c r="I215" s="173"/>
      <c r="L215" s="170"/>
      <c r="M215" s="174"/>
      <c r="T215" s="175"/>
      <c r="AT215" s="171" t="s">
        <v>177</v>
      </c>
      <c r="AU215" s="171" t="s">
        <v>86</v>
      </c>
      <c r="AV215" s="14" t="s">
        <v>84</v>
      </c>
      <c r="AW215" s="14" t="s">
        <v>32</v>
      </c>
      <c r="AX215" s="14" t="s">
        <v>76</v>
      </c>
      <c r="AY215" s="171" t="s">
        <v>165</v>
      </c>
    </row>
    <row r="216" spans="2:65" s="12" customFormat="1">
      <c r="B216" s="156"/>
      <c r="D216" s="154" t="s">
        <v>177</v>
      </c>
      <c r="E216" s="157" t="s">
        <v>1</v>
      </c>
      <c r="F216" s="158" t="s">
        <v>296</v>
      </c>
      <c r="H216" s="159">
        <v>1.2070000000000001</v>
      </c>
      <c r="I216" s="160"/>
      <c r="L216" s="156"/>
      <c r="M216" s="161"/>
      <c r="T216" s="162"/>
      <c r="AT216" s="157" t="s">
        <v>177</v>
      </c>
      <c r="AU216" s="157" t="s">
        <v>86</v>
      </c>
      <c r="AV216" s="12" t="s">
        <v>86</v>
      </c>
      <c r="AW216" s="12" t="s">
        <v>32</v>
      </c>
      <c r="AX216" s="12" t="s">
        <v>76</v>
      </c>
      <c r="AY216" s="157" t="s">
        <v>165</v>
      </c>
    </row>
    <row r="217" spans="2:65" s="13" customFormat="1">
      <c r="B217" s="163"/>
      <c r="D217" s="154" t="s">
        <v>177</v>
      </c>
      <c r="E217" s="164" t="s">
        <v>1</v>
      </c>
      <c r="F217" s="165" t="s">
        <v>179</v>
      </c>
      <c r="H217" s="166">
        <v>1.2070000000000001</v>
      </c>
      <c r="I217" s="167"/>
      <c r="L217" s="163"/>
      <c r="M217" s="168"/>
      <c r="T217" s="169"/>
      <c r="AT217" s="164" t="s">
        <v>177</v>
      </c>
      <c r="AU217" s="164" t="s">
        <v>86</v>
      </c>
      <c r="AV217" s="13" t="s">
        <v>116</v>
      </c>
      <c r="AW217" s="13" t="s">
        <v>32</v>
      </c>
      <c r="AX217" s="13" t="s">
        <v>84</v>
      </c>
      <c r="AY217" s="164" t="s">
        <v>165</v>
      </c>
    </row>
    <row r="218" spans="2:65" s="1" customFormat="1" ht="16.5" customHeight="1">
      <c r="B218" s="136"/>
      <c r="C218" s="137" t="s">
        <v>297</v>
      </c>
      <c r="D218" s="137" t="s">
        <v>167</v>
      </c>
      <c r="E218" s="138" t="s">
        <v>298</v>
      </c>
      <c r="F218" s="139" t="s">
        <v>299</v>
      </c>
      <c r="G218" s="140" t="s">
        <v>197</v>
      </c>
      <c r="H218" s="141">
        <v>49.99</v>
      </c>
      <c r="I218" s="142"/>
      <c r="J218" s="143">
        <f>ROUND(I218*H218,2)</f>
        <v>0</v>
      </c>
      <c r="K218" s="139" t="s">
        <v>171</v>
      </c>
      <c r="L218" s="32"/>
      <c r="M218" s="144" t="s">
        <v>1</v>
      </c>
      <c r="N218" s="145" t="s">
        <v>41</v>
      </c>
      <c r="P218" s="146">
        <f>O218*H218</f>
        <v>0</v>
      </c>
      <c r="Q218" s="146">
        <v>0</v>
      </c>
      <c r="R218" s="146">
        <f>Q218*H218</f>
        <v>0</v>
      </c>
      <c r="S218" s="146">
        <v>0</v>
      </c>
      <c r="T218" s="147">
        <f>S218*H218</f>
        <v>0</v>
      </c>
      <c r="AR218" s="148" t="s">
        <v>116</v>
      </c>
      <c r="AT218" s="148" t="s">
        <v>167</v>
      </c>
      <c r="AU218" s="148" t="s">
        <v>86</v>
      </c>
      <c r="AY218" s="17" t="s">
        <v>165</v>
      </c>
      <c r="BE218" s="149">
        <f>IF(N218="základní",J218,0)</f>
        <v>0</v>
      </c>
      <c r="BF218" s="149">
        <f>IF(N218="snížená",J218,0)</f>
        <v>0</v>
      </c>
      <c r="BG218" s="149">
        <f>IF(N218="zákl. přenesená",J218,0)</f>
        <v>0</v>
      </c>
      <c r="BH218" s="149">
        <f>IF(N218="sníž. přenesená",J218,0)</f>
        <v>0</v>
      </c>
      <c r="BI218" s="149">
        <f>IF(N218="nulová",J218,0)</f>
        <v>0</v>
      </c>
      <c r="BJ218" s="17" t="s">
        <v>84</v>
      </c>
      <c r="BK218" s="149">
        <f>ROUND(I218*H218,2)</f>
        <v>0</v>
      </c>
      <c r="BL218" s="17" t="s">
        <v>116</v>
      </c>
      <c r="BM218" s="148" t="s">
        <v>300</v>
      </c>
    </row>
    <row r="219" spans="2:65" s="1" customFormat="1">
      <c r="B219" s="32"/>
      <c r="D219" s="150" t="s">
        <v>173</v>
      </c>
      <c r="F219" s="151" t="s">
        <v>301</v>
      </c>
      <c r="I219" s="152"/>
      <c r="L219" s="32"/>
      <c r="M219" s="153"/>
      <c r="T219" s="56"/>
      <c r="AT219" s="17" t="s">
        <v>173</v>
      </c>
      <c r="AU219" s="17" t="s">
        <v>86</v>
      </c>
    </row>
    <row r="220" spans="2:65" s="14" customFormat="1">
      <c r="B220" s="170"/>
      <c r="D220" s="154" t="s">
        <v>177</v>
      </c>
      <c r="E220" s="171" t="s">
        <v>1</v>
      </c>
      <c r="F220" s="172" t="s">
        <v>278</v>
      </c>
      <c r="H220" s="171" t="s">
        <v>1</v>
      </c>
      <c r="I220" s="173"/>
      <c r="L220" s="170"/>
      <c r="M220" s="174"/>
      <c r="T220" s="175"/>
      <c r="AT220" s="171" t="s">
        <v>177</v>
      </c>
      <c r="AU220" s="171" t="s">
        <v>86</v>
      </c>
      <c r="AV220" s="14" t="s">
        <v>84</v>
      </c>
      <c r="AW220" s="14" t="s">
        <v>32</v>
      </c>
      <c r="AX220" s="14" t="s">
        <v>76</v>
      </c>
      <c r="AY220" s="171" t="s">
        <v>165</v>
      </c>
    </row>
    <row r="221" spans="2:65" s="12" customFormat="1">
      <c r="B221" s="156"/>
      <c r="D221" s="154" t="s">
        <v>177</v>
      </c>
      <c r="E221" s="157" t="s">
        <v>1</v>
      </c>
      <c r="F221" s="158" t="s">
        <v>302</v>
      </c>
      <c r="H221" s="159">
        <v>49.99</v>
      </c>
      <c r="I221" s="160"/>
      <c r="L221" s="156"/>
      <c r="M221" s="161"/>
      <c r="T221" s="162"/>
      <c r="AT221" s="157" t="s">
        <v>177</v>
      </c>
      <c r="AU221" s="157" t="s">
        <v>86</v>
      </c>
      <c r="AV221" s="12" t="s">
        <v>86</v>
      </c>
      <c r="AW221" s="12" t="s">
        <v>32</v>
      </c>
      <c r="AX221" s="12" t="s">
        <v>76</v>
      </c>
      <c r="AY221" s="157" t="s">
        <v>165</v>
      </c>
    </row>
    <row r="222" spans="2:65" s="13" customFormat="1">
      <c r="B222" s="163"/>
      <c r="D222" s="154" t="s">
        <v>177</v>
      </c>
      <c r="E222" s="164" t="s">
        <v>1</v>
      </c>
      <c r="F222" s="165" t="s">
        <v>179</v>
      </c>
      <c r="H222" s="166">
        <v>49.99</v>
      </c>
      <c r="I222" s="167"/>
      <c r="L222" s="163"/>
      <c r="M222" s="168"/>
      <c r="T222" s="169"/>
      <c r="AT222" s="164" t="s">
        <v>177</v>
      </c>
      <c r="AU222" s="164" t="s">
        <v>86</v>
      </c>
      <c r="AV222" s="13" t="s">
        <v>116</v>
      </c>
      <c r="AW222" s="13" t="s">
        <v>32</v>
      </c>
      <c r="AX222" s="13" t="s">
        <v>84</v>
      </c>
      <c r="AY222" s="164" t="s">
        <v>165</v>
      </c>
    </row>
    <row r="223" spans="2:65" s="1" customFormat="1" ht="16.5" customHeight="1">
      <c r="B223" s="136"/>
      <c r="C223" s="137" t="s">
        <v>303</v>
      </c>
      <c r="D223" s="137" t="s">
        <v>167</v>
      </c>
      <c r="E223" s="138" t="s">
        <v>304</v>
      </c>
      <c r="F223" s="139" t="s">
        <v>305</v>
      </c>
      <c r="G223" s="140" t="s">
        <v>197</v>
      </c>
      <c r="H223" s="141">
        <v>99.98</v>
      </c>
      <c r="I223" s="142"/>
      <c r="J223" s="143">
        <f>ROUND(I223*H223,2)</f>
        <v>0</v>
      </c>
      <c r="K223" s="139" t="s">
        <v>171</v>
      </c>
      <c r="L223" s="32"/>
      <c r="M223" s="144" t="s">
        <v>1</v>
      </c>
      <c r="N223" s="145" t="s">
        <v>41</v>
      </c>
      <c r="P223" s="146">
        <f>O223*H223</f>
        <v>0</v>
      </c>
      <c r="Q223" s="146">
        <v>0</v>
      </c>
      <c r="R223" s="146">
        <f>Q223*H223</f>
        <v>0</v>
      </c>
      <c r="S223" s="146">
        <v>0</v>
      </c>
      <c r="T223" s="147">
        <f>S223*H223</f>
        <v>0</v>
      </c>
      <c r="AR223" s="148" t="s">
        <v>116</v>
      </c>
      <c r="AT223" s="148" t="s">
        <v>167</v>
      </c>
      <c r="AU223" s="148" t="s">
        <v>86</v>
      </c>
      <c r="AY223" s="17" t="s">
        <v>165</v>
      </c>
      <c r="BE223" s="149">
        <f>IF(N223="základní",J223,0)</f>
        <v>0</v>
      </c>
      <c r="BF223" s="149">
        <f>IF(N223="snížená",J223,0)</f>
        <v>0</v>
      </c>
      <c r="BG223" s="149">
        <f>IF(N223="zákl. přenesená",J223,0)</f>
        <v>0</v>
      </c>
      <c r="BH223" s="149">
        <f>IF(N223="sníž. přenesená",J223,0)</f>
        <v>0</v>
      </c>
      <c r="BI223" s="149">
        <f>IF(N223="nulová",J223,0)</f>
        <v>0</v>
      </c>
      <c r="BJ223" s="17" t="s">
        <v>84</v>
      </c>
      <c r="BK223" s="149">
        <f>ROUND(I223*H223,2)</f>
        <v>0</v>
      </c>
      <c r="BL223" s="17" t="s">
        <v>116</v>
      </c>
      <c r="BM223" s="148" t="s">
        <v>306</v>
      </c>
    </row>
    <row r="224" spans="2:65" s="1" customFormat="1">
      <c r="B224" s="32"/>
      <c r="D224" s="150" t="s">
        <v>173</v>
      </c>
      <c r="F224" s="151" t="s">
        <v>307</v>
      </c>
      <c r="I224" s="152"/>
      <c r="L224" s="32"/>
      <c r="M224" s="153"/>
      <c r="T224" s="56"/>
      <c r="AT224" s="17" t="s">
        <v>173</v>
      </c>
      <c r="AU224" s="17" t="s">
        <v>86</v>
      </c>
    </row>
    <row r="225" spans="2:65" s="12" customFormat="1">
      <c r="B225" s="156"/>
      <c r="D225" s="154" t="s">
        <v>177</v>
      </c>
      <c r="F225" s="158" t="s">
        <v>308</v>
      </c>
      <c r="H225" s="159">
        <v>99.98</v>
      </c>
      <c r="I225" s="160"/>
      <c r="L225" s="156"/>
      <c r="M225" s="161"/>
      <c r="T225" s="162"/>
      <c r="AT225" s="157" t="s">
        <v>177</v>
      </c>
      <c r="AU225" s="157" t="s">
        <v>86</v>
      </c>
      <c r="AV225" s="12" t="s">
        <v>86</v>
      </c>
      <c r="AW225" s="12" t="s">
        <v>3</v>
      </c>
      <c r="AX225" s="12" t="s">
        <v>84</v>
      </c>
      <c r="AY225" s="157" t="s">
        <v>165</v>
      </c>
    </row>
    <row r="226" spans="2:65" s="1" customFormat="1" ht="16.5" customHeight="1">
      <c r="B226" s="136"/>
      <c r="C226" s="137" t="s">
        <v>309</v>
      </c>
      <c r="D226" s="137" t="s">
        <v>167</v>
      </c>
      <c r="E226" s="138" t="s">
        <v>310</v>
      </c>
      <c r="F226" s="139" t="s">
        <v>311</v>
      </c>
      <c r="G226" s="140" t="s">
        <v>197</v>
      </c>
      <c r="H226" s="141">
        <v>49.99</v>
      </c>
      <c r="I226" s="142"/>
      <c r="J226" s="143">
        <f>ROUND(I226*H226,2)</f>
        <v>0</v>
      </c>
      <c r="K226" s="139" t="s">
        <v>171</v>
      </c>
      <c r="L226" s="32"/>
      <c r="M226" s="144" t="s">
        <v>1</v>
      </c>
      <c r="N226" s="145" t="s">
        <v>41</v>
      </c>
      <c r="P226" s="146">
        <f>O226*H226</f>
        <v>0</v>
      </c>
      <c r="Q226" s="146">
        <v>0</v>
      </c>
      <c r="R226" s="146">
        <f>Q226*H226</f>
        <v>0</v>
      </c>
      <c r="S226" s="146">
        <v>3.5000000000000003E-2</v>
      </c>
      <c r="T226" s="147">
        <f>S226*H226</f>
        <v>1.7496500000000001</v>
      </c>
      <c r="AR226" s="148" t="s">
        <v>116</v>
      </c>
      <c r="AT226" s="148" t="s">
        <v>167</v>
      </c>
      <c r="AU226" s="148" t="s">
        <v>86</v>
      </c>
      <c r="AY226" s="17" t="s">
        <v>165</v>
      </c>
      <c r="BE226" s="149">
        <f>IF(N226="základní",J226,0)</f>
        <v>0</v>
      </c>
      <c r="BF226" s="149">
        <f>IF(N226="snížená",J226,0)</f>
        <v>0</v>
      </c>
      <c r="BG226" s="149">
        <f>IF(N226="zákl. přenesená",J226,0)</f>
        <v>0</v>
      </c>
      <c r="BH226" s="149">
        <f>IF(N226="sníž. přenesená",J226,0)</f>
        <v>0</v>
      </c>
      <c r="BI226" s="149">
        <f>IF(N226="nulová",J226,0)</f>
        <v>0</v>
      </c>
      <c r="BJ226" s="17" t="s">
        <v>84</v>
      </c>
      <c r="BK226" s="149">
        <f>ROUND(I226*H226,2)</f>
        <v>0</v>
      </c>
      <c r="BL226" s="17" t="s">
        <v>116</v>
      </c>
      <c r="BM226" s="148" t="s">
        <v>312</v>
      </c>
    </row>
    <row r="227" spans="2:65" s="1" customFormat="1">
      <c r="B227" s="32"/>
      <c r="D227" s="150" t="s">
        <v>173</v>
      </c>
      <c r="F227" s="151" t="s">
        <v>313</v>
      </c>
      <c r="I227" s="152"/>
      <c r="L227" s="32"/>
      <c r="M227" s="153"/>
      <c r="T227" s="56"/>
      <c r="AT227" s="17" t="s">
        <v>173</v>
      </c>
      <c r="AU227" s="17" t="s">
        <v>86</v>
      </c>
    </row>
    <row r="228" spans="2:65" s="1" customFormat="1" ht="19.5">
      <c r="B228" s="32"/>
      <c r="D228" s="154" t="s">
        <v>175</v>
      </c>
      <c r="F228" s="155" t="s">
        <v>314</v>
      </c>
      <c r="I228" s="152"/>
      <c r="L228" s="32"/>
      <c r="M228" s="153"/>
      <c r="T228" s="56"/>
      <c r="AT228" s="17" t="s">
        <v>175</v>
      </c>
      <c r="AU228" s="17" t="s">
        <v>86</v>
      </c>
    </row>
    <row r="229" spans="2:65" s="14" customFormat="1">
      <c r="B229" s="170"/>
      <c r="D229" s="154" t="s">
        <v>177</v>
      </c>
      <c r="E229" s="171" t="s">
        <v>1</v>
      </c>
      <c r="F229" s="172" t="s">
        <v>278</v>
      </c>
      <c r="H229" s="171" t="s">
        <v>1</v>
      </c>
      <c r="I229" s="173"/>
      <c r="L229" s="170"/>
      <c r="M229" s="174"/>
      <c r="T229" s="175"/>
      <c r="AT229" s="171" t="s">
        <v>177</v>
      </c>
      <c r="AU229" s="171" t="s">
        <v>86</v>
      </c>
      <c r="AV229" s="14" t="s">
        <v>84</v>
      </c>
      <c r="AW229" s="14" t="s">
        <v>32</v>
      </c>
      <c r="AX229" s="14" t="s">
        <v>76</v>
      </c>
      <c r="AY229" s="171" t="s">
        <v>165</v>
      </c>
    </row>
    <row r="230" spans="2:65" s="12" customFormat="1">
      <c r="B230" s="156"/>
      <c r="D230" s="154" t="s">
        <v>177</v>
      </c>
      <c r="E230" s="157" t="s">
        <v>1</v>
      </c>
      <c r="F230" s="158" t="s">
        <v>315</v>
      </c>
      <c r="H230" s="159">
        <v>49.99</v>
      </c>
      <c r="I230" s="160"/>
      <c r="L230" s="156"/>
      <c r="M230" s="161"/>
      <c r="T230" s="162"/>
      <c r="AT230" s="157" t="s">
        <v>177</v>
      </c>
      <c r="AU230" s="157" t="s">
        <v>86</v>
      </c>
      <c r="AV230" s="12" t="s">
        <v>86</v>
      </c>
      <c r="AW230" s="12" t="s">
        <v>32</v>
      </c>
      <c r="AX230" s="12" t="s">
        <v>76</v>
      </c>
      <c r="AY230" s="157" t="s">
        <v>165</v>
      </c>
    </row>
    <row r="231" spans="2:65" s="13" customFormat="1">
      <c r="B231" s="163"/>
      <c r="D231" s="154" t="s">
        <v>177</v>
      </c>
      <c r="E231" s="164" t="s">
        <v>1</v>
      </c>
      <c r="F231" s="165" t="s">
        <v>179</v>
      </c>
      <c r="H231" s="166">
        <v>49.99</v>
      </c>
      <c r="I231" s="167"/>
      <c r="L231" s="163"/>
      <c r="M231" s="168"/>
      <c r="T231" s="169"/>
      <c r="AT231" s="164" t="s">
        <v>177</v>
      </c>
      <c r="AU231" s="164" t="s">
        <v>86</v>
      </c>
      <c r="AV231" s="13" t="s">
        <v>116</v>
      </c>
      <c r="AW231" s="13" t="s">
        <v>32</v>
      </c>
      <c r="AX231" s="13" t="s">
        <v>84</v>
      </c>
      <c r="AY231" s="164" t="s">
        <v>165</v>
      </c>
    </row>
    <row r="232" spans="2:65" s="1" customFormat="1" ht="16.5" customHeight="1">
      <c r="B232" s="136"/>
      <c r="C232" s="137" t="s">
        <v>316</v>
      </c>
      <c r="D232" s="137" t="s">
        <v>167</v>
      </c>
      <c r="E232" s="138" t="s">
        <v>317</v>
      </c>
      <c r="F232" s="139" t="s">
        <v>318</v>
      </c>
      <c r="G232" s="140" t="s">
        <v>197</v>
      </c>
      <c r="H232" s="141">
        <v>94.066000000000003</v>
      </c>
      <c r="I232" s="142"/>
      <c r="J232" s="143">
        <f>ROUND(I232*H232,2)</f>
        <v>0</v>
      </c>
      <c r="K232" s="139" t="s">
        <v>189</v>
      </c>
      <c r="L232" s="32"/>
      <c r="M232" s="144" t="s">
        <v>1</v>
      </c>
      <c r="N232" s="145" t="s">
        <v>41</v>
      </c>
      <c r="P232" s="146">
        <f>O232*H232</f>
        <v>0</v>
      </c>
      <c r="Q232" s="146">
        <v>0</v>
      </c>
      <c r="R232" s="146">
        <f>Q232*H232</f>
        <v>0</v>
      </c>
      <c r="S232" s="146">
        <v>6.2E-2</v>
      </c>
      <c r="T232" s="147">
        <f>S232*H232</f>
        <v>5.8320920000000003</v>
      </c>
      <c r="AR232" s="148" t="s">
        <v>116</v>
      </c>
      <c r="AT232" s="148" t="s">
        <v>167</v>
      </c>
      <c r="AU232" s="148" t="s">
        <v>86</v>
      </c>
      <c r="AY232" s="17" t="s">
        <v>165</v>
      </c>
      <c r="BE232" s="149">
        <f>IF(N232="základní",J232,0)</f>
        <v>0</v>
      </c>
      <c r="BF232" s="149">
        <f>IF(N232="snížená",J232,0)</f>
        <v>0</v>
      </c>
      <c r="BG232" s="149">
        <f>IF(N232="zákl. přenesená",J232,0)</f>
        <v>0</v>
      </c>
      <c r="BH232" s="149">
        <f>IF(N232="sníž. přenesená",J232,0)</f>
        <v>0</v>
      </c>
      <c r="BI232" s="149">
        <f>IF(N232="nulová",J232,0)</f>
        <v>0</v>
      </c>
      <c r="BJ232" s="17" t="s">
        <v>84</v>
      </c>
      <c r="BK232" s="149">
        <f>ROUND(I232*H232,2)</f>
        <v>0</v>
      </c>
      <c r="BL232" s="17" t="s">
        <v>116</v>
      </c>
      <c r="BM232" s="148" t="s">
        <v>319</v>
      </c>
    </row>
    <row r="233" spans="2:65" s="1" customFormat="1" ht="117">
      <c r="B233" s="32"/>
      <c r="D233" s="154" t="s">
        <v>175</v>
      </c>
      <c r="F233" s="155" t="s">
        <v>320</v>
      </c>
      <c r="I233" s="152"/>
      <c r="L233" s="32"/>
      <c r="M233" s="153"/>
      <c r="T233" s="56"/>
      <c r="AT233" s="17" t="s">
        <v>175</v>
      </c>
      <c r="AU233" s="17" t="s">
        <v>86</v>
      </c>
    </row>
    <row r="234" spans="2:65" s="14" customFormat="1">
      <c r="B234" s="170"/>
      <c r="D234" s="154" t="s">
        <v>177</v>
      </c>
      <c r="E234" s="171" t="s">
        <v>1</v>
      </c>
      <c r="F234" s="172" t="s">
        <v>278</v>
      </c>
      <c r="H234" s="171" t="s">
        <v>1</v>
      </c>
      <c r="I234" s="173"/>
      <c r="L234" s="170"/>
      <c r="M234" s="174"/>
      <c r="T234" s="175"/>
      <c r="AT234" s="171" t="s">
        <v>177</v>
      </c>
      <c r="AU234" s="171" t="s">
        <v>86</v>
      </c>
      <c r="AV234" s="14" t="s">
        <v>84</v>
      </c>
      <c r="AW234" s="14" t="s">
        <v>32</v>
      </c>
      <c r="AX234" s="14" t="s">
        <v>76</v>
      </c>
      <c r="AY234" s="171" t="s">
        <v>165</v>
      </c>
    </row>
    <row r="235" spans="2:65" s="12" customFormat="1">
      <c r="B235" s="156"/>
      <c r="D235" s="154" t="s">
        <v>177</v>
      </c>
      <c r="E235" s="157" t="s">
        <v>1</v>
      </c>
      <c r="F235" s="158" t="s">
        <v>321</v>
      </c>
      <c r="H235" s="159">
        <v>25.83</v>
      </c>
      <c r="I235" s="160"/>
      <c r="L235" s="156"/>
      <c r="M235" s="161"/>
      <c r="T235" s="162"/>
      <c r="AT235" s="157" t="s">
        <v>177</v>
      </c>
      <c r="AU235" s="157" t="s">
        <v>86</v>
      </c>
      <c r="AV235" s="12" t="s">
        <v>86</v>
      </c>
      <c r="AW235" s="12" t="s">
        <v>32</v>
      </c>
      <c r="AX235" s="12" t="s">
        <v>76</v>
      </c>
      <c r="AY235" s="157" t="s">
        <v>165</v>
      </c>
    </row>
    <row r="236" spans="2:65" s="12" customFormat="1">
      <c r="B236" s="156"/>
      <c r="D236" s="154" t="s">
        <v>177</v>
      </c>
      <c r="E236" s="157" t="s">
        <v>1</v>
      </c>
      <c r="F236" s="158" t="s">
        <v>322</v>
      </c>
      <c r="H236" s="159">
        <v>68.236000000000004</v>
      </c>
      <c r="I236" s="160"/>
      <c r="L236" s="156"/>
      <c r="M236" s="161"/>
      <c r="T236" s="162"/>
      <c r="AT236" s="157" t="s">
        <v>177</v>
      </c>
      <c r="AU236" s="157" t="s">
        <v>86</v>
      </c>
      <c r="AV236" s="12" t="s">
        <v>86</v>
      </c>
      <c r="AW236" s="12" t="s">
        <v>32</v>
      </c>
      <c r="AX236" s="12" t="s">
        <v>76</v>
      </c>
      <c r="AY236" s="157" t="s">
        <v>165</v>
      </c>
    </row>
    <row r="237" spans="2:65" s="13" customFormat="1">
      <c r="B237" s="163"/>
      <c r="D237" s="154" t="s">
        <v>177</v>
      </c>
      <c r="E237" s="164" t="s">
        <v>1</v>
      </c>
      <c r="F237" s="165" t="s">
        <v>179</v>
      </c>
      <c r="H237" s="166">
        <v>94.066000000000003</v>
      </c>
      <c r="I237" s="167"/>
      <c r="L237" s="163"/>
      <c r="M237" s="168"/>
      <c r="T237" s="169"/>
      <c r="AT237" s="164" t="s">
        <v>177</v>
      </c>
      <c r="AU237" s="164" t="s">
        <v>86</v>
      </c>
      <c r="AV237" s="13" t="s">
        <v>116</v>
      </c>
      <c r="AW237" s="13" t="s">
        <v>32</v>
      </c>
      <c r="AX237" s="13" t="s">
        <v>84</v>
      </c>
      <c r="AY237" s="164" t="s">
        <v>165</v>
      </c>
    </row>
    <row r="238" spans="2:65" s="1" customFormat="1" ht="21.75" customHeight="1">
      <c r="B238" s="136"/>
      <c r="C238" s="137" t="s">
        <v>323</v>
      </c>
      <c r="D238" s="137" t="s">
        <v>167</v>
      </c>
      <c r="E238" s="138" t="s">
        <v>324</v>
      </c>
      <c r="F238" s="139" t="s">
        <v>325</v>
      </c>
      <c r="G238" s="140" t="s">
        <v>197</v>
      </c>
      <c r="H238" s="141">
        <v>616.72</v>
      </c>
      <c r="I238" s="142"/>
      <c r="J238" s="143">
        <f>ROUND(I238*H238,2)</f>
        <v>0</v>
      </c>
      <c r="K238" s="139" t="s">
        <v>171</v>
      </c>
      <c r="L238" s="32"/>
      <c r="M238" s="144" t="s">
        <v>1</v>
      </c>
      <c r="N238" s="145" t="s">
        <v>41</v>
      </c>
      <c r="P238" s="146">
        <f>O238*H238</f>
        <v>0</v>
      </c>
      <c r="Q238" s="146">
        <v>0</v>
      </c>
      <c r="R238" s="146">
        <f>Q238*H238</f>
        <v>0</v>
      </c>
      <c r="S238" s="146">
        <v>4.0000000000000001E-3</v>
      </c>
      <c r="T238" s="147">
        <f>S238*H238</f>
        <v>2.4668800000000002</v>
      </c>
      <c r="AR238" s="148" t="s">
        <v>116</v>
      </c>
      <c r="AT238" s="148" t="s">
        <v>167</v>
      </c>
      <c r="AU238" s="148" t="s">
        <v>86</v>
      </c>
      <c r="AY238" s="17" t="s">
        <v>165</v>
      </c>
      <c r="BE238" s="149">
        <f>IF(N238="základní",J238,0)</f>
        <v>0</v>
      </c>
      <c r="BF238" s="149">
        <f>IF(N238="snížená",J238,0)</f>
        <v>0</v>
      </c>
      <c r="BG238" s="149">
        <f>IF(N238="zákl. přenesená",J238,0)</f>
        <v>0</v>
      </c>
      <c r="BH238" s="149">
        <f>IF(N238="sníž. přenesená",J238,0)</f>
        <v>0</v>
      </c>
      <c r="BI238" s="149">
        <f>IF(N238="nulová",J238,0)</f>
        <v>0</v>
      </c>
      <c r="BJ238" s="17" t="s">
        <v>84</v>
      </c>
      <c r="BK238" s="149">
        <f>ROUND(I238*H238,2)</f>
        <v>0</v>
      </c>
      <c r="BL238" s="17" t="s">
        <v>116</v>
      </c>
      <c r="BM238" s="148" t="s">
        <v>326</v>
      </c>
    </row>
    <row r="239" spans="2:65" s="1" customFormat="1">
      <c r="B239" s="32"/>
      <c r="D239" s="150" t="s">
        <v>173</v>
      </c>
      <c r="F239" s="151" t="s">
        <v>327</v>
      </c>
      <c r="I239" s="152"/>
      <c r="L239" s="32"/>
      <c r="M239" s="153"/>
      <c r="T239" s="56"/>
      <c r="AT239" s="17" t="s">
        <v>173</v>
      </c>
      <c r="AU239" s="17" t="s">
        <v>86</v>
      </c>
    </row>
    <row r="240" spans="2:65" s="14" customFormat="1">
      <c r="B240" s="170"/>
      <c r="D240" s="154" t="s">
        <v>177</v>
      </c>
      <c r="E240" s="171" t="s">
        <v>1</v>
      </c>
      <c r="F240" s="172" t="s">
        <v>278</v>
      </c>
      <c r="H240" s="171" t="s">
        <v>1</v>
      </c>
      <c r="I240" s="173"/>
      <c r="L240" s="170"/>
      <c r="M240" s="174"/>
      <c r="T240" s="175"/>
      <c r="AT240" s="171" t="s">
        <v>177</v>
      </c>
      <c r="AU240" s="171" t="s">
        <v>86</v>
      </c>
      <c r="AV240" s="14" t="s">
        <v>84</v>
      </c>
      <c r="AW240" s="14" t="s">
        <v>32</v>
      </c>
      <c r="AX240" s="14" t="s">
        <v>76</v>
      </c>
      <c r="AY240" s="171" t="s">
        <v>165</v>
      </c>
    </row>
    <row r="241" spans="2:65" s="12" customFormat="1">
      <c r="B241" s="156"/>
      <c r="D241" s="154" t="s">
        <v>177</v>
      </c>
      <c r="E241" s="157" t="s">
        <v>1</v>
      </c>
      <c r="F241" s="158" t="s">
        <v>328</v>
      </c>
      <c r="H241" s="159">
        <v>616.72</v>
      </c>
      <c r="I241" s="160"/>
      <c r="L241" s="156"/>
      <c r="M241" s="161"/>
      <c r="T241" s="162"/>
      <c r="AT241" s="157" t="s">
        <v>177</v>
      </c>
      <c r="AU241" s="157" t="s">
        <v>86</v>
      </c>
      <c r="AV241" s="12" t="s">
        <v>86</v>
      </c>
      <c r="AW241" s="12" t="s">
        <v>32</v>
      </c>
      <c r="AX241" s="12" t="s">
        <v>76</v>
      </c>
      <c r="AY241" s="157" t="s">
        <v>165</v>
      </c>
    </row>
    <row r="242" spans="2:65" s="13" customFormat="1">
      <c r="B242" s="163"/>
      <c r="D242" s="154" t="s">
        <v>177</v>
      </c>
      <c r="E242" s="164" t="s">
        <v>1</v>
      </c>
      <c r="F242" s="165" t="s">
        <v>179</v>
      </c>
      <c r="H242" s="166">
        <v>616.72</v>
      </c>
      <c r="I242" s="167"/>
      <c r="L242" s="163"/>
      <c r="M242" s="168"/>
      <c r="T242" s="169"/>
      <c r="AT242" s="164" t="s">
        <v>177</v>
      </c>
      <c r="AU242" s="164" t="s">
        <v>86</v>
      </c>
      <c r="AV242" s="13" t="s">
        <v>116</v>
      </c>
      <c r="AW242" s="13" t="s">
        <v>32</v>
      </c>
      <c r="AX242" s="13" t="s">
        <v>84</v>
      </c>
      <c r="AY242" s="164" t="s">
        <v>165</v>
      </c>
    </row>
    <row r="243" spans="2:65" s="1" customFormat="1" ht="21.75" customHeight="1">
      <c r="B243" s="136"/>
      <c r="C243" s="137" t="s">
        <v>329</v>
      </c>
      <c r="D243" s="137" t="s">
        <v>167</v>
      </c>
      <c r="E243" s="138" t="s">
        <v>330</v>
      </c>
      <c r="F243" s="139" t="s">
        <v>331</v>
      </c>
      <c r="G243" s="140" t="s">
        <v>197</v>
      </c>
      <c r="H243" s="141">
        <v>2148.692</v>
      </c>
      <c r="I243" s="142"/>
      <c r="J243" s="143">
        <f>ROUND(I243*H243,2)</f>
        <v>0</v>
      </c>
      <c r="K243" s="139" t="s">
        <v>171</v>
      </c>
      <c r="L243" s="32"/>
      <c r="M243" s="144" t="s">
        <v>1</v>
      </c>
      <c r="N243" s="145" t="s">
        <v>41</v>
      </c>
      <c r="P243" s="146">
        <f>O243*H243</f>
        <v>0</v>
      </c>
      <c r="Q243" s="146">
        <v>0</v>
      </c>
      <c r="R243" s="146">
        <f>Q243*H243</f>
        <v>0</v>
      </c>
      <c r="S243" s="146">
        <v>0.01</v>
      </c>
      <c r="T243" s="147">
        <f>S243*H243</f>
        <v>21.486920000000001</v>
      </c>
      <c r="AR243" s="148" t="s">
        <v>116</v>
      </c>
      <c r="AT243" s="148" t="s">
        <v>167</v>
      </c>
      <c r="AU243" s="148" t="s">
        <v>86</v>
      </c>
      <c r="AY243" s="17" t="s">
        <v>165</v>
      </c>
      <c r="BE243" s="149">
        <f>IF(N243="základní",J243,0)</f>
        <v>0</v>
      </c>
      <c r="BF243" s="149">
        <f>IF(N243="snížená",J243,0)</f>
        <v>0</v>
      </c>
      <c r="BG243" s="149">
        <f>IF(N243="zákl. přenesená",J243,0)</f>
        <v>0</v>
      </c>
      <c r="BH243" s="149">
        <f>IF(N243="sníž. přenesená",J243,0)</f>
        <v>0</v>
      </c>
      <c r="BI243" s="149">
        <f>IF(N243="nulová",J243,0)</f>
        <v>0</v>
      </c>
      <c r="BJ243" s="17" t="s">
        <v>84</v>
      </c>
      <c r="BK243" s="149">
        <f>ROUND(I243*H243,2)</f>
        <v>0</v>
      </c>
      <c r="BL243" s="17" t="s">
        <v>116</v>
      </c>
      <c r="BM243" s="148" t="s">
        <v>332</v>
      </c>
    </row>
    <row r="244" spans="2:65" s="1" customFormat="1">
      <c r="B244" s="32"/>
      <c r="D244" s="150" t="s">
        <v>173</v>
      </c>
      <c r="F244" s="151" t="s">
        <v>333</v>
      </c>
      <c r="I244" s="152"/>
      <c r="L244" s="32"/>
      <c r="M244" s="153"/>
      <c r="T244" s="56"/>
      <c r="AT244" s="17" t="s">
        <v>173</v>
      </c>
      <c r="AU244" s="17" t="s">
        <v>86</v>
      </c>
    </row>
    <row r="245" spans="2:65" s="14" customFormat="1">
      <c r="B245" s="170"/>
      <c r="D245" s="154" t="s">
        <v>177</v>
      </c>
      <c r="E245" s="171" t="s">
        <v>1</v>
      </c>
      <c r="F245" s="172" t="s">
        <v>240</v>
      </c>
      <c r="H245" s="171" t="s">
        <v>1</v>
      </c>
      <c r="I245" s="173"/>
      <c r="L245" s="170"/>
      <c r="M245" s="174"/>
      <c r="T245" s="175"/>
      <c r="AT245" s="171" t="s">
        <v>177</v>
      </c>
      <c r="AU245" s="171" t="s">
        <v>86</v>
      </c>
      <c r="AV245" s="14" t="s">
        <v>84</v>
      </c>
      <c r="AW245" s="14" t="s">
        <v>32</v>
      </c>
      <c r="AX245" s="14" t="s">
        <v>76</v>
      </c>
      <c r="AY245" s="171" t="s">
        <v>165</v>
      </c>
    </row>
    <row r="246" spans="2:65" s="12" customFormat="1">
      <c r="B246" s="156"/>
      <c r="D246" s="154" t="s">
        <v>177</v>
      </c>
      <c r="E246" s="157" t="s">
        <v>1</v>
      </c>
      <c r="F246" s="158" t="s">
        <v>241</v>
      </c>
      <c r="H246" s="159">
        <v>2416.3200000000002</v>
      </c>
      <c r="I246" s="160"/>
      <c r="L246" s="156"/>
      <c r="M246" s="161"/>
      <c r="T246" s="162"/>
      <c r="AT246" s="157" t="s">
        <v>177</v>
      </c>
      <c r="AU246" s="157" t="s">
        <v>86</v>
      </c>
      <c r="AV246" s="12" t="s">
        <v>86</v>
      </c>
      <c r="AW246" s="12" t="s">
        <v>32</v>
      </c>
      <c r="AX246" s="12" t="s">
        <v>76</v>
      </c>
      <c r="AY246" s="157" t="s">
        <v>165</v>
      </c>
    </row>
    <row r="247" spans="2:65" s="12" customFormat="1">
      <c r="B247" s="156"/>
      <c r="D247" s="154" t="s">
        <v>177</v>
      </c>
      <c r="E247" s="157" t="s">
        <v>1</v>
      </c>
      <c r="F247" s="158" t="s">
        <v>242</v>
      </c>
      <c r="H247" s="159">
        <v>-217.65600000000001</v>
      </c>
      <c r="I247" s="160"/>
      <c r="L247" s="156"/>
      <c r="M247" s="161"/>
      <c r="T247" s="162"/>
      <c r="AT247" s="157" t="s">
        <v>177</v>
      </c>
      <c r="AU247" s="157" t="s">
        <v>86</v>
      </c>
      <c r="AV247" s="12" t="s">
        <v>86</v>
      </c>
      <c r="AW247" s="12" t="s">
        <v>32</v>
      </c>
      <c r="AX247" s="12" t="s">
        <v>76</v>
      </c>
      <c r="AY247" s="157" t="s">
        <v>165</v>
      </c>
    </row>
    <row r="248" spans="2:65" s="12" customFormat="1">
      <c r="B248" s="156"/>
      <c r="D248" s="154" t="s">
        <v>177</v>
      </c>
      <c r="E248" s="157" t="s">
        <v>1</v>
      </c>
      <c r="F248" s="158" t="s">
        <v>243</v>
      </c>
      <c r="H248" s="159">
        <v>-49.972000000000001</v>
      </c>
      <c r="I248" s="160"/>
      <c r="L248" s="156"/>
      <c r="M248" s="161"/>
      <c r="T248" s="162"/>
      <c r="AT248" s="157" t="s">
        <v>177</v>
      </c>
      <c r="AU248" s="157" t="s">
        <v>86</v>
      </c>
      <c r="AV248" s="12" t="s">
        <v>86</v>
      </c>
      <c r="AW248" s="12" t="s">
        <v>32</v>
      </c>
      <c r="AX248" s="12" t="s">
        <v>76</v>
      </c>
      <c r="AY248" s="157" t="s">
        <v>165</v>
      </c>
    </row>
    <row r="249" spans="2:65" s="13" customFormat="1">
      <c r="B249" s="163"/>
      <c r="D249" s="154" t="s">
        <v>177</v>
      </c>
      <c r="E249" s="164" t="s">
        <v>1</v>
      </c>
      <c r="F249" s="165" t="s">
        <v>179</v>
      </c>
      <c r="H249" s="166">
        <v>2148.692</v>
      </c>
      <c r="I249" s="167"/>
      <c r="L249" s="163"/>
      <c r="M249" s="168"/>
      <c r="T249" s="169"/>
      <c r="AT249" s="164" t="s">
        <v>177</v>
      </c>
      <c r="AU249" s="164" t="s">
        <v>86</v>
      </c>
      <c r="AV249" s="13" t="s">
        <v>116</v>
      </c>
      <c r="AW249" s="13" t="s">
        <v>32</v>
      </c>
      <c r="AX249" s="13" t="s">
        <v>84</v>
      </c>
      <c r="AY249" s="164" t="s">
        <v>165</v>
      </c>
    </row>
    <row r="250" spans="2:65" s="1" customFormat="1" ht="21.75" customHeight="1">
      <c r="B250" s="136"/>
      <c r="C250" s="137" t="s">
        <v>334</v>
      </c>
      <c r="D250" s="137" t="s">
        <v>167</v>
      </c>
      <c r="E250" s="138" t="s">
        <v>335</v>
      </c>
      <c r="F250" s="139" t="s">
        <v>336</v>
      </c>
      <c r="G250" s="140" t="s">
        <v>197</v>
      </c>
      <c r="H250" s="141">
        <v>49.972000000000001</v>
      </c>
      <c r="I250" s="142"/>
      <c r="J250" s="143">
        <f>ROUND(I250*H250,2)</f>
        <v>0</v>
      </c>
      <c r="K250" s="139" t="s">
        <v>171</v>
      </c>
      <c r="L250" s="32"/>
      <c r="M250" s="144" t="s">
        <v>1</v>
      </c>
      <c r="N250" s="145" t="s">
        <v>41</v>
      </c>
      <c r="P250" s="146">
        <f>O250*H250</f>
        <v>0</v>
      </c>
      <c r="Q250" s="146">
        <v>0</v>
      </c>
      <c r="R250" s="146">
        <f>Q250*H250</f>
        <v>0</v>
      </c>
      <c r="S250" s="146">
        <v>4.5999999999999999E-2</v>
      </c>
      <c r="T250" s="147">
        <f>S250*H250</f>
        <v>2.2987120000000001</v>
      </c>
      <c r="AR250" s="148" t="s">
        <v>116</v>
      </c>
      <c r="AT250" s="148" t="s">
        <v>167</v>
      </c>
      <c r="AU250" s="148" t="s">
        <v>86</v>
      </c>
      <c r="AY250" s="17" t="s">
        <v>165</v>
      </c>
      <c r="BE250" s="149">
        <f>IF(N250="základní",J250,0)</f>
        <v>0</v>
      </c>
      <c r="BF250" s="149">
        <f>IF(N250="snížená",J250,0)</f>
        <v>0</v>
      </c>
      <c r="BG250" s="149">
        <f>IF(N250="zákl. přenesená",J250,0)</f>
        <v>0</v>
      </c>
      <c r="BH250" s="149">
        <f>IF(N250="sníž. přenesená",J250,0)</f>
        <v>0</v>
      </c>
      <c r="BI250" s="149">
        <f>IF(N250="nulová",J250,0)</f>
        <v>0</v>
      </c>
      <c r="BJ250" s="17" t="s">
        <v>84</v>
      </c>
      <c r="BK250" s="149">
        <f>ROUND(I250*H250,2)</f>
        <v>0</v>
      </c>
      <c r="BL250" s="17" t="s">
        <v>116</v>
      </c>
      <c r="BM250" s="148" t="s">
        <v>337</v>
      </c>
    </row>
    <row r="251" spans="2:65" s="1" customFormat="1">
      <c r="B251" s="32"/>
      <c r="D251" s="150" t="s">
        <v>173</v>
      </c>
      <c r="F251" s="151" t="s">
        <v>338</v>
      </c>
      <c r="I251" s="152"/>
      <c r="L251" s="32"/>
      <c r="M251" s="153"/>
      <c r="T251" s="56"/>
      <c r="AT251" s="17" t="s">
        <v>173</v>
      </c>
      <c r="AU251" s="17" t="s">
        <v>86</v>
      </c>
    </row>
    <row r="252" spans="2:65" s="12" customFormat="1">
      <c r="B252" s="156"/>
      <c r="D252" s="154" t="s">
        <v>177</v>
      </c>
      <c r="E252" s="157" t="s">
        <v>1</v>
      </c>
      <c r="F252" s="158" t="s">
        <v>210</v>
      </c>
      <c r="H252" s="159">
        <v>49.972000000000001</v>
      </c>
      <c r="I252" s="160"/>
      <c r="L252" s="156"/>
      <c r="M252" s="161"/>
      <c r="T252" s="162"/>
      <c r="AT252" s="157" t="s">
        <v>177</v>
      </c>
      <c r="AU252" s="157" t="s">
        <v>86</v>
      </c>
      <c r="AV252" s="12" t="s">
        <v>86</v>
      </c>
      <c r="AW252" s="12" t="s">
        <v>32</v>
      </c>
      <c r="AX252" s="12" t="s">
        <v>76</v>
      </c>
      <c r="AY252" s="157" t="s">
        <v>165</v>
      </c>
    </row>
    <row r="253" spans="2:65" s="13" customFormat="1">
      <c r="B253" s="163"/>
      <c r="D253" s="154" t="s">
        <v>177</v>
      </c>
      <c r="E253" s="164" t="s">
        <v>1</v>
      </c>
      <c r="F253" s="165" t="s">
        <v>179</v>
      </c>
      <c r="H253" s="166">
        <v>49.972000000000001</v>
      </c>
      <c r="I253" s="167"/>
      <c r="L253" s="163"/>
      <c r="M253" s="168"/>
      <c r="T253" s="169"/>
      <c r="AT253" s="164" t="s">
        <v>177</v>
      </c>
      <c r="AU253" s="164" t="s">
        <v>86</v>
      </c>
      <c r="AV253" s="13" t="s">
        <v>116</v>
      </c>
      <c r="AW253" s="13" t="s">
        <v>32</v>
      </c>
      <c r="AX253" s="13" t="s">
        <v>84</v>
      </c>
      <c r="AY253" s="164" t="s">
        <v>165</v>
      </c>
    </row>
    <row r="254" spans="2:65" s="1" customFormat="1" ht="16.5" customHeight="1">
      <c r="B254" s="136"/>
      <c r="C254" s="137" t="s">
        <v>339</v>
      </c>
      <c r="D254" s="137" t="s">
        <v>167</v>
      </c>
      <c r="E254" s="138" t="s">
        <v>340</v>
      </c>
      <c r="F254" s="139" t="s">
        <v>341</v>
      </c>
      <c r="G254" s="140" t="s">
        <v>197</v>
      </c>
      <c r="H254" s="141">
        <v>162.84</v>
      </c>
      <c r="I254" s="142"/>
      <c r="J254" s="143">
        <f>ROUND(I254*H254,2)</f>
        <v>0</v>
      </c>
      <c r="K254" s="139" t="s">
        <v>171</v>
      </c>
      <c r="L254" s="32"/>
      <c r="M254" s="144" t="s">
        <v>1</v>
      </c>
      <c r="N254" s="145" t="s">
        <v>41</v>
      </c>
      <c r="P254" s="146">
        <f>O254*H254</f>
        <v>0</v>
      </c>
      <c r="Q254" s="146">
        <v>0</v>
      </c>
      <c r="R254" s="146">
        <f>Q254*H254</f>
        <v>0</v>
      </c>
      <c r="S254" s="146">
        <v>6.8000000000000005E-2</v>
      </c>
      <c r="T254" s="147">
        <f>S254*H254</f>
        <v>11.073120000000001</v>
      </c>
      <c r="AR254" s="148" t="s">
        <v>116</v>
      </c>
      <c r="AT254" s="148" t="s">
        <v>167</v>
      </c>
      <c r="AU254" s="148" t="s">
        <v>86</v>
      </c>
      <c r="AY254" s="17" t="s">
        <v>165</v>
      </c>
      <c r="BE254" s="149">
        <f>IF(N254="základní",J254,0)</f>
        <v>0</v>
      </c>
      <c r="BF254" s="149">
        <f>IF(N254="snížená",J254,0)</f>
        <v>0</v>
      </c>
      <c r="BG254" s="149">
        <f>IF(N254="zákl. přenesená",J254,0)</f>
        <v>0</v>
      </c>
      <c r="BH254" s="149">
        <f>IF(N254="sníž. přenesená",J254,0)</f>
        <v>0</v>
      </c>
      <c r="BI254" s="149">
        <f>IF(N254="nulová",J254,0)</f>
        <v>0</v>
      </c>
      <c r="BJ254" s="17" t="s">
        <v>84</v>
      </c>
      <c r="BK254" s="149">
        <f>ROUND(I254*H254,2)</f>
        <v>0</v>
      </c>
      <c r="BL254" s="17" t="s">
        <v>116</v>
      </c>
      <c r="BM254" s="148" t="s">
        <v>342</v>
      </c>
    </row>
    <row r="255" spans="2:65" s="1" customFormat="1">
      <c r="B255" s="32"/>
      <c r="D255" s="150" t="s">
        <v>173</v>
      </c>
      <c r="F255" s="151" t="s">
        <v>343</v>
      </c>
      <c r="I255" s="152"/>
      <c r="L255" s="32"/>
      <c r="M255" s="153"/>
      <c r="T255" s="56"/>
      <c r="AT255" s="17" t="s">
        <v>173</v>
      </c>
      <c r="AU255" s="17" t="s">
        <v>86</v>
      </c>
    </row>
    <row r="256" spans="2:65" s="14" customFormat="1">
      <c r="B256" s="170"/>
      <c r="D256" s="154" t="s">
        <v>177</v>
      </c>
      <c r="E256" s="171" t="s">
        <v>1</v>
      </c>
      <c r="F256" s="172" t="s">
        <v>278</v>
      </c>
      <c r="H256" s="171" t="s">
        <v>1</v>
      </c>
      <c r="I256" s="173"/>
      <c r="L256" s="170"/>
      <c r="M256" s="174"/>
      <c r="T256" s="175"/>
      <c r="AT256" s="171" t="s">
        <v>177</v>
      </c>
      <c r="AU256" s="171" t="s">
        <v>86</v>
      </c>
      <c r="AV256" s="14" t="s">
        <v>84</v>
      </c>
      <c r="AW256" s="14" t="s">
        <v>32</v>
      </c>
      <c r="AX256" s="14" t="s">
        <v>76</v>
      </c>
      <c r="AY256" s="171" t="s">
        <v>165</v>
      </c>
    </row>
    <row r="257" spans="2:65" s="12" customFormat="1">
      <c r="B257" s="156"/>
      <c r="D257" s="154" t="s">
        <v>177</v>
      </c>
      <c r="E257" s="157" t="s">
        <v>1</v>
      </c>
      <c r="F257" s="158" t="s">
        <v>344</v>
      </c>
      <c r="H257" s="159">
        <v>162.84</v>
      </c>
      <c r="I257" s="160"/>
      <c r="L257" s="156"/>
      <c r="M257" s="161"/>
      <c r="T257" s="162"/>
      <c r="AT257" s="157" t="s">
        <v>177</v>
      </c>
      <c r="AU257" s="157" t="s">
        <v>86</v>
      </c>
      <c r="AV257" s="12" t="s">
        <v>86</v>
      </c>
      <c r="AW257" s="12" t="s">
        <v>32</v>
      </c>
      <c r="AX257" s="12" t="s">
        <v>76</v>
      </c>
      <c r="AY257" s="157" t="s">
        <v>165</v>
      </c>
    </row>
    <row r="258" spans="2:65" s="13" customFormat="1">
      <c r="B258" s="163"/>
      <c r="D258" s="154" t="s">
        <v>177</v>
      </c>
      <c r="E258" s="164" t="s">
        <v>1</v>
      </c>
      <c r="F258" s="165" t="s">
        <v>179</v>
      </c>
      <c r="H258" s="166">
        <v>162.84</v>
      </c>
      <c r="I258" s="167"/>
      <c r="L258" s="163"/>
      <c r="M258" s="168"/>
      <c r="T258" s="169"/>
      <c r="AT258" s="164" t="s">
        <v>177</v>
      </c>
      <c r="AU258" s="164" t="s">
        <v>86</v>
      </c>
      <c r="AV258" s="13" t="s">
        <v>116</v>
      </c>
      <c r="AW258" s="13" t="s">
        <v>32</v>
      </c>
      <c r="AX258" s="13" t="s">
        <v>84</v>
      </c>
      <c r="AY258" s="164" t="s">
        <v>165</v>
      </c>
    </row>
    <row r="259" spans="2:65" s="11" customFormat="1" ht="22.9" customHeight="1">
      <c r="B259" s="124"/>
      <c r="D259" s="125" t="s">
        <v>75</v>
      </c>
      <c r="E259" s="134" t="s">
        <v>345</v>
      </c>
      <c r="F259" s="134" t="s">
        <v>346</v>
      </c>
      <c r="I259" s="127"/>
      <c r="J259" s="135">
        <f>BK259</f>
        <v>0</v>
      </c>
      <c r="L259" s="124"/>
      <c r="M259" s="129"/>
      <c r="P259" s="130">
        <f>SUM(P260:P270)</f>
        <v>0</v>
      </c>
      <c r="R259" s="130">
        <f>SUM(R260:R270)</f>
        <v>0</v>
      </c>
      <c r="T259" s="131">
        <f>SUM(T260:T270)</f>
        <v>0</v>
      </c>
      <c r="AR259" s="125" t="s">
        <v>84</v>
      </c>
      <c r="AT259" s="132" t="s">
        <v>75</v>
      </c>
      <c r="AU259" s="132" t="s">
        <v>84</v>
      </c>
      <c r="AY259" s="125" t="s">
        <v>165</v>
      </c>
      <c r="BK259" s="133">
        <f>SUM(BK260:BK270)</f>
        <v>0</v>
      </c>
    </row>
    <row r="260" spans="2:65" s="1" customFormat="1" ht="16.5" customHeight="1">
      <c r="B260" s="136"/>
      <c r="C260" s="137" t="s">
        <v>347</v>
      </c>
      <c r="D260" s="137" t="s">
        <v>167</v>
      </c>
      <c r="E260" s="138" t="s">
        <v>348</v>
      </c>
      <c r="F260" s="139" t="s">
        <v>349</v>
      </c>
      <c r="G260" s="140" t="s">
        <v>182</v>
      </c>
      <c r="H260" s="141">
        <v>79.412999999999997</v>
      </c>
      <c r="I260" s="142"/>
      <c r="J260" s="143">
        <f>ROUND(I260*H260,2)</f>
        <v>0</v>
      </c>
      <c r="K260" s="139" t="s">
        <v>189</v>
      </c>
      <c r="L260" s="32"/>
      <c r="M260" s="144" t="s">
        <v>1</v>
      </c>
      <c r="N260" s="145" t="s">
        <v>41</v>
      </c>
      <c r="P260" s="146">
        <f>O260*H260</f>
        <v>0</v>
      </c>
      <c r="Q260" s="146">
        <v>0</v>
      </c>
      <c r="R260" s="146">
        <f>Q260*H260</f>
        <v>0</v>
      </c>
      <c r="S260" s="146">
        <v>0</v>
      </c>
      <c r="T260" s="147">
        <f>S260*H260</f>
        <v>0</v>
      </c>
      <c r="AR260" s="148" t="s">
        <v>116</v>
      </c>
      <c r="AT260" s="148" t="s">
        <v>167</v>
      </c>
      <c r="AU260" s="148" t="s">
        <v>86</v>
      </c>
      <c r="AY260" s="17" t="s">
        <v>165</v>
      </c>
      <c r="BE260" s="149">
        <f>IF(N260="základní",J260,0)</f>
        <v>0</v>
      </c>
      <c r="BF260" s="149">
        <f>IF(N260="snížená",J260,0)</f>
        <v>0</v>
      </c>
      <c r="BG260" s="149">
        <f>IF(N260="zákl. přenesená",J260,0)</f>
        <v>0</v>
      </c>
      <c r="BH260" s="149">
        <f>IF(N260="sníž. přenesená",J260,0)</f>
        <v>0</v>
      </c>
      <c r="BI260" s="149">
        <f>IF(N260="nulová",J260,0)</f>
        <v>0</v>
      </c>
      <c r="BJ260" s="17" t="s">
        <v>84</v>
      </c>
      <c r="BK260" s="149">
        <f>ROUND(I260*H260,2)</f>
        <v>0</v>
      </c>
      <c r="BL260" s="17" t="s">
        <v>116</v>
      </c>
      <c r="BM260" s="148" t="s">
        <v>350</v>
      </c>
    </row>
    <row r="261" spans="2:65" s="1" customFormat="1" ht="29.25">
      <c r="B261" s="32"/>
      <c r="D261" s="154" t="s">
        <v>175</v>
      </c>
      <c r="F261" s="155" t="s">
        <v>351</v>
      </c>
      <c r="I261" s="152"/>
      <c r="L261" s="32"/>
      <c r="M261" s="153"/>
      <c r="T261" s="56"/>
      <c r="AT261" s="17" t="s">
        <v>175</v>
      </c>
      <c r="AU261" s="17" t="s">
        <v>86</v>
      </c>
    </row>
    <row r="262" spans="2:65" s="1" customFormat="1" ht="16.5" customHeight="1">
      <c r="B262" s="136"/>
      <c r="C262" s="137" t="s">
        <v>352</v>
      </c>
      <c r="D262" s="137" t="s">
        <v>167</v>
      </c>
      <c r="E262" s="138" t="s">
        <v>353</v>
      </c>
      <c r="F262" s="139" t="s">
        <v>354</v>
      </c>
      <c r="G262" s="140" t="s">
        <v>182</v>
      </c>
      <c r="H262" s="141">
        <v>79.412999999999997</v>
      </c>
      <c r="I262" s="142"/>
      <c r="J262" s="143">
        <f>ROUND(I262*H262,2)</f>
        <v>0</v>
      </c>
      <c r="K262" s="139" t="s">
        <v>189</v>
      </c>
      <c r="L262" s="32"/>
      <c r="M262" s="144" t="s">
        <v>1</v>
      </c>
      <c r="N262" s="145" t="s">
        <v>41</v>
      </c>
      <c r="P262" s="146">
        <f>O262*H262</f>
        <v>0</v>
      </c>
      <c r="Q262" s="146">
        <v>0</v>
      </c>
      <c r="R262" s="146">
        <f>Q262*H262</f>
        <v>0</v>
      </c>
      <c r="S262" s="146">
        <v>0</v>
      </c>
      <c r="T262" s="147">
        <f>S262*H262</f>
        <v>0</v>
      </c>
      <c r="AR262" s="148" t="s">
        <v>116</v>
      </c>
      <c r="AT262" s="148" t="s">
        <v>167</v>
      </c>
      <c r="AU262" s="148" t="s">
        <v>86</v>
      </c>
      <c r="AY262" s="17" t="s">
        <v>165</v>
      </c>
      <c r="BE262" s="149">
        <f>IF(N262="základní",J262,0)</f>
        <v>0</v>
      </c>
      <c r="BF262" s="149">
        <f>IF(N262="snížená",J262,0)</f>
        <v>0</v>
      </c>
      <c r="BG262" s="149">
        <f>IF(N262="zákl. přenesená",J262,0)</f>
        <v>0</v>
      </c>
      <c r="BH262" s="149">
        <f>IF(N262="sníž. přenesená",J262,0)</f>
        <v>0</v>
      </c>
      <c r="BI262" s="149">
        <f>IF(N262="nulová",J262,0)</f>
        <v>0</v>
      </c>
      <c r="BJ262" s="17" t="s">
        <v>84</v>
      </c>
      <c r="BK262" s="149">
        <f>ROUND(I262*H262,2)</f>
        <v>0</v>
      </c>
      <c r="BL262" s="17" t="s">
        <v>116</v>
      </c>
      <c r="BM262" s="148" t="s">
        <v>355</v>
      </c>
    </row>
    <row r="263" spans="2:65" s="1" customFormat="1" ht="29.25">
      <c r="B263" s="32"/>
      <c r="D263" s="154" t="s">
        <v>175</v>
      </c>
      <c r="F263" s="155" t="s">
        <v>356</v>
      </c>
      <c r="I263" s="152"/>
      <c r="L263" s="32"/>
      <c r="M263" s="153"/>
      <c r="T263" s="56"/>
      <c r="AT263" s="17" t="s">
        <v>175</v>
      </c>
      <c r="AU263" s="17" t="s">
        <v>86</v>
      </c>
    </row>
    <row r="264" spans="2:65" s="1" customFormat="1" ht="16.5" customHeight="1">
      <c r="B264" s="136"/>
      <c r="C264" s="137" t="s">
        <v>357</v>
      </c>
      <c r="D264" s="137" t="s">
        <v>167</v>
      </c>
      <c r="E264" s="138" t="s">
        <v>358</v>
      </c>
      <c r="F264" s="139" t="s">
        <v>359</v>
      </c>
      <c r="G264" s="140" t="s">
        <v>182</v>
      </c>
      <c r="H264" s="141">
        <v>79.412999999999997</v>
      </c>
      <c r="I264" s="142"/>
      <c r="J264" s="143">
        <f>ROUND(I264*H264,2)</f>
        <v>0</v>
      </c>
      <c r="K264" s="139" t="s">
        <v>171</v>
      </c>
      <c r="L264" s="32"/>
      <c r="M264" s="144" t="s">
        <v>1</v>
      </c>
      <c r="N264" s="145" t="s">
        <v>41</v>
      </c>
      <c r="P264" s="146">
        <f>O264*H264</f>
        <v>0</v>
      </c>
      <c r="Q264" s="146">
        <v>0</v>
      </c>
      <c r="R264" s="146">
        <f>Q264*H264</f>
        <v>0</v>
      </c>
      <c r="S264" s="146">
        <v>0</v>
      </c>
      <c r="T264" s="147">
        <f>S264*H264</f>
        <v>0</v>
      </c>
      <c r="AR264" s="148" t="s">
        <v>116</v>
      </c>
      <c r="AT264" s="148" t="s">
        <v>167</v>
      </c>
      <c r="AU264" s="148" t="s">
        <v>86</v>
      </c>
      <c r="AY264" s="17" t="s">
        <v>165</v>
      </c>
      <c r="BE264" s="149">
        <f>IF(N264="základní",J264,0)</f>
        <v>0</v>
      </c>
      <c r="BF264" s="149">
        <f>IF(N264="snížená",J264,0)</f>
        <v>0</v>
      </c>
      <c r="BG264" s="149">
        <f>IF(N264="zákl. přenesená",J264,0)</f>
        <v>0</v>
      </c>
      <c r="BH264" s="149">
        <f>IF(N264="sníž. přenesená",J264,0)</f>
        <v>0</v>
      </c>
      <c r="BI264" s="149">
        <f>IF(N264="nulová",J264,0)</f>
        <v>0</v>
      </c>
      <c r="BJ264" s="17" t="s">
        <v>84</v>
      </c>
      <c r="BK264" s="149">
        <f>ROUND(I264*H264,2)</f>
        <v>0</v>
      </c>
      <c r="BL264" s="17" t="s">
        <v>116</v>
      </c>
      <c r="BM264" s="148" t="s">
        <v>360</v>
      </c>
    </row>
    <row r="265" spans="2:65" s="1" customFormat="1">
      <c r="B265" s="32"/>
      <c r="D265" s="150" t="s">
        <v>173</v>
      </c>
      <c r="F265" s="151" t="s">
        <v>361</v>
      </c>
      <c r="I265" s="152"/>
      <c r="L265" s="32"/>
      <c r="M265" s="153"/>
      <c r="T265" s="56"/>
      <c r="AT265" s="17" t="s">
        <v>173</v>
      </c>
      <c r="AU265" s="17" t="s">
        <v>86</v>
      </c>
    </row>
    <row r="266" spans="2:65" s="1" customFormat="1" ht="16.5" customHeight="1">
      <c r="B266" s="136"/>
      <c r="C266" s="137" t="s">
        <v>362</v>
      </c>
      <c r="D266" s="137" t="s">
        <v>167</v>
      </c>
      <c r="E266" s="138" t="s">
        <v>363</v>
      </c>
      <c r="F266" s="139" t="s">
        <v>364</v>
      </c>
      <c r="G266" s="140" t="s">
        <v>182</v>
      </c>
      <c r="H266" s="141">
        <v>1588.26</v>
      </c>
      <c r="I266" s="142"/>
      <c r="J266" s="143">
        <f>ROUND(I266*H266,2)</f>
        <v>0</v>
      </c>
      <c r="K266" s="139" t="s">
        <v>171</v>
      </c>
      <c r="L266" s="32"/>
      <c r="M266" s="144" t="s">
        <v>1</v>
      </c>
      <c r="N266" s="145" t="s">
        <v>41</v>
      </c>
      <c r="P266" s="146">
        <f>O266*H266</f>
        <v>0</v>
      </c>
      <c r="Q266" s="146">
        <v>0</v>
      </c>
      <c r="R266" s="146">
        <f>Q266*H266</f>
        <v>0</v>
      </c>
      <c r="S266" s="146">
        <v>0</v>
      </c>
      <c r="T266" s="147">
        <f>S266*H266</f>
        <v>0</v>
      </c>
      <c r="AR266" s="148" t="s">
        <v>116</v>
      </c>
      <c r="AT266" s="148" t="s">
        <v>167</v>
      </c>
      <c r="AU266" s="148" t="s">
        <v>86</v>
      </c>
      <c r="AY266" s="17" t="s">
        <v>165</v>
      </c>
      <c r="BE266" s="149">
        <f>IF(N266="základní",J266,0)</f>
        <v>0</v>
      </c>
      <c r="BF266" s="149">
        <f>IF(N266="snížená",J266,0)</f>
        <v>0</v>
      </c>
      <c r="BG266" s="149">
        <f>IF(N266="zákl. přenesená",J266,0)</f>
        <v>0</v>
      </c>
      <c r="BH266" s="149">
        <f>IF(N266="sníž. přenesená",J266,0)</f>
        <v>0</v>
      </c>
      <c r="BI266" s="149">
        <f>IF(N266="nulová",J266,0)</f>
        <v>0</v>
      </c>
      <c r="BJ266" s="17" t="s">
        <v>84</v>
      </c>
      <c r="BK266" s="149">
        <f>ROUND(I266*H266,2)</f>
        <v>0</v>
      </c>
      <c r="BL266" s="17" t="s">
        <v>116</v>
      </c>
      <c r="BM266" s="148" t="s">
        <v>365</v>
      </c>
    </row>
    <row r="267" spans="2:65" s="1" customFormat="1">
      <c r="B267" s="32"/>
      <c r="D267" s="150" t="s">
        <v>173</v>
      </c>
      <c r="F267" s="151" t="s">
        <v>366</v>
      </c>
      <c r="I267" s="152"/>
      <c r="L267" s="32"/>
      <c r="M267" s="153"/>
      <c r="T267" s="56"/>
      <c r="AT267" s="17" t="s">
        <v>173</v>
      </c>
      <c r="AU267" s="17" t="s">
        <v>86</v>
      </c>
    </row>
    <row r="268" spans="2:65" s="12" customFormat="1">
      <c r="B268" s="156"/>
      <c r="D268" s="154" t="s">
        <v>177</v>
      </c>
      <c r="F268" s="158" t="s">
        <v>367</v>
      </c>
      <c r="H268" s="159">
        <v>1588.26</v>
      </c>
      <c r="I268" s="160"/>
      <c r="L268" s="156"/>
      <c r="M268" s="161"/>
      <c r="T268" s="162"/>
      <c r="AT268" s="157" t="s">
        <v>177</v>
      </c>
      <c r="AU268" s="157" t="s">
        <v>86</v>
      </c>
      <c r="AV268" s="12" t="s">
        <v>86</v>
      </c>
      <c r="AW268" s="12" t="s">
        <v>3</v>
      </c>
      <c r="AX268" s="12" t="s">
        <v>84</v>
      </c>
      <c r="AY268" s="157" t="s">
        <v>165</v>
      </c>
    </row>
    <row r="269" spans="2:65" s="1" customFormat="1" ht="16.5" customHeight="1">
      <c r="B269" s="136"/>
      <c r="C269" s="137" t="s">
        <v>368</v>
      </c>
      <c r="D269" s="137" t="s">
        <v>167</v>
      </c>
      <c r="E269" s="138" t="s">
        <v>369</v>
      </c>
      <c r="F269" s="139" t="s">
        <v>370</v>
      </c>
      <c r="G269" s="140" t="s">
        <v>182</v>
      </c>
      <c r="H269" s="141">
        <v>79.412999999999997</v>
      </c>
      <c r="I269" s="142"/>
      <c r="J269" s="143">
        <f>ROUND(I269*H269,2)</f>
        <v>0</v>
      </c>
      <c r="K269" s="139" t="s">
        <v>171</v>
      </c>
      <c r="L269" s="32"/>
      <c r="M269" s="144" t="s">
        <v>1</v>
      </c>
      <c r="N269" s="145" t="s">
        <v>41</v>
      </c>
      <c r="P269" s="146">
        <f>O269*H269</f>
        <v>0</v>
      </c>
      <c r="Q269" s="146">
        <v>0</v>
      </c>
      <c r="R269" s="146">
        <f>Q269*H269</f>
        <v>0</v>
      </c>
      <c r="S269" s="146">
        <v>0</v>
      </c>
      <c r="T269" s="147">
        <f>S269*H269</f>
        <v>0</v>
      </c>
      <c r="AR269" s="148" t="s">
        <v>116</v>
      </c>
      <c r="AT269" s="148" t="s">
        <v>167</v>
      </c>
      <c r="AU269" s="148" t="s">
        <v>86</v>
      </c>
      <c r="AY269" s="17" t="s">
        <v>165</v>
      </c>
      <c r="BE269" s="149">
        <f>IF(N269="základní",J269,0)</f>
        <v>0</v>
      </c>
      <c r="BF269" s="149">
        <f>IF(N269="snížená",J269,0)</f>
        <v>0</v>
      </c>
      <c r="BG269" s="149">
        <f>IF(N269="zákl. přenesená",J269,0)</f>
        <v>0</v>
      </c>
      <c r="BH269" s="149">
        <f>IF(N269="sníž. přenesená",J269,0)</f>
        <v>0</v>
      </c>
      <c r="BI269" s="149">
        <f>IF(N269="nulová",J269,0)</f>
        <v>0</v>
      </c>
      <c r="BJ269" s="17" t="s">
        <v>84</v>
      </c>
      <c r="BK269" s="149">
        <f>ROUND(I269*H269,2)</f>
        <v>0</v>
      </c>
      <c r="BL269" s="17" t="s">
        <v>116</v>
      </c>
      <c r="BM269" s="148" t="s">
        <v>371</v>
      </c>
    </row>
    <row r="270" spans="2:65" s="1" customFormat="1">
      <c r="B270" s="32"/>
      <c r="D270" s="150" t="s">
        <v>173</v>
      </c>
      <c r="F270" s="151" t="s">
        <v>372</v>
      </c>
      <c r="I270" s="152"/>
      <c r="L270" s="32"/>
      <c r="M270" s="153"/>
      <c r="T270" s="56"/>
      <c r="AT270" s="17" t="s">
        <v>173</v>
      </c>
      <c r="AU270" s="17" t="s">
        <v>86</v>
      </c>
    </row>
    <row r="271" spans="2:65" s="11" customFormat="1" ht="22.9" customHeight="1">
      <c r="B271" s="124"/>
      <c r="D271" s="125" t="s">
        <v>75</v>
      </c>
      <c r="E271" s="134" t="s">
        <v>373</v>
      </c>
      <c r="F271" s="134" t="s">
        <v>374</v>
      </c>
      <c r="I271" s="127"/>
      <c r="J271" s="135">
        <f>BK271</f>
        <v>0</v>
      </c>
      <c r="L271" s="124"/>
      <c r="M271" s="129"/>
      <c r="P271" s="130">
        <f>SUM(P272:P273)</f>
        <v>0</v>
      </c>
      <c r="R271" s="130">
        <f>SUM(R272:R273)</f>
        <v>0</v>
      </c>
      <c r="T271" s="131">
        <f>SUM(T272:T273)</f>
        <v>0</v>
      </c>
      <c r="AR271" s="125" t="s">
        <v>84</v>
      </c>
      <c r="AT271" s="132" t="s">
        <v>75</v>
      </c>
      <c r="AU271" s="132" t="s">
        <v>84</v>
      </c>
      <c r="AY271" s="125" t="s">
        <v>165</v>
      </c>
      <c r="BK271" s="133">
        <f>SUM(BK272:BK273)</f>
        <v>0</v>
      </c>
    </row>
    <row r="272" spans="2:65" s="1" customFormat="1" ht="16.5" customHeight="1">
      <c r="B272" s="136"/>
      <c r="C272" s="137" t="s">
        <v>375</v>
      </c>
      <c r="D272" s="137" t="s">
        <v>167</v>
      </c>
      <c r="E272" s="138" t="s">
        <v>376</v>
      </c>
      <c r="F272" s="139" t="s">
        <v>377</v>
      </c>
      <c r="G272" s="140" t="s">
        <v>182</v>
      </c>
      <c r="H272" s="141">
        <v>57.825000000000003</v>
      </c>
      <c r="I272" s="142"/>
      <c r="J272" s="143">
        <f>ROUND(I272*H272,2)</f>
        <v>0</v>
      </c>
      <c r="K272" s="139" t="s">
        <v>189</v>
      </c>
      <c r="L272" s="32"/>
      <c r="M272" s="144" t="s">
        <v>1</v>
      </c>
      <c r="N272" s="145" t="s">
        <v>41</v>
      </c>
      <c r="P272" s="146">
        <f>O272*H272</f>
        <v>0</v>
      </c>
      <c r="Q272" s="146">
        <v>0</v>
      </c>
      <c r="R272" s="146">
        <f>Q272*H272</f>
        <v>0</v>
      </c>
      <c r="S272" s="146">
        <v>0</v>
      </c>
      <c r="T272" s="147">
        <f>S272*H272</f>
        <v>0</v>
      </c>
      <c r="AR272" s="148" t="s">
        <v>116</v>
      </c>
      <c r="AT272" s="148" t="s">
        <v>167</v>
      </c>
      <c r="AU272" s="148" t="s">
        <v>86</v>
      </c>
      <c r="AY272" s="17" t="s">
        <v>165</v>
      </c>
      <c r="BE272" s="149">
        <f>IF(N272="základní",J272,0)</f>
        <v>0</v>
      </c>
      <c r="BF272" s="149">
        <f>IF(N272="snížená",J272,0)</f>
        <v>0</v>
      </c>
      <c r="BG272" s="149">
        <f>IF(N272="zákl. přenesená",J272,0)</f>
        <v>0</v>
      </c>
      <c r="BH272" s="149">
        <f>IF(N272="sníž. přenesená",J272,0)</f>
        <v>0</v>
      </c>
      <c r="BI272" s="149">
        <f>IF(N272="nulová",J272,0)</f>
        <v>0</v>
      </c>
      <c r="BJ272" s="17" t="s">
        <v>84</v>
      </c>
      <c r="BK272" s="149">
        <f>ROUND(I272*H272,2)</f>
        <v>0</v>
      </c>
      <c r="BL272" s="17" t="s">
        <v>116</v>
      </c>
      <c r="BM272" s="148" t="s">
        <v>378</v>
      </c>
    </row>
    <row r="273" spans="2:65" s="1" customFormat="1" ht="39">
      <c r="B273" s="32"/>
      <c r="D273" s="154" t="s">
        <v>175</v>
      </c>
      <c r="F273" s="155" t="s">
        <v>379</v>
      </c>
      <c r="I273" s="152"/>
      <c r="L273" s="32"/>
      <c r="M273" s="153"/>
      <c r="T273" s="56"/>
      <c r="AT273" s="17" t="s">
        <v>175</v>
      </c>
      <c r="AU273" s="17" t="s">
        <v>86</v>
      </c>
    </row>
    <row r="274" spans="2:65" s="11" customFormat="1" ht="25.9" customHeight="1">
      <c r="B274" s="124"/>
      <c r="D274" s="125" t="s">
        <v>75</v>
      </c>
      <c r="E274" s="126" t="s">
        <v>380</v>
      </c>
      <c r="F274" s="126" t="s">
        <v>381</v>
      </c>
      <c r="I274" s="127"/>
      <c r="J274" s="128">
        <f>BK274</f>
        <v>0</v>
      </c>
      <c r="L274" s="124"/>
      <c r="M274" s="129"/>
      <c r="P274" s="130">
        <f>P275+P282+P294+P305+P324+P345+P379+P407+P418</f>
        <v>0</v>
      </c>
      <c r="R274" s="130">
        <f>R275+R282+R294+R305+R324+R345+R379+R407+R418</f>
        <v>12.384110109999998</v>
      </c>
      <c r="T274" s="131">
        <f>T275+T282+T294+T305+T324+T345+T379+T407+T418</f>
        <v>2.4284639400000003</v>
      </c>
      <c r="AR274" s="125" t="s">
        <v>86</v>
      </c>
      <c r="AT274" s="132" t="s">
        <v>75</v>
      </c>
      <c r="AU274" s="132" t="s">
        <v>76</v>
      </c>
      <c r="AY274" s="125" t="s">
        <v>165</v>
      </c>
      <c r="BK274" s="133">
        <f>BK275+BK282+BK294+BK305+BK324+BK345+BK379+BK407+BK418</f>
        <v>0</v>
      </c>
    </row>
    <row r="275" spans="2:65" s="11" customFormat="1" ht="22.9" customHeight="1">
      <c r="B275" s="124"/>
      <c r="D275" s="125" t="s">
        <v>75</v>
      </c>
      <c r="E275" s="134" t="s">
        <v>382</v>
      </c>
      <c r="F275" s="134" t="s">
        <v>383</v>
      </c>
      <c r="I275" s="127"/>
      <c r="J275" s="135">
        <f>BK275</f>
        <v>0</v>
      </c>
      <c r="L275" s="124"/>
      <c r="M275" s="129"/>
      <c r="P275" s="130">
        <f>SUM(P276:P281)</f>
        <v>0</v>
      </c>
      <c r="R275" s="130">
        <f>SUM(R276:R281)</f>
        <v>0</v>
      </c>
      <c r="T275" s="131">
        <f>SUM(T276:T281)</f>
        <v>0.38802000000000003</v>
      </c>
      <c r="AR275" s="125" t="s">
        <v>86</v>
      </c>
      <c r="AT275" s="132" t="s">
        <v>75</v>
      </c>
      <c r="AU275" s="132" t="s">
        <v>84</v>
      </c>
      <c r="AY275" s="125" t="s">
        <v>165</v>
      </c>
      <c r="BK275" s="133">
        <f>SUM(BK276:BK281)</f>
        <v>0</v>
      </c>
    </row>
    <row r="276" spans="2:65" s="1" customFormat="1" ht="16.5" customHeight="1">
      <c r="B276" s="136"/>
      <c r="C276" s="137" t="s">
        <v>384</v>
      </c>
      <c r="D276" s="137" t="s">
        <v>167</v>
      </c>
      <c r="E276" s="138" t="s">
        <v>385</v>
      </c>
      <c r="F276" s="139" t="s">
        <v>386</v>
      </c>
      <c r="G276" s="140" t="s">
        <v>387</v>
      </c>
      <c r="H276" s="141">
        <v>4</v>
      </c>
      <c r="I276" s="142"/>
      <c r="J276" s="143">
        <f>ROUND(I276*H276,2)</f>
        <v>0</v>
      </c>
      <c r="K276" s="139" t="s">
        <v>171</v>
      </c>
      <c r="L276" s="32"/>
      <c r="M276" s="144" t="s">
        <v>1</v>
      </c>
      <c r="N276" s="145" t="s">
        <v>41</v>
      </c>
      <c r="P276" s="146">
        <f>O276*H276</f>
        <v>0</v>
      </c>
      <c r="Q276" s="146">
        <v>0</v>
      </c>
      <c r="R276" s="146">
        <f>Q276*H276</f>
        <v>0</v>
      </c>
      <c r="S276" s="146">
        <v>1.933E-2</v>
      </c>
      <c r="T276" s="147">
        <f>S276*H276</f>
        <v>7.732E-2</v>
      </c>
      <c r="AR276" s="148" t="s">
        <v>261</v>
      </c>
      <c r="AT276" s="148" t="s">
        <v>167</v>
      </c>
      <c r="AU276" s="148" t="s">
        <v>86</v>
      </c>
      <c r="AY276" s="17" t="s">
        <v>165</v>
      </c>
      <c r="BE276" s="149">
        <f>IF(N276="základní",J276,0)</f>
        <v>0</v>
      </c>
      <c r="BF276" s="149">
        <f>IF(N276="snížená",J276,0)</f>
        <v>0</v>
      </c>
      <c r="BG276" s="149">
        <f>IF(N276="zákl. přenesená",J276,0)</f>
        <v>0</v>
      </c>
      <c r="BH276" s="149">
        <f>IF(N276="sníž. přenesená",J276,0)</f>
        <v>0</v>
      </c>
      <c r="BI276" s="149">
        <f>IF(N276="nulová",J276,0)</f>
        <v>0</v>
      </c>
      <c r="BJ276" s="17" t="s">
        <v>84</v>
      </c>
      <c r="BK276" s="149">
        <f>ROUND(I276*H276,2)</f>
        <v>0</v>
      </c>
      <c r="BL276" s="17" t="s">
        <v>261</v>
      </c>
      <c r="BM276" s="148" t="s">
        <v>388</v>
      </c>
    </row>
    <row r="277" spans="2:65" s="1" customFormat="1">
      <c r="B277" s="32"/>
      <c r="D277" s="150" t="s">
        <v>173</v>
      </c>
      <c r="F277" s="151" t="s">
        <v>389</v>
      </c>
      <c r="I277" s="152"/>
      <c r="L277" s="32"/>
      <c r="M277" s="153"/>
      <c r="T277" s="56"/>
      <c r="AT277" s="17" t="s">
        <v>173</v>
      </c>
      <c r="AU277" s="17" t="s">
        <v>86</v>
      </c>
    </row>
    <row r="278" spans="2:65" s="1" customFormat="1" ht="16.5" customHeight="1">
      <c r="B278" s="136"/>
      <c r="C278" s="137" t="s">
        <v>390</v>
      </c>
      <c r="D278" s="137" t="s">
        <v>167</v>
      </c>
      <c r="E278" s="138" t="s">
        <v>391</v>
      </c>
      <c r="F278" s="139" t="s">
        <v>392</v>
      </c>
      <c r="G278" s="140" t="s">
        <v>387</v>
      </c>
      <c r="H278" s="141">
        <v>15</v>
      </c>
      <c r="I278" s="142"/>
      <c r="J278" s="143">
        <f>ROUND(I278*H278,2)</f>
        <v>0</v>
      </c>
      <c r="K278" s="139" t="s">
        <v>171</v>
      </c>
      <c r="L278" s="32"/>
      <c r="M278" s="144" t="s">
        <v>1</v>
      </c>
      <c r="N278" s="145" t="s">
        <v>41</v>
      </c>
      <c r="P278" s="146">
        <f>O278*H278</f>
        <v>0</v>
      </c>
      <c r="Q278" s="146">
        <v>0</v>
      </c>
      <c r="R278" s="146">
        <f>Q278*H278</f>
        <v>0</v>
      </c>
      <c r="S278" s="146">
        <v>1.9460000000000002E-2</v>
      </c>
      <c r="T278" s="147">
        <f>S278*H278</f>
        <v>0.29190000000000005</v>
      </c>
      <c r="AR278" s="148" t="s">
        <v>261</v>
      </c>
      <c r="AT278" s="148" t="s">
        <v>167</v>
      </c>
      <c r="AU278" s="148" t="s">
        <v>86</v>
      </c>
      <c r="AY278" s="17" t="s">
        <v>165</v>
      </c>
      <c r="BE278" s="149">
        <f>IF(N278="základní",J278,0)</f>
        <v>0</v>
      </c>
      <c r="BF278" s="149">
        <f>IF(N278="snížená",J278,0)</f>
        <v>0</v>
      </c>
      <c r="BG278" s="149">
        <f>IF(N278="zákl. přenesená",J278,0)</f>
        <v>0</v>
      </c>
      <c r="BH278" s="149">
        <f>IF(N278="sníž. přenesená",J278,0)</f>
        <v>0</v>
      </c>
      <c r="BI278" s="149">
        <f>IF(N278="nulová",J278,0)</f>
        <v>0</v>
      </c>
      <c r="BJ278" s="17" t="s">
        <v>84</v>
      </c>
      <c r="BK278" s="149">
        <f>ROUND(I278*H278,2)</f>
        <v>0</v>
      </c>
      <c r="BL278" s="17" t="s">
        <v>261</v>
      </c>
      <c r="BM278" s="148" t="s">
        <v>393</v>
      </c>
    </row>
    <row r="279" spans="2:65" s="1" customFormat="1">
      <c r="B279" s="32"/>
      <c r="D279" s="150" t="s">
        <v>173</v>
      </c>
      <c r="F279" s="151" t="s">
        <v>394</v>
      </c>
      <c r="I279" s="152"/>
      <c r="L279" s="32"/>
      <c r="M279" s="153"/>
      <c r="T279" s="56"/>
      <c r="AT279" s="17" t="s">
        <v>173</v>
      </c>
      <c r="AU279" s="17" t="s">
        <v>86</v>
      </c>
    </row>
    <row r="280" spans="2:65" s="1" customFormat="1" ht="16.5" customHeight="1">
      <c r="B280" s="136"/>
      <c r="C280" s="137" t="s">
        <v>395</v>
      </c>
      <c r="D280" s="137" t="s">
        <v>167</v>
      </c>
      <c r="E280" s="138" t="s">
        <v>396</v>
      </c>
      <c r="F280" s="139" t="s">
        <v>397</v>
      </c>
      <c r="G280" s="140" t="s">
        <v>387</v>
      </c>
      <c r="H280" s="141">
        <v>1</v>
      </c>
      <c r="I280" s="142"/>
      <c r="J280" s="143">
        <f>ROUND(I280*H280,2)</f>
        <v>0</v>
      </c>
      <c r="K280" s="139" t="s">
        <v>171</v>
      </c>
      <c r="L280" s="32"/>
      <c r="M280" s="144" t="s">
        <v>1</v>
      </c>
      <c r="N280" s="145" t="s">
        <v>41</v>
      </c>
      <c r="P280" s="146">
        <f>O280*H280</f>
        <v>0</v>
      </c>
      <c r="Q280" s="146">
        <v>0</v>
      </c>
      <c r="R280" s="146">
        <f>Q280*H280</f>
        <v>0</v>
      </c>
      <c r="S280" s="146">
        <v>1.8800000000000001E-2</v>
      </c>
      <c r="T280" s="147">
        <f>S280*H280</f>
        <v>1.8800000000000001E-2</v>
      </c>
      <c r="AR280" s="148" t="s">
        <v>261</v>
      </c>
      <c r="AT280" s="148" t="s">
        <v>167</v>
      </c>
      <c r="AU280" s="148" t="s">
        <v>86</v>
      </c>
      <c r="AY280" s="17" t="s">
        <v>165</v>
      </c>
      <c r="BE280" s="149">
        <f>IF(N280="základní",J280,0)</f>
        <v>0</v>
      </c>
      <c r="BF280" s="149">
        <f>IF(N280="snížená",J280,0)</f>
        <v>0</v>
      </c>
      <c r="BG280" s="149">
        <f>IF(N280="zákl. přenesená",J280,0)</f>
        <v>0</v>
      </c>
      <c r="BH280" s="149">
        <f>IF(N280="sníž. přenesená",J280,0)</f>
        <v>0</v>
      </c>
      <c r="BI280" s="149">
        <f>IF(N280="nulová",J280,0)</f>
        <v>0</v>
      </c>
      <c r="BJ280" s="17" t="s">
        <v>84</v>
      </c>
      <c r="BK280" s="149">
        <f>ROUND(I280*H280,2)</f>
        <v>0</v>
      </c>
      <c r="BL280" s="17" t="s">
        <v>261</v>
      </c>
      <c r="BM280" s="148" t="s">
        <v>398</v>
      </c>
    </row>
    <row r="281" spans="2:65" s="1" customFormat="1">
      <c r="B281" s="32"/>
      <c r="D281" s="150" t="s">
        <v>173</v>
      </c>
      <c r="F281" s="151" t="s">
        <v>399</v>
      </c>
      <c r="I281" s="152"/>
      <c r="L281" s="32"/>
      <c r="M281" s="153"/>
      <c r="T281" s="56"/>
      <c r="AT281" s="17" t="s">
        <v>173</v>
      </c>
      <c r="AU281" s="17" t="s">
        <v>86</v>
      </c>
    </row>
    <row r="282" spans="2:65" s="11" customFormat="1" ht="22.9" customHeight="1">
      <c r="B282" s="124"/>
      <c r="D282" s="125" t="s">
        <v>75</v>
      </c>
      <c r="E282" s="134" t="s">
        <v>400</v>
      </c>
      <c r="F282" s="134" t="s">
        <v>401</v>
      </c>
      <c r="I282" s="127"/>
      <c r="J282" s="135">
        <f>BK282</f>
        <v>0</v>
      </c>
      <c r="L282" s="124"/>
      <c r="M282" s="129"/>
      <c r="P282" s="130">
        <f>SUM(P283:P293)</f>
        <v>0</v>
      </c>
      <c r="R282" s="130">
        <f>SUM(R283:R293)</f>
        <v>0.39498639999999996</v>
      </c>
      <c r="T282" s="131">
        <f>SUM(T283:T293)</f>
        <v>0</v>
      </c>
      <c r="AR282" s="125" t="s">
        <v>86</v>
      </c>
      <c r="AT282" s="132" t="s">
        <v>75</v>
      </c>
      <c r="AU282" s="132" t="s">
        <v>84</v>
      </c>
      <c r="AY282" s="125" t="s">
        <v>165</v>
      </c>
      <c r="BK282" s="133">
        <f>SUM(BK283:BK293)</f>
        <v>0</v>
      </c>
    </row>
    <row r="283" spans="2:65" s="1" customFormat="1" ht="16.5" customHeight="1">
      <c r="B283" s="136"/>
      <c r="C283" s="137" t="s">
        <v>402</v>
      </c>
      <c r="D283" s="137" t="s">
        <v>167</v>
      </c>
      <c r="E283" s="138" t="s">
        <v>403</v>
      </c>
      <c r="F283" s="139" t="s">
        <v>404</v>
      </c>
      <c r="G283" s="140" t="s">
        <v>197</v>
      </c>
      <c r="H283" s="141">
        <v>7.56</v>
      </c>
      <c r="I283" s="142"/>
      <c r="J283" s="143">
        <f>ROUND(I283*H283,2)</f>
        <v>0</v>
      </c>
      <c r="K283" s="139" t="s">
        <v>171</v>
      </c>
      <c r="L283" s="32"/>
      <c r="M283" s="144" t="s">
        <v>1</v>
      </c>
      <c r="N283" s="145" t="s">
        <v>41</v>
      </c>
      <c r="P283" s="146">
        <f>O283*H283</f>
        <v>0</v>
      </c>
      <c r="Q283" s="146">
        <v>1.6240000000000001E-2</v>
      </c>
      <c r="R283" s="146">
        <f>Q283*H283</f>
        <v>0.12277440000000001</v>
      </c>
      <c r="S283" s="146">
        <v>0</v>
      </c>
      <c r="T283" s="147">
        <f>S283*H283</f>
        <v>0</v>
      </c>
      <c r="AR283" s="148" t="s">
        <v>116</v>
      </c>
      <c r="AT283" s="148" t="s">
        <v>167</v>
      </c>
      <c r="AU283" s="148" t="s">
        <v>86</v>
      </c>
      <c r="AY283" s="17" t="s">
        <v>165</v>
      </c>
      <c r="BE283" s="149">
        <f>IF(N283="základní",J283,0)</f>
        <v>0</v>
      </c>
      <c r="BF283" s="149">
        <f>IF(N283="snížená",J283,0)</f>
        <v>0</v>
      </c>
      <c r="BG283" s="149">
        <f>IF(N283="zákl. přenesená",J283,0)</f>
        <v>0</v>
      </c>
      <c r="BH283" s="149">
        <f>IF(N283="sníž. přenesená",J283,0)</f>
        <v>0</v>
      </c>
      <c r="BI283" s="149">
        <f>IF(N283="nulová",J283,0)</f>
        <v>0</v>
      </c>
      <c r="BJ283" s="17" t="s">
        <v>84</v>
      </c>
      <c r="BK283" s="149">
        <f>ROUND(I283*H283,2)</f>
        <v>0</v>
      </c>
      <c r="BL283" s="17" t="s">
        <v>116</v>
      </c>
      <c r="BM283" s="148" t="s">
        <v>405</v>
      </c>
    </row>
    <row r="284" spans="2:65" s="1" customFormat="1">
      <c r="B284" s="32"/>
      <c r="D284" s="150" t="s">
        <v>173</v>
      </c>
      <c r="F284" s="151" t="s">
        <v>406</v>
      </c>
      <c r="I284" s="152"/>
      <c r="L284" s="32"/>
      <c r="M284" s="153"/>
      <c r="T284" s="56"/>
      <c r="AT284" s="17" t="s">
        <v>173</v>
      </c>
      <c r="AU284" s="17" t="s">
        <v>86</v>
      </c>
    </row>
    <row r="285" spans="2:65" s="1" customFormat="1" ht="21.75" customHeight="1">
      <c r="B285" s="136"/>
      <c r="C285" s="137" t="s">
        <v>407</v>
      </c>
      <c r="D285" s="137" t="s">
        <v>167</v>
      </c>
      <c r="E285" s="138" t="s">
        <v>408</v>
      </c>
      <c r="F285" s="139" t="s">
        <v>409</v>
      </c>
      <c r="G285" s="140" t="s">
        <v>197</v>
      </c>
      <c r="H285" s="141">
        <v>1.8</v>
      </c>
      <c r="I285" s="142"/>
      <c r="J285" s="143">
        <f>ROUND(I285*H285,2)</f>
        <v>0</v>
      </c>
      <c r="K285" s="139" t="s">
        <v>171</v>
      </c>
      <c r="L285" s="32"/>
      <c r="M285" s="144" t="s">
        <v>1</v>
      </c>
      <c r="N285" s="145" t="s">
        <v>41</v>
      </c>
      <c r="P285" s="146">
        <f>O285*H285</f>
        <v>0</v>
      </c>
      <c r="Q285" s="146">
        <v>2.964E-2</v>
      </c>
      <c r="R285" s="146">
        <f>Q285*H285</f>
        <v>5.3352000000000004E-2</v>
      </c>
      <c r="S285" s="146">
        <v>0</v>
      </c>
      <c r="T285" s="147">
        <f>S285*H285</f>
        <v>0</v>
      </c>
      <c r="AR285" s="148" t="s">
        <v>261</v>
      </c>
      <c r="AT285" s="148" t="s">
        <v>167</v>
      </c>
      <c r="AU285" s="148" t="s">
        <v>86</v>
      </c>
      <c r="AY285" s="17" t="s">
        <v>165</v>
      </c>
      <c r="BE285" s="149">
        <f>IF(N285="základní",J285,0)</f>
        <v>0</v>
      </c>
      <c r="BF285" s="149">
        <f>IF(N285="snížená",J285,0)</f>
        <v>0</v>
      </c>
      <c r="BG285" s="149">
        <f>IF(N285="zákl. přenesená",J285,0)</f>
        <v>0</v>
      </c>
      <c r="BH285" s="149">
        <f>IF(N285="sníž. přenesená",J285,0)</f>
        <v>0</v>
      </c>
      <c r="BI285" s="149">
        <f>IF(N285="nulová",J285,0)</f>
        <v>0</v>
      </c>
      <c r="BJ285" s="17" t="s">
        <v>84</v>
      </c>
      <c r="BK285" s="149">
        <f>ROUND(I285*H285,2)</f>
        <v>0</v>
      </c>
      <c r="BL285" s="17" t="s">
        <v>261</v>
      </c>
      <c r="BM285" s="148" t="s">
        <v>410</v>
      </c>
    </row>
    <row r="286" spans="2:65" s="1" customFormat="1">
      <c r="B286" s="32"/>
      <c r="D286" s="150" t="s">
        <v>173</v>
      </c>
      <c r="F286" s="151" t="s">
        <v>411</v>
      </c>
      <c r="I286" s="152"/>
      <c r="L286" s="32"/>
      <c r="M286" s="153"/>
      <c r="T286" s="56"/>
      <c r="AT286" s="17" t="s">
        <v>173</v>
      </c>
      <c r="AU286" s="17" t="s">
        <v>86</v>
      </c>
    </row>
    <row r="287" spans="2:65" s="1" customFormat="1" ht="21.75" customHeight="1">
      <c r="B287" s="136"/>
      <c r="C287" s="137" t="s">
        <v>412</v>
      </c>
      <c r="D287" s="137" t="s">
        <v>167</v>
      </c>
      <c r="E287" s="138" t="s">
        <v>413</v>
      </c>
      <c r="F287" s="139" t="s">
        <v>414</v>
      </c>
      <c r="G287" s="140" t="s">
        <v>197</v>
      </c>
      <c r="H287" s="141">
        <v>35.299999999999997</v>
      </c>
      <c r="I287" s="142"/>
      <c r="J287" s="143">
        <f>ROUND(I287*H287,2)</f>
        <v>0</v>
      </c>
      <c r="K287" s="139" t="s">
        <v>171</v>
      </c>
      <c r="L287" s="32"/>
      <c r="M287" s="144" t="s">
        <v>1</v>
      </c>
      <c r="N287" s="145" t="s">
        <v>41</v>
      </c>
      <c r="P287" s="146">
        <f>O287*H287</f>
        <v>0</v>
      </c>
      <c r="Q287" s="146">
        <v>1.25E-3</v>
      </c>
      <c r="R287" s="146">
        <f>Q287*H287</f>
        <v>4.4124999999999998E-2</v>
      </c>
      <c r="S287" s="146">
        <v>0</v>
      </c>
      <c r="T287" s="147">
        <f>S287*H287</f>
        <v>0</v>
      </c>
      <c r="AR287" s="148" t="s">
        <v>261</v>
      </c>
      <c r="AT287" s="148" t="s">
        <v>167</v>
      </c>
      <c r="AU287" s="148" t="s">
        <v>86</v>
      </c>
      <c r="AY287" s="17" t="s">
        <v>165</v>
      </c>
      <c r="BE287" s="149">
        <f>IF(N287="základní",J287,0)</f>
        <v>0</v>
      </c>
      <c r="BF287" s="149">
        <f>IF(N287="snížená",J287,0)</f>
        <v>0</v>
      </c>
      <c r="BG287" s="149">
        <f>IF(N287="zákl. přenesená",J287,0)</f>
        <v>0</v>
      </c>
      <c r="BH287" s="149">
        <f>IF(N287="sníž. přenesená",J287,0)</f>
        <v>0</v>
      </c>
      <c r="BI287" s="149">
        <f>IF(N287="nulová",J287,0)</f>
        <v>0</v>
      </c>
      <c r="BJ287" s="17" t="s">
        <v>84</v>
      </c>
      <c r="BK287" s="149">
        <f>ROUND(I287*H287,2)</f>
        <v>0</v>
      </c>
      <c r="BL287" s="17" t="s">
        <v>261</v>
      </c>
      <c r="BM287" s="148" t="s">
        <v>415</v>
      </c>
    </row>
    <row r="288" spans="2:65" s="1" customFormat="1">
      <c r="B288" s="32"/>
      <c r="D288" s="150" t="s">
        <v>173</v>
      </c>
      <c r="F288" s="151" t="s">
        <v>416</v>
      </c>
      <c r="I288" s="152"/>
      <c r="L288" s="32"/>
      <c r="M288" s="153"/>
      <c r="T288" s="56"/>
      <c r="AT288" s="17" t="s">
        <v>173</v>
      </c>
      <c r="AU288" s="17" t="s">
        <v>86</v>
      </c>
    </row>
    <row r="289" spans="2:65" s="1" customFormat="1" ht="16.5" customHeight="1">
      <c r="B289" s="136"/>
      <c r="C289" s="176" t="s">
        <v>417</v>
      </c>
      <c r="D289" s="176" t="s">
        <v>418</v>
      </c>
      <c r="E289" s="177" t="s">
        <v>419</v>
      </c>
      <c r="F289" s="178" t="s">
        <v>420</v>
      </c>
      <c r="G289" s="179" t="s">
        <v>197</v>
      </c>
      <c r="H289" s="180">
        <v>38.83</v>
      </c>
      <c r="I289" s="181"/>
      <c r="J289" s="182">
        <f>ROUND(I289*H289,2)</f>
        <v>0</v>
      </c>
      <c r="K289" s="178" t="s">
        <v>189</v>
      </c>
      <c r="L289" s="183"/>
      <c r="M289" s="184" t="s">
        <v>1</v>
      </c>
      <c r="N289" s="185" t="s">
        <v>41</v>
      </c>
      <c r="P289" s="146">
        <f>O289*H289</f>
        <v>0</v>
      </c>
      <c r="Q289" s="146">
        <v>4.4999999999999997E-3</v>
      </c>
      <c r="R289" s="146">
        <f>Q289*H289</f>
        <v>0.17473499999999997</v>
      </c>
      <c r="S289" s="146">
        <v>0</v>
      </c>
      <c r="T289" s="147">
        <f>S289*H289</f>
        <v>0</v>
      </c>
      <c r="AR289" s="148" t="s">
        <v>357</v>
      </c>
      <c r="AT289" s="148" t="s">
        <v>418</v>
      </c>
      <c r="AU289" s="148" t="s">
        <v>86</v>
      </c>
      <c r="AY289" s="17" t="s">
        <v>165</v>
      </c>
      <c r="BE289" s="149">
        <f>IF(N289="základní",J289,0)</f>
        <v>0</v>
      </c>
      <c r="BF289" s="149">
        <f>IF(N289="snížená",J289,0)</f>
        <v>0</v>
      </c>
      <c r="BG289" s="149">
        <f>IF(N289="zákl. přenesená",J289,0)</f>
        <v>0</v>
      </c>
      <c r="BH289" s="149">
        <f>IF(N289="sníž. přenesená",J289,0)</f>
        <v>0</v>
      </c>
      <c r="BI289" s="149">
        <f>IF(N289="nulová",J289,0)</f>
        <v>0</v>
      </c>
      <c r="BJ289" s="17" t="s">
        <v>84</v>
      </c>
      <c r="BK289" s="149">
        <f>ROUND(I289*H289,2)</f>
        <v>0</v>
      </c>
      <c r="BL289" s="17" t="s">
        <v>261</v>
      </c>
      <c r="BM289" s="148" t="s">
        <v>421</v>
      </c>
    </row>
    <row r="290" spans="2:65" s="1" customFormat="1" ht="39">
      <c r="B290" s="32"/>
      <c r="D290" s="154" t="s">
        <v>175</v>
      </c>
      <c r="F290" s="155" t="s">
        <v>422</v>
      </c>
      <c r="I290" s="152"/>
      <c r="L290" s="32"/>
      <c r="M290" s="153"/>
      <c r="T290" s="56"/>
      <c r="AT290" s="17" t="s">
        <v>175</v>
      </c>
      <c r="AU290" s="17" t="s">
        <v>86</v>
      </c>
    </row>
    <row r="291" spans="2:65" s="12" customFormat="1">
      <c r="B291" s="156"/>
      <c r="D291" s="154" t="s">
        <v>177</v>
      </c>
      <c r="F291" s="158" t="s">
        <v>423</v>
      </c>
      <c r="H291" s="159">
        <v>38.83</v>
      </c>
      <c r="I291" s="160"/>
      <c r="L291" s="156"/>
      <c r="M291" s="161"/>
      <c r="T291" s="162"/>
      <c r="AT291" s="157" t="s">
        <v>177</v>
      </c>
      <c r="AU291" s="157" t="s">
        <v>86</v>
      </c>
      <c r="AV291" s="12" t="s">
        <v>86</v>
      </c>
      <c r="AW291" s="12" t="s">
        <v>3</v>
      </c>
      <c r="AX291" s="12" t="s">
        <v>84</v>
      </c>
      <c r="AY291" s="157" t="s">
        <v>165</v>
      </c>
    </row>
    <row r="292" spans="2:65" s="1" customFormat="1" ht="21.75" customHeight="1">
      <c r="B292" s="136"/>
      <c r="C292" s="137" t="s">
        <v>424</v>
      </c>
      <c r="D292" s="137" t="s">
        <v>167</v>
      </c>
      <c r="E292" s="138" t="s">
        <v>425</v>
      </c>
      <c r="F292" s="139" t="s">
        <v>426</v>
      </c>
      <c r="G292" s="140" t="s">
        <v>182</v>
      </c>
      <c r="H292" s="141">
        <v>0.27200000000000002</v>
      </c>
      <c r="I292" s="142"/>
      <c r="J292" s="143">
        <f>ROUND(I292*H292,2)</f>
        <v>0</v>
      </c>
      <c r="K292" s="139" t="s">
        <v>171</v>
      </c>
      <c r="L292" s="32"/>
      <c r="M292" s="144" t="s">
        <v>1</v>
      </c>
      <c r="N292" s="145" t="s">
        <v>41</v>
      </c>
      <c r="P292" s="146">
        <f>O292*H292</f>
        <v>0</v>
      </c>
      <c r="Q292" s="146">
        <v>0</v>
      </c>
      <c r="R292" s="146">
        <f>Q292*H292</f>
        <v>0</v>
      </c>
      <c r="S292" s="146">
        <v>0</v>
      </c>
      <c r="T292" s="147">
        <f>S292*H292</f>
        <v>0</v>
      </c>
      <c r="AR292" s="148" t="s">
        <v>261</v>
      </c>
      <c r="AT292" s="148" t="s">
        <v>167</v>
      </c>
      <c r="AU292" s="148" t="s">
        <v>86</v>
      </c>
      <c r="AY292" s="17" t="s">
        <v>165</v>
      </c>
      <c r="BE292" s="149">
        <f>IF(N292="základní",J292,0)</f>
        <v>0</v>
      </c>
      <c r="BF292" s="149">
        <f>IF(N292="snížená",J292,0)</f>
        <v>0</v>
      </c>
      <c r="BG292" s="149">
        <f>IF(N292="zákl. přenesená",J292,0)</f>
        <v>0</v>
      </c>
      <c r="BH292" s="149">
        <f>IF(N292="sníž. přenesená",J292,0)</f>
        <v>0</v>
      </c>
      <c r="BI292" s="149">
        <f>IF(N292="nulová",J292,0)</f>
        <v>0</v>
      </c>
      <c r="BJ292" s="17" t="s">
        <v>84</v>
      </c>
      <c r="BK292" s="149">
        <f>ROUND(I292*H292,2)</f>
        <v>0</v>
      </c>
      <c r="BL292" s="17" t="s">
        <v>261</v>
      </c>
      <c r="BM292" s="148" t="s">
        <v>427</v>
      </c>
    </row>
    <row r="293" spans="2:65" s="1" customFormat="1">
      <c r="B293" s="32"/>
      <c r="D293" s="150" t="s">
        <v>173</v>
      </c>
      <c r="F293" s="151" t="s">
        <v>428</v>
      </c>
      <c r="I293" s="152"/>
      <c r="L293" s="32"/>
      <c r="M293" s="153"/>
      <c r="T293" s="56"/>
      <c r="AT293" s="17" t="s">
        <v>173</v>
      </c>
      <c r="AU293" s="17" t="s">
        <v>86</v>
      </c>
    </row>
    <row r="294" spans="2:65" s="11" customFormat="1" ht="22.9" customHeight="1">
      <c r="B294" s="124"/>
      <c r="D294" s="125" t="s">
        <v>75</v>
      </c>
      <c r="E294" s="134" t="s">
        <v>429</v>
      </c>
      <c r="F294" s="134" t="s">
        <v>430</v>
      </c>
      <c r="I294" s="127"/>
      <c r="J294" s="135">
        <f>BK294</f>
        <v>0</v>
      </c>
      <c r="L294" s="124"/>
      <c r="M294" s="129"/>
      <c r="P294" s="130">
        <f>SUM(P295:P304)</f>
        <v>0</v>
      </c>
      <c r="R294" s="130">
        <f>SUM(R295:R304)</f>
        <v>0</v>
      </c>
      <c r="T294" s="131">
        <f>SUM(T295:T304)</f>
        <v>0.44159999999999999</v>
      </c>
      <c r="AR294" s="125" t="s">
        <v>86</v>
      </c>
      <c r="AT294" s="132" t="s">
        <v>75</v>
      </c>
      <c r="AU294" s="132" t="s">
        <v>84</v>
      </c>
      <c r="AY294" s="125" t="s">
        <v>165</v>
      </c>
      <c r="BK294" s="133">
        <f>SUM(BK295:BK304)</f>
        <v>0</v>
      </c>
    </row>
    <row r="295" spans="2:65" s="1" customFormat="1" ht="24.2" customHeight="1">
      <c r="B295" s="136"/>
      <c r="C295" s="137" t="s">
        <v>431</v>
      </c>
      <c r="D295" s="137" t="s">
        <v>167</v>
      </c>
      <c r="E295" s="138" t="s">
        <v>432</v>
      </c>
      <c r="F295" s="139" t="s">
        <v>433</v>
      </c>
      <c r="G295" s="140" t="s">
        <v>434</v>
      </c>
      <c r="H295" s="141">
        <v>3</v>
      </c>
      <c r="I295" s="142"/>
      <c r="J295" s="143">
        <f>ROUND(I295*H295,2)</f>
        <v>0</v>
      </c>
      <c r="K295" s="139" t="s">
        <v>189</v>
      </c>
      <c r="L295" s="32"/>
      <c r="M295" s="144" t="s">
        <v>1</v>
      </c>
      <c r="N295" s="145" t="s">
        <v>41</v>
      </c>
      <c r="P295" s="146">
        <f>O295*H295</f>
        <v>0</v>
      </c>
      <c r="Q295" s="146">
        <v>0</v>
      </c>
      <c r="R295" s="146">
        <f>Q295*H295</f>
        <v>0</v>
      </c>
      <c r="S295" s="146">
        <v>0</v>
      </c>
      <c r="T295" s="147">
        <f>S295*H295</f>
        <v>0</v>
      </c>
      <c r="AR295" s="148" t="s">
        <v>261</v>
      </c>
      <c r="AT295" s="148" t="s">
        <v>167</v>
      </c>
      <c r="AU295" s="148" t="s">
        <v>86</v>
      </c>
      <c r="AY295" s="17" t="s">
        <v>165</v>
      </c>
      <c r="BE295" s="149">
        <f>IF(N295="základní",J295,0)</f>
        <v>0</v>
      </c>
      <c r="BF295" s="149">
        <f>IF(N295="snížená",J295,0)</f>
        <v>0</v>
      </c>
      <c r="BG295" s="149">
        <f>IF(N295="zákl. přenesená",J295,0)</f>
        <v>0</v>
      </c>
      <c r="BH295" s="149">
        <f>IF(N295="sníž. přenesená",J295,0)</f>
        <v>0</v>
      </c>
      <c r="BI295" s="149">
        <f>IF(N295="nulová",J295,0)</f>
        <v>0</v>
      </c>
      <c r="BJ295" s="17" t="s">
        <v>84</v>
      </c>
      <c r="BK295" s="149">
        <f>ROUND(I295*H295,2)</f>
        <v>0</v>
      </c>
      <c r="BL295" s="17" t="s">
        <v>261</v>
      </c>
      <c r="BM295" s="148" t="s">
        <v>435</v>
      </c>
    </row>
    <row r="296" spans="2:65" s="1" customFormat="1" ht="39">
      <c r="B296" s="32"/>
      <c r="D296" s="154" t="s">
        <v>175</v>
      </c>
      <c r="F296" s="155" t="s">
        <v>436</v>
      </c>
      <c r="I296" s="152"/>
      <c r="L296" s="32"/>
      <c r="M296" s="153"/>
      <c r="T296" s="56"/>
      <c r="AT296" s="17" t="s">
        <v>175</v>
      </c>
      <c r="AU296" s="17" t="s">
        <v>86</v>
      </c>
    </row>
    <row r="297" spans="2:65" s="1" customFormat="1" ht="16.5" customHeight="1">
      <c r="B297" s="136"/>
      <c r="C297" s="137" t="s">
        <v>437</v>
      </c>
      <c r="D297" s="137" t="s">
        <v>167</v>
      </c>
      <c r="E297" s="138" t="s">
        <v>438</v>
      </c>
      <c r="F297" s="139" t="s">
        <v>439</v>
      </c>
      <c r="G297" s="140" t="s">
        <v>434</v>
      </c>
      <c r="H297" s="141">
        <v>4</v>
      </c>
      <c r="I297" s="142"/>
      <c r="J297" s="143">
        <f>ROUND(I297*H297,2)</f>
        <v>0</v>
      </c>
      <c r="K297" s="139" t="s">
        <v>189</v>
      </c>
      <c r="L297" s="32"/>
      <c r="M297" s="144" t="s">
        <v>1</v>
      </c>
      <c r="N297" s="145" t="s">
        <v>41</v>
      </c>
      <c r="P297" s="146">
        <f>O297*H297</f>
        <v>0</v>
      </c>
      <c r="Q297" s="146">
        <v>0</v>
      </c>
      <c r="R297" s="146">
        <f>Q297*H297</f>
        <v>0</v>
      </c>
      <c r="S297" s="146">
        <v>0</v>
      </c>
      <c r="T297" s="147">
        <f>S297*H297</f>
        <v>0</v>
      </c>
      <c r="AR297" s="148" t="s">
        <v>261</v>
      </c>
      <c r="AT297" s="148" t="s">
        <v>167</v>
      </c>
      <c r="AU297" s="148" t="s">
        <v>86</v>
      </c>
      <c r="AY297" s="17" t="s">
        <v>165</v>
      </c>
      <c r="BE297" s="149">
        <f>IF(N297="základní",J297,0)</f>
        <v>0</v>
      </c>
      <c r="BF297" s="149">
        <f>IF(N297="snížená",J297,0)</f>
        <v>0</v>
      </c>
      <c r="BG297" s="149">
        <f>IF(N297="zákl. přenesená",J297,0)</f>
        <v>0</v>
      </c>
      <c r="BH297" s="149">
        <f>IF(N297="sníž. přenesená",J297,0)</f>
        <v>0</v>
      </c>
      <c r="BI297" s="149">
        <f>IF(N297="nulová",J297,0)</f>
        <v>0</v>
      </c>
      <c r="BJ297" s="17" t="s">
        <v>84</v>
      </c>
      <c r="BK297" s="149">
        <f>ROUND(I297*H297,2)</f>
        <v>0</v>
      </c>
      <c r="BL297" s="17" t="s">
        <v>261</v>
      </c>
      <c r="BM297" s="148" t="s">
        <v>440</v>
      </c>
    </row>
    <row r="298" spans="2:65" s="1" customFormat="1" ht="39">
      <c r="B298" s="32"/>
      <c r="D298" s="154" t="s">
        <v>175</v>
      </c>
      <c r="F298" s="155" t="s">
        <v>436</v>
      </c>
      <c r="I298" s="152"/>
      <c r="L298" s="32"/>
      <c r="M298" s="153"/>
      <c r="T298" s="56"/>
      <c r="AT298" s="17" t="s">
        <v>175</v>
      </c>
      <c r="AU298" s="17" t="s">
        <v>86</v>
      </c>
    </row>
    <row r="299" spans="2:65" s="1" customFormat="1" ht="16.5" customHeight="1">
      <c r="B299" s="136"/>
      <c r="C299" s="137" t="s">
        <v>441</v>
      </c>
      <c r="D299" s="137" t="s">
        <v>167</v>
      </c>
      <c r="E299" s="138" t="s">
        <v>442</v>
      </c>
      <c r="F299" s="139" t="s">
        <v>443</v>
      </c>
      <c r="G299" s="140" t="s">
        <v>434</v>
      </c>
      <c r="H299" s="141">
        <v>2</v>
      </c>
      <c r="I299" s="142"/>
      <c r="J299" s="143">
        <f>ROUND(I299*H299,2)</f>
        <v>0</v>
      </c>
      <c r="K299" s="139" t="s">
        <v>189</v>
      </c>
      <c r="L299" s="32"/>
      <c r="M299" s="144" t="s">
        <v>1</v>
      </c>
      <c r="N299" s="145" t="s">
        <v>41</v>
      </c>
      <c r="P299" s="146">
        <f>O299*H299</f>
        <v>0</v>
      </c>
      <c r="Q299" s="146">
        <v>0</v>
      </c>
      <c r="R299" s="146">
        <f>Q299*H299</f>
        <v>0</v>
      </c>
      <c r="S299" s="146">
        <v>0</v>
      </c>
      <c r="T299" s="147">
        <f>S299*H299</f>
        <v>0</v>
      </c>
      <c r="AR299" s="148" t="s">
        <v>261</v>
      </c>
      <c r="AT299" s="148" t="s">
        <v>167</v>
      </c>
      <c r="AU299" s="148" t="s">
        <v>86</v>
      </c>
      <c r="AY299" s="17" t="s">
        <v>165</v>
      </c>
      <c r="BE299" s="149">
        <f>IF(N299="základní",J299,0)</f>
        <v>0</v>
      </c>
      <c r="BF299" s="149">
        <f>IF(N299="snížená",J299,0)</f>
        <v>0</v>
      </c>
      <c r="BG299" s="149">
        <f>IF(N299="zákl. přenesená",J299,0)</f>
        <v>0</v>
      </c>
      <c r="BH299" s="149">
        <f>IF(N299="sníž. přenesená",J299,0)</f>
        <v>0</v>
      </c>
      <c r="BI299" s="149">
        <f>IF(N299="nulová",J299,0)</f>
        <v>0</v>
      </c>
      <c r="BJ299" s="17" t="s">
        <v>84</v>
      </c>
      <c r="BK299" s="149">
        <f>ROUND(I299*H299,2)</f>
        <v>0</v>
      </c>
      <c r="BL299" s="17" t="s">
        <v>261</v>
      </c>
      <c r="BM299" s="148" t="s">
        <v>444</v>
      </c>
    </row>
    <row r="300" spans="2:65" s="1" customFormat="1" ht="39">
      <c r="B300" s="32"/>
      <c r="D300" s="154" t="s">
        <v>175</v>
      </c>
      <c r="F300" s="155" t="s">
        <v>436</v>
      </c>
      <c r="I300" s="152"/>
      <c r="L300" s="32"/>
      <c r="M300" s="153"/>
      <c r="T300" s="56"/>
      <c r="AT300" s="17" t="s">
        <v>175</v>
      </c>
      <c r="AU300" s="17" t="s">
        <v>86</v>
      </c>
    </row>
    <row r="301" spans="2:65" s="1" customFormat="1" ht="16.5" customHeight="1">
      <c r="B301" s="136"/>
      <c r="C301" s="137" t="s">
        <v>445</v>
      </c>
      <c r="D301" s="137" t="s">
        <v>167</v>
      </c>
      <c r="E301" s="138" t="s">
        <v>446</v>
      </c>
      <c r="F301" s="139" t="s">
        <v>447</v>
      </c>
      <c r="G301" s="140" t="s">
        <v>448</v>
      </c>
      <c r="H301" s="141">
        <v>4</v>
      </c>
      <c r="I301" s="142"/>
      <c r="J301" s="143">
        <f>ROUND(I301*H301,2)</f>
        <v>0</v>
      </c>
      <c r="K301" s="139" t="s">
        <v>171</v>
      </c>
      <c r="L301" s="32"/>
      <c r="M301" s="144" t="s">
        <v>1</v>
      </c>
      <c r="N301" s="145" t="s">
        <v>41</v>
      </c>
      <c r="P301" s="146">
        <f>O301*H301</f>
        <v>0</v>
      </c>
      <c r="Q301" s="146">
        <v>0</v>
      </c>
      <c r="R301" s="146">
        <f>Q301*H301</f>
        <v>0</v>
      </c>
      <c r="S301" s="146">
        <v>0.1104</v>
      </c>
      <c r="T301" s="147">
        <f>S301*H301</f>
        <v>0.44159999999999999</v>
      </c>
      <c r="AR301" s="148" t="s">
        <v>261</v>
      </c>
      <c r="AT301" s="148" t="s">
        <v>167</v>
      </c>
      <c r="AU301" s="148" t="s">
        <v>86</v>
      </c>
      <c r="AY301" s="17" t="s">
        <v>165</v>
      </c>
      <c r="BE301" s="149">
        <f>IF(N301="základní",J301,0)</f>
        <v>0</v>
      </c>
      <c r="BF301" s="149">
        <f>IF(N301="snížená",J301,0)</f>
        <v>0</v>
      </c>
      <c r="BG301" s="149">
        <f>IF(N301="zákl. přenesená",J301,0)</f>
        <v>0</v>
      </c>
      <c r="BH301" s="149">
        <f>IF(N301="sníž. přenesená",J301,0)</f>
        <v>0</v>
      </c>
      <c r="BI301" s="149">
        <f>IF(N301="nulová",J301,0)</f>
        <v>0</v>
      </c>
      <c r="BJ301" s="17" t="s">
        <v>84</v>
      </c>
      <c r="BK301" s="149">
        <f>ROUND(I301*H301,2)</f>
        <v>0</v>
      </c>
      <c r="BL301" s="17" t="s">
        <v>261</v>
      </c>
      <c r="BM301" s="148" t="s">
        <v>449</v>
      </c>
    </row>
    <row r="302" spans="2:65" s="1" customFormat="1">
      <c r="B302" s="32"/>
      <c r="D302" s="150" t="s">
        <v>173</v>
      </c>
      <c r="F302" s="151" t="s">
        <v>450</v>
      </c>
      <c r="I302" s="152"/>
      <c r="L302" s="32"/>
      <c r="M302" s="153"/>
      <c r="T302" s="56"/>
      <c r="AT302" s="17" t="s">
        <v>173</v>
      </c>
      <c r="AU302" s="17" t="s">
        <v>86</v>
      </c>
    </row>
    <row r="303" spans="2:65" s="1" customFormat="1" ht="16.5" customHeight="1">
      <c r="B303" s="136"/>
      <c r="C303" s="137" t="s">
        <v>451</v>
      </c>
      <c r="D303" s="137" t="s">
        <v>167</v>
      </c>
      <c r="E303" s="138" t="s">
        <v>452</v>
      </c>
      <c r="F303" s="139" t="s">
        <v>453</v>
      </c>
      <c r="G303" s="140" t="s">
        <v>454</v>
      </c>
      <c r="H303" s="186"/>
      <c r="I303" s="142"/>
      <c r="J303" s="143">
        <f>ROUND(I303*H303,2)</f>
        <v>0</v>
      </c>
      <c r="K303" s="139" t="s">
        <v>171</v>
      </c>
      <c r="L303" s="32"/>
      <c r="M303" s="144" t="s">
        <v>1</v>
      </c>
      <c r="N303" s="145" t="s">
        <v>41</v>
      </c>
      <c r="P303" s="146">
        <f>O303*H303</f>
        <v>0</v>
      </c>
      <c r="Q303" s="146">
        <v>0</v>
      </c>
      <c r="R303" s="146">
        <f>Q303*H303</f>
        <v>0</v>
      </c>
      <c r="S303" s="146">
        <v>0</v>
      </c>
      <c r="T303" s="147">
        <f>S303*H303</f>
        <v>0</v>
      </c>
      <c r="AR303" s="148" t="s">
        <v>261</v>
      </c>
      <c r="AT303" s="148" t="s">
        <v>167</v>
      </c>
      <c r="AU303" s="148" t="s">
        <v>86</v>
      </c>
      <c r="AY303" s="17" t="s">
        <v>165</v>
      </c>
      <c r="BE303" s="149">
        <f>IF(N303="základní",J303,0)</f>
        <v>0</v>
      </c>
      <c r="BF303" s="149">
        <f>IF(N303="snížená",J303,0)</f>
        <v>0</v>
      </c>
      <c r="BG303" s="149">
        <f>IF(N303="zákl. přenesená",J303,0)</f>
        <v>0</v>
      </c>
      <c r="BH303" s="149">
        <f>IF(N303="sníž. přenesená",J303,0)</f>
        <v>0</v>
      </c>
      <c r="BI303" s="149">
        <f>IF(N303="nulová",J303,0)</f>
        <v>0</v>
      </c>
      <c r="BJ303" s="17" t="s">
        <v>84</v>
      </c>
      <c r="BK303" s="149">
        <f>ROUND(I303*H303,2)</f>
        <v>0</v>
      </c>
      <c r="BL303" s="17" t="s">
        <v>261</v>
      </c>
      <c r="BM303" s="148" t="s">
        <v>455</v>
      </c>
    </row>
    <row r="304" spans="2:65" s="1" customFormat="1">
      <c r="B304" s="32"/>
      <c r="D304" s="150" t="s">
        <v>173</v>
      </c>
      <c r="F304" s="151" t="s">
        <v>456</v>
      </c>
      <c r="I304" s="152"/>
      <c r="L304" s="32"/>
      <c r="M304" s="153"/>
      <c r="T304" s="56"/>
      <c r="AT304" s="17" t="s">
        <v>173</v>
      </c>
      <c r="AU304" s="17" t="s">
        <v>86</v>
      </c>
    </row>
    <row r="305" spans="2:65" s="11" customFormat="1" ht="22.9" customHeight="1">
      <c r="B305" s="124"/>
      <c r="D305" s="125" t="s">
        <v>75</v>
      </c>
      <c r="E305" s="134" t="s">
        <v>457</v>
      </c>
      <c r="F305" s="134" t="s">
        <v>458</v>
      </c>
      <c r="I305" s="127"/>
      <c r="J305" s="135">
        <f>BK305</f>
        <v>0</v>
      </c>
      <c r="L305" s="124"/>
      <c r="M305" s="129"/>
      <c r="P305" s="130">
        <f>SUM(P306:P323)</f>
        <v>0</v>
      </c>
      <c r="R305" s="130">
        <f>SUM(R306:R323)</f>
        <v>0</v>
      </c>
      <c r="T305" s="131">
        <f>SUM(T306:T323)</f>
        <v>0</v>
      </c>
      <c r="AR305" s="125" t="s">
        <v>86</v>
      </c>
      <c r="AT305" s="132" t="s">
        <v>75</v>
      </c>
      <c r="AU305" s="132" t="s">
        <v>84</v>
      </c>
      <c r="AY305" s="125" t="s">
        <v>165</v>
      </c>
      <c r="BK305" s="133">
        <f>SUM(BK306:BK323)</f>
        <v>0</v>
      </c>
    </row>
    <row r="306" spans="2:65" s="1" customFormat="1" ht="24.2" customHeight="1">
      <c r="B306" s="136"/>
      <c r="C306" s="137" t="s">
        <v>459</v>
      </c>
      <c r="D306" s="137" t="s">
        <v>167</v>
      </c>
      <c r="E306" s="138" t="s">
        <v>460</v>
      </c>
      <c r="F306" s="139" t="s">
        <v>461</v>
      </c>
      <c r="G306" s="140" t="s">
        <v>434</v>
      </c>
      <c r="H306" s="141">
        <v>1</v>
      </c>
      <c r="I306" s="142"/>
      <c r="J306" s="143">
        <f>ROUND(I306*H306,2)</f>
        <v>0</v>
      </c>
      <c r="K306" s="139" t="s">
        <v>189</v>
      </c>
      <c r="L306" s="32"/>
      <c r="M306" s="144" t="s">
        <v>1</v>
      </c>
      <c r="N306" s="145" t="s">
        <v>41</v>
      </c>
      <c r="P306" s="146">
        <f>O306*H306</f>
        <v>0</v>
      </c>
      <c r="Q306" s="146">
        <v>0</v>
      </c>
      <c r="R306" s="146">
        <f>Q306*H306</f>
        <v>0</v>
      </c>
      <c r="S306" s="146">
        <v>0</v>
      </c>
      <c r="T306" s="147">
        <f>S306*H306</f>
        <v>0</v>
      </c>
      <c r="AR306" s="148" t="s">
        <v>261</v>
      </c>
      <c r="AT306" s="148" t="s">
        <v>167</v>
      </c>
      <c r="AU306" s="148" t="s">
        <v>86</v>
      </c>
      <c r="AY306" s="17" t="s">
        <v>165</v>
      </c>
      <c r="BE306" s="149">
        <f>IF(N306="základní",J306,0)</f>
        <v>0</v>
      </c>
      <c r="BF306" s="149">
        <f>IF(N306="snížená",J306,0)</f>
        <v>0</v>
      </c>
      <c r="BG306" s="149">
        <f>IF(N306="zákl. přenesená",J306,0)</f>
        <v>0</v>
      </c>
      <c r="BH306" s="149">
        <f>IF(N306="sníž. přenesená",J306,0)</f>
        <v>0</v>
      </c>
      <c r="BI306" s="149">
        <f>IF(N306="nulová",J306,0)</f>
        <v>0</v>
      </c>
      <c r="BJ306" s="17" t="s">
        <v>84</v>
      </c>
      <c r="BK306" s="149">
        <f>ROUND(I306*H306,2)</f>
        <v>0</v>
      </c>
      <c r="BL306" s="17" t="s">
        <v>261</v>
      </c>
      <c r="BM306" s="148" t="s">
        <v>462</v>
      </c>
    </row>
    <row r="307" spans="2:65" s="1" customFormat="1" ht="48.75">
      <c r="B307" s="32"/>
      <c r="D307" s="154" t="s">
        <v>175</v>
      </c>
      <c r="F307" s="155" t="s">
        <v>463</v>
      </c>
      <c r="I307" s="152"/>
      <c r="L307" s="32"/>
      <c r="M307" s="153"/>
      <c r="T307" s="56"/>
      <c r="AT307" s="17" t="s">
        <v>175</v>
      </c>
      <c r="AU307" s="17" t="s">
        <v>86</v>
      </c>
    </row>
    <row r="308" spans="2:65" s="1" customFormat="1" ht="16.5" customHeight="1">
      <c r="B308" s="136"/>
      <c r="C308" s="137" t="s">
        <v>464</v>
      </c>
      <c r="D308" s="137" t="s">
        <v>167</v>
      </c>
      <c r="E308" s="138" t="s">
        <v>465</v>
      </c>
      <c r="F308" s="139" t="s">
        <v>466</v>
      </c>
      <c r="G308" s="140" t="s">
        <v>434</v>
      </c>
      <c r="H308" s="141">
        <v>1</v>
      </c>
      <c r="I308" s="142"/>
      <c r="J308" s="143">
        <f>ROUND(I308*H308,2)</f>
        <v>0</v>
      </c>
      <c r="K308" s="139" t="s">
        <v>189</v>
      </c>
      <c r="L308" s="32"/>
      <c r="M308" s="144" t="s">
        <v>1</v>
      </c>
      <c r="N308" s="145" t="s">
        <v>41</v>
      </c>
      <c r="P308" s="146">
        <f>O308*H308</f>
        <v>0</v>
      </c>
      <c r="Q308" s="146">
        <v>0</v>
      </c>
      <c r="R308" s="146">
        <f>Q308*H308</f>
        <v>0</v>
      </c>
      <c r="S308" s="146">
        <v>0</v>
      </c>
      <c r="T308" s="147">
        <f>S308*H308</f>
        <v>0</v>
      </c>
      <c r="AR308" s="148" t="s">
        <v>261</v>
      </c>
      <c r="AT308" s="148" t="s">
        <v>167</v>
      </c>
      <c r="AU308" s="148" t="s">
        <v>86</v>
      </c>
      <c r="AY308" s="17" t="s">
        <v>165</v>
      </c>
      <c r="BE308" s="149">
        <f>IF(N308="základní",J308,0)</f>
        <v>0</v>
      </c>
      <c r="BF308" s="149">
        <f>IF(N308="snížená",J308,0)</f>
        <v>0</v>
      </c>
      <c r="BG308" s="149">
        <f>IF(N308="zákl. přenesená",J308,0)</f>
        <v>0</v>
      </c>
      <c r="BH308" s="149">
        <f>IF(N308="sníž. přenesená",J308,0)</f>
        <v>0</v>
      </c>
      <c r="BI308" s="149">
        <f>IF(N308="nulová",J308,0)</f>
        <v>0</v>
      </c>
      <c r="BJ308" s="17" t="s">
        <v>84</v>
      </c>
      <c r="BK308" s="149">
        <f>ROUND(I308*H308,2)</f>
        <v>0</v>
      </c>
      <c r="BL308" s="17" t="s">
        <v>261</v>
      </c>
      <c r="BM308" s="148" t="s">
        <v>467</v>
      </c>
    </row>
    <row r="309" spans="2:65" s="1" customFormat="1" ht="39">
      <c r="B309" s="32"/>
      <c r="D309" s="154" t="s">
        <v>175</v>
      </c>
      <c r="F309" s="155" t="s">
        <v>436</v>
      </c>
      <c r="I309" s="152"/>
      <c r="L309" s="32"/>
      <c r="M309" s="153"/>
      <c r="T309" s="56"/>
      <c r="AT309" s="17" t="s">
        <v>175</v>
      </c>
      <c r="AU309" s="17" t="s">
        <v>86</v>
      </c>
    </row>
    <row r="310" spans="2:65" s="1" customFormat="1" ht="16.5" customHeight="1">
      <c r="B310" s="136"/>
      <c r="C310" s="137" t="s">
        <v>468</v>
      </c>
      <c r="D310" s="137" t="s">
        <v>167</v>
      </c>
      <c r="E310" s="138" t="s">
        <v>469</v>
      </c>
      <c r="F310" s="139" t="s">
        <v>470</v>
      </c>
      <c r="G310" s="140" t="s">
        <v>434</v>
      </c>
      <c r="H310" s="141">
        <v>1</v>
      </c>
      <c r="I310" s="142"/>
      <c r="J310" s="143">
        <f>ROUND(I310*H310,2)</f>
        <v>0</v>
      </c>
      <c r="K310" s="139" t="s">
        <v>189</v>
      </c>
      <c r="L310" s="32"/>
      <c r="M310" s="144" t="s">
        <v>1</v>
      </c>
      <c r="N310" s="145" t="s">
        <v>41</v>
      </c>
      <c r="P310" s="146">
        <f>O310*H310</f>
        <v>0</v>
      </c>
      <c r="Q310" s="146">
        <v>0</v>
      </c>
      <c r="R310" s="146">
        <f>Q310*H310</f>
        <v>0</v>
      </c>
      <c r="S310" s="146">
        <v>0</v>
      </c>
      <c r="T310" s="147">
        <f>S310*H310</f>
        <v>0</v>
      </c>
      <c r="AR310" s="148" t="s">
        <v>261</v>
      </c>
      <c r="AT310" s="148" t="s">
        <v>167</v>
      </c>
      <c r="AU310" s="148" t="s">
        <v>86</v>
      </c>
      <c r="AY310" s="17" t="s">
        <v>165</v>
      </c>
      <c r="BE310" s="149">
        <f>IF(N310="základní",J310,0)</f>
        <v>0</v>
      </c>
      <c r="BF310" s="149">
        <f>IF(N310="snížená",J310,0)</f>
        <v>0</v>
      </c>
      <c r="BG310" s="149">
        <f>IF(N310="zákl. přenesená",J310,0)</f>
        <v>0</v>
      </c>
      <c r="BH310" s="149">
        <f>IF(N310="sníž. přenesená",J310,0)</f>
        <v>0</v>
      </c>
      <c r="BI310" s="149">
        <f>IF(N310="nulová",J310,0)</f>
        <v>0</v>
      </c>
      <c r="BJ310" s="17" t="s">
        <v>84</v>
      </c>
      <c r="BK310" s="149">
        <f>ROUND(I310*H310,2)</f>
        <v>0</v>
      </c>
      <c r="BL310" s="17" t="s">
        <v>261</v>
      </c>
      <c r="BM310" s="148" t="s">
        <v>471</v>
      </c>
    </row>
    <row r="311" spans="2:65" s="1" customFormat="1" ht="48.75">
      <c r="B311" s="32"/>
      <c r="D311" s="154" t="s">
        <v>175</v>
      </c>
      <c r="F311" s="155" t="s">
        <v>463</v>
      </c>
      <c r="I311" s="152"/>
      <c r="L311" s="32"/>
      <c r="M311" s="153"/>
      <c r="T311" s="56"/>
      <c r="AT311" s="17" t="s">
        <v>175</v>
      </c>
      <c r="AU311" s="17" t="s">
        <v>86</v>
      </c>
    </row>
    <row r="312" spans="2:65" s="1" customFormat="1" ht="16.5" customHeight="1">
      <c r="B312" s="136"/>
      <c r="C312" s="137" t="s">
        <v>472</v>
      </c>
      <c r="D312" s="137" t="s">
        <v>167</v>
      </c>
      <c r="E312" s="138" t="s">
        <v>473</v>
      </c>
      <c r="F312" s="139" t="s">
        <v>474</v>
      </c>
      <c r="G312" s="140" t="s">
        <v>434</v>
      </c>
      <c r="H312" s="141">
        <v>1</v>
      </c>
      <c r="I312" s="142"/>
      <c r="J312" s="143">
        <f>ROUND(I312*H312,2)</f>
        <v>0</v>
      </c>
      <c r="K312" s="139" t="s">
        <v>189</v>
      </c>
      <c r="L312" s="32"/>
      <c r="M312" s="144" t="s">
        <v>1</v>
      </c>
      <c r="N312" s="145" t="s">
        <v>41</v>
      </c>
      <c r="P312" s="146">
        <f>O312*H312</f>
        <v>0</v>
      </c>
      <c r="Q312" s="146">
        <v>0</v>
      </c>
      <c r="R312" s="146">
        <f>Q312*H312</f>
        <v>0</v>
      </c>
      <c r="S312" s="146">
        <v>0</v>
      </c>
      <c r="T312" s="147">
        <f>S312*H312</f>
        <v>0</v>
      </c>
      <c r="AR312" s="148" t="s">
        <v>261</v>
      </c>
      <c r="AT312" s="148" t="s">
        <v>167</v>
      </c>
      <c r="AU312" s="148" t="s">
        <v>86</v>
      </c>
      <c r="AY312" s="17" t="s">
        <v>165</v>
      </c>
      <c r="BE312" s="149">
        <f>IF(N312="základní",J312,0)</f>
        <v>0</v>
      </c>
      <c r="BF312" s="149">
        <f>IF(N312="snížená",J312,0)</f>
        <v>0</v>
      </c>
      <c r="BG312" s="149">
        <f>IF(N312="zákl. přenesená",J312,0)</f>
        <v>0</v>
      </c>
      <c r="BH312" s="149">
        <f>IF(N312="sníž. přenesená",J312,0)</f>
        <v>0</v>
      </c>
      <c r="BI312" s="149">
        <f>IF(N312="nulová",J312,0)</f>
        <v>0</v>
      </c>
      <c r="BJ312" s="17" t="s">
        <v>84</v>
      </c>
      <c r="BK312" s="149">
        <f>ROUND(I312*H312,2)</f>
        <v>0</v>
      </c>
      <c r="BL312" s="17" t="s">
        <v>261</v>
      </c>
      <c r="BM312" s="148" t="s">
        <v>475</v>
      </c>
    </row>
    <row r="313" spans="2:65" s="1" customFormat="1" ht="48.75">
      <c r="B313" s="32"/>
      <c r="D313" s="154" t="s">
        <v>175</v>
      </c>
      <c r="F313" s="155" t="s">
        <v>463</v>
      </c>
      <c r="I313" s="152"/>
      <c r="L313" s="32"/>
      <c r="M313" s="153"/>
      <c r="T313" s="56"/>
      <c r="AT313" s="17" t="s">
        <v>175</v>
      </c>
      <c r="AU313" s="17" t="s">
        <v>86</v>
      </c>
    </row>
    <row r="314" spans="2:65" s="1" customFormat="1" ht="16.5" customHeight="1">
      <c r="B314" s="136"/>
      <c r="C314" s="137" t="s">
        <v>476</v>
      </c>
      <c r="D314" s="137" t="s">
        <v>167</v>
      </c>
      <c r="E314" s="138" t="s">
        <v>477</v>
      </c>
      <c r="F314" s="139" t="s">
        <v>478</v>
      </c>
      <c r="G314" s="140" t="s">
        <v>434</v>
      </c>
      <c r="H314" s="141">
        <v>1</v>
      </c>
      <c r="I314" s="142"/>
      <c r="J314" s="143">
        <f>ROUND(I314*H314,2)</f>
        <v>0</v>
      </c>
      <c r="K314" s="139" t="s">
        <v>189</v>
      </c>
      <c r="L314" s="32"/>
      <c r="M314" s="144" t="s">
        <v>1</v>
      </c>
      <c r="N314" s="145" t="s">
        <v>41</v>
      </c>
      <c r="P314" s="146">
        <f>O314*H314</f>
        <v>0</v>
      </c>
      <c r="Q314" s="146">
        <v>0</v>
      </c>
      <c r="R314" s="146">
        <f>Q314*H314</f>
        <v>0</v>
      </c>
      <c r="S314" s="146">
        <v>0</v>
      </c>
      <c r="T314" s="147">
        <f>S314*H314</f>
        <v>0</v>
      </c>
      <c r="AR314" s="148" t="s">
        <v>261</v>
      </c>
      <c r="AT314" s="148" t="s">
        <v>167</v>
      </c>
      <c r="AU314" s="148" t="s">
        <v>86</v>
      </c>
      <c r="AY314" s="17" t="s">
        <v>165</v>
      </c>
      <c r="BE314" s="149">
        <f>IF(N314="základní",J314,0)</f>
        <v>0</v>
      </c>
      <c r="BF314" s="149">
        <f>IF(N314="snížená",J314,0)</f>
        <v>0</v>
      </c>
      <c r="BG314" s="149">
        <f>IF(N314="zákl. přenesená",J314,0)</f>
        <v>0</v>
      </c>
      <c r="BH314" s="149">
        <f>IF(N314="sníž. přenesená",J314,0)</f>
        <v>0</v>
      </c>
      <c r="BI314" s="149">
        <f>IF(N314="nulová",J314,0)</f>
        <v>0</v>
      </c>
      <c r="BJ314" s="17" t="s">
        <v>84</v>
      </c>
      <c r="BK314" s="149">
        <f>ROUND(I314*H314,2)</f>
        <v>0</v>
      </c>
      <c r="BL314" s="17" t="s">
        <v>261</v>
      </c>
      <c r="BM314" s="148" t="s">
        <v>479</v>
      </c>
    </row>
    <row r="315" spans="2:65" s="1" customFormat="1" ht="48.75">
      <c r="B315" s="32"/>
      <c r="D315" s="154" t="s">
        <v>175</v>
      </c>
      <c r="F315" s="155" t="s">
        <v>463</v>
      </c>
      <c r="I315" s="152"/>
      <c r="L315" s="32"/>
      <c r="M315" s="153"/>
      <c r="T315" s="56"/>
      <c r="AT315" s="17" t="s">
        <v>175</v>
      </c>
      <c r="AU315" s="17" t="s">
        <v>86</v>
      </c>
    </row>
    <row r="316" spans="2:65" s="1" customFormat="1" ht="16.5" customHeight="1">
      <c r="B316" s="136"/>
      <c r="C316" s="137" t="s">
        <v>480</v>
      </c>
      <c r="D316" s="137" t="s">
        <v>167</v>
      </c>
      <c r="E316" s="138" t="s">
        <v>481</v>
      </c>
      <c r="F316" s="139" t="s">
        <v>482</v>
      </c>
      <c r="G316" s="140" t="s">
        <v>434</v>
      </c>
      <c r="H316" s="141">
        <v>1</v>
      </c>
      <c r="I316" s="142"/>
      <c r="J316" s="143">
        <f>ROUND(I316*H316,2)</f>
        <v>0</v>
      </c>
      <c r="K316" s="139" t="s">
        <v>189</v>
      </c>
      <c r="L316" s="32"/>
      <c r="M316" s="144" t="s">
        <v>1</v>
      </c>
      <c r="N316" s="145" t="s">
        <v>41</v>
      </c>
      <c r="P316" s="146">
        <f>O316*H316</f>
        <v>0</v>
      </c>
      <c r="Q316" s="146">
        <v>0</v>
      </c>
      <c r="R316" s="146">
        <f>Q316*H316</f>
        <v>0</v>
      </c>
      <c r="S316" s="146">
        <v>0</v>
      </c>
      <c r="T316" s="147">
        <f>S316*H316</f>
        <v>0</v>
      </c>
      <c r="AR316" s="148" t="s">
        <v>261</v>
      </c>
      <c r="AT316" s="148" t="s">
        <v>167</v>
      </c>
      <c r="AU316" s="148" t="s">
        <v>86</v>
      </c>
      <c r="AY316" s="17" t="s">
        <v>165</v>
      </c>
      <c r="BE316" s="149">
        <f>IF(N316="základní",J316,0)</f>
        <v>0</v>
      </c>
      <c r="BF316" s="149">
        <f>IF(N316="snížená",J316,0)</f>
        <v>0</v>
      </c>
      <c r="BG316" s="149">
        <f>IF(N316="zákl. přenesená",J316,0)</f>
        <v>0</v>
      </c>
      <c r="BH316" s="149">
        <f>IF(N316="sníž. přenesená",J316,0)</f>
        <v>0</v>
      </c>
      <c r="BI316" s="149">
        <f>IF(N316="nulová",J316,0)</f>
        <v>0</v>
      </c>
      <c r="BJ316" s="17" t="s">
        <v>84</v>
      </c>
      <c r="BK316" s="149">
        <f>ROUND(I316*H316,2)</f>
        <v>0</v>
      </c>
      <c r="BL316" s="17" t="s">
        <v>261</v>
      </c>
      <c r="BM316" s="148" t="s">
        <v>483</v>
      </c>
    </row>
    <row r="317" spans="2:65" s="1" customFormat="1" ht="39">
      <c r="B317" s="32"/>
      <c r="D317" s="154" t="s">
        <v>175</v>
      </c>
      <c r="F317" s="155" t="s">
        <v>484</v>
      </c>
      <c r="I317" s="152"/>
      <c r="L317" s="32"/>
      <c r="M317" s="153"/>
      <c r="T317" s="56"/>
      <c r="AT317" s="17" t="s">
        <v>175</v>
      </c>
      <c r="AU317" s="17" t="s">
        <v>86</v>
      </c>
    </row>
    <row r="318" spans="2:65" s="1" customFormat="1" ht="16.5" customHeight="1">
      <c r="B318" s="136"/>
      <c r="C318" s="137" t="s">
        <v>485</v>
      </c>
      <c r="D318" s="137" t="s">
        <v>167</v>
      </c>
      <c r="E318" s="138" t="s">
        <v>486</v>
      </c>
      <c r="F318" s="139" t="s">
        <v>487</v>
      </c>
      <c r="G318" s="140" t="s">
        <v>434</v>
      </c>
      <c r="H318" s="141">
        <v>1</v>
      </c>
      <c r="I318" s="142"/>
      <c r="J318" s="143">
        <f>ROUND(I318*H318,2)</f>
        <v>0</v>
      </c>
      <c r="K318" s="139" t="s">
        <v>189</v>
      </c>
      <c r="L318" s="32"/>
      <c r="M318" s="144" t="s">
        <v>1</v>
      </c>
      <c r="N318" s="145" t="s">
        <v>41</v>
      </c>
      <c r="P318" s="146">
        <f>O318*H318</f>
        <v>0</v>
      </c>
      <c r="Q318" s="146">
        <v>0</v>
      </c>
      <c r="R318" s="146">
        <f>Q318*H318</f>
        <v>0</v>
      </c>
      <c r="S318" s="146">
        <v>0</v>
      </c>
      <c r="T318" s="147">
        <f>S318*H318</f>
        <v>0</v>
      </c>
      <c r="AR318" s="148" t="s">
        <v>261</v>
      </c>
      <c r="AT318" s="148" t="s">
        <v>167</v>
      </c>
      <c r="AU318" s="148" t="s">
        <v>86</v>
      </c>
      <c r="AY318" s="17" t="s">
        <v>165</v>
      </c>
      <c r="BE318" s="149">
        <f>IF(N318="základní",J318,0)</f>
        <v>0</v>
      </c>
      <c r="BF318" s="149">
        <f>IF(N318="snížená",J318,0)</f>
        <v>0</v>
      </c>
      <c r="BG318" s="149">
        <f>IF(N318="zákl. přenesená",J318,0)</f>
        <v>0</v>
      </c>
      <c r="BH318" s="149">
        <f>IF(N318="sníž. přenesená",J318,0)</f>
        <v>0</v>
      </c>
      <c r="BI318" s="149">
        <f>IF(N318="nulová",J318,0)</f>
        <v>0</v>
      </c>
      <c r="BJ318" s="17" t="s">
        <v>84</v>
      </c>
      <c r="BK318" s="149">
        <f>ROUND(I318*H318,2)</f>
        <v>0</v>
      </c>
      <c r="BL318" s="17" t="s">
        <v>261</v>
      </c>
      <c r="BM318" s="148" t="s">
        <v>488</v>
      </c>
    </row>
    <row r="319" spans="2:65" s="1" customFormat="1" ht="39">
      <c r="B319" s="32"/>
      <c r="D319" s="154" t="s">
        <v>175</v>
      </c>
      <c r="F319" s="155" t="s">
        <v>484</v>
      </c>
      <c r="I319" s="152"/>
      <c r="L319" s="32"/>
      <c r="M319" s="153"/>
      <c r="T319" s="56"/>
      <c r="AT319" s="17" t="s">
        <v>175</v>
      </c>
      <c r="AU319" s="17" t="s">
        <v>86</v>
      </c>
    </row>
    <row r="320" spans="2:65" s="1" customFormat="1" ht="16.5" customHeight="1">
      <c r="B320" s="136"/>
      <c r="C320" s="137" t="s">
        <v>489</v>
      </c>
      <c r="D320" s="137" t="s">
        <v>167</v>
      </c>
      <c r="E320" s="138" t="s">
        <v>490</v>
      </c>
      <c r="F320" s="139" t="s">
        <v>491</v>
      </c>
      <c r="G320" s="140" t="s">
        <v>434</v>
      </c>
      <c r="H320" s="141">
        <v>1</v>
      </c>
      <c r="I320" s="142"/>
      <c r="J320" s="143">
        <f>ROUND(I320*H320,2)</f>
        <v>0</v>
      </c>
      <c r="K320" s="139" t="s">
        <v>189</v>
      </c>
      <c r="L320" s="32"/>
      <c r="M320" s="144" t="s">
        <v>1</v>
      </c>
      <c r="N320" s="145" t="s">
        <v>41</v>
      </c>
      <c r="P320" s="146">
        <f>O320*H320</f>
        <v>0</v>
      </c>
      <c r="Q320" s="146">
        <v>0</v>
      </c>
      <c r="R320" s="146">
        <f>Q320*H320</f>
        <v>0</v>
      </c>
      <c r="S320" s="146">
        <v>0</v>
      </c>
      <c r="T320" s="147">
        <f>S320*H320</f>
        <v>0</v>
      </c>
      <c r="AR320" s="148" t="s">
        <v>261</v>
      </c>
      <c r="AT320" s="148" t="s">
        <v>167</v>
      </c>
      <c r="AU320" s="148" t="s">
        <v>86</v>
      </c>
      <c r="AY320" s="17" t="s">
        <v>165</v>
      </c>
      <c r="BE320" s="149">
        <f>IF(N320="základní",J320,0)</f>
        <v>0</v>
      </c>
      <c r="BF320" s="149">
        <f>IF(N320="snížená",J320,0)</f>
        <v>0</v>
      </c>
      <c r="BG320" s="149">
        <f>IF(N320="zákl. přenesená",J320,0)</f>
        <v>0</v>
      </c>
      <c r="BH320" s="149">
        <f>IF(N320="sníž. přenesená",J320,0)</f>
        <v>0</v>
      </c>
      <c r="BI320" s="149">
        <f>IF(N320="nulová",J320,0)</f>
        <v>0</v>
      </c>
      <c r="BJ320" s="17" t="s">
        <v>84</v>
      </c>
      <c r="BK320" s="149">
        <f>ROUND(I320*H320,2)</f>
        <v>0</v>
      </c>
      <c r="BL320" s="17" t="s">
        <v>261</v>
      </c>
      <c r="BM320" s="148" t="s">
        <v>492</v>
      </c>
    </row>
    <row r="321" spans="2:65" s="1" customFormat="1" ht="39">
      <c r="B321" s="32"/>
      <c r="D321" s="154" t="s">
        <v>175</v>
      </c>
      <c r="F321" s="155" t="s">
        <v>484</v>
      </c>
      <c r="I321" s="152"/>
      <c r="L321" s="32"/>
      <c r="M321" s="153"/>
      <c r="T321" s="56"/>
      <c r="AT321" s="17" t="s">
        <v>175</v>
      </c>
      <c r="AU321" s="17" t="s">
        <v>86</v>
      </c>
    </row>
    <row r="322" spans="2:65" s="1" customFormat="1" ht="21.75" customHeight="1">
      <c r="B322" s="136"/>
      <c r="C322" s="137" t="s">
        <v>493</v>
      </c>
      <c r="D322" s="137" t="s">
        <v>167</v>
      </c>
      <c r="E322" s="138" t="s">
        <v>494</v>
      </c>
      <c r="F322" s="139" t="s">
        <v>495</v>
      </c>
      <c r="G322" s="140" t="s">
        <v>454</v>
      </c>
      <c r="H322" s="186"/>
      <c r="I322" s="142"/>
      <c r="J322" s="143">
        <f>ROUND(I322*H322,2)</f>
        <v>0</v>
      </c>
      <c r="K322" s="139" t="s">
        <v>171</v>
      </c>
      <c r="L322" s="32"/>
      <c r="M322" s="144" t="s">
        <v>1</v>
      </c>
      <c r="N322" s="145" t="s">
        <v>41</v>
      </c>
      <c r="P322" s="146">
        <f>O322*H322</f>
        <v>0</v>
      </c>
      <c r="Q322" s="146">
        <v>0</v>
      </c>
      <c r="R322" s="146">
        <f>Q322*H322</f>
        <v>0</v>
      </c>
      <c r="S322" s="146">
        <v>0</v>
      </c>
      <c r="T322" s="147">
        <f>S322*H322</f>
        <v>0</v>
      </c>
      <c r="AR322" s="148" t="s">
        <v>261</v>
      </c>
      <c r="AT322" s="148" t="s">
        <v>167</v>
      </c>
      <c r="AU322" s="148" t="s">
        <v>86</v>
      </c>
      <c r="AY322" s="17" t="s">
        <v>165</v>
      </c>
      <c r="BE322" s="149">
        <f>IF(N322="základní",J322,0)</f>
        <v>0</v>
      </c>
      <c r="BF322" s="149">
        <f>IF(N322="snížená",J322,0)</f>
        <v>0</v>
      </c>
      <c r="BG322" s="149">
        <f>IF(N322="zákl. přenesená",J322,0)</f>
        <v>0</v>
      </c>
      <c r="BH322" s="149">
        <f>IF(N322="sníž. přenesená",J322,0)</f>
        <v>0</v>
      </c>
      <c r="BI322" s="149">
        <f>IF(N322="nulová",J322,0)</f>
        <v>0</v>
      </c>
      <c r="BJ322" s="17" t="s">
        <v>84</v>
      </c>
      <c r="BK322" s="149">
        <f>ROUND(I322*H322,2)</f>
        <v>0</v>
      </c>
      <c r="BL322" s="17" t="s">
        <v>261</v>
      </c>
      <c r="BM322" s="148" t="s">
        <v>496</v>
      </c>
    </row>
    <row r="323" spans="2:65" s="1" customFormat="1">
      <c r="B323" s="32"/>
      <c r="D323" s="150" t="s">
        <v>173</v>
      </c>
      <c r="F323" s="151" t="s">
        <v>497</v>
      </c>
      <c r="I323" s="152"/>
      <c r="L323" s="32"/>
      <c r="M323" s="153"/>
      <c r="T323" s="56"/>
      <c r="AT323" s="17" t="s">
        <v>173</v>
      </c>
      <c r="AU323" s="17" t="s">
        <v>86</v>
      </c>
    </row>
    <row r="324" spans="2:65" s="11" customFormat="1" ht="22.9" customHeight="1">
      <c r="B324" s="124"/>
      <c r="D324" s="125" t="s">
        <v>75</v>
      </c>
      <c r="E324" s="134" t="s">
        <v>498</v>
      </c>
      <c r="F324" s="134" t="s">
        <v>499</v>
      </c>
      <c r="I324" s="127"/>
      <c r="J324" s="135">
        <f>BK324</f>
        <v>0</v>
      </c>
      <c r="L324" s="124"/>
      <c r="M324" s="129"/>
      <c r="P324" s="130">
        <f>SUM(P325:P344)</f>
        <v>0</v>
      </c>
      <c r="R324" s="130">
        <f>SUM(R325:R344)</f>
        <v>1.6606215</v>
      </c>
      <c r="T324" s="131">
        <f>SUM(T325:T344)</f>
        <v>0</v>
      </c>
      <c r="AR324" s="125" t="s">
        <v>86</v>
      </c>
      <c r="AT324" s="132" t="s">
        <v>75</v>
      </c>
      <c r="AU324" s="132" t="s">
        <v>84</v>
      </c>
      <c r="AY324" s="125" t="s">
        <v>165</v>
      </c>
      <c r="BK324" s="133">
        <f>SUM(BK325:BK344)</f>
        <v>0</v>
      </c>
    </row>
    <row r="325" spans="2:65" s="1" customFormat="1" ht="16.5" customHeight="1">
      <c r="B325" s="136"/>
      <c r="C325" s="137" t="s">
        <v>500</v>
      </c>
      <c r="D325" s="137" t="s">
        <v>167</v>
      </c>
      <c r="E325" s="138" t="s">
        <v>501</v>
      </c>
      <c r="F325" s="139" t="s">
        <v>502</v>
      </c>
      <c r="G325" s="140" t="s">
        <v>197</v>
      </c>
      <c r="H325" s="141">
        <v>44.13</v>
      </c>
      <c r="I325" s="142"/>
      <c r="J325" s="143">
        <f>ROUND(I325*H325,2)</f>
        <v>0</v>
      </c>
      <c r="K325" s="139" t="s">
        <v>171</v>
      </c>
      <c r="L325" s="32"/>
      <c r="M325" s="144" t="s">
        <v>1</v>
      </c>
      <c r="N325" s="145" t="s">
        <v>41</v>
      </c>
      <c r="P325" s="146">
        <f>O325*H325</f>
        <v>0</v>
      </c>
      <c r="Q325" s="146">
        <v>0</v>
      </c>
      <c r="R325" s="146">
        <f>Q325*H325</f>
        <v>0</v>
      </c>
      <c r="S325" s="146">
        <v>0</v>
      </c>
      <c r="T325" s="147">
        <f>S325*H325</f>
        <v>0</v>
      </c>
      <c r="AR325" s="148" t="s">
        <v>261</v>
      </c>
      <c r="AT325" s="148" t="s">
        <v>167</v>
      </c>
      <c r="AU325" s="148" t="s">
        <v>86</v>
      </c>
      <c r="AY325" s="17" t="s">
        <v>165</v>
      </c>
      <c r="BE325" s="149">
        <f>IF(N325="základní",J325,0)</f>
        <v>0</v>
      </c>
      <c r="BF325" s="149">
        <f>IF(N325="snížená",J325,0)</f>
        <v>0</v>
      </c>
      <c r="BG325" s="149">
        <f>IF(N325="zákl. přenesená",J325,0)</f>
        <v>0</v>
      </c>
      <c r="BH325" s="149">
        <f>IF(N325="sníž. přenesená",J325,0)</f>
        <v>0</v>
      </c>
      <c r="BI325" s="149">
        <f>IF(N325="nulová",J325,0)</f>
        <v>0</v>
      </c>
      <c r="BJ325" s="17" t="s">
        <v>84</v>
      </c>
      <c r="BK325" s="149">
        <f>ROUND(I325*H325,2)</f>
        <v>0</v>
      </c>
      <c r="BL325" s="17" t="s">
        <v>261</v>
      </c>
      <c r="BM325" s="148" t="s">
        <v>503</v>
      </c>
    </row>
    <row r="326" spans="2:65" s="1" customFormat="1">
      <c r="B326" s="32"/>
      <c r="D326" s="150" t="s">
        <v>173</v>
      </c>
      <c r="F326" s="151" t="s">
        <v>504</v>
      </c>
      <c r="I326" s="152"/>
      <c r="L326" s="32"/>
      <c r="M326" s="153"/>
      <c r="T326" s="56"/>
      <c r="AT326" s="17" t="s">
        <v>173</v>
      </c>
      <c r="AU326" s="17" t="s">
        <v>86</v>
      </c>
    </row>
    <row r="327" spans="2:65" s="1" customFormat="1" ht="16.5" customHeight="1">
      <c r="B327" s="136"/>
      <c r="C327" s="137" t="s">
        <v>505</v>
      </c>
      <c r="D327" s="137" t="s">
        <v>167</v>
      </c>
      <c r="E327" s="138" t="s">
        <v>506</v>
      </c>
      <c r="F327" s="139" t="s">
        <v>507</v>
      </c>
      <c r="G327" s="140" t="s">
        <v>197</v>
      </c>
      <c r="H327" s="141">
        <v>44.13</v>
      </c>
      <c r="I327" s="142"/>
      <c r="J327" s="143">
        <f>ROUND(I327*H327,2)</f>
        <v>0</v>
      </c>
      <c r="K327" s="139" t="s">
        <v>171</v>
      </c>
      <c r="L327" s="32"/>
      <c r="M327" s="144" t="s">
        <v>1</v>
      </c>
      <c r="N327" s="145" t="s">
        <v>41</v>
      </c>
      <c r="P327" s="146">
        <f>O327*H327</f>
        <v>0</v>
      </c>
      <c r="Q327" s="146">
        <v>2.9999999999999997E-4</v>
      </c>
      <c r="R327" s="146">
        <f>Q327*H327</f>
        <v>1.3238999999999999E-2</v>
      </c>
      <c r="S327" s="146">
        <v>0</v>
      </c>
      <c r="T327" s="147">
        <f>S327*H327</f>
        <v>0</v>
      </c>
      <c r="AR327" s="148" t="s">
        <v>261</v>
      </c>
      <c r="AT327" s="148" t="s">
        <v>167</v>
      </c>
      <c r="AU327" s="148" t="s">
        <v>86</v>
      </c>
      <c r="AY327" s="17" t="s">
        <v>165</v>
      </c>
      <c r="BE327" s="149">
        <f>IF(N327="základní",J327,0)</f>
        <v>0</v>
      </c>
      <c r="BF327" s="149">
        <f>IF(N327="snížená",J327,0)</f>
        <v>0</v>
      </c>
      <c r="BG327" s="149">
        <f>IF(N327="zákl. přenesená",J327,0)</f>
        <v>0</v>
      </c>
      <c r="BH327" s="149">
        <f>IF(N327="sníž. přenesená",J327,0)</f>
        <v>0</v>
      </c>
      <c r="BI327" s="149">
        <f>IF(N327="nulová",J327,0)</f>
        <v>0</v>
      </c>
      <c r="BJ327" s="17" t="s">
        <v>84</v>
      </c>
      <c r="BK327" s="149">
        <f>ROUND(I327*H327,2)</f>
        <v>0</v>
      </c>
      <c r="BL327" s="17" t="s">
        <v>261</v>
      </c>
      <c r="BM327" s="148" t="s">
        <v>508</v>
      </c>
    </row>
    <row r="328" spans="2:65" s="1" customFormat="1">
      <c r="B328" s="32"/>
      <c r="D328" s="150" t="s">
        <v>173</v>
      </c>
      <c r="F328" s="151" t="s">
        <v>509</v>
      </c>
      <c r="I328" s="152"/>
      <c r="L328" s="32"/>
      <c r="M328" s="153"/>
      <c r="T328" s="56"/>
      <c r="AT328" s="17" t="s">
        <v>173</v>
      </c>
      <c r="AU328" s="17" t="s">
        <v>86</v>
      </c>
    </row>
    <row r="329" spans="2:65" s="1" customFormat="1" ht="16.5" customHeight="1">
      <c r="B329" s="136"/>
      <c r="C329" s="137" t="s">
        <v>510</v>
      </c>
      <c r="D329" s="137" t="s">
        <v>167</v>
      </c>
      <c r="E329" s="138" t="s">
        <v>511</v>
      </c>
      <c r="F329" s="139" t="s">
        <v>512</v>
      </c>
      <c r="G329" s="140" t="s">
        <v>197</v>
      </c>
      <c r="H329" s="141">
        <v>44.13</v>
      </c>
      <c r="I329" s="142"/>
      <c r="J329" s="143">
        <f>ROUND(I329*H329,2)</f>
        <v>0</v>
      </c>
      <c r="K329" s="139" t="s">
        <v>171</v>
      </c>
      <c r="L329" s="32"/>
      <c r="M329" s="144" t="s">
        <v>1</v>
      </c>
      <c r="N329" s="145" t="s">
        <v>41</v>
      </c>
      <c r="P329" s="146">
        <f>O329*H329</f>
        <v>0</v>
      </c>
      <c r="Q329" s="146">
        <v>7.5799999999999999E-3</v>
      </c>
      <c r="R329" s="146">
        <f>Q329*H329</f>
        <v>0.33450540000000001</v>
      </c>
      <c r="S329" s="146">
        <v>0</v>
      </c>
      <c r="T329" s="147">
        <f>S329*H329</f>
        <v>0</v>
      </c>
      <c r="AR329" s="148" t="s">
        <v>261</v>
      </c>
      <c r="AT329" s="148" t="s">
        <v>167</v>
      </c>
      <c r="AU329" s="148" t="s">
        <v>86</v>
      </c>
      <c r="AY329" s="17" t="s">
        <v>165</v>
      </c>
      <c r="BE329" s="149">
        <f>IF(N329="základní",J329,0)</f>
        <v>0</v>
      </c>
      <c r="BF329" s="149">
        <f>IF(N329="snížená",J329,0)</f>
        <v>0</v>
      </c>
      <c r="BG329" s="149">
        <f>IF(N329="zákl. přenesená",J329,0)</f>
        <v>0</v>
      </c>
      <c r="BH329" s="149">
        <f>IF(N329="sníž. přenesená",J329,0)</f>
        <v>0</v>
      </c>
      <c r="BI329" s="149">
        <f>IF(N329="nulová",J329,0)</f>
        <v>0</v>
      </c>
      <c r="BJ329" s="17" t="s">
        <v>84</v>
      </c>
      <c r="BK329" s="149">
        <f>ROUND(I329*H329,2)</f>
        <v>0</v>
      </c>
      <c r="BL329" s="17" t="s">
        <v>261</v>
      </c>
      <c r="BM329" s="148" t="s">
        <v>513</v>
      </c>
    </row>
    <row r="330" spans="2:65" s="1" customFormat="1">
      <c r="B330" s="32"/>
      <c r="D330" s="150" t="s">
        <v>173</v>
      </c>
      <c r="F330" s="151" t="s">
        <v>514</v>
      </c>
      <c r="I330" s="152"/>
      <c r="L330" s="32"/>
      <c r="M330" s="153"/>
      <c r="T330" s="56"/>
      <c r="AT330" s="17" t="s">
        <v>173</v>
      </c>
      <c r="AU330" s="17" t="s">
        <v>86</v>
      </c>
    </row>
    <row r="331" spans="2:65" s="1" customFormat="1" ht="24.2" customHeight="1">
      <c r="B331" s="136"/>
      <c r="C331" s="137" t="s">
        <v>515</v>
      </c>
      <c r="D331" s="137" t="s">
        <v>167</v>
      </c>
      <c r="E331" s="138" t="s">
        <v>516</v>
      </c>
      <c r="F331" s="139" t="s">
        <v>517</v>
      </c>
      <c r="G331" s="140" t="s">
        <v>197</v>
      </c>
      <c r="H331" s="141">
        <v>44.13</v>
      </c>
      <c r="I331" s="142"/>
      <c r="J331" s="143">
        <f>ROUND(I331*H331,2)</f>
        <v>0</v>
      </c>
      <c r="K331" s="139" t="s">
        <v>171</v>
      </c>
      <c r="L331" s="32"/>
      <c r="M331" s="144" t="s">
        <v>1</v>
      </c>
      <c r="N331" s="145" t="s">
        <v>41</v>
      </c>
      <c r="P331" s="146">
        <f>O331*H331</f>
        <v>0</v>
      </c>
      <c r="Q331" s="146">
        <v>6.1700000000000001E-3</v>
      </c>
      <c r="R331" s="146">
        <f>Q331*H331</f>
        <v>0.27228210000000003</v>
      </c>
      <c r="S331" s="146">
        <v>0</v>
      </c>
      <c r="T331" s="147">
        <f>S331*H331</f>
        <v>0</v>
      </c>
      <c r="AR331" s="148" t="s">
        <v>261</v>
      </c>
      <c r="AT331" s="148" t="s">
        <v>167</v>
      </c>
      <c r="AU331" s="148" t="s">
        <v>86</v>
      </c>
      <c r="AY331" s="17" t="s">
        <v>165</v>
      </c>
      <c r="BE331" s="149">
        <f>IF(N331="základní",J331,0)</f>
        <v>0</v>
      </c>
      <c r="BF331" s="149">
        <f>IF(N331="snížená",J331,0)</f>
        <v>0</v>
      </c>
      <c r="BG331" s="149">
        <f>IF(N331="zákl. přenesená",J331,0)</f>
        <v>0</v>
      </c>
      <c r="BH331" s="149">
        <f>IF(N331="sníž. přenesená",J331,0)</f>
        <v>0</v>
      </c>
      <c r="BI331" s="149">
        <f>IF(N331="nulová",J331,0)</f>
        <v>0</v>
      </c>
      <c r="BJ331" s="17" t="s">
        <v>84</v>
      </c>
      <c r="BK331" s="149">
        <f>ROUND(I331*H331,2)</f>
        <v>0</v>
      </c>
      <c r="BL331" s="17" t="s">
        <v>261</v>
      </c>
      <c r="BM331" s="148" t="s">
        <v>518</v>
      </c>
    </row>
    <row r="332" spans="2:65" s="1" customFormat="1">
      <c r="B332" s="32"/>
      <c r="D332" s="150" t="s">
        <v>173</v>
      </c>
      <c r="F332" s="151" t="s">
        <v>519</v>
      </c>
      <c r="I332" s="152"/>
      <c r="L332" s="32"/>
      <c r="M332" s="153"/>
      <c r="T332" s="56"/>
      <c r="AT332" s="17" t="s">
        <v>173</v>
      </c>
      <c r="AU332" s="17" t="s">
        <v>86</v>
      </c>
    </row>
    <row r="333" spans="2:65" s="1" customFormat="1" ht="29.25">
      <c r="B333" s="32"/>
      <c r="D333" s="154" t="s">
        <v>175</v>
      </c>
      <c r="F333" s="155" t="s">
        <v>520</v>
      </c>
      <c r="I333" s="152"/>
      <c r="L333" s="32"/>
      <c r="M333" s="153"/>
      <c r="T333" s="56"/>
      <c r="AT333" s="17" t="s">
        <v>175</v>
      </c>
      <c r="AU333" s="17" t="s">
        <v>86</v>
      </c>
    </row>
    <row r="334" spans="2:65" s="12" customFormat="1">
      <c r="B334" s="156"/>
      <c r="D334" s="154" t="s">
        <v>177</v>
      </c>
      <c r="E334" s="157" t="s">
        <v>1</v>
      </c>
      <c r="F334" s="158" t="s">
        <v>521</v>
      </c>
      <c r="H334" s="159">
        <v>44.13</v>
      </c>
      <c r="I334" s="160"/>
      <c r="L334" s="156"/>
      <c r="M334" s="161"/>
      <c r="T334" s="162"/>
      <c r="AT334" s="157" t="s">
        <v>177</v>
      </c>
      <c r="AU334" s="157" t="s">
        <v>86</v>
      </c>
      <c r="AV334" s="12" t="s">
        <v>86</v>
      </c>
      <c r="AW334" s="12" t="s">
        <v>32</v>
      </c>
      <c r="AX334" s="12" t="s">
        <v>76</v>
      </c>
      <c r="AY334" s="157" t="s">
        <v>165</v>
      </c>
    </row>
    <row r="335" spans="2:65" s="13" customFormat="1">
      <c r="B335" s="163"/>
      <c r="D335" s="154" t="s">
        <v>177</v>
      </c>
      <c r="E335" s="164" t="s">
        <v>1</v>
      </c>
      <c r="F335" s="165" t="s">
        <v>179</v>
      </c>
      <c r="H335" s="166">
        <v>44.13</v>
      </c>
      <c r="I335" s="167"/>
      <c r="L335" s="163"/>
      <c r="M335" s="168"/>
      <c r="T335" s="169"/>
      <c r="AT335" s="164" t="s">
        <v>177</v>
      </c>
      <c r="AU335" s="164" t="s">
        <v>86</v>
      </c>
      <c r="AV335" s="13" t="s">
        <v>116</v>
      </c>
      <c r="AW335" s="13" t="s">
        <v>32</v>
      </c>
      <c r="AX335" s="13" t="s">
        <v>84</v>
      </c>
      <c r="AY335" s="164" t="s">
        <v>165</v>
      </c>
    </row>
    <row r="336" spans="2:65" s="1" customFormat="1" ht="16.5" customHeight="1">
      <c r="B336" s="136"/>
      <c r="C336" s="176" t="s">
        <v>522</v>
      </c>
      <c r="D336" s="176" t="s">
        <v>418</v>
      </c>
      <c r="E336" s="177" t="s">
        <v>523</v>
      </c>
      <c r="F336" s="178" t="s">
        <v>524</v>
      </c>
      <c r="G336" s="179" t="s">
        <v>197</v>
      </c>
      <c r="H336" s="180">
        <v>50.75</v>
      </c>
      <c r="I336" s="181"/>
      <c r="J336" s="182">
        <f>ROUND(I336*H336,2)</f>
        <v>0</v>
      </c>
      <c r="K336" s="178" t="s">
        <v>189</v>
      </c>
      <c r="L336" s="183"/>
      <c r="M336" s="184" t="s">
        <v>1</v>
      </c>
      <c r="N336" s="185" t="s">
        <v>41</v>
      </c>
      <c r="P336" s="146">
        <f>O336*H336</f>
        <v>0</v>
      </c>
      <c r="Q336" s="146">
        <v>1.9199999999999998E-2</v>
      </c>
      <c r="R336" s="146">
        <f>Q336*H336</f>
        <v>0.97439999999999993</v>
      </c>
      <c r="S336" s="146">
        <v>0</v>
      </c>
      <c r="T336" s="147">
        <f>S336*H336</f>
        <v>0</v>
      </c>
      <c r="AR336" s="148" t="s">
        <v>357</v>
      </c>
      <c r="AT336" s="148" t="s">
        <v>418</v>
      </c>
      <c r="AU336" s="148" t="s">
        <v>86</v>
      </c>
      <c r="AY336" s="17" t="s">
        <v>165</v>
      </c>
      <c r="BE336" s="149">
        <f>IF(N336="základní",J336,0)</f>
        <v>0</v>
      </c>
      <c r="BF336" s="149">
        <f>IF(N336="snížená",J336,0)</f>
        <v>0</v>
      </c>
      <c r="BG336" s="149">
        <f>IF(N336="zákl. přenesená",J336,0)</f>
        <v>0</v>
      </c>
      <c r="BH336" s="149">
        <f>IF(N336="sníž. přenesená",J336,0)</f>
        <v>0</v>
      </c>
      <c r="BI336" s="149">
        <f>IF(N336="nulová",J336,0)</f>
        <v>0</v>
      </c>
      <c r="BJ336" s="17" t="s">
        <v>84</v>
      </c>
      <c r="BK336" s="149">
        <f>ROUND(I336*H336,2)</f>
        <v>0</v>
      </c>
      <c r="BL336" s="17" t="s">
        <v>261</v>
      </c>
      <c r="BM336" s="148" t="s">
        <v>525</v>
      </c>
    </row>
    <row r="337" spans="2:65" s="1" customFormat="1" ht="68.25">
      <c r="B337" s="32"/>
      <c r="D337" s="154" t="s">
        <v>175</v>
      </c>
      <c r="F337" s="155" t="s">
        <v>526</v>
      </c>
      <c r="I337" s="152"/>
      <c r="L337" s="32"/>
      <c r="M337" s="153"/>
      <c r="T337" s="56"/>
      <c r="AT337" s="17" t="s">
        <v>175</v>
      </c>
      <c r="AU337" s="17" t="s">
        <v>86</v>
      </c>
    </row>
    <row r="338" spans="2:65" s="12" customFormat="1">
      <c r="B338" s="156"/>
      <c r="D338" s="154" t="s">
        <v>177</v>
      </c>
      <c r="F338" s="158" t="s">
        <v>527</v>
      </c>
      <c r="H338" s="159">
        <v>50.75</v>
      </c>
      <c r="I338" s="160"/>
      <c r="L338" s="156"/>
      <c r="M338" s="161"/>
      <c r="T338" s="162"/>
      <c r="AT338" s="157" t="s">
        <v>177</v>
      </c>
      <c r="AU338" s="157" t="s">
        <v>86</v>
      </c>
      <c r="AV338" s="12" t="s">
        <v>86</v>
      </c>
      <c r="AW338" s="12" t="s">
        <v>3</v>
      </c>
      <c r="AX338" s="12" t="s">
        <v>84</v>
      </c>
      <c r="AY338" s="157" t="s">
        <v>165</v>
      </c>
    </row>
    <row r="339" spans="2:65" s="1" customFormat="1" ht="16.5" customHeight="1">
      <c r="B339" s="136"/>
      <c r="C339" s="137" t="s">
        <v>528</v>
      </c>
      <c r="D339" s="137" t="s">
        <v>167</v>
      </c>
      <c r="E339" s="138" t="s">
        <v>529</v>
      </c>
      <c r="F339" s="139" t="s">
        <v>530</v>
      </c>
      <c r="G339" s="140" t="s">
        <v>197</v>
      </c>
      <c r="H339" s="141">
        <v>44.13</v>
      </c>
      <c r="I339" s="142"/>
      <c r="J339" s="143">
        <f>ROUND(I339*H339,2)</f>
        <v>0</v>
      </c>
      <c r="K339" s="139" t="s">
        <v>189</v>
      </c>
      <c r="L339" s="32"/>
      <c r="M339" s="144" t="s">
        <v>1</v>
      </c>
      <c r="N339" s="145" t="s">
        <v>41</v>
      </c>
      <c r="P339" s="146">
        <f>O339*H339</f>
        <v>0</v>
      </c>
      <c r="Q339" s="146">
        <v>0</v>
      </c>
      <c r="R339" s="146">
        <f>Q339*H339</f>
        <v>0</v>
      </c>
      <c r="S339" s="146">
        <v>0</v>
      </c>
      <c r="T339" s="147">
        <f>S339*H339</f>
        <v>0</v>
      </c>
      <c r="AR339" s="148" t="s">
        <v>261</v>
      </c>
      <c r="AT339" s="148" t="s">
        <v>167</v>
      </c>
      <c r="AU339" s="148" t="s">
        <v>86</v>
      </c>
      <c r="AY339" s="17" t="s">
        <v>165</v>
      </c>
      <c r="BE339" s="149">
        <f>IF(N339="základní",J339,0)</f>
        <v>0</v>
      </c>
      <c r="BF339" s="149">
        <f>IF(N339="snížená",J339,0)</f>
        <v>0</v>
      </c>
      <c r="BG339" s="149">
        <f>IF(N339="zákl. přenesená",J339,0)</f>
        <v>0</v>
      </c>
      <c r="BH339" s="149">
        <f>IF(N339="sníž. přenesená",J339,0)</f>
        <v>0</v>
      </c>
      <c r="BI339" s="149">
        <f>IF(N339="nulová",J339,0)</f>
        <v>0</v>
      </c>
      <c r="BJ339" s="17" t="s">
        <v>84</v>
      </c>
      <c r="BK339" s="149">
        <f>ROUND(I339*H339,2)</f>
        <v>0</v>
      </c>
      <c r="BL339" s="17" t="s">
        <v>261</v>
      </c>
      <c r="BM339" s="148" t="s">
        <v>531</v>
      </c>
    </row>
    <row r="340" spans="2:65" s="1" customFormat="1" ht="58.5">
      <c r="B340" s="32"/>
      <c r="D340" s="154" t="s">
        <v>175</v>
      </c>
      <c r="F340" s="155" t="s">
        <v>532</v>
      </c>
      <c r="I340" s="152"/>
      <c r="L340" s="32"/>
      <c r="M340" s="153"/>
      <c r="T340" s="56"/>
      <c r="AT340" s="17" t="s">
        <v>175</v>
      </c>
      <c r="AU340" s="17" t="s">
        <v>86</v>
      </c>
    </row>
    <row r="341" spans="2:65" s="1" customFormat="1" ht="16.5" customHeight="1">
      <c r="B341" s="136"/>
      <c r="C341" s="137" t="s">
        <v>533</v>
      </c>
      <c r="D341" s="137" t="s">
        <v>167</v>
      </c>
      <c r="E341" s="138" t="s">
        <v>534</v>
      </c>
      <c r="F341" s="139" t="s">
        <v>535</v>
      </c>
      <c r="G341" s="140" t="s">
        <v>197</v>
      </c>
      <c r="H341" s="141">
        <v>44.13</v>
      </c>
      <c r="I341" s="142"/>
      <c r="J341" s="143">
        <f>ROUND(I341*H341,2)</f>
        <v>0</v>
      </c>
      <c r="K341" s="139" t="s">
        <v>189</v>
      </c>
      <c r="L341" s="32"/>
      <c r="M341" s="144" t="s">
        <v>1</v>
      </c>
      <c r="N341" s="145" t="s">
        <v>41</v>
      </c>
      <c r="P341" s="146">
        <f>O341*H341</f>
        <v>0</v>
      </c>
      <c r="Q341" s="146">
        <v>1.5E-3</v>
      </c>
      <c r="R341" s="146">
        <f>Q341*H341</f>
        <v>6.6195000000000004E-2</v>
      </c>
      <c r="S341" s="146">
        <v>0</v>
      </c>
      <c r="T341" s="147">
        <f>S341*H341</f>
        <v>0</v>
      </c>
      <c r="AR341" s="148" t="s">
        <v>261</v>
      </c>
      <c r="AT341" s="148" t="s">
        <v>167</v>
      </c>
      <c r="AU341" s="148" t="s">
        <v>86</v>
      </c>
      <c r="AY341" s="17" t="s">
        <v>165</v>
      </c>
      <c r="BE341" s="149">
        <f>IF(N341="základní",J341,0)</f>
        <v>0</v>
      </c>
      <c r="BF341" s="149">
        <f>IF(N341="snížená",J341,0)</f>
        <v>0</v>
      </c>
      <c r="BG341" s="149">
        <f>IF(N341="zákl. přenesená",J341,0)</f>
        <v>0</v>
      </c>
      <c r="BH341" s="149">
        <f>IF(N341="sníž. přenesená",J341,0)</f>
        <v>0</v>
      </c>
      <c r="BI341" s="149">
        <f>IF(N341="nulová",J341,0)</f>
        <v>0</v>
      </c>
      <c r="BJ341" s="17" t="s">
        <v>84</v>
      </c>
      <c r="BK341" s="149">
        <f>ROUND(I341*H341,2)</f>
        <v>0</v>
      </c>
      <c r="BL341" s="17" t="s">
        <v>261</v>
      </c>
      <c r="BM341" s="148" t="s">
        <v>536</v>
      </c>
    </row>
    <row r="342" spans="2:65" s="1" customFormat="1" ht="48.75">
      <c r="B342" s="32"/>
      <c r="D342" s="154" t="s">
        <v>175</v>
      </c>
      <c r="F342" s="155" t="s">
        <v>537</v>
      </c>
      <c r="I342" s="152"/>
      <c r="L342" s="32"/>
      <c r="M342" s="153"/>
      <c r="T342" s="56"/>
      <c r="AT342" s="17" t="s">
        <v>175</v>
      </c>
      <c r="AU342" s="17" t="s">
        <v>86</v>
      </c>
    </row>
    <row r="343" spans="2:65" s="1" customFormat="1" ht="16.5" customHeight="1">
      <c r="B343" s="136"/>
      <c r="C343" s="137" t="s">
        <v>538</v>
      </c>
      <c r="D343" s="137" t="s">
        <v>167</v>
      </c>
      <c r="E343" s="138" t="s">
        <v>539</v>
      </c>
      <c r="F343" s="139" t="s">
        <v>540</v>
      </c>
      <c r="G343" s="140" t="s">
        <v>182</v>
      </c>
      <c r="H343" s="141">
        <v>1.661</v>
      </c>
      <c r="I343" s="142"/>
      <c r="J343" s="143">
        <f>ROUND(I343*H343,2)</f>
        <v>0</v>
      </c>
      <c r="K343" s="139" t="s">
        <v>171</v>
      </c>
      <c r="L343" s="32"/>
      <c r="M343" s="144" t="s">
        <v>1</v>
      </c>
      <c r="N343" s="145" t="s">
        <v>41</v>
      </c>
      <c r="P343" s="146">
        <f>O343*H343</f>
        <v>0</v>
      </c>
      <c r="Q343" s="146">
        <v>0</v>
      </c>
      <c r="R343" s="146">
        <f>Q343*H343</f>
        <v>0</v>
      </c>
      <c r="S343" s="146">
        <v>0</v>
      </c>
      <c r="T343" s="147">
        <f>S343*H343</f>
        <v>0</v>
      </c>
      <c r="AR343" s="148" t="s">
        <v>261</v>
      </c>
      <c r="AT343" s="148" t="s">
        <v>167</v>
      </c>
      <c r="AU343" s="148" t="s">
        <v>86</v>
      </c>
      <c r="AY343" s="17" t="s">
        <v>165</v>
      </c>
      <c r="BE343" s="149">
        <f>IF(N343="základní",J343,0)</f>
        <v>0</v>
      </c>
      <c r="BF343" s="149">
        <f>IF(N343="snížená",J343,0)</f>
        <v>0</v>
      </c>
      <c r="BG343" s="149">
        <f>IF(N343="zákl. přenesená",J343,0)</f>
        <v>0</v>
      </c>
      <c r="BH343" s="149">
        <f>IF(N343="sníž. přenesená",J343,0)</f>
        <v>0</v>
      </c>
      <c r="BI343" s="149">
        <f>IF(N343="nulová",J343,0)</f>
        <v>0</v>
      </c>
      <c r="BJ343" s="17" t="s">
        <v>84</v>
      </c>
      <c r="BK343" s="149">
        <f>ROUND(I343*H343,2)</f>
        <v>0</v>
      </c>
      <c r="BL343" s="17" t="s">
        <v>261</v>
      </c>
      <c r="BM343" s="148" t="s">
        <v>541</v>
      </c>
    </row>
    <row r="344" spans="2:65" s="1" customFormat="1">
      <c r="B344" s="32"/>
      <c r="D344" s="150" t="s">
        <v>173</v>
      </c>
      <c r="F344" s="151" t="s">
        <v>542</v>
      </c>
      <c r="I344" s="152"/>
      <c r="L344" s="32"/>
      <c r="M344" s="153"/>
      <c r="T344" s="56"/>
      <c r="AT344" s="17" t="s">
        <v>173</v>
      </c>
      <c r="AU344" s="17" t="s">
        <v>86</v>
      </c>
    </row>
    <row r="345" spans="2:65" s="11" customFormat="1" ht="22.9" customHeight="1">
      <c r="B345" s="124"/>
      <c r="D345" s="125" t="s">
        <v>75</v>
      </c>
      <c r="E345" s="134" t="s">
        <v>543</v>
      </c>
      <c r="F345" s="134" t="s">
        <v>544</v>
      </c>
      <c r="I345" s="127"/>
      <c r="J345" s="135">
        <f>BK345</f>
        <v>0</v>
      </c>
      <c r="L345" s="124"/>
      <c r="M345" s="129"/>
      <c r="P345" s="130">
        <f>SUM(P346:P378)</f>
        <v>0</v>
      </c>
      <c r="R345" s="130">
        <f>SUM(R346:R378)</f>
        <v>3.9521529599999994</v>
      </c>
      <c r="T345" s="131">
        <f>SUM(T346:T378)</f>
        <v>0.73420000000000007</v>
      </c>
      <c r="AR345" s="125" t="s">
        <v>86</v>
      </c>
      <c r="AT345" s="132" t="s">
        <v>75</v>
      </c>
      <c r="AU345" s="132" t="s">
        <v>84</v>
      </c>
      <c r="AY345" s="125" t="s">
        <v>165</v>
      </c>
      <c r="BK345" s="133">
        <f>SUM(BK346:BK378)</f>
        <v>0</v>
      </c>
    </row>
    <row r="346" spans="2:65" s="1" customFormat="1" ht="16.5" customHeight="1">
      <c r="B346" s="136"/>
      <c r="C346" s="137" t="s">
        <v>545</v>
      </c>
      <c r="D346" s="137" t="s">
        <v>167</v>
      </c>
      <c r="E346" s="138" t="s">
        <v>546</v>
      </c>
      <c r="F346" s="139" t="s">
        <v>547</v>
      </c>
      <c r="G346" s="140" t="s">
        <v>197</v>
      </c>
      <c r="H346" s="141">
        <v>293.68</v>
      </c>
      <c r="I346" s="142"/>
      <c r="J346" s="143">
        <f>ROUND(I346*H346,2)</f>
        <v>0</v>
      </c>
      <c r="K346" s="139" t="s">
        <v>171</v>
      </c>
      <c r="L346" s="32"/>
      <c r="M346" s="144" t="s">
        <v>1</v>
      </c>
      <c r="N346" s="145" t="s">
        <v>41</v>
      </c>
      <c r="P346" s="146">
        <f>O346*H346</f>
        <v>0</v>
      </c>
      <c r="Q346" s="146">
        <v>0</v>
      </c>
      <c r="R346" s="146">
        <f>Q346*H346</f>
        <v>0</v>
      </c>
      <c r="S346" s="146">
        <v>0</v>
      </c>
      <c r="T346" s="147">
        <f>S346*H346</f>
        <v>0</v>
      </c>
      <c r="AR346" s="148" t="s">
        <v>261</v>
      </c>
      <c r="AT346" s="148" t="s">
        <v>167</v>
      </c>
      <c r="AU346" s="148" t="s">
        <v>86</v>
      </c>
      <c r="AY346" s="17" t="s">
        <v>165</v>
      </c>
      <c r="BE346" s="149">
        <f>IF(N346="základní",J346,0)</f>
        <v>0</v>
      </c>
      <c r="BF346" s="149">
        <f>IF(N346="snížená",J346,0)</f>
        <v>0</v>
      </c>
      <c r="BG346" s="149">
        <f>IF(N346="zákl. přenesená",J346,0)</f>
        <v>0</v>
      </c>
      <c r="BH346" s="149">
        <f>IF(N346="sníž. přenesená",J346,0)</f>
        <v>0</v>
      </c>
      <c r="BI346" s="149">
        <f>IF(N346="nulová",J346,0)</f>
        <v>0</v>
      </c>
      <c r="BJ346" s="17" t="s">
        <v>84</v>
      </c>
      <c r="BK346" s="149">
        <f>ROUND(I346*H346,2)</f>
        <v>0</v>
      </c>
      <c r="BL346" s="17" t="s">
        <v>261</v>
      </c>
      <c r="BM346" s="148" t="s">
        <v>548</v>
      </c>
    </row>
    <row r="347" spans="2:65" s="1" customFormat="1">
      <c r="B347" s="32"/>
      <c r="D347" s="150" t="s">
        <v>173</v>
      </c>
      <c r="F347" s="151" t="s">
        <v>549</v>
      </c>
      <c r="I347" s="152"/>
      <c r="L347" s="32"/>
      <c r="M347" s="153"/>
      <c r="T347" s="56"/>
      <c r="AT347" s="17" t="s">
        <v>173</v>
      </c>
      <c r="AU347" s="17" t="s">
        <v>86</v>
      </c>
    </row>
    <row r="348" spans="2:65" s="1" customFormat="1" ht="16.5" customHeight="1">
      <c r="B348" s="136"/>
      <c r="C348" s="137" t="s">
        <v>550</v>
      </c>
      <c r="D348" s="137" t="s">
        <v>167</v>
      </c>
      <c r="E348" s="138" t="s">
        <v>551</v>
      </c>
      <c r="F348" s="139" t="s">
        <v>552</v>
      </c>
      <c r="G348" s="140" t="s">
        <v>197</v>
      </c>
      <c r="H348" s="141">
        <v>484.9</v>
      </c>
      <c r="I348" s="142"/>
      <c r="J348" s="143">
        <f>ROUND(I348*H348,2)</f>
        <v>0</v>
      </c>
      <c r="K348" s="139" t="s">
        <v>171</v>
      </c>
      <c r="L348" s="32"/>
      <c r="M348" s="144" t="s">
        <v>1</v>
      </c>
      <c r="N348" s="145" t="s">
        <v>41</v>
      </c>
      <c r="P348" s="146">
        <f>O348*H348</f>
        <v>0</v>
      </c>
      <c r="Q348" s="146">
        <v>0</v>
      </c>
      <c r="R348" s="146">
        <f>Q348*H348</f>
        <v>0</v>
      </c>
      <c r="S348" s="146">
        <v>0</v>
      </c>
      <c r="T348" s="147">
        <f>S348*H348</f>
        <v>0</v>
      </c>
      <c r="AR348" s="148" t="s">
        <v>261</v>
      </c>
      <c r="AT348" s="148" t="s">
        <v>167</v>
      </c>
      <c r="AU348" s="148" t="s">
        <v>86</v>
      </c>
      <c r="AY348" s="17" t="s">
        <v>165</v>
      </c>
      <c r="BE348" s="149">
        <f>IF(N348="základní",J348,0)</f>
        <v>0</v>
      </c>
      <c r="BF348" s="149">
        <f>IF(N348="snížená",J348,0)</f>
        <v>0</v>
      </c>
      <c r="BG348" s="149">
        <f>IF(N348="zákl. přenesená",J348,0)</f>
        <v>0</v>
      </c>
      <c r="BH348" s="149">
        <f>IF(N348="sníž. přenesená",J348,0)</f>
        <v>0</v>
      </c>
      <c r="BI348" s="149">
        <f>IF(N348="nulová",J348,0)</f>
        <v>0</v>
      </c>
      <c r="BJ348" s="17" t="s">
        <v>84</v>
      </c>
      <c r="BK348" s="149">
        <f>ROUND(I348*H348,2)</f>
        <v>0</v>
      </c>
      <c r="BL348" s="17" t="s">
        <v>261</v>
      </c>
      <c r="BM348" s="148" t="s">
        <v>553</v>
      </c>
    </row>
    <row r="349" spans="2:65" s="1" customFormat="1">
      <c r="B349" s="32"/>
      <c r="D349" s="150" t="s">
        <v>173</v>
      </c>
      <c r="F349" s="151" t="s">
        <v>554</v>
      </c>
      <c r="I349" s="152"/>
      <c r="L349" s="32"/>
      <c r="M349" s="153"/>
      <c r="T349" s="56"/>
      <c r="AT349" s="17" t="s">
        <v>173</v>
      </c>
      <c r="AU349" s="17" t="s">
        <v>86</v>
      </c>
    </row>
    <row r="350" spans="2:65" s="1" customFormat="1" ht="16.5" customHeight="1">
      <c r="B350" s="136"/>
      <c r="C350" s="137" t="s">
        <v>555</v>
      </c>
      <c r="D350" s="137" t="s">
        <v>167</v>
      </c>
      <c r="E350" s="138" t="s">
        <v>556</v>
      </c>
      <c r="F350" s="139" t="s">
        <v>557</v>
      </c>
      <c r="G350" s="140" t="s">
        <v>197</v>
      </c>
      <c r="H350" s="141">
        <v>293.70999999999998</v>
      </c>
      <c r="I350" s="142"/>
      <c r="J350" s="143">
        <f>ROUND(I350*H350,2)</f>
        <v>0</v>
      </c>
      <c r="K350" s="139" t="s">
        <v>171</v>
      </c>
      <c r="L350" s="32"/>
      <c r="M350" s="144" t="s">
        <v>1</v>
      </c>
      <c r="N350" s="145" t="s">
        <v>41</v>
      </c>
      <c r="P350" s="146">
        <f>O350*H350</f>
        <v>0</v>
      </c>
      <c r="Q350" s="146">
        <v>3.0000000000000001E-5</v>
      </c>
      <c r="R350" s="146">
        <f>Q350*H350</f>
        <v>8.8112999999999993E-3</v>
      </c>
      <c r="S350" s="146">
        <v>0</v>
      </c>
      <c r="T350" s="147">
        <f>S350*H350</f>
        <v>0</v>
      </c>
      <c r="AR350" s="148" t="s">
        <v>261</v>
      </c>
      <c r="AT350" s="148" t="s">
        <v>167</v>
      </c>
      <c r="AU350" s="148" t="s">
        <v>86</v>
      </c>
      <c r="AY350" s="17" t="s">
        <v>165</v>
      </c>
      <c r="BE350" s="149">
        <f>IF(N350="základní",J350,0)</f>
        <v>0</v>
      </c>
      <c r="BF350" s="149">
        <f>IF(N350="snížená",J350,0)</f>
        <v>0</v>
      </c>
      <c r="BG350" s="149">
        <f>IF(N350="zákl. přenesená",J350,0)</f>
        <v>0</v>
      </c>
      <c r="BH350" s="149">
        <f>IF(N350="sníž. přenesená",J350,0)</f>
        <v>0</v>
      </c>
      <c r="BI350" s="149">
        <f>IF(N350="nulová",J350,0)</f>
        <v>0</v>
      </c>
      <c r="BJ350" s="17" t="s">
        <v>84</v>
      </c>
      <c r="BK350" s="149">
        <f>ROUND(I350*H350,2)</f>
        <v>0</v>
      </c>
      <c r="BL350" s="17" t="s">
        <v>261</v>
      </c>
      <c r="BM350" s="148" t="s">
        <v>558</v>
      </c>
    </row>
    <row r="351" spans="2:65" s="1" customFormat="1">
      <c r="B351" s="32"/>
      <c r="D351" s="150" t="s">
        <v>173</v>
      </c>
      <c r="F351" s="151" t="s">
        <v>559</v>
      </c>
      <c r="I351" s="152"/>
      <c r="L351" s="32"/>
      <c r="M351" s="153"/>
      <c r="T351" s="56"/>
      <c r="AT351" s="17" t="s">
        <v>173</v>
      </c>
      <c r="AU351" s="17" t="s">
        <v>86</v>
      </c>
    </row>
    <row r="352" spans="2:65" s="1" customFormat="1" ht="21.75" customHeight="1">
      <c r="B352" s="136"/>
      <c r="C352" s="137" t="s">
        <v>560</v>
      </c>
      <c r="D352" s="137" t="s">
        <v>167</v>
      </c>
      <c r="E352" s="138" t="s">
        <v>561</v>
      </c>
      <c r="F352" s="139" t="s">
        <v>562</v>
      </c>
      <c r="G352" s="140" t="s">
        <v>197</v>
      </c>
      <c r="H352" s="141">
        <v>293.70999999999998</v>
      </c>
      <c r="I352" s="142"/>
      <c r="J352" s="143">
        <f>ROUND(I352*H352,2)</f>
        <v>0</v>
      </c>
      <c r="K352" s="139" t="s">
        <v>171</v>
      </c>
      <c r="L352" s="32"/>
      <c r="M352" s="144" t="s">
        <v>1</v>
      </c>
      <c r="N352" s="145" t="s">
        <v>41</v>
      </c>
      <c r="P352" s="146">
        <f>O352*H352</f>
        <v>0</v>
      </c>
      <c r="Q352" s="146">
        <v>7.4999999999999997E-3</v>
      </c>
      <c r="R352" s="146">
        <f>Q352*H352</f>
        <v>2.2028249999999998</v>
      </c>
      <c r="S352" s="146">
        <v>0</v>
      </c>
      <c r="T352" s="147">
        <f>S352*H352</f>
        <v>0</v>
      </c>
      <c r="AR352" s="148" t="s">
        <v>261</v>
      </c>
      <c r="AT352" s="148" t="s">
        <v>167</v>
      </c>
      <c r="AU352" s="148" t="s">
        <v>86</v>
      </c>
      <c r="AY352" s="17" t="s">
        <v>165</v>
      </c>
      <c r="BE352" s="149">
        <f>IF(N352="základní",J352,0)</f>
        <v>0</v>
      </c>
      <c r="BF352" s="149">
        <f>IF(N352="snížená",J352,0)</f>
        <v>0</v>
      </c>
      <c r="BG352" s="149">
        <f>IF(N352="zákl. přenesená",J352,0)</f>
        <v>0</v>
      </c>
      <c r="BH352" s="149">
        <f>IF(N352="sníž. přenesená",J352,0)</f>
        <v>0</v>
      </c>
      <c r="BI352" s="149">
        <f>IF(N352="nulová",J352,0)</f>
        <v>0</v>
      </c>
      <c r="BJ352" s="17" t="s">
        <v>84</v>
      </c>
      <c r="BK352" s="149">
        <f>ROUND(I352*H352,2)</f>
        <v>0</v>
      </c>
      <c r="BL352" s="17" t="s">
        <v>261</v>
      </c>
      <c r="BM352" s="148" t="s">
        <v>563</v>
      </c>
    </row>
    <row r="353" spans="2:65" s="1" customFormat="1">
      <c r="B353" s="32"/>
      <c r="D353" s="150" t="s">
        <v>173</v>
      </c>
      <c r="F353" s="151" t="s">
        <v>564</v>
      </c>
      <c r="I353" s="152"/>
      <c r="L353" s="32"/>
      <c r="M353" s="153"/>
      <c r="T353" s="56"/>
      <c r="AT353" s="17" t="s">
        <v>173</v>
      </c>
      <c r="AU353" s="17" t="s">
        <v>86</v>
      </c>
    </row>
    <row r="354" spans="2:65" s="1" customFormat="1" ht="16.5" customHeight="1">
      <c r="B354" s="136"/>
      <c r="C354" s="137" t="s">
        <v>565</v>
      </c>
      <c r="D354" s="137" t="s">
        <v>167</v>
      </c>
      <c r="E354" s="138" t="s">
        <v>566</v>
      </c>
      <c r="F354" s="139" t="s">
        <v>567</v>
      </c>
      <c r="G354" s="140" t="s">
        <v>197</v>
      </c>
      <c r="H354" s="141">
        <v>293.68</v>
      </c>
      <c r="I354" s="142"/>
      <c r="J354" s="143">
        <f>ROUND(I354*H354,2)</f>
        <v>0</v>
      </c>
      <c r="K354" s="139" t="s">
        <v>171</v>
      </c>
      <c r="L354" s="32"/>
      <c r="M354" s="144" t="s">
        <v>1</v>
      </c>
      <c r="N354" s="145" t="s">
        <v>41</v>
      </c>
      <c r="P354" s="146">
        <f>O354*H354</f>
        <v>0</v>
      </c>
      <c r="Q354" s="146">
        <v>0</v>
      </c>
      <c r="R354" s="146">
        <f>Q354*H354</f>
        <v>0</v>
      </c>
      <c r="S354" s="146">
        <v>2.5000000000000001E-3</v>
      </c>
      <c r="T354" s="147">
        <f>S354*H354</f>
        <v>0.73420000000000007</v>
      </c>
      <c r="AR354" s="148" t="s">
        <v>261</v>
      </c>
      <c r="AT354" s="148" t="s">
        <v>167</v>
      </c>
      <c r="AU354" s="148" t="s">
        <v>86</v>
      </c>
      <c r="AY354" s="17" t="s">
        <v>165</v>
      </c>
      <c r="BE354" s="149">
        <f>IF(N354="základní",J354,0)</f>
        <v>0</v>
      </c>
      <c r="BF354" s="149">
        <f>IF(N354="snížená",J354,0)</f>
        <v>0</v>
      </c>
      <c r="BG354" s="149">
        <f>IF(N354="zákl. přenesená",J354,0)</f>
        <v>0</v>
      </c>
      <c r="BH354" s="149">
        <f>IF(N354="sníž. přenesená",J354,0)</f>
        <v>0</v>
      </c>
      <c r="BI354" s="149">
        <f>IF(N354="nulová",J354,0)</f>
        <v>0</v>
      </c>
      <c r="BJ354" s="17" t="s">
        <v>84</v>
      </c>
      <c r="BK354" s="149">
        <f>ROUND(I354*H354,2)</f>
        <v>0</v>
      </c>
      <c r="BL354" s="17" t="s">
        <v>261</v>
      </c>
      <c r="BM354" s="148" t="s">
        <v>568</v>
      </c>
    </row>
    <row r="355" spans="2:65" s="1" customFormat="1">
      <c r="B355" s="32"/>
      <c r="D355" s="150" t="s">
        <v>173</v>
      </c>
      <c r="F355" s="151" t="s">
        <v>569</v>
      </c>
      <c r="I355" s="152"/>
      <c r="L355" s="32"/>
      <c r="M355" s="153"/>
      <c r="T355" s="56"/>
      <c r="AT355" s="17" t="s">
        <v>173</v>
      </c>
      <c r="AU355" s="17" t="s">
        <v>86</v>
      </c>
    </row>
    <row r="356" spans="2:65" s="1" customFormat="1" ht="19.5">
      <c r="B356" s="32"/>
      <c r="D356" s="154" t="s">
        <v>175</v>
      </c>
      <c r="F356" s="155" t="s">
        <v>570</v>
      </c>
      <c r="I356" s="152"/>
      <c r="L356" s="32"/>
      <c r="M356" s="153"/>
      <c r="T356" s="56"/>
      <c r="AT356" s="17" t="s">
        <v>175</v>
      </c>
      <c r="AU356" s="17" t="s">
        <v>86</v>
      </c>
    </row>
    <row r="357" spans="2:65" s="14" customFormat="1">
      <c r="B357" s="170"/>
      <c r="D357" s="154" t="s">
        <v>177</v>
      </c>
      <c r="E357" s="171" t="s">
        <v>1</v>
      </c>
      <c r="F357" s="172" t="s">
        <v>278</v>
      </c>
      <c r="H357" s="171" t="s">
        <v>1</v>
      </c>
      <c r="I357" s="173"/>
      <c r="L357" s="170"/>
      <c r="M357" s="174"/>
      <c r="T357" s="175"/>
      <c r="AT357" s="171" t="s">
        <v>177</v>
      </c>
      <c r="AU357" s="171" t="s">
        <v>86</v>
      </c>
      <c r="AV357" s="14" t="s">
        <v>84</v>
      </c>
      <c r="AW357" s="14" t="s">
        <v>32</v>
      </c>
      <c r="AX357" s="14" t="s">
        <v>76</v>
      </c>
      <c r="AY357" s="171" t="s">
        <v>165</v>
      </c>
    </row>
    <row r="358" spans="2:65" s="12" customFormat="1">
      <c r="B358" s="156"/>
      <c r="D358" s="154" t="s">
        <v>177</v>
      </c>
      <c r="E358" s="157" t="s">
        <v>1</v>
      </c>
      <c r="F358" s="158" t="s">
        <v>571</v>
      </c>
      <c r="H358" s="159">
        <v>293.68</v>
      </c>
      <c r="I358" s="160"/>
      <c r="L358" s="156"/>
      <c r="M358" s="161"/>
      <c r="T358" s="162"/>
      <c r="AT358" s="157" t="s">
        <v>177</v>
      </c>
      <c r="AU358" s="157" t="s">
        <v>86</v>
      </c>
      <c r="AV358" s="12" t="s">
        <v>86</v>
      </c>
      <c r="AW358" s="12" t="s">
        <v>32</v>
      </c>
      <c r="AX358" s="12" t="s">
        <v>76</v>
      </c>
      <c r="AY358" s="157" t="s">
        <v>165</v>
      </c>
    </row>
    <row r="359" spans="2:65" s="13" customFormat="1">
      <c r="B359" s="163"/>
      <c r="D359" s="154" t="s">
        <v>177</v>
      </c>
      <c r="E359" s="164" t="s">
        <v>1</v>
      </c>
      <c r="F359" s="165" t="s">
        <v>179</v>
      </c>
      <c r="H359" s="166">
        <v>293.68</v>
      </c>
      <c r="I359" s="167"/>
      <c r="L359" s="163"/>
      <c r="M359" s="168"/>
      <c r="T359" s="169"/>
      <c r="AT359" s="164" t="s">
        <v>177</v>
      </c>
      <c r="AU359" s="164" t="s">
        <v>86</v>
      </c>
      <c r="AV359" s="13" t="s">
        <v>116</v>
      </c>
      <c r="AW359" s="13" t="s">
        <v>32</v>
      </c>
      <c r="AX359" s="13" t="s">
        <v>84</v>
      </c>
      <c r="AY359" s="164" t="s">
        <v>165</v>
      </c>
    </row>
    <row r="360" spans="2:65" s="1" customFormat="1" ht="16.5" customHeight="1">
      <c r="B360" s="136"/>
      <c r="C360" s="137" t="s">
        <v>572</v>
      </c>
      <c r="D360" s="137" t="s">
        <v>167</v>
      </c>
      <c r="E360" s="138" t="s">
        <v>573</v>
      </c>
      <c r="F360" s="139" t="s">
        <v>574</v>
      </c>
      <c r="G360" s="140" t="s">
        <v>197</v>
      </c>
      <c r="H360" s="141">
        <v>293.70999999999998</v>
      </c>
      <c r="I360" s="142"/>
      <c r="J360" s="143">
        <f>ROUND(I360*H360,2)</f>
        <v>0</v>
      </c>
      <c r="K360" s="139" t="s">
        <v>171</v>
      </c>
      <c r="L360" s="32"/>
      <c r="M360" s="144" t="s">
        <v>1</v>
      </c>
      <c r="N360" s="145" t="s">
        <v>41</v>
      </c>
      <c r="P360" s="146">
        <f>O360*H360</f>
        <v>0</v>
      </c>
      <c r="Q360" s="146">
        <v>2.9999999999999997E-4</v>
      </c>
      <c r="R360" s="146">
        <f>Q360*H360</f>
        <v>8.8112999999999983E-2</v>
      </c>
      <c r="S360" s="146">
        <v>0</v>
      </c>
      <c r="T360" s="147">
        <f>S360*H360</f>
        <v>0</v>
      </c>
      <c r="AR360" s="148" t="s">
        <v>261</v>
      </c>
      <c r="AT360" s="148" t="s">
        <v>167</v>
      </c>
      <c r="AU360" s="148" t="s">
        <v>86</v>
      </c>
      <c r="AY360" s="17" t="s">
        <v>165</v>
      </c>
      <c r="BE360" s="149">
        <f>IF(N360="základní",J360,0)</f>
        <v>0</v>
      </c>
      <c r="BF360" s="149">
        <f>IF(N360="snížená",J360,0)</f>
        <v>0</v>
      </c>
      <c r="BG360" s="149">
        <f>IF(N360="zákl. přenesená",J360,0)</f>
        <v>0</v>
      </c>
      <c r="BH360" s="149">
        <f>IF(N360="sníž. přenesená",J360,0)</f>
        <v>0</v>
      </c>
      <c r="BI360" s="149">
        <f>IF(N360="nulová",J360,0)</f>
        <v>0</v>
      </c>
      <c r="BJ360" s="17" t="s">
        <v>84</v>
      </c>
      <c r="BK360" s="149">
        <f>ROUND(I360*H360,2)</f>
        <v>0</v>
      </c>
      <c r="BL360" s="17" t="s">
        <v>261</v>
      </c>
      <c r="BM360" s="148" t="s">
        <v>575</v>
      </c>
    </row>
    <row r="361" spans="2:65" s="1" customFormat="1">
      <c r="B361" s="32"/>
      <c r="D361" s="150" t="s">
        <v>173</v>
      </c>
      <c r="F361" s="151" t="s">
        <v>576</v>
      </c>
      <c r="I361" s="152"/>
      <c r="L361" s="32"/>
      <c r="M361" s="153"/>
      <c r="T361" s="56"/>
      <c r="AT361" s="17" t="s">
        <v>173</v>
      </c>
      <c r="AU361" s="17" t="s">
        <v>86</v>
      </c>
    </row>
    <row r="362" spans="2:65" s="1" customFormat="1" ht="29.25">
      <c r="B362" s="32"/>
      <c r="D362" s="154" t="s">
        <v>175</v>
      </c>
      <c r="F362" s="155" t="s">
        <v>577</v>
      </c>
      <c r="I362" s="152"/>
      <c r="L362" s="32"/>
      <c r="M362" s="153"/>
      <c r="T362" s="56"/>
      <c r="AT362" s="17" t="s">
        <v>175</v>
      </c>
      <c r="AU362" s="17" t="s">
        <v>86</v>
      </c>
    </row>
    <row r="363" spans="2:65" s="12" customFormat="1">
      <c r="B363" s="156"/>
      <c r="D363" s="154" t="s">
        <v>177</v>
      </c>
      <c r="E363" s="157" t="s">
        <v>1</v>
      </c>
      <c r="F363" s="158" t="s">
        <v>578</v>
      </c>
      <c r="H363" s="159">
        <v>293.70999999999998</v>
      </c>
      <c r="I363" s="160"/>
      <c r="L363" s="156"/>
      <c r="M363" s="161"/>
      <c r="T363" s="162"/>
      <c r="AT363" s="157" t="s">
        <v>177</v>
      </c>
      <c r="AU363" s="157" t="s">
        <v>86</v>
      </c>
      <c r="AV363" s="12" t="s">
        <v>86</v>
      </c>
      <c r="AW363" s="12" t="s">
        <v>32</v>
      </c>
      <c r="AX363" s="12" t="s">
        <v>76</v>
      </c>
      <c r="AY363" s="157" t="s">
        <v>165</v>
      </c>
    </row>
    <row r="364" spans="2:65" s="13" customFormat="1">
      <c r="B364" s="163"/>
      <c r="D364" s="154" t="s">
        <v>177</v>
      </c>
      <c r="E364" s="164" t="s">
        <v>1</v>
      </c>
      <c r="F364" s="165" t="s">
        <v>179</v>
      </c>
      <c r="H364" s="166">
        <v>293.70999999999998</v>
      </c>
      <c r="I364" s="167"/>
      <c r="L364" s="163"/>
      <c r="M364" s="168"/>
      <c r="T364" s="169"/>
      <c r="AT364" s="164" t="s">
        <v>177</v>
      </c>
      <c r="AU364" s="164" t="s">
        <v>86</v>
      </c>
      <c r="AV364" s="13" t="s">
        <v>116</v>
      </c>
      <c r="AW364" s="13" t="s">
        <v>32</v>
      </c>
      <c r="AX364" s="13" t="s">
        <v>84</v>
      </c>
      <c r="AY364" s="164" t="s">
        <v>165</v>
      </c>
    </row>
    <row r="365" spans="2:65" s="1" customFormat="1" ht="16.5" customHeight="1">
      <c r="B365" s="136"/>
      <c r="C365" s="176" t="s">
        <v>579</v>
      </c>
      <c r="D365" s="176" t="s">
        <v>418</v>
      </c>
      <c r="E365" s="177" t="s">
        <v>580</v>
      </c>
      <c r="F365" s="178" t="s">
        <v>581</v>
      </c>
      <c r="G365" s="179" t="s">
        <v>197</v>
      </c>
      <c r="H365" s="180">
        <v>323.08100000000002</v>
      </c>
      <c r="I365" s="181"/>
      <c r="J365" s="182">
        <f>ROUND(I365*H365,2)</f>
        <v>0</v>
      </c>
      <c r="K365" s="178" t="s">
        <v>189</v>
      </c>
      <c r="L365" s="183"/>
      <c r="M365" s="184" t="s">
        <v>1</v>
      </c>
      <c r="N365" s="185" t="s">
        <v>41</v>
      </c>
      <c r="P365" s="146">
        <f>O365*H365</f>
        <v>0</v>
      </c>
      <c r="Q365" s="146">
        <v>2.8700000000000002E-3</v>
      </c>
      <c r="R365" s="146">
        <f>Q365*H365</f>
        <v>0.92724247000000015</v>
      </c>
      <c r="S365" s="146">
        <v>0</v>
      </c>
      <c r="T365" s="147">
        <f>S365*H365</f>
        <v>0</v>
      </c>
      <c r="AR365" s="148" t="s">
        <v>357</v>
      </c>
      <c r="AT365" s="148" t="s">
        <v>418</v>
      </c>
      <c r="AU365" s="148" t="s">
        <v>86</v>
      </c>
      <c r="AY365" s="17" t="s">
        <v>165</v>
      </c>
      <c r="BE365" s="149">
        <f>IF(N365="základní",J365,0)</f>
        <v>0</v>
      </c>
      <c r="BF365" s="149">
        <f>IF(N365="snížená",J365,0)</f>
        <v>0</v>
      </c>
      <c r="BG365" s="149">
        <f>IF(N365="zákl. přenesená",J365,0)</f>
        <v>0</v>
      </c>
      <c r="BH365" s="149">
        <f>IF(N365="sníž. přenesená",J365,0)</f>
        <v>0</v>
      </c>
      <c r="BI365" s="149">
        <f>IF(N365="nulová",J365,0)</f>
        <v>0</v>
      </c>
      <c r="BJ365" s="17" t="s">
        <v>84</v>
      </c>
      <c r="BK365" s="149">
        <f>ROUND(I365*H365,2)</f>
        <v>0</v>
      </c>
      <c r="BL365" s="17" t="s">
        <v>261</v>
      </c>
      <c r="BM365" s="148" t="s">
        <v>582</v>
      </c>
    </row>
    <row r="366" spans="2:65" s="1" customFormat="1" ht="68.25">
      <c r="B366" s="32"/>
      <c r="D366" s="154" t="s">
        <v>175</v>
      </c>
      <c r="F366" s="155" t="s">
        <v>526</v>
      </c>
      <c r="I366" s="152"/>
      <c r="L366" s="32"/>
      <c r="M366" s="153"/>
      <c r="T366" s="56"/>
      <c r="AT366" s="17" t="s">
        <v>175</v>
      </c>
      <c r="AU366" s="17" t="s">
        <v>86</v>
      </c>
    </row>
    <row r="367" spans="2:65" s="12" customFormat="1">
      <c r="B367" s="156"/>
      <c r="D367" s="154" t="s">
        <v>177</v>
      </c>
      <c r="F367" s="158" t="s">
        <v>583</v>
      </c>
      <c r="H367" s="159">
        <v>323.08100000000002</v>
      </c>
      <c r="I367" s="160"/>
      <c r="L367" s="156"/>
      <c r="M367" s="161"/>
      <c r="T367" s="162"/>
      <c r="AT367" s="157" t="s">
        <v>177</v>
      </c>
      <c r="AU367" s="157" t="s">
        <v>86</v>
      </c>
      <c r="AV367" s="12" t="s">
        <v>86</v>
      </c>
      <c r="AW367" s="12" t="s">
        <v>3</v>
      </c>
      <c r="AX367" s="12" t="s">
        <v>84</v>
      </c>
      <c r="AY367" s="157" t="s">
        <v>165</v>
      </c>
    </row>
    <row r="368" spans="2:65" s="1" customFormat="1" ht="16.5" customHeight="1">
      <c r="B368" s="136"/>
      <c r="C368" s="137" t="s">
        <v>584</v>
      </c>
      <c r="D368" s="137" t="s">
        <v>167</v>
      </c>
      <c r="E368" s="138" t="s">
        <v>585</v>
      </c>
      <c r="F368" s="139" t="s">
        <v>586</v>
      </c>
      <c r="G368" s="140" t="s">
        <v>197</v>
      </c>
      <c r="H368" s="141">
        <v>206.87</v>
      </c>
      <c r="I368" s="142"/>
      <c r="J368" s="143">
        <f>ROUND(I368*H368,2)</f>
        <v>0</v>
      </c>
      <c r="K368" s="139" t="s">
        <v>189</v>
      </c>
      <c r="L368" s="32"/>
      <c r="M368" s="144" t="s">
        <v>1</v>
      </c>
      <c r="N368" s="145" t="s">
        <v>41</v>
      </c>
      <c r="P368" s="146">
        <f>O368*H368</f>
        <v>0</v>
      </c>
      <c r="Q368" s="146">
        <v>2.9999999999999997E-4</v>
      </c>
      <c r="R368" s="146">
        <f>Q368*H368</f>
        <v>6.2060999999999998E-2</v>
      </c>
      <c r="S368" s="146">
        <v>0</v>
      </c>
      <c r="T368" s="147">
        <f>S368*H368</f>
        <v>0</v>
      </c>
      <c r="AR368" s="148" t="s">
        <v>261</v>
      </c>
      <c r="AT368" s="148" t="s">
        <v>167</v>
      </c>
      <c r="AU368" s="148" t="s">
        <v>86</v>
      </c>
      <c r="AY368" s="17" t="s">
        <v>165</v>
      </c>
      <c r="BE368" s="149">
        <f>IF(N368="základní",J368,0)</f>
        <v>0</v>
      </c>
      <c r="BF368" s="149">
        <f>IF(N368="snížená",J368,0)</f>
        <v>0</v>
      </c>
      <c r="BG368" s="149">
        <f>IF(N368="zákl. přenesená",J368,0)</f>
        <v>0</v>
      </c>
      <c r="BH368" s="149">
        <f>IF(N368="sníž. přenesená",J368,0)</f>
        <v>0</v>
      </c>
      <c r="BI368" s="149">
        <f>IF(N368="nulová",J368,0)</f>
        <v>0</v>
      </c>
      <c r="BJ368" s="17" t="s">
        <v>84</v>
      </c>
      <c r="BK368" s="149">
        <f>ROUND(I368*H368,2)</f>
        <v>0</v>
      </c>
      <c r="BL368" s="17" t="s">
        <v>261</v>
      </c>
      <c r="BM368" s="148" t="s">
        <v>587</v>
      </c>
    </row>
    <row r="369" spans="2:65" s="1" customFormat="1" ht="29.25">
      <c r="B369" s="32"/>
      <c r="D369" s="154" t="s">
        <v>175</v>
      </c>
      <c r="F369" s="155" t="s">
        <v>176</v>
      </c>
      <c r="I369" s="152"/>
      <c r="L369" s="32"/>
      <c r="M369" s="153"/>
      <c r="T369" s="56"/>
      <c r="AT369" s="17" t="s">
        <v>175</v>
      </c>
      <c r="AU369" s="17" t="s">
        <v>86</v>
      </c>
    </row>
    <row r="370" spans="2:65" s="12" customFormat="1">
      <c r="B370" s="156"/>
      <c r="D370" s="154" t="s">
        <v>177</v>
      </c>
      <c r="E370" s="157" t="s">
        <v>1</v>
      </c>
      <c r="F370" s="158" t="s">
        <v>588</v>
      </c>
      <c r="H370" s="159">
        <v>206.87</v>
      </c>
      <c r="I370" s="160"/>
      <c r="L370" s="156"/>
      <c r="M370" s="161"/>
      <c r="T370" s="162"/>
      <c r="AT370" s="157" t="s">
        <v>177</v>
      </c>
      <c r="AU370" s="157" t="s">
        <v>86</v>
      </c>
      <c r="AV370" s="12" t="s">
        <v>86</v>
      </c>
      <c r="AW370" s="12" t="s">
        <v>32</v>
      </c>
      <c r="AX370" s="12" t="s">
        <v>76</v>
      </c>
      <c r="AY370" s="157" t="s">
        <v>165</v>
      </c>
    </row>
    <row r="371" spans="2:65" s="13" customFormat="1">
      <c r="B371" s="163"/>
      <c r="D371" s="154" t="s">
        <v>177</v>
      </c>
      <c r="E371" s="164" t="s">
        <v>1</v>
      </c>
      <c r="F371" s="165" t="s">
        <v>179</v>
      </c>
      <c r="H371" s="166">
        <v>206.87</v>
      </c>
      <c r="I371" s="167"/>
      <c r="L371" s="163"/>
      <c r="M371" s="168"/>
      <c r="T371" s="169"/>
      <c r="AT371" s="164" t="s">
        <v>177</v>
      </c>
      <c r="AU371" s="164" t="s">
        <v>86</v>
      </c>
      <c r="AV371" s="13" t="s">
        <v>116</v>
      </c>
      <c r="AW371" s="13" t="s">
        <v>32</v>
      </c>
      <c r="AX371" s="13" t="s">
        <v>84</v>
      </c>
      <c r="AY371" s="164" t="s">
        <v>165</v>
      </c>
    </row>
    <row r="372" spans="2:65" s="1" customFormat="1" ht="16.5" customHeight="1">
      <c r="B372" s="136"/>
      <c r="C372" s="176" t="s">
        <v>589</v>
      </c>
      <c r="D372" s="176" t="s">
        <v>418</v>
      </c>
      <c r="E372" s="177" t="s">
        <v>590</v>
      </c>
      <c r="F372" s="178" t="s">
        <v>591</v>
      </c>
      <c r="G372" s="179" t="s">
        <v>197</v>
      </c>
      <c r="H372" s="180">
        <v>227.55699999999999</v>
      </c>
      <c r="I372" s="181"/>
      <c r="J372" s="182">
        <f>ROUND(I372*H372,2)</f>
        <v>0</v>
      </c>
      <c r="K372" s="178" t="s">
        <v>189</v>
      </c>
      <c r="L372" s="183"/>
      <c r="M372" s="184" t="s">
        <v>1</v>
      </c>
      <c r="N372" s="185" t="s">
        <v>41</v>
      </c>
      <c r="P372" s="146">
        <f>O372*H372</f>
        <v>0</v>
      </c>
      <c r="Q372" s="146">
        <v>2.8700000000000002E-3</v>
      </c>
      <c r="R372" s="146">
        <f>Q372*H372</f>
        <v>0.65308858999999997</v>
      </c>
      <c r="S372" s="146">
        <v>0</v>
      </c>
      <c r="T372" s="147">
        <f>S372*H372</f>
        <v>0</v>
      </c>
      <c r="AR372" s="148" t="s">
        <v>357</v>
      </c>
      <c r="AT372" s="148" t="s">
        <v>418</v>
      </c>
      <c r="AU372" s="148" t="s">
        <v>86</v>
      </c>
      <c r="AY372" s="17" t="s">
        <v>165</v>
      </c>
      <c r="BE372" s="149">
        <f>IF(N372="základní",J372,0)</f>
        <v>0</v>
      </c>
      <c r="BF372" s="149">
        <f>IF(N372="snížená",J372,0)</f>
        <v>0</v>
      </c>
      <c r="BG372" s="149">
        <f>IF(N372="zákl. přenesená",J372,0)</f>
        <v>0</v>
      </c>
      <c r="BH372" s="149">
        <f>IF(N372="sníž. přenesená",J372,0)</f>
        <v>0</v>
      </c>
      <c r="BI372" s="149">
        <f>IF(N372="nulová",J372,0)</f>
        <v>0</v>
      </c>
      <c r="BJ372" s="17" t="s">
        <v>84</v>
      </c>
      <c r="BK372" s="149">
        <f>ROUND(I372*H372,2)</f>
        <v>0</v>
      </c>
      <c r="BL372" s="17" t="s">
        <v>261</v>
      </c>
      <c r="BM372" s="148" t="s">
        <v>592</v>
      </c>
    </row>
    <row r="373" spans="2:65" s="1" customFormat="1" ht="68.25">
      <c r="B373" s="32"/>
      <c r="D373" s="154" t="s">
        <v>175</v>
      </c>
      <c r="F373" s="155" t="s">
        <v>526</v>
      </c>
      <c r="I373" s="152"/>
      <c r="L373" s="32"/>
      <c r="M373" s="153"/>
      <c r="T373" s="56"/>
      <c r="AT373" s="17" t="s">
        <v>175</v>
      </c>
      <c r="AU373" s="17" t="s">
        <v>86</v>
      </c>
    </row>
    <row r="374" spans="2:65" s="12" customFormat="1">
      <c r="B374" s="156"/>
      <c r="D374" s="154" t="s">
        <v>177</v>
      </c>
      <c r="F374" s="158" t="s">
        <v>593</v>
      </c>
      <c r="H374" s="159">
        <v>227.55699999999999</v>
      </c>
      <c r="I374" s="160"/>
      <c r="L374" s="156"/>
      <c r="M374" s="161"/>
      <c r="T374" s="162"/>
      <c r="AT374" s="157" t="s">
        <v>177</v>
      </c>
      <c r="AU374" s="157" t="s">
        <v>86</v>
      </c>
      <c r="AV374" s="12" t="s">
        <v>86</v>
      </c>
      <c r="AW374" s="12" t="s">
        <v>3</v>
      </c>
      <c r="AX374" s="12" t="s">
        <v>84</v>
      </c>
      <c r="AY374" s="157" t="s">
        <v>165</v>
      </c>
    </row>
    <row r="375" spans="2:65" s="1" customFormat="1" ht="16.5" customHeight="1">
      <c r="B375" s="136"/>
      <c r="C375" s="137" t="s">
        <v>594</v>
      </c>
      <c r="D375" s="137" t="s">
        <v>167</v>
      </c>
      <c r="E375" s="138" t="s">
        <v>595</v>
      </c>
      <c r="F375" s="139" t="s">
        <v>596</v>
      </c>
      <c r="G375" s="140" t="s">
        <v>197</v>
      </c>
      <c r="H375" s="141">
        <v>500.58</v>
      </c>
      <c r="I375" s="142"/>
      <c r="J375" s="143">
        <f>ROUND(I375*H375,2)</f>
        <v>0</v>
      </c>
      <c r="K375" s="139" t="s">
        <v>189</v>
      </c>
      <c r="L375" s="32"/>
      <c r="M375" s="144" t="s">
        <v>1</v>
      </c>
      <c r="N375" s="145" t="s">
        <v>41</v>
      </c>
      <c r="P375" s="146">
        <f>O375*H375</f>
        <v>0</v>
      </c>
      <c r="Q375" s="146">
        <v>2.0000000000000002E-5</v>
      </c>
      <c r="R375" s="146">
        <f>Q375*H375</f>
        <v>1.0011600000000001E-2</v>
      </c>
      <c r="S375" s="146">
        <v>0</v>
      </c>
      <c r="T375" s="147">
        <f>S375*H375</f>
        <v>0</v>
      </c>
      <c r="AR375" s="148" t="s">
        <v>261</v>
      </c>
      <c r="AT375" s="148" t="s">
        <v>167</v>
      </c>
      <c r="AU375" s="148" t="s">
        <v>86</v>
      </c>
      <c r="AY375" s="17" t="s">
        <v>165</v>
      </c>
      <c r="BE375" s="149">
        <f>IF(N375="základní",J375,0)</f>
        <v>0</v>
      </c>
      <c r="BF375" s="149">
        <f>IF(N375="snížená",J375,0)</f>
        <v>0</v>
      </c>
      <c r="BG375" s="149">
        <f>IF(N375="zákl. přenesená",J375,0)</f>
        <v>0</v>
      </c>
      <c r="BH375" s="149">
        <f>IF(N375="sníž. přenesená",J375,0)</f>
        <v>0</v>
      </c>
      <c r="BI375" s="149">
        <f>IF(N375="nulová",J375,0)</f>
        <v>0</v>
      </c>
      <c r="BJ375" s="17" t="s">
        <v>84</v>
      </c>
      <c r="BK375" s="149">
        <f>ROUND(I375*H375,2)</f>
        <v>0</v>
      </c>
      <c r="BL375" s="17" t="s">
        <v>261</v>
      </c>
      <c r="BM375" s="148" t="s">
        <v>597</v>
      </c>
    </row>
    <row r="376" spans="2:65" s="1" customFormat="1" ht="68.25">
      <c r="B376" s="32"/>
      <c r="D376" s="154" t="s">
        <v>175</v>
      </c>
      <c r="F376" s="155" t="s">
        <v>598</v>
      </c>
      <c r="I376" s="152"/>
      <c r="L376" s="32"/>
      <c r="M376" s="153"/>
      <c r="T376" s="56"/>
      <c r="AT376" s="17" t="s">
        <v>175</v>
      </c>
      <c r="AU376" s="17" t="s">
        <v>86</v>
      </c>
    </row>
    <row r="377" spans="2:65" s="1" customFormat="1" ht="16.5" customHeight="1">
      <c r="B377" s="136"/>
      <c r="C377" s="137" t="s">
        <v>599</v>
      </c>
      <c r="D377" s="137" t="s">
        <v>167</v>
      </c>
      <c r="E377" s="138" t="s">
        <v>600</v>
      </c>
      <c r="F377" s="139" t="s">
        <v>601</v>
      </c>
      <c r="G377" s="140" t="s">
        <v>182</v>
      </c>
      <c r="H377" s="141">
        <v>3.952</v>
      </c>
      <c r="I377" s="142"/>
      <c r="J377" s="143">
        <f>ROUND(I377*H377,2)</f>
        <v>0</v>
      </c>
      <c r="K377" s="139" t="s">
        <v>171</v>
      </c>
      <c r="L377" s="32"/>
      <c r="M377" s="144" t="s">
        <v>1</v>
      </c>
      <c r="N377" s="145" t="s">
        <v>41</v>
      </c>
      <c r="P377" s="146">
        <f>O377*H377</f>
        <v>0</v>
      </c>
      <c r="Q377" s="146">
        <v>0</v>
      </c>
      <c r="R377" s="146">
        <f>Q377*H377</f>
        <v>0</v>
      </c>
      <c r="S377" s="146">
        <v>0</v>
      </c>
      <c r="T377" s="147">
        <f>S377*H377</f>
        <v>0</v>
      </c>
      <c r="AR377" s="148" t="s">
        <v>261</v>
      </c>
      <c r="AT377" s="148" t="s">
        <v>167</v>
      </c>
      <c r="AU377" s="148" t="s">
        <v>86</v>
      </c>
      <c r="AY377" s="17" t="s">
        <v>165</v>
      </c>
      <c r="BE377" s="149">
        <f>IF(N377="základní",J377,0)</f>
        <v>0</v>
      </c>
      <c r="BF377" s="149">
        <f>IF(N377="snížená",J377,0)</f>
        <v>0</v>
      </c>
      <c r="BG377" s="149">
        <f>IF(N377="zákl. přenesená",J377,0)</f>
        <v>0</v>
      </c>
      <c r="BH377" s="149">
        <f>IF(N377="sníž. přenesená",J377,0)</f>
        <v>0</v>
      </c>
      <c r="BI377" s="149">
        <f>IF(N377="nulová",J377,0)</f>
        <v>0</v>
      </c>
      <c r="BJ377" s="17" t="s">
        <v>84</v>
      </c>
      <c r="BK377" s="149">
        <f>ROUND(I377*H377,2)</f>
        <v>0</v>
      </c>
      <c r="BL377" s="17" t="s">
        <v>261</v>
      </c>
      <c r="BM377" s="148" t="s">
        <v>602</v>
      </c>
    </row>
    <row r="378" spans="2:65" s="1" customFormat="1">
      <c r="B378" s="32"/>
      <c r="D378" s="150" t="s">
        <v>173</v>
      </c>
      <c r="F378" s="151" t="s">
        <v>603</v>
      </c>
      <c r="I378" s="152"/>
      <c r="L378" s="32"/>
      <c r="M378" s="153"/>
      <c r="T378" s="56"/>
      <c r="AT378" s="17" t="s">
        <v>173</v>
      </c>
      <c r="AU378" s="17" t="s">
        <v>86</v>
      </c>
    </row>
    <row r="379" spans="2:65" s="11" customFormat="1" ht="22.9" customHeight="1">
      <c r="B379" s="124"/>
      <c r="D379" s="125" t="s">
        <v>75</v>
      </c>
      <c r="E379" s="134" t="s">
        <v>604</v>
      </c>
      <c r="F379" s="134" t="s">
        <v>605</v>
      </c>
      <c r="I379" s="127"/>
      <c r="J379" s="135">
        <f>BK379</f>
        <v>0</v>
      </c>
      <c r="L379" s="124"/>
      <c r="M379" s="129"/>
      <c r="P379" s="130">
        <f>SUM(P380:P406)</f>
        <v>0</v>
      </c>
      <c r="R379" s="130">
        <f>SUM(R380:R406)</f>
        <v>2.4258078899999997</v>
      </c>
      <c r="T379" s="131">
        <f>SUM(T380:T406)</f>
        <v>0</v>
      </c>
      <c r="AR379" s="125" t="s">
        <v>86</v>
      </c>
      <c r="AT379" s="132" t="s">
        <v>75</v>
      </c>
      <c r="AU379" s="132" t="s">
        <v>84</v>
      </c>
      <c r="AY379" s="125" t="s">
        <v>165</v>
      </c>
      <c r="BK379" s="133">
        <f>SUM(BK380:BK406)</f>
        <v>0</v>
      </c>
    </row>
    <row r="380" spans="2:65" s="1" customFormat="1" ht="16.5" customHeight="1">
      <c r="B380" s="136"/>
      <c r="C380" s="137" t="s">
        <v>606</v>
      </c>
      <c r="D380" s="137" t="s">
        <v>167</v>
      </c>
      <c r="E380" s="138" t="s">
        <v>607</v>
      </c>
      <c r="F380" s="139" t="s">
        <v>608</v>
      </c>
      <c r="G380" s="140" t="s">
        <v>197</v>
      </c>
      <c r="H380" s="141">
        <v>81.27</v>
      </c>
      <c r="I380" s="142"/>
      <c r="J380" s="143">
        <f>ROUND(I380*H380,2)</f>
        <v>0</v>
      </c>
      <c r="K380" s="139" t="s">
        <v>171</v>
      </c>
      <c r="L380" s="32"/>
      <c r="M380" s="144" t="s">
        <v>1</v>
      </c>
      <c r="N380" s="145" t="s">
        <v>41</v>
      </c>
      <c r="P380" s="146">
        <f>O380*H380</f>
        <v>0</v>
      </c>
      <c r="Q380" s="146">
        <v>2.9999999999999997E-4</v>
      </c>
      <c r="R380" s="146">
        <f>Q380*H380</f>
        <v>2.4380999999999996E-2</v>
      </c>
      <c r="S380" s="146">
        <v>0</v>
      </c>
      <c r="T380" s="147">
        <f>S380*H380</f>
        <v>0</v>
      </c>
      <c r="AR380" s="148" t="s">
        <v>261</v>
      </c>
      <c r="AT380" s="148" t="s">
        <v>167</v>
      </c>
      <c r="AU380" s="148" t="s">
        <v>86</v>
      </c>
      <c r="AY380" s="17" t="s">
        <v>165</v>
      </c>
      <c r="BE380" s="149">
        <f>IF(N380="základní",J380,0)</f>
        <v>0</v>
      </c>
      <c r="BF380" s="149">
        <f>IF(N380="snížená",J380,0)</f>
        <v>0</v>
      </c>
      <c r="BG380" s="149">
        <f>IF(N380="zákl. přenesená",J380,0)</f>
        <v>0</v>
      </c>
      <c r="BH380" s="149">
        <f>IF(N380="sníž. přenesená",J380,0)</f>
        <v>0</v>
      </c>
      <c r="BI380" s="149">
        <f>IF(N380="nulová",J380,0)</f>
        <v>0</v>
      </c>
      <c r="BJ380" s="17" t="s">
        <v>84</v>
      </c>
      <c r="BK380" s="149">
        <f>ROUND(I380*H380,2)</f>
        <v>0</v>
      </c>
      <c r="BL380" s="17" t="s">
        <v>261</v>
      </c>
      <c r="BM380" s="148" t="s">
        <v>609</v>
      </c>
    </row>
    <row r="381" spans="2:65" s="1" customFormat="1">
      <c r="B381" s="32"/>
      <c r="D381" s="150" t="s">
        <v>173</v>
      </c>
      <c r="F381" s="151" t="s">
        <v>610</v>
      </c>
      <c r="I381" s="152"/>
      <c r="L381" s="32"/>
      <c r="M381" s="153"/>
      <c r="T381" s="56"/>
      <c r="AT381" s="17" t="s">
        <v>173</v>
      </c>
      <c r="AU381" s="17" t="s">
        <v>86</v>
      </c>
    </row>
    <row r="382" spans="2:65" s="1" customFormat="1" ht="16.5" customHeight="1">
      <c r="B382" s="136"/>
      <c r="C382" s="137" t="s">
        <v>611</v>
      </c>
      <c r="D382" s="137" t="s">
        <v>167</v>
      </c>
      <c r="E382" s="138" t="s">
        <v>612</v>
      </c>
      <c r="F382" s="139" t="s">
        <v>613</v>
      </c>
      <c r="G382" s="140" t="s">
        <v>197</v>
      </c>
      <c r="H382" s="141">
        <v>81.27</v>
      </c>
      <c r="I382" s="142"/>
      <c r="J382" s="143">
        <f>ROUND(I382*H382,2)</f>
        <v>0</v>
      </c>
      <c r="K382" s="139" t="s">
        <v>171</v>
      </c>
      <c r="L382" s="32"/>
      <c r="M382" s="144" t="s">
        <v>1</v>
      </c>
      <c r="N382" s="145" t="s">
        <v>41</v>
      </c>
      <c r="P382" s="146">
        <f>O382*H382</f>
        <v>0</v>
      </c>
      <c r="Q382" s="146">
        <v>1.5E-3</v>
      </c>
      <c r="R382" s="146">
        <f>Q382*H382</f>
        <v>0.121905</v>
      </c>
      <c r="S382" s="146">
        <v>0</v>
      </c>
      <c r="T382" s="147">
        <f>S382*H382</f>
        <v>0</v>
      </c>
      <c r="AR382" s="148" t="s">
        <v>261</v>
      </c>
      <c r="AT382" s="148" t="s">
        <v>167</v>
      </c>
      <c r="AU382" s="148" t="s">
        <v>86</v>
      </c>
      <c r="AY382" s="17" t="s">
        <v>165</v>
      </c>
      <c r="BE382" s="149">
        <f>IF(N382="základní",J382,0)</f>
        <v>0</v>
      </c>
      <c r="BF382" s="149">
        <f>IF(N382="snížená",J382,0)</f>
        <v>0</v>
      </c>
      <c r="BG382" s="149">
        <f>IF(N382="zákl. přenesená",J382,0)</f>
        <v>0</v>
      </c>
      <c r="BH382" s="149">
        <f>IF(N382="sníž. přenesená",J382,0)</f>
        <v>0</v>
      </c>
      <c r="BI382" s="149">
        <f>IF(N382="nulová",J382,0)</f>
        <v>0</v>
      </c>
      <c r="BJ382" s="17" t="s">
        <v>84</v>
      </c>
      <c r="BK382" s="149">
        <f>ROUND(I382*H382,2)</f>
        <v>0</v>
      </c>
      <c r="BL382" s="17" t="s">
        <v>261</v>
      </c>
      <c r="BM382" s="148" t="s">
        <v>614</v>
      </c>
    </row>
    <row r="383" spans="2:65" s="1" customFormat="1">
      <c r="B383" s="32"/>
      <c r="D383" s="150" t="s">
        <v>173</v>
      </c>
      <c r="F383" s="151" t="s">
        <v>615</v>
      </c>
      <c r="I383" s="152"/>
      <c r="L383" s="32"/>
      <c r="M383" s="153"/>
      <c r="T383" s="56"/>
      <c r="AT383" s="17" t="s">
        <v>173</v>
      </c>
      <c r="AU383" s="17" t="s">
        <v>86</v>
      </c>
    </row>
    <row r="384" spans="2:65" s="1" customFormat="1" ht="19.5">
      <c r="B384" s="32"/>
      <c r="D384" s="154" t="s">
        <v>175</v>
      </c>
      <c r="F384" s="155" t="s">
        <v>616</v>
      </c>
      <c r="I384" s="152"/>
      <c r="L384" s="32"/>
      <c r="M384" s="153"/>
      <c r="T384" s="56"/>
      <c r="AT384" s="17" t="s">
        <v>175</v>
      </c>
      <c r="AU384" s="17" t="s">
        <v>86</v>
      </c>
    </row>
    <row r="385" spans="2:65" s="1" customFormat="1" ht="16.5" customHeight="1">
      <c r="B385" s="136"/>
      <c r="C385" s="137" t="s">
        <v>617</v>
      </c>
      <c r="D385" s="137" t="s">
        <v>167</v>
      </c>
      <c r="E385" s="138" t="s">
        <v>618</v>
      </c>
      <c r="F385" s="139" t="s">
        <v>619</v>
      </c>
      <c r="G385" s="140" t="s">
        <v>620</v>
      </c>
      <c r="H385" s="141">
        <v>40.634999999999998</v>
      </c>
      <c r="I385" s="142"/>
      <c r="J385" s="143">
        <f>ROUND(I385*H385,2)</f>
        <v>0</v>
      </c>
      <c r="K385" s="139" t="s">
        <v>171</v>
      </c>
      <c r="L385" s="32"/>
      <c r="M385" s="144" t="s">
        <v>1</v>
      </c>
      <c r="N385" s="145" t="s">
        <v>41</v>
      </c>
      <c r="P385" s="146">
        <f>O385*H385</f>
        <v>0</v>
      </c>
      <c r="Q385" s="146">
        <v>1.42E-3</v>
      </c>
      <c r="R385" s="146">
        <f>Q385*H385</f>
        <v>5.7701700000000002E-2</v>
      </c>
      <c r="S385" s="146">
        <v>0</v>
      </c>
      <c r="T385" s="147">
        <f>S385*H385</f>
        <v>0</v>
      </c>
      <c r="AR385" s="148" t="s">
        <v>261</v>
      </c>
      <c r="AT385" s="148" t="s">
        <v>167</v>
      </c>
      <c r="AU385" s="148" t="s">
        <v>86</v>
      </c>
      <c r="AY385" s="17" t="s">
        <v>165</v>
      </c>
      <c r="BE385" s="149">
        <f>IF(N385="základní",J385,0)</f>
        <v>0</v>
      </c>
      <c r="BF385" s="149">
        <f>IF(N385="snížená",J385,0)</f>
        <v>0</v>
      </c>
      <c r="BG385" s="149">
        <f>IF(N385="zákl. přenesená",J385,0)</f>
        <v>0</v>
      </c>
      <c r="BH385" s="149">
        <f>IF(N385="sníž. přenesená",J385,0)</f>
        <v>0</v>
      </c>
      <c r="BI385" s="149">
        <f>IF(N385="nulová",J385,0)</f>
        <v>0</v>
      </c>
      <c r="BJ385" s="17" t="s">
        <v>84</v>
      </c>
      <c r="BK385" s="149">
        <f>ROUND(I385*H385,2)</f>
        <v>0</v>
      </c>
      <c r="BL385" s="17" t="s">
        <v>261</v>
      </c>
      <c r="BM385" s="148" t="s">
        <v>621</v>
      </c>
    </row>
    <row r="386" spans="2:65" s="1" customFormat="1">
      <c r="B386" s="32"/>
      <c r="D386" s="150" t="s">
        <v>173</v>
      </c>
      <c r="F386" s="151" t="s">
        <v>622</v>
      </c>
      <c r="I386" s="152"/>
      <c r="L386" s="32"/>
      <c r="M386" s="153"/>
      <c r="T386" s="56"/>
      <c r="AT386" s="17" t="s">
        <v>173</v>
      </c>
      <c r="AU386" s="17" t="s">
        <v>86</v>
      </c>
    </row>
    <row r="387" spans="2:65" s="1" customFormat="1" ht="16.5" customHeight="1">
      <c r="B387" s="136"/>
      <c r="C387" s="137" t="s">
        <v>623</v>
      </c>
      <c r="D387" s="137" t="s">
        <v>167</v>
      </c>
      <c r="E387" s="138" t="s">
        <v>624</v>
      </c>
      <c r="F387" s="139" t="s">
        <v>625</v>
      </c>
      <c r="G387" s="140" t="s">
        <v>620</v>
      </c>
      <c r="H387" s="141">
        <v>71.111000000000004</v>
      </c>
      <c r="I387" s="142"/>
      <c r="J387" s="143">
        <f>ROUND(I387*H387,2)</f>
        <v>0</v>
      </c>
      <c r="K387" s="139" t="s">
        <v>171</v>
      </c>
      <c r="L387" s="32"/>
      <c r="M387" s="144" t="s">
        <v>1</v>
      </c>
      <c r="N387" s="145" t="s">
        <v>41</v>
      </c>
      <c r="P387" s="146">
        <f>O387*H387</f>
        <v>0</v>
      </c>
      <c r="Q387" s="146">
        <v>9.0000000000000006E-5</v>
      </c>
      <c r="R387" s="146">
        <f>Q387*H387</f>
        <v>6.3999900000000004E-3</v>
      </c>
      <c r="S387" s="146">
        <v>0</v>
      </c>
      <c r="T387" s="147">
        <f>S387*H387</f>
        <v>0</v>
      </c>
      <c r="AR387" s="148" t="s">
        <v>116</v>
      </c>
      <c r="AT387" s="148" t="s">
        <v>167</v>
      </c>
      <c r="AU387" s="148" t="s">
        <v>86</v>
      </c>
      <c r="AY387" s="17" t="s">
        <v>165</v>
      </c>
      <c r="BE387" s="149">
        <f>IF(N387="základní",J387,0)</f>
        <v>0</v>
      </c>
      <c r="BF387" s="149">
        <f>IF(N387="snížená",J387,0)</f>
        <v>0</v>
      </c>
      <c r="BG387" s="149">
        <f>IF(N387="zákl. přenesená",J387,0)</f>
        <v>0</v>
      </c>
      <c r="BH387" s="149">
        <f>IF(N387="sníž. přenesená",J387,0)</f>
        <v>0</v>
      </c>
      <c r="BI387" s="149">
        <f>IF(N387="nulová",J387,0)</f>
        <v>0</v>
      </c>
      <c r="BJ387" s="17" t="s">
        <v>84</v>
      </c>
      <c r="BK387" s="149">
        <f>ROUND(I387*H387,2)</f>
        <v>0</v>
      </c>
      <c r="BL387" s="17" t="s">
        <v>116</v>
      </c>
      <c r="BM387" s="148" t="s">
        <v>626</v>
      </c>
    </row>
    <row r="388" spans="2:65" s="1" customFormat="1">
      <c r="B388" s="32"/>
      <c r="D388" s="150" t="s">
        <v>173</v>
      </c>
      <c r="F388" s="151" t="s">
        <v>627</v>
      </c>
      <c r="I388" s="152"/>
      <c r="L388" s="32"/>
      <c r="M388" s="153"/>
      <c r="T388" s="56"/>
      <c r="AT388" s="17" t="s">
        <v>173</v>
      </c>
      <c r="AU388" s="17" t="s">
        <v>86</v>
      </c>
    </row>
    <row r="389" spans="2:65" s="12" customFormat="1">
      <c r="B389" s="156"/>
      <c r="D389" s="154" t="s">
        <v>177</v>
      </c>
      <c r="F389" s="158" t="s">
        <v>628</v>
      </c>
      <c r="H389" s="159">
        <v>71.111000000000004</v>
      </c>
      <c r="I389" s="160"/>
      <c r="L389" s="156"/>
      <c r="M389" s="161"/>
      <c r="T389" s="162"/>
      <c r="AT389" s="157" t="s">
        <v>177</v>
      </c>
      <c r="AU389" s="157" t="s">
        <v>86</v>
      </c>
      <c r="AV389" s="12" t="s">
        <v>86</v>
      </c>
      <c r="AW389" s="12" t="s">
        <v>3</v>
      </c>
      <c r="AX389" s="12" t="s">
        <v>84</v>
      </c>
      <c r="AY389" s="157" t="s">
        <v>165</v>
      </c>
    </row>
    <row r="390" spans="2:65" s="1" customFormat="1" ht="16.5" customHeight="1">
      <c r="B390" s="136"/>
      <c r="C390" s="137" t="s">
        <v>629</v>
      </c>
      <c r="D390" s="137" t="s">
        <v>167</v>
      </c>
      <c r="E390" s="138" t="s">
        <v>630</v>
      </c>
      <c r="F390" s="139" t="s">
        <v>631</v>
      </c>
      <c r="G390" s="140" t="s">
        <v>197</v>
      </c>
      <c r="H390" s="141">
        <v>81.27</v>
      </c>
      <c r="I390" s="142"/>
      <c r="J390" s="143">
        <f>ROUND(I390*H390,2)</f>
        <v>0</v>
      </c>
      <c r="K390" s="139" t="s">
        <v>171</v>
      </c>
      <c r="L390" s="32"/>
      <c r="M390" s="144" t="s">
        <v>1</v>
      </c>
      <c r="N390" s="145" t="s">
        <v>41</v>
      </c>
      <c r="P390" s="146">
        <f>O390*H390</f>
        <v>0</v>
      </c>
      <c r="Q390" s="146">
        <v>4.4999999999999997E-3</v>
      </c>
      <c r="R390" s="146">
        <f>Q390*H390</f>
        <v>0.36571499999999996</v>
      </c>
      <c r="S390" s="146">
        <v>0</v>
      </c>
      <c r="T390" s="147">
        <f>S390*H390</f>
        <v>0</v>
      </c>
      <c r="AR390" s="148" t="s">
        <v>261</v>
      </c>
      <c r="AT390" s="148" t="s">
        <v>167</v>
      </c>
      <c r="AU390" s="148" t="s">
        <v>86</v>
      </c>
      <c r="AY390" s="17" t="s">
        <v>165</v>
      </c>
      <c r="BE390" s="149">
        <f>IF(N390="základní",J390,0)</f>
        <v>0</v>
      </c>
      <c r="BF390" s="149">
        <f>IF(N390="snížená",J390,0)</f>
        <v>0</v>
      </c>
      <c r="BG390" s="149">
        <f>IF(N390="zákl. přenesená",J390,0)</f>
        <v>0</v>
      </c>
      <c r="BH390" s="149">
        <f>IF(N390="sníž. přenesená",J390,0)</f>
        <v>0</v>
      </c>
      <c r="BI390" s="149">
        <f>IF(N390="nulová",J390,0)</f>
        <v>0</v>
      </c>
      <c r="BJ390" s="17" t="s">
        <v>84</v>
      </c>
      <c r="BK390" s="149">
        <f>ROUND(I390*H390,2)</f>
        <v>0</v>
      </c>
      <c r="BL390" s="17" t="s">
        <v>261</v>
      </c>
      <c r="BM390" s="148" t="s">
        <v>632</v>
      </c>
    </row>
    <row r="391" spans="2:65" s="1" customFormat="1">
      <c r="B391" s="32"/>
      <c r="D391" s="150" t="s">
        <v>173</v>
      </c>
      <c r="F391" s="151" t="s">
        <v>633</v>
      </c>
      <c r="I391" s="152"/>
      <c r="L391" s="32"/>
      <c r="M391" s="153"/>
      <c r="T391" s="56"/>
      <c r="AT391" s="17" t="s">
        <v>173</v>
      </c>
      <c r="AU391" s="17" t="s">
        <v>86</v>
      </c>
    </row>
    <row r="392" spans="2:65" s="1" customFormat="1" ht="16.5" customHeight="1">
      <c r="B392" s="136"/>
      <c r="C392" s="137" t="s">
        <v>634</v>
      </c>
      <c r="D392" s="137" t="s">
        <v>167</v>
      </c>
      <c r="E392" s="138" t="s">
        <v>635</v>
      </c>
      <c r="F392" s="139" t="s">
        <v>636</v>
      </c>
      <c r="G392" s="140" t="s">
        <v>197</v>
      </c>
      <c r="H392" s="141">
        <v>162.54</v>
      </c>
      <c r="I392" s="142"/>
      <c r="J392" s="143">
        <f>ROUND(I392*H392,2)</f>
        <v>0</v>
      </c>
      <c r="K392" s="139" t="s">
        <v>171</v>
      </c>
      <c r="L392" s="32"/>
      <c r="M392" s="144" t="s">
        <v>1</v>
      </c>
      <c r="N392" s="145" t="s">
        <v>41</v>
      </c>
      <c r="P392" s="146">
        <f>O392*H392</f>
        <v>0</v>
      </c>
      <c r="Q392" s="146">
        <v>1.4499999999999999E-3</v>
      </c>
      <c r="R392" s="146">
        <f>Q392*H392</f>
        <v>0.23568299999999998</v>
      </c>
      <c r="S392" s="146">
        <v>0</v>
      </c>
      <c r="T392" s="147">
        <f>S392*H392</f>
        <v>0</v>
      </c>
      <c r="AR392" s="148" t="s">
        <v>261</v>
      </c>
      <c r="AT392" s="148" t="s">
        <v>167</v>
      </c>
      <c r="AU392" s="148" t="s">
        <v>86</v>
      </c>
      <c r="AY392" s="17" t="s">
        <v>165</v>
      </c>
      <c r="BE392" s="149">
        <f>IF(N392="základní",J392,0)</f>
        <v>0</v>
      </c>
      <c r="BF392" s="149">
        <f>IF(N392="snížená",J392,0)</f>
        <v>0</v>
      </c>
      <c r="BG392" s="149">
        <f>IF(N392="zákl. přenesená",J392,0)</f>
        <v>0</v>
      </c>
      <c r="BH392" s="149">
        <f>IF(N392="sníž. přenesená",J392,0)</f>
        <v>0</v>
      </c>
      <c r="BI392" s="149">
        <f>IF(N392="nulová",J392,0)</f>
        <v>0</v>
      </c>
      <c r="BJ392" s="17" t="s">
        <v>84</v>
      </c>
      <c r="BK392" s="149">
        <f>ROUND(I392*H392,2)</f>
        <v>0</v>
      </c>
      <c r="BL392" s="17" t="s">
        <v>261</v>
      </c>
      <c r="BM392" s="148" t="s">
        <v>637</v>
      </c>
    </row>
    <row r="393" spans="2:65" s="1" customFormat="1">
      <c r="B393" s="32"/>
      <c r="D393" s="150" t="s">
        <v>173</v>
      </c>
      <c r="F393" s="151" t="s">
        <v>638</v>
      </c>
      <c r="I393" s="152"/>
      <c r="L393" s="32"/>
      <c r="M393" s="153"/>
      <c r="T393" s="56"/>
      <c r="AT393" s="17" t="s">
        <v>173</v>
      </c>
      <c r="AU393" s="17" t="s">
        <v>86</v>
      </c>
    </row>
    <row r="394" spans="2:65" s="12" customFormat="1">
      <c r="B394" s="156"/>
      <c r="D394" s="154" t="s">
        <v>177</v>
      </c>
      <c r="F394" s="158" t="s">
        <v>639</v>
      </c>
      <c r="H394" s="159">
        <v>162.54</v>
      </c>
      <c r="I394" s="160"/>
      <c r="L394" s="156"/>
      <c r="M394" s="161"/>
      <c r="T394" s="162"/>
      <c r="AT394" s="157" t="s">
        <v>177</v>
      </c>
      <c r="AU394" s="157" t="s">
        <v>86</v>
      </c>
      <c r="AV394" s="12" t="s">
        <v>86</v>
      </c>
      <c r="AW394" s="12" t="s">
        <v>3</v>
      </c>
      <c r="AX394" s="12" t="s">
        <v>84</v>
      </c>
      <c r="AY394" s="157" t="s">
        <v>165</v>
      </c>
    </row>
    <row r="395" spans="2:65" s="1" customFormat="1" ht="21.75" customHeight="1">
      <c r="B395" s="136"/>
      <c r="C395" s="137" t="s">
        <v>640</v>
      </c>
      <c r="D395" s="137" t="s">
        <v>167</v>
      </c>
      <c r="E395" s="138" t="s">
        <v>641</v>
      </c>
      <c r="F395" s="139" t="s">
        <v>642</v>
      </c>
      <c r="G395" s="140" t="s">
        <v>197</v>
      </c>
      <c r="H395" s="141">
        <v>81.27</v>
      </c>
      <c r="I395" s="142"/>
      <c r="J395" s="143">
        <f>ROUND(I395*H395,2)</f>
        <v>0</v>
      </c>
      <c r="K395" s="139" t="s">
        <v>171</v>
      </c>
      <c r="L395" s="32"/>
      <c r="M395" s="144" t="s">
        <v>1</v>
      </c>
      <c r="N395" s="145" t="s">
        <v>41</v>
      </c>
      <c r="P395" s="146">
        <f>O395*H395</f>
        <v>0</v>
      </c>
      <c r="Q395" s="146">
        <v>6.0000000000000001E-3</v>
      </c>
      <c r="R395" s="146">
        <f>Q395*H395</f>
        <v>0.48762</v>
      </c>
      <c r="S395" s="146">
        <v>0</v>
      </c>
      <c r="T395" s="147">
        <f>S395*H395</f>
        <v>0</v>
      </c>
      <c r="AR395" s="148" t="s">
        <v>261</v>
      </c>
      <c r="AT395" s="148" t="s">
        <v>167</v>
      </c>
      <c r="AU395" s="148" t="s">
        <v>86</v>
      </c>
      <c r="AY395" s="17" t="s">
        <v>165</v>
      </c>
      <c r="BE395" s="149">
        <f>IF(N395="základní",J395,0)</f>
        <v>0</v>
      </c>
      <c r="BF395" s="149">
        <f>IF(N395="snížená",J395,0)</f>
        <v>0</v>
      </c>
      <c r="BG395" s="149">
        <f>IF(N395="zákl. přenesená",J395,0)</f>
        <v>0</v>
      </c>
      <c r="BH395" s="149">
        <f>IF(N395="sníž. přenesená",J395,0)</f>
        <v>0</v>
      </c>
      <c r="BI395" s="149">
        <f>IF(N395="nulová",J395,0)</f>
        <v>0</v>
      </c>
      <c r="BJ395" s="17" t="s">
        <v>84</v>
      </c>
      <c r="BK395" s="149">
        <f>ROUND(I395*H395,2)</f>
        <v>0</v>
      </c>
      <c r="BL395" s="17" t="s">
        <v>261</v>
      </c>
      <c r="BM395" s="148" t="s">
        <v>643</v>
      </c>
    </row>
    <row r="396" spans="2:65" s="1" customFormat="1">
      <c r="B396" s="32"/>
      <c r="D396" s="150" t="s">
        <v>173</v>
      </c>
      <c r="F396" s="151" t="s">
        <v>644</v>
      </c>
      <c r="I396" s="152"/>
      <c r="L396" s="32"/>
      <c r="M396" s="153"/>
      <c r="T396" s="56"/>
      <c r="AT396" s="17" t="s">
        <v>173</v>
      </c>
      <c r="AU396" s="17" t="s">
        <v>86</v>
      </c>
    </row>
    <row r="397" spans="2:65" s="1" customFormat="1" ht="39">
      <c r="B397" s="32"/>
      <c r="D397" s="154" t="s">
        <v>175</v>
      </c>
      <c r="F397" s="155" t="s">
        <v>645</v>
      </c>
      <c r="I397" s="152"/>
      <c r="L397" s="32"/>
      <c r="M397" s="153"/>
      <c r="T397" s="56"/>
      <c r="AT397" s="17" t="s">
        <v>175</v>
      </c>
      <c r="AU397" s="17" t="s">
        <v>86</v>
      </c>
    </row>
    <row r="398" spans="2:65" s="12" customFormat="1">
      <c r="B398" s="156"/>
      <c r="D398" s="154" t="s">
        <v>177</v>
      </c>
      <c r="E398" s="157" t="s">
        <v>1</v>
      </c>
      <c r="F398" s="158" t="s">
        <v>646</v>
      </c>
      <c r="H398" s="159">
        <v>81.27</v>
      </c>
      <c r="I398" s="160"/>
      <c r="L398" s="156"/>
      <c r="M398" s="161"/>
      <c r="T398" s="162"/>
      <c r="AT398" s="157" t="s">
        <v>177</v>
      </c>
      <c r="AU398" s="157" t="s">
        <v>86</v>
      </c>
      <c r="AV398" s="12" t="s">
        <v>86</v>
      </c>
      <c r="AW398" s="12" t="s">
        <v>32</v>
      </c>
      <c r="AX398" s="12" t="s">
        <v>76</v>
      </c>
      <c r="AY398" s="157" t="s">
        <v>165</v>
      </c>
    </row>
    <row r="399" spans="2:65" s="13" customFormat="1">
      <c r="B399" s="163"/>
      <c r="D399" s="154" t="s">
        <v>177</v>
      </c>
      <c r="E399" s="164" t="s">
        <v>1</v>
      </c>
      <c r="F399" s="165" t="s">
        <v>179</v>
      </c>
      <c r="H399" s="166">
        <v>81.27</v>
      </c>
      <c r="I399" s="167"/>
      <c r="L399" s="163"/>
      <c r="M399" s="168"/>
      <c r="T399" s="169"/>
      <c r="AT399" s="164" t="s">
        <v>177</v>
      </c>
      <c r="AU399" s="164" t="s">
        <v>86</v>
      </c>
      <c r="AV399" s="13" t="s">
        <v>116</v>
      </c>
      <c r="AW399" s="13" t="s">
        <v>32</v>
      </c>
      <c r="AX399" s="13" t="s">
        <v>84</v>
      </c>
      <c r="AY399" s="164" t="s">
        <v>165</v>
      </c>
    </row>
    <row r="400" spans="2:65" s="1" customFormat="1" ht="16.5" customHeight="1">
      <c r="B400" s="136"/>
      <c r="C400" s="176" t="s">
        <v>647</v>
      </c>
      <c r="D400" s="176" t="s">
        <v>418</v>
      </c>
      <c r="E400" s="177" t="s">
        <v>648</v>
      </c>
      <c r="F400" s="178" t="s">
        <v>649</v>
      </c>
      <c r="G400" s="179" t="s">
        <v>197</v>
      </c>
      <c r="H400" s="180">
        <v>89.397000000000006</v>
      </c>
      <c r="I400" s="181"/>
      <c r="J400" s="182">
        <f>ROUND(I400*H400,2)</f>
        <v>0</v>
      </c>
      <c r="K400" s="178" t="s">
        <v>189</v>
      </c>
      <c r="L400" s="183"/>
      <c r="M400" s="184" t="s">
        <v>1</v>
      </c>
      <c r="N400" s="185" t="s">
        <v>41</v>
      </c>
      <c r="P400" s="146">
        <f>O400*H400</f>
        <v>0</v>
      </c>
      <c r="Q400" s="146">
        <v>1.26E-2</v>
      </c>
      <c r="R400" s="146">
        <f>Q400*H400</f>
        <v>1.1264022</v>
      </c>
      <c r="S400" s="146">
        <v>0</v>
      </c>
      <c r="T400" s="147">
        <f>S400*H400</f>
        <v>0</v>
      </c>
      <c r="AR400" s="148" t="s">
        <v>357</v>
      </c>
      <c r="AT400" s="148" t="s">
        <v>418</v>
      </c>
      <c r="AU400" s="148" t="s">
        <v>86</v>
      </c>
      <c r="AY400" s="17" t="s">
        <v>165</v>
      </c>
      <c r="BE400" s="149">
        <f>IF(N400="základní",J400,0)</f>
        <v>0</v>
      </c>
      <c r="BF400" s="149">
        <f>IF(N400="snížená",J400,0)</f>
        <v>0</v>
      </c>
      <c r="BG400" s="149">
        <f>IF(N400="zákl. přenesená",J400,0)</f>
        <v>0</v>
      </c>
      <c r="BH400" s="149">
        <f>IF(N400="sníž. přenesená",J400,0)</f>
        <v>0</v>
      </c>
      <c r="BI400" s="149">
        <f>IF(N400="nulová",J400,0)</f>
        <v>0</v>
      </c>
      <c r="BJ400" s="17" t="s">
        <v>84</v>
      </c>
      <c r="BK400" s="149">
        <f>ROUND(I400*H400,2)</f>
        <v>0</v>
      </c>
      <c r="BL400" s="17" t="s">
        <v>261</v>
      </c>
      <c r="BM400" s="148" t="s">
        <v>650</v>
      </c>
    </row>
    <row r="401" spans="2:65" s="1" customFormat="1" ht="48.75">
      <c r="B401" s="32"/>
      <c r="D401" s="154" t="s">
        <v>175</v>
      </c>
      <c r="F401" s="155" t="s">
        <v>651</v>
      </c>
      <c r="I401" s="152"/>
      <c r="L401" s="32"/>
      <c r="M401" s="153"/>
      <c r="T401" s="56"/>
      <c r="AT401" s="17" t="s">
        <v>175</v>
      </c>
      <c r="AU401" s="17" t="s">
        <v>86</v>
      </c>
    </row>
    <row r="402" spans="2:65" s="12" customFormat="1">
      <c r="B402" s="156"/>
      <c r="D402" s="154" t="s">
        <v>177</v>
      </c>
      <c r="F402" s="158" t="s">
        <v>652</v>
      </c>
      <c r="H402" s="159">
        <v>89.397000000000006</v>
      </c>
      <c r="I402" s="160"/>
      <c r="L402" s="156"/>
      <c r="M402" s="161"/>
      <c r="T402" s="162"/>
      <c r="AT402" s="157" t="s">
        <v>177</v>
      </c>
      <c r="AU402" s="157" t="s">
        <v>86</v>
      </c>
      <c r="AV402" s="12" t="s">
        <v>86</v>
      </c>
      <c r="AW402" s="12" t="s">
        <v>3</v>
      </c>
      <c r="AX402" s="12" t="s">
        <v>84</v>
      </c>
      <c r="AY402" s="157" t="s">
        <v>165</v>
      </c>
    </row>
    <row r="403" spans="2:65" s="1" customFormat="1" ht="16.5" customHeight="1">
      <c r="B403" s="136"/>
      <c r="C403" s="137" t="s">
        <v>653</v>
      </c>
      <c r="D403" s="137" t="s">
        <v>167</v>
      </c>
      <c r="E403" s="138" t="s">
        <v>654</v>
      </c>
      <c r="F403" s="139" t="s">
        <v>655</v>
      </c>
      <c r="G403" s="140" t="s">
        <v>197</v>
      </c>
      <c r="H403" s="141">
        <v>81.27</v>
      </c>
      <c r="I403" s="142"/>
      <c r="J403" s="143">
        <f>ROUND(I403*H403,2)</f>
        <v>0</v>
      </c>
      <c r="K403" s="139" t="s">
        <v>189</v>
      </c>
      <c r="L403" s="32"/>
      <c r="M403" s="144" t="s">
        <v>1</v>
      </c>
      <c r="N403" s="145" t="s">
        <v>41</v>
      </c>
      <c r="P403" s="146">
        <f>O403*H403</f>
        <v>0</v>
      </c>
      <c r="Q403" s="146">
        <v>0</v>
      </c>
      <c r="R403" s="146">
        <f>Q403*H403</f>
        <v>0</v>
      </c>
      <c r="S403" s="146">
        <v>0</v>
      </c>
      <c r="T403" s="147">
        <f>S403*H403</f>
        <v>0</v>
      </c>
      <c r="AR403" s="148" t="s">
        <v>261</v>
      </c>
      <c r="AT403" s="148" t="s">
        <v>167</v>
      </c>
      <c r="AU403" s="148" t="s">
        <v>86</v>
      </c>
      <c r="AY403" s="17" t="s">
        <v>165</v>
      </c>
      <c r="BE403" s="149">
        <f>IF(N403="základní",J403,0)</f>
        <v>0</v>
      </c>
      <c r="BF403" s="149">
        <f>IF(N403="snížená",J403,0)</f>
        <v>0</v>
      </c>
      <c r="BG403" s="149">
        <f>IF(N403="zákl. přenesená",J403,0)</f>
        <v>0</v>
      </c>
      <c r="BH403" s="149">
        <f>IF(N403="sníž. přenesená",J403,0)</f>
        <v>0</v>
      </c>
      <c r="BI403" s="149">
        <f>IF(N403="nulová",J403,0)</f>
        <v>0</v>
      </c>
      <c r="BJ403" s="17" t="s">
        <v>84</v>
      </c>
      <c r="BK403" s="149">
        <f>ROUND(I403*H403,2)</f>
        <v>0</v>
      </c>
      <c r="BL403" s="17" t="s">
        <v>261</v>
      </c>
      <c r="BM403" s="148" t="s">
        <v>656</v>
      </c>
    </row>
    <row r="404" spans="2:65" s="1" customFormat="1" ht="58.5">
      <c r="B404" s="32"/>
      <c r="D404" s="154" t="s">
        <v>175</v>
      </c>
      <c r="F404" s="155" t="s">
        <v>657</v>
      </c>
      <c r="I404" s="152"/>
      <c r="L404" s="32"/>
      <c r="M404" s="153"/>
      <c r="T404" s="56"/>
      <c r="AT404" s="17" t="s">
        <v>175</v>
      </c>
      <c r="AU404" s="17" t="s">
        <v>86</v>
      </c>
    </row>
    <row r="405" spans="2:65" s="1" customFormat="1" ht="16.5" customHeight="1">
      <c r="B405" s="136"/>
      <c r="C405" s="137" t="s">
        <v>658</v>
      </c>
      <c r="D405" s="137" t="s">
        <v>167</v>
      </c>
      <c r="E405" s="138" t="s">
        <v>659</v>
      </c>
      <c r="F405" s="139" t="s">
        <v>660</v>
      </c>
      <c r="G405" s="140" t="s">
        <v>182</v>
      </c>
      <c r="H405" s="141">
        <v>2.419</v>
      </c>
      <c r="I405" s="142"/>
      <c r="J405" s="143">
        <f>ROUND(I405*H405,2)</f>
        <v>0</v>
      </c>
      <c r="K405" s="139" t="s">
        <v>171</v>
      </c>
      <c r="L405" s="32"/>
      <c r="M405" s="144" t="s">
        <v>1</v>
      </c>
      <c r="N405" s="145" t="s">
        <v>41</v>
      </c>
      <c r="P405" s="146">
        <f>O405*H405</f>
        <v>0</v>
      </c>
      <c r="Q405" s="146">
        <v>0</v>
      </c>
      <c r="R405" s="146">
        <f>Q405*H405</f>
        <v>0</v>
      </c>
      <c r="S405" s="146">
        <v>0</v>
      </c>
      <c r="T405" s="147">
        <f>S405*H405</f>
        <v>0</v>
      </c>
      <c r="AR405" s="148" t="s">
        <v>261</v>
      </c>
      <c r="AT405" s="148" t="s">
        <v>167</v>
      </c>
      <c r="AU405" s="148" t="s">
        <v>86</v>
      </c>
      <c r="AY405" s="17" t="s">
        <v>165</v>
      </c>
      <c r="BE405" s="149">
        <f>IF(N405="základní",J405,0)</f>
        <v>0</v>
      </c>
      <c r="BF405" s="149">
        <f>IF(N405="snížená",J405,0)</f>
        <v>0</v>
      </c>
      <c r="BG405" s="149">
        <f>IF(N405="zákl. přenesená",J405,0)</f>
        <v>0</v>
      </c>
      <c r="BH405" s="149">
        <f>IF(N405="sníž. přenesená",J405,0)</f>
        <v>0</v>
      </c>
      <c r="BI405" s="149">
        <f>IF(N405="nulová",J405,0)</f>
        <v>0</v>
      </c>
      <c r="BJ405" s="17" t="s">
        <v>84</v>
      </c>
      <c r="BK405" s="149">
        <f>ROUND(I405*H405,2)</f>
        <v>0</v>
      </c>
      <c r="BL405" s="17" t="s">
        <v>261</v>
      </c>
      <c r="BM405" s="148" t="s">
        <v>661</v>
      </c>
    </row>
    <row r="406" spans="2:65" s="1" customFormat="1">
      <c r="B406" s="32"/>
      <c r="D406" s="150" t="s">
        <v>173</v>
      </c>
      <c r="F406" s="151" t="s">
        <v>662</v>
      </c>
      <c r="I406" s="152"/>
      <c r="L406" s="32"/>
      <c r="M406" s="153"/>
      <c r="T406" s="56"/>
      <c r="AT406" s="17" t="s">
        <v>173</v>
      </c>
      <c r="AU406" s="17" t="s">
        <v>86</v>
      </c>
    </row>
    <row r="407" spans="2:65" s="11" customFormat="1" ht="22.9" customHeight="1">
      <c r="B407" s="124"/>
      <c r="D407" s="125" t="s">
        <v>75</v>
      </c>
      <c r="E407" s="134" t="s">
        <v>663</v>
      </c>
      <c r="F407" s="134" t="s">
        <v>664</v>
      </c>
      <c r="I407" s="127"/>
      <c r="J407" s="135">
        <f>BK407</f>
        <v>0</v>
      </c>
      <c r="L407" s="124"/>
      <c r="M407" s="129"/>
      <c r="P407" s="130">
        <f>SUM(P408:P417)</f>
        <v>0</v>
      </c>
      <c r="R407" s="130">
        <f>SUM(R408:R417)</f>
        <v>3.8545000000000003E-2</v>
      </c>
      <c r="T407" s="131">
        <f>SUM(T408:T417)</f>
        <v>0</v>
      </c>
      <c r="AR407" s="125" t="s">
        <v>86</v>
      </c>
      <c r="AT407" s="132" t="s">
        <v>75</v>
      </c>
      <c r="AU407" s="132" t="s">
        <v>84</v>
      </c>
      <c r="AY407" s="125" t="s">
        <v>165</v>
      </c>
      <c r="BK407" s="133">
        <f>SUM(BK408:BK417)</f>
        <v>0</v>
      </c>
    </row>
    <row r="408" spans="2:65" s="1" customFormat="1" ht="16.5" customHeight="1">
      <c r="B408" s="136"/>
      <c r="C408" s="137" t="s">
        <v>665</v>
      </c>
      <c r="D408" s="137" t="s">
        <v>167</v>
      </c>
      <c r="E408" s="138" t="s">
        <v>666</v>
      </c>
      <c r="F408" s="139" t="s">
        <v>667</v>
      </c>
      <c r="G408" s="140" t="s">
        <v>197</v>
      </c>
      <c r="H408" s="141">
        <v>154.18</v>
      </c>
      <c r="I408" s="142"/>
      <c r="J408" s="143">
        <f>ROUND(I408*H408,2)</f>
        <v>0</v>
      </c>
      <c r="K408" s="139" t="s">
        <v>171</v>
      </c>
      <c r="L408" s="32"/>
      <c r="M408" s="144" t="s">
        <v>1</v>
      </c>
      <c r="N408" s="145" t="s">
        <v>41</v>
      </c>
      <c r="P408" s="146">
        <f>O408*H408</f>
        <v>0</v>
      </c>
      <c r="Q408" s="146">
        <v>2.5000000000000001E-4</v>
      </c>
      <c r="R408" s="146">
        <f>Q408*H408</f>
        <v>3.8545000000000003E-2</v>
      </c>
      <c r="S408" s="146">
        <v>0</v>
      </c>
      <c r="T408" s="147">
        <f>S408*H408</f>
        <v>0</v>
      </c>
      <c r="AR408" s="148" t="s">
        <v>261</v>
      </c>
      <c r="AT408" s="148" t="s">
        <v>167</v>
      </c>
      <c r="AU408" s="148" t="s">
        <v>86</v>
      </c>
      <c r="AY408" s="17" t="s">
        <v>165</v>
      </c>
      <c r="BE408" s="149">
        <f>IF(N408="základní",J408,0)</f>
        <v>0</v>
      </c>
      <c r="BF408" s="149">
        <f>IF(N408="snížená",J408,0)</f>
        <v>0</v>
      </c>
      <c r="BG408" s="149">
        <f>IF(N408="zákl. přenesená",J408,0)</f>
        <v>0</v>
      </c>
      <c r="BH408" s="149">
        <f>IF(N408="sníž. přenesená",J408,0)</f>
        <v>0</v>
      </c>
      <c r="BI408" s="149">
        <f>IF(N408="nulová",J408,0)</f>
        <v>0</v>
      </c>
      <c r="BJ408" s="17" t="s">
        <v>84</v>
      </c>
      <c r="BK408" s="149">
        <f>ROUND(I408*H408,2)</f>
        <v>0</v>
      </c>
      <c r="BL408" s="17" t="s">
        <v>261</v>
      </c>
      <c r="BM408" s="148" t="s">
        <v>668</v>
      </c>
    </row>
    <row r="409" spans="2:65" s="1" customFormat="1">
      <c r="B409" s="32"/>
      <c r="D409" s="150" t="s">
        <v>173</v>
      </c>
      <c r="F409" s="151" t="s">
        <v>669</v>
      </c>
      <c r="I409" s="152"/>
      <c r="L409" s="32"/>
      <c r="M409" s="153"/>
      <c r="T409" s="56"/>
      <c r="AT409" s="17" t="s">
        <v>173</v>
      </c>
      <c r="AU409" s="17" t="s">
        <v>86</v>
      </c>
    </row>
    <row r="410" spans="2:65" s="14" customFormat="1">
      <c r="B410" s="170"/>
      <c r="D410" s="154" t="s">
        <v>177</v>
      </c>
      <c r="E410" s="171" t="s">
        <v>1</v>
      </c>
      <c r="F410" s="172" t="s">
        <v>278</v>
      </c>
      <c r="H410" s="171" t="s">
        <v>1</v>
      </c>
      <c r="I410" s="173"/>
      <c r="L410" s="170"/>
      <c r="M410" s="174"/>
      <c r="T410" s="175"/>
      <c r="AT410" s="171" t="s">
        <v>177</v>
      </c>
      <c r="AU410" s="171" t="s">
        <v>86</v>
      </c>
      <c r="AV410" s="14" t="s">
        <v>84</v>
      </c>
      <c r="AW410" s="14" t="s">
        <v>32</v>
      </c>
      <c r="AX410" s="14" t="s">
        <v>76</v>
      </c>
      <c r="AY410" s="171" t="s">
        <v>165</v>
      </c>
    </row>
    <row r="411" spans="2:65" s="12" customFormat="1">
      <c r="B411" s="156"/>
      <c r="D411" s="154" t="s">
        <v>177</v>
      </c>
      <c r="E411" s="157" t="s">
        <v>1</v>
      </c>
      <c r="F411" s="158" t="s">
        <v>670</v>
      </c>
      <c r="H411" s="159">
        <v>154.18</v>
      </c>
      <c r="I411" s="160"/>
      <c r="L411" s="156"/>
      <c r="M411" s="161"/>
      <c r="T411" s="162"/>
      <c r="AT411" s="157" t="s">
        <v>177</v>
      </c>
      <c r="AU411" s="157" t="s">
        <v>86</v>
      </c>
      <c r="AV411" s="12" t="s">
        <v>86</v>
      </c>
      <c r="AW411" s="12" t="s">
        <v>32</v>
      </c>
      <c r="AX411" s="12" t="s">
        <v>76</v>
      </c>
      <c r="AY411" s="157" t="s">
        <v>165</v>
      </c>
    </row>
    <row r="412" spans="2:65" s="14" customFormat="1">
      <c r="B412" s="170"/>
      <c r="D412" s="154" t="s">
        <v>177</v>
      </c>
      <c r="E412" s="171" t="s">
        <v>1</v>
      </c>
      <c r="F412" s="172" t="s">
        <v>671</v>
      </c>
      <c r="H412" s="171" t="s">
        <v>1</v>
      </c>
      <c r="I412" s="173"/>
      <c r="L412" s="170"/>
      <c r="M412" s="174"/>
      <c r="T412" s="175"/>
      <c r="AT412" s="171" t="s">
        <v>177</v>
      </c>
      <c r="AU412" s="171" t="s">
        <v>86</v>
      </c>
      <c r="AV412" s="14" t="s">
        <v>84</v>
      </c>
      <c r="AW412" s="14" t="s">
        <v>32</v>
      </c>
      <c r="AX412" s="14" t="s">
        <v>76</v>
      </c>
      <c r="AY412" s="171" t="s">
        <v>165</v>
      </c>
    </row>
    <row r="413" spans="2:65" s="13" customFormat="1">
      <c r="B413" s="163"/>
      <c r="D413" s="154" t="s">
        <v>177</v>
      </c>
      <c r="E413" s="164" t="s">
        <v>1</v>
      </c>
      <c r="F413" s="165" t="s">
        <v>179</v>
      </c>
      <c r="H413" s="166">
        <v>154.18</v>
      </c>
      <c r="I413" s="167"/>
      <c r="L413" s="163"/>
      <c r="M413" s="168"/>
      <c r="T413" s="169"/>
      <c r="AT413" s="164" t="s">
        <v>177</v>
      </c>
      <c r="AU413" s="164" t="s">
        <v>86</v>
      </c>
      <c r="AV413" s="13" t="s">
        <v>116</v>
      </c>
      <c r="AW413" s="13" t="s">
        <v>32</v>
      </c>
      <c r="AX413" s="13" t="s">
        <v>84</v>
      </c>
      <c r="AY413" s="164" t="s">
        <v>165</v>
      </c>
    </row>
    <row r="414" spans="2:65" s="1" customFormat="1" ht="16.5" customHeight="1">
      <c r="B414" s="136"/>
      <c r="C414" s="137" t="s">
        <v>672</v>
      </c>
      <c r="D414" s="137" t="s">
        <v>167</v>
      </c>
      <c r="E414" s="138" t="s">
        <v>673</v>
      </c>
      <c r="F414" s="139" t="s">
        <v>674</v>
      </c>
      <c r="G414" s="140" t="s">
        <v>197</v>
      </c>
      <c r="H414" s="141">
        <v>192.49</v>
      </c>
      <c r="I414" s="142"/>
      <c r="J414" s="143">
        <f>ROUND(I414*H414,2)</f>
        <v>0</v>
      </c>
      <c r="K414" s="139" t="s">
        <v>189</v>
      </c>
      <c r="L414" s="32"/>
      <c r="M414" s="144" t="s">
        <v>1</v>
      </c>
      <c r="N414" s="145" t="s">
        <v>41</v>
      </c>
      <c r="P414" s="146">
        <f>O414*H414</f>
        <v>0</v>
      </c>
      <c r="Q414" s="146">
        <v>0</v>
      </c>
      <c r="R414" s="146">
        <f>Q414*H414</f>
        <v>0</v>
      </c>
      <c r="S414" s="146">
        <v>0</v>
      </c>
      <c r="T414" s="147">
        <f>S414*H414</f>
        <v>0</v>
      </c>
      <c r="AR414" s="148" t="s">
        <v>261</v>
      </c>
      <c r="AT414" s="148" t="s">
        <v>167</v>
      </c>
      <c r="AU414" s="148" t="s">
        <v>86</v>
      </c>
      <c r="AY414" s="17" t="s">
        <v>165</v>
      </c>
      <c r="BE414" s="149">
        <f>IF(N414="základní",J414,0)</f>
        <v>0</v>
      </c>
      <c r="BF414" s="149">
        <f>IF(N414="snížená",J414,0)</f>
        <v>0</v>
      </c>
      <c r="BG414" s="149">
        <f>IF(N414="zákl. přenesená",J414,0)</f>
        <v>0</v>
      </c>
      <c r="BH414" s="149">
        <f>IF(N414="sníž. přenesená",J414,0)</f>
        <v>0</v>
      </c>
      <c r="BI414" s="149">
        <f>IF(N414="nulová",J414,0)</f>
        <v>0</v>
      </c>
      <c r="BJ414" s="17" t="s">
        <v>84</v>
      </c>
      <c r="BK414" s="149">
        <f>ROUND(I414*H414,2)</f>
        <v>0</v>
      </c>
      <c r="BL414" s="17" t="s">
        <v>261</v>
      </c>
      <c r="BM414" s="148" t="s">
        <v>675</v>
      </c>
    </row>
    <row r="415" spans="2:65" s="1" customFormat="1" ht="39">
      <c r="B415" s="32"/>
      <c r="D415" s="154" t="s">
        <v>175</v>
      </c>
      <c r="F415" s="155" t="s">
        <v>676</v>
      </c>
      <c r="I415" s="152"/>
      <c r="L415" s="32"/>
      <c r="M415" s="153"/>
      <c r="T415" s="56"/>
      <c r="AT415" s="17" t="s">
        <v>175</v>
      </c>
      <c r="AU415" s="17" t="s">
        <v>86</v>
      </c>
    </row>
    <row r="416" spans="2:65" s="12" customFormat="1">
      <c r="B416" s="156"/>
      <c r="D416" s="154" t="s">
        <v>177</v>
      </c>
      <c r="E416" s="157" t="s">
        <v>1</v>
      </c>
      <c r="F416" s="158" t="s">
        <v>677</v>
      </c>
      <c r="H416" s="159">
        <v>192.49</v>
      </c>
      <c r="I416" s="160"/>
      <c r="L416" s="156"/>
      <c r="M416" s="161"/>
      <c r="T416" s="162"/>
      <c r="AT416" s="157" t="s">
        <v>177</v>
      </c>
      <c r="AU416" s="157" t="s">
        <v>86</v>
      </c>
      <c r="AV416" s="12" t="s">
        <v>86</v>
      </c>
      <c r="AW416" s="12" t="s">
        <v>32</v>
      </c>
      <c r="AX416" s="12" t="s">
        <v>76</v>
      </c>
      <c r="AY416" s="157" t="s">
        <v>165</v>
      </c>
    </row>
    <row r="417" spans="2:65" s="13" customFormat="1">
      <c r="B417" s="163"/>
      <c r="D417" s="154" t="s">
        <v>177</v>
      </c>
      <c r="E417" s="164" t="s">
        <v>1</v>
      </c>
      <c r="F417" s="165" t="s">
        <v>179</v>
      </c>
      <c r="H417" s="166">
        <v>192.49</v>
      </c>
      <c r="I417" s="167"/>
      <c r="L417" s="163"/>
      <c r="M417" s="168"/>
      <c r="T417" s="169"/>
      <c r="AT417" s="164" t="s">
        <v>177</v>
      </c>
      <c r="AU417" s="164" t="s">
        <v>86</v>
      </c>
      <c r="AV417" s="13" t="s">
        <v>116</v>
      </c>
      <c r="AW417" s="13" t="s">
        <v>32</v>
      </c>
      <c r="AX417" s="13" t="s">
        <v>84</v>
      </c>
      <c r="AY417" s="164" t="s">
        <v>165</v>
      </c>
    </row>
    <row r="418" spans="2:65" s="11" customFormat="1" ht="22.9" customHeight="1">
      <c r="B418" s="124"/>
      <c r="D418" s="125" t="s">
        <v>75</v>
      </c>
      <c r="E418" s="134" t="s">
        <v>678</v>
      </c>
      <c r="F418" s="134" t="s">
        <v>679</v>
      </c>
      <c r="I418" s="127"/>
      <c r="J418" s="135">
        <f>BK418</f>
        <v>0</v>
      </c>
      <c r="L418" s="124"/>
      <c r="M418" s="129"/>
      <c r="P418" s="130">
        <f>SUM(P419:P433)</f>
        <v>0</v>
      </c>
      <c r="R418" s="130">
        <f>SUM(R419:R433)</f>
        <v>3.9119963600000003</v>
      </c>
      <c r="T418" s="131">
        <f>SUM(T419:T433)</f>
        <v>0.86464394</v>
      </c>
      <c r="AR418" s="125" t="s">
        <v>86</v>
      </c>
      <c r="AT418" s="132" t="s">
        <v>75</v>
      </c>
      <c r="AU418" s="132" t="s">
        <v>84</v>
      </c>
      <c r="AY418" s="125" t="s">
        <v>165</v>
      </c>
      <c r="BK418" s="133">
        <f>SUM(BK419:BK433)</f>
        <v>0</v>
      </c>
    </row>
    <row r="419" spans="2:65" s="1" customFormat="1" ht="16.5" customHeight="1">
      <c r="B419" s="136"/>
      <c r="C419" s="137" t="s">
        <v>680</v>
      </c>
      <c r="D419" s="137" t="s">
        <v>167</v>
      </c>
      <c r="E419" s="138" t="s">
        <v>681</v>
      </c>
      <c r="F419" s="139" t="s">
        <v>682</v>
      </c>
      <c r="G419" s="140" t="s">
        <v>197</v>
      </c>
      <c r="H419" s="141">
        <v>2789.174</v>
      </c>
      <c r="I419" s="142"/>
      <c r="J419" s="143">
        <f>ROUND(I419*H419,2)</f>
        <v>0</v>
      </c>
      <c r="K419" s="139" t="s">
        <v>171</v>
      </c>
      <c r="L419" s="32"/>
      <c r="M419" s="144" t="s">
        <v>1</v>
      </c>
      <c r="N419" s="145" t="s">
        <v>41</v>
      </c>
      <c r="P419" s="146">
        <f>O419*H419</f>
        <v>0</v>
      </c>
      <c r="Q419" s="146">
        <v>1E-3</v>
      </c>
      <c r="R419" s="146">
        <f>Q419*H419</f>
        <v>2.789174</v>
      </c>
      <c r="S419" s="146">
        <v>3.1E-4</v>
      </c>
      <c r="T419" s="147">
        <f>S419*H419</f>
        <v>0.86464394</v>
      </c>
      <c r="AR419" s="148" t="s">
        <v>261</v>
      </c>
      <c r="AT419" s="148" t="s">
        <v>167</v>
      </c>
      <c r="AU419" s="148" t="s">
        <v>86</v>
      </c>
      <c r="AY419" s="17" t="s">
        <v>165</v>
      </c>
      <c r="BE419" s="149">
        <f>IF(N419="základní",J419,0)</f>
        <v>0</v>
      </c>
      <c r="BF419" s="149">
        <f>IF(N419="snížená",J419,0)</f>
        <v>0</v>
      </c>
      <c r="BG419" s="149">
        <f>IF(N419="zákl. přenesená",J419,0)</f>
        <v>0</v>
      </c>
      <c r="BH419" s="149">
        <f>IF(N419="sníž. přenesená",J419,0)</f>
        <v>0</v>
      </c>
      <c r="BI419" s="149">
        <f>IF(N419="nulová",J419,0)</f>
        <v>0</v>
      </c>
      <c r="BJ419" s="17" t="s">
        <v>84</v>
      </c>
      <c r="BK419" s="149">
        <f>ROUND(I419*H419,2)</f>
        <v>0</v>
      </c>
      <c r="BL419" s="17" t="s">
        <v>261</v>
      </c>
      <c r="BM419" s="148" t="s">
        <v>683</v>
      </c>
    </row>
    <row r="420" spans="2:65" s="1" customFormat="1">
      <c r="B420" s="32"/>
      <c r="D420" s="150" t="s">
        <v>173</v>
      </c>
      <c r="F420" s="151" t="s">
        <v>684</v>
      </c>
      <c r="I420" s="152"/>
      <c r="L420" s="32"/>
      <c r="M420" s="153"/>
      <c r="T420" s="56"/>
      <c r="AT420" s="17" t="s">
        <v>173</v>
      </c>
      <c r="AU420" s="17" t="s">
        <v>86</v>
      </c>
    </row>
    <row r="421" spans="2:65" s="14" customFormat="1">
      <c r="B421" s="170"/>
      <c r="D421" s="154" t="s">
        <v>177</v>
      </c>
      <c r="E421" s="171" t="s">
        <v>1</v>
      </c>
      <c r="F421" s="172" t="s">
        <v>240</v>
      </c>
      <c r="H421" s="171" t="s">
        <v>1</v>
      </c>
      <c r="I421" s="173"/>
      <c r="L421" s="170"/>
      <c r="M421" s="174"/>
      <c r="T421" s="175"/>
      <c r="AT421" s="171" t="s">
        <v>177</v>
      </c>
      <c r="AU421" s="171" t="s">
        <v>86</v>
      </c>
      <c r="AV421" s="14" t="s">
        <v>84</v>
      </c>
      <c r="AW421" s="14" t="s">
        <v>32</v>
      </c>
      <c r="AX421" s="14" t="s">
        <v>76</v>
      </c>
      <c r="AY421" s="171" t="s">
        <v>165</v>
      </c>
    </row>
    <row r="422" spans="2:65" s="12" customFormat="1">
      <c r="B422" s="156"/>
      <c r="D422" s="154" t="s">
        <v>177</v>
      </c>
      <c r="E422" s="157" t="s">
        <v>1</v>
      </c>
      <c r="F422" s="158" t="s">
        <v>241</v>
      </c>
      <c r="H422" s="159">
        <v>2416.3200000000002</v>
      </c>
      <c r="I422" s="160"/>
      <c r="L422" s="156"/>
      <c r="M422" s="161"/>
      <c r="T422" s="162"/>
      <c r="AT422" s="157" t="s">
        <v>177</v>
      </c>
      <c r="AU422" s="157" t="s">
        <v>86</v>
      </c>
      <c r="AV422" s="12" t="s">
        <v>86</v>
      </c>
      <c r="AW422" s="12" t="s">
        <v>32</v>
      </c>
      <c r="AX422" s="12" t="s">
        <v>76</v>
      </c>
      <c r="AY422" s="157" t="s">
        <v>165</v>
      </c>
    </row>
    <row r="423" spans="2:65" s="12" customFormat="1">
      <c r="B423" s="156"/>
      <c r="D423" s="154" t="s">
        <v>177</v>
      </c>
      <c r="E423" s="157" t="s">
        <v>1</v>
      </c>
      <c r="F423" s="158" t="s">
        <v>242</v>
      </c>
      <c r="H423" s="159">
        <v>-217.65600000000001</v>
      </c>
      <c r="I423" s="160"/>
      <c r="L423" s="156"/>
      <c r="M423" s="161"/>
      <c r="T423" s="162"/>
      <c r="AT423" s="157" t="s">
        <v>177</v>
      </c>
      <c r="AU423" s="157" t="s">
        <v>86</v>
      </c>
      <c r="AV423" s="12" t="s">
        <v>86</v>
      </c>
      <c r="AW423" s="12" t="s">
        <v>32</v>
      </c>
      <c r="AX423" s="12" t="s">
        <v>76</v>
      </c>
      <c r="AY423" s="157" t="s">
        <v>165</v>
      </c>
    </row>
    <row r="424" spans="2:65" s="15" customFormat="1">
      <c r="B424" s="187"/>
      <c r="D424" s="154" t="s">
        <v>177</v>
      </c>
      <c r="E424" s="188" t="s">
        <v>1</v>
      </c>
      <c r="F424" s="189" t="s">
        <v>685</v>
      </c>
      <c r="H424" s="190">
        <v>2198.6640000000002</v>
      </c>
      <c r="I424" s="191"/>
      <c r="L424" s="187"/>
      <c r="M424" s="192"/>
      <c r="T424" s="193"/>
      <c r="AT424" s="188" t="s">
        <v>177</v>
      </c>
      <c r="AU424" s="188" t="s">
        <v>86</v>
      </c>
      <c r="AV424" s="15" t="s">
        <v>113</v>
      </c>
      <c r="AW424" s="15" t="s">
        <v>32</v>
      </c>
      <c r="AX424" s="15" t="s">
        <v>76</v>
      </c>
      <c r="AY424" s="188" t="s">
        <v>165</v>
      </c>
    </row>
    <row r="425" spans="2:65" s="12" customFormat="1">
      <c r="B425" s="156"/>
      <c r="D425" s="154" t="s">
        <v>177</v>
      </c>
      <c r="E425" s="157" t="s">
        <v>1</v>
      </c>
      <c r="F425" s="158" t="s">
        <v>686</v>
      </c>
      <c r="H425" s="159">
        <v>590.51</v>
      </c>
      <c r="I425" s="160"/>
      <c r="L425" s="156"/>
      <c r="M425" s="161"/>
      <c r="T425" s="162"/>
      <c r="AT425" s="157" t="s">
        <v>177</v>
      </c>
      <c r="AU425" s="157" t="s">
        <v>86</v>
      </c>
      <c r="AV425" s="12" t="s">
        <v>86</v>
      </c>
      <c r="AW425" s="12" t="s">
        <v>32</v>
      </c>
      <c r="AX425" s="12" t="s">
        <v>76</v>
      </c>
      <c r="AY425" s="157" t="s">
        <v>165</v>
      </c>
    </row>
    <row r="426" spans="2:65" s="15" customFormat="1">
      <c r="B426" s="187"/>
      <c r="D426" s="154" t="s">
        <v>177</v>
      </c>
      <c r="E426" s="188" t="s">
        <v>1</v>
      </c>
      <c r="F426" s="189" t="s">
        <v>685</v>
      </c>
      <c r="H426" s="190">
        <v>590.51</v>
      </c>
      <c r="I426" s="191"/>
      <c r="L426" s="187"/>
      <c r="M426" s="192"/>
      <c r="T426" s="193"/>
      <c r="AT426" s="188" t="s">
        <v>177</v>
      </c>
      <c r="AU426" s="188" t="s">
        <v>86</v>
      </c>
      <c r="AV426" s="15" t="s">
        <v>113</v>
      </c>
      <c r="AW426" s="15" t="s">
        <v>32</v>
      </c>
      <c r="AX426" s="15" t="s">
        <v>76</v>
      </c>
      <c r="AY426" s="188" t="s">
        <v>165</v>
      </c>
    </row>
    <row r="427" spans="2:65" s="13" customFormat="1">
      <c r="B427" s="163"/>
      <c r="D427" s="154" t="s">
        <v>177</v>
      </c>
      <c r="E427" s="164" t="s">
        <v>1</v>
      </c>
      <c r="F427" s="165" t="s">
        <v>179</v>
      </c>
      <c r="H427" s="166">
        <v>2789.174</v>
      </c>
      <c r="I427" s="167"/>
      <c r="L427" s="163"/>
      <c r="M427" s="168"/>
      <c r="T427" s="169"/>
      <c r="AT427" s="164" t="s">
        <v>177</v>
      </c>
      <c r="AU427" s="164" t="s">
        <v>86</v>
      </c>
      <c r="AV427" s="13" t="s">
        <v>116</v>
      </c>
      <c r="AW427" s="13" t="s">
        <v>32</v>
      </c>
      <c r="AX427" s="13" t="s">
        <v>84</v>
      </c>
      <c r="AY427" s="164" t="s">
        <v>165</v>
      </c>
    </row>
    <row r="428" spans="2:65" s="1" customFormat="1" ht="16.5" customHeight="1">
      <c r="B428" s="136"/>
      <c r="C428" s="137" t="s">
        <v>687</v>
      </c>
      <c r="D428" s="137" t="s">
        <v>167</v>
      </c>
      <c r="E428" s="138" t="s">
        <v>688</v>
      </c>
      <c r="F428" s="139" t="s">
        <v>689</v>
      </c>
      <c r="G428" s="140" t="s">
        <v>197</v>
      </c>
      <c r="H428" s="141">
        <v>2551.8690000000001</v>
      </c>
      <c r="I428" s="142"/>
      <c r="J428" s="143">
        <f>ROUND(I428*H428,2)</f>
        <v>0</v>
      </c>
      <c r="K428" s="139" t="s">
        <v>171</v>
      </c>
      <c r="L428" s="32"/>
      <c r="M428" s="144" t="s">
        <v>1</v>
      </c>
      <c r="N428" s="145" t="s">
        <v>41</v>
      </c>
      <c r="P428" s="146">
        <f>O428*H428</f>
        <v>0</v>
      </c>
      <c r="Q428" s="146">
        <v>1.2E-4</v>
      </c>
      <c r="R428" s="146">
        <f>Q428*H428</f>
        <v>0.30622428000000002</v>
      </c>
      <c r="S428" s="146">
        <v>0</v>
      </c>
      <c r="T428" s="147">
        <f>S428*H428</f>
        <v>0</v>
      </c>
      <c r="AR428" s="148" t="s">
        <v>261</v>
      </c>
      <c r="AT428" s="148" t="s">
        <v>167</v>
      </c>
      <c r="AU428" s="148" t="s">
        <v>86</v>
      </c>
      <c r="AY428" s="17" t="s">
        <v>165</v>
      </c>
      <c r="BE428" s="149">
        <f>IF(N428="základní",J428,0)</f>
        <v>0</v>
      </c>
      <c r="BF428" s="149">
        <f>IF(N428="snížená",J428,0)</f>
        <v>0</v>
      </c>
      <c r="BG428" s="149">
        <f>IF(N428="zákl. přenesená",J428,0)</f>
        <v>0</v>
      </c>
      <c r="BH428" s="149">
        <f>IF(N428="sníž. přenesená",J428,0)</f>
        <v>0</v>
      </c>
      <c r="BI428" s="149">
        <f>IF(N428="nulová",J428,0)</f>
        <v>0</v>
      </c>
      <c r="BJ428" s="17" t="s">
        <v>84</v>
      </c>
      <c r="BK428" s="149">
        <f>ROUND(I428*H428,2)</f>
        <v>0</v>
      </c>
      <c r="BL428" s="17" t="s">
        <v>261</v>
      </c>
      <c r="BM428" s="148" t="s">
        <v>690</v>
      </c>
    </row>
    <row r="429" spans="2:65" s="1" customFormat="1">
      <c r="B429" s="32"/>
      <c r="D429" s="150" t="s">
        <v>173</v>
      </c>
      <c r="F429" s="151" t="s">
        <v>691</v>
      </c>
      <c r="I429" s="152"/>
      <c r="L429" s="32"/>
      <c r="M429" s="153"/>
      <c r="T429" s="56"/>
      <c r="AT429" s="17" t="s">
        <v>173</v>
      </c>
      <c r="AU429" s="17" t="s">
        <v>86</v>
      </c>
    </row>
    <row r="430" spans="2:65" s="1" customFormat="1" ht="16.5" customHeight="1">
      <c r="B430" s="136"/>
      <c r="C430" s="137" t="s">
        <v>692</v>
      </c>
      <c r="D430" s="137" t="s">
        <v>167</v>
      </c>
      <c r="E430" s="138" t="s">
        <v>693</v>
      </c>
      <c r="F430" s="139" t="s">
        <v>694</v>
      </c>
      <c r="G430" s="140" t="s">
        <v>197</v>
      </c>
      <c r="H430" s="141">
        <v>2551.8690000000001</v>
      </c>
      <c r="I430" s="142"/>
      <c r="J430" s="143">
        <f>ROUND(I430*H430,2)</f>
        <v>0</v>
      </c>
      <c r="K430" s="139" t="s">
        <v>171</v>
      </c>
      <c r="L430" s="32"/>
      <c r="M430" s="144" t="s">
        <v>1</v>
      </c>
      <c r="N430" s="145" t="s">
        <v>41</v>
      </c>
      <c r="P430" s="146">
        <f>O430*H430</f>
        <v>0</v>
      </c>
      <c r="Q430" s="146">
        <v>2.9E-4</v>
      </c>
      <c r="R430" s="146">
        <f>Q430*H430</f>
        <v>0.74004201000000003</v>
      </c>
      <c r="S430" s="146">
        <v>0</v>
      </c>
      <c r="T430" s="147">
        <f>S430*H430</f>
        <v>0</v>
      </c>
      <c r="AR430" s="148" t="s">
        <v>261</v>
      </c>
      <c r="AT430" s="148" t="s">
        <v>167</v>
      </c>
      <c r="AU430" s="148" t="s">
        <v>86</v>
      </c>
      <c r="AY430" s="17" t="s">
        <v>165</v>
      </c>
      <c r="BE430" s="149">
        <f>IF(N430="základní",J430,0)</f>
        <v>0</v>
      </c>
      <c r="BF430" s="149">
        <f>IF(N430="snížená",J430,0)</f>
        <v>0</v>
      </c>
      <c r="BG430" s="149">
        <f>IF(N430="zákl. přenesená",J430,0)</f>
        <v>0</v>
      </c>
      <c r="BH430" s="149">
        <f>IF(N430="sníž. přenesená",J430,0)</f>
        <v>0</v>
      </c>
      <c r="BI430" s="149">
        <f>IF(N430="nulová",J430,0)</f>
        <v>0</v>
      </c>
      <c r="BJ430" s="17" t="s">
        <v>84</v>
      </c>
      <c r="BK430" s="149">
        <f>ROUND(I430*H430,2)</f>
        <v>0</v>
      </c>
      <c r="BL430" s="17" t="s">
        <v>261</v>
      </c>
      <c r="BM430" s="148" t="s">
        <v>695</v>
      </c>
    </row>
    <row r="431" spans="2:65" s="1" customFormat="1">
      <c r="B431" s="32"/>
      <c r="D431" s="150" t="s">
        <v>173</v>
      </c>
      <c r="F431" s="151" t="s">
        <v>696</v>
      </c>
      <c r="I431" s="152"/>
      <c r="L431" s="32"/>
      <c r="M431" s="153"/>
      <c r="T431" s="56"/>
      <c r="AT431" s="17" t="s">
        <v>173</v>
      </c>
      <c r="AU431" s="17" t="s">
        <v>86</v>
      </c>
    </row>
    <row r="432" spans="2:65" s="1" customFormat="1" ht="16.5" customHeight="1">
      <c r="B432" s="136"/>
      <c r="C432" s="137" t="s">
        <v>697</v>
      </c>
      <c r="D432" s="137" t="s">
        <v>167</v>
      </c>
      <c r="E432" s="138" t="s">
        <v>698</v>
      </c>
      <c r="F432" s="139" t="s">
        <v>699</v>
      </c>
      <c r="G432" s="140" t="s">
        <v>197</v>
      </c>
      <c r="H432" s="141">
        <v>2551.8690000000001</v>
      </c>
      <c r="I432" s="142"/>
      <c r="J432" s="143">
        <f>ROUND(I432*H432,2)</f>
        <v>0</v>
      </c>
      <c r="K432" s="139" t="s">
        <v>171</v>
      </c>
      <c r="L432" s="32"/>
      <c r="M432" s="144" t="s">
        <v>1</v>
      </c>
      <c r="N432" s="145" t="s">
        <v>41</v>
      </c>
      <c r="P432" s="146">
        <f>O432*H432</f>
        <v>0</v>
      </c>
      <c r="Q432" s="146">
        <v>3.0000000000000001E-5</v>
      </c>
      <c r="R432" s="146">
        <f>Q432*H432</f>
        <v>7.6556070000000004E-2</v>
      </c>
      <c r="S432" s="146">
        <v>0</v>
      </c>
      <c r="T432" s="147">
        <f>S432*H432</f>
        <v>0</v>
      </c>
      <c r="AR432" s="148" t="s">
        <v>261</v>
      </c>
      <c r="AT432" s="148" t="s">
        <v>167</v>
      </c>
      <c r="AU432" s="148" t="s">
        <v>86</v>
      </c>
      <c r="AY432" s="17" t="s">
        <v>165</v>
      </c>
      <c r="BE432" s="149">
        <f>IF(N432="základní",J432,0)</f>
        <v>0</v>
      </c>
      <c r="BF432" s="149">
        <f>IF(N432="snížená",J432,0)</f>
        <v>0</v>
      </c>
      <c r="BG432" s="149">
        <f>IF(N432="zákl. přenesená",J432,0)</f>
        <v>0</v>
      </c>
      <c r="BH432" s="149">
        <f>IF(N432="sníž. přenesená",J432,0)</f>
        <v>0</v>
      </c>
      <c r="BI432" s="149">
        <f>IF(N432="nulová",J432,0)</f>
        <v>0</v>
      </c>
      <c r="BJ432" s="17" t="s">
        <v>84</v>
      </c>
      <c r="BK432" s="149">
        <f>ROUND(I432*H432,2)</f>
        <v>0</v>
      </c>
      <c r="BL432" s="17" t="s">
        <v>261</v>
      </c>
      <c r="BM432" s="148" t="s">
        <v>700</v>
      </c>
    </row>
    <row r="433" spans="2:65" s="1" customFormat="1">
      <c r="B433" s="32"/>
      <c r="D433" s="150" t="s">
        <v>173</v>
      </c>
      <c r="F433" s="151" t="s">
        <v>701</v>
      </c>
      <c r="I433" s="152"/>
      <c r="L433" s="32"/>
      <c r="M433" s="153"/>
      <c r="T433" s="56"/>
      <c r="AT433" s="17" t="s">
        <v>173</v>
      </c>
      <c r="AU433" s="17" t="s">
        <v>86</v>
      </c>
    </row>
    <row r="434" spans="2:65" s="11" customFormat="1" ht="25.9" customHeight="1">
      <c r="B434" s="124"/>
      <c r="D434" s="125" t="s">
        <v>75</v>
      </c>
      <c r="E434" s="126" t="s">
        <v>418</v>
      </c>
      <c r="F434" s="126" t="s">
        <v>418</v>
      </c>
      <c r="I434" s="127"/>
      <c r="J434" s="128">
        <f>BK434</f>
        <v>0</v>
      </c>
      <c r="L434" s="124"/>
      <c r="M434" s="129"/>
      <c r="P434" s="130">
        <f>P435</f>
        <v>0</v>
      </c>
      <c r="R434" s="130">
        <f>R435</f>
        <v>0</v>
      </c>
      <c r="T434" s="131">
        <f>T435</f>
        <v>0</v>
      </c>
      <c r="AR434" s="125" t="s">
        <v>113</v>
      </c>
      <c r="AT434" s="132" t="s">
        <v>75</v>
      </c>
      <c r="AU434" s="132" t="s">
        <v>76</v>
      </c>
      <c r="AY434" s="125" t="s">
        <v>165</v>
      </c>
      <c r="BK434" s="133">
        <f>BK435</f>
        <v>0</v>
      </c>
    </row>
    <row r="435" spans="2:65" s="11" customFormat="1" ht="22.9" customHeight="1">
      <c r="B435" s="124"/>
      <c r="D435" s="125" t="s">
        <v>75</v>
      </c>
      <c r="E435" s="134" t="s">
        <v>702</v>
      </c>
      <c r="F435" s="134" t="s">
        <v>703</v>
      </c>
      <c r="I435" s="127"/>
      <c r="J435" s="135">
        <f>BK435</f>
        <v>0</v>
      </c>
      <c r="L435" s="124"/>
      <c r="M435" s="129"/>
      <c r="P435" s="130">
        <f>SUM(P436:P443)</f>
        <v>0</v>
      </c>
      <c r="R435" s="130">
        <f>SUM(R436:R443)</f>
        <v>0</v>
      </c>
      <c r="T435" s="131">
        <f>SUM(T436:T443)</f>
        <v>0</v>
      </c>
      <c r="AR435" s="125" t="s">
        <v>113</v>
      </c>
      <c r="AT435" s="132" t="s">
        <v>75</v>
      </c>
      <c r="AU435" s="132" t="s">
        <v>84</v>
      </c>
      <c r="AY435" s="125" t="s">
        <v>165</v>
      </c>
      <c r="BK435" s="133">
        <f>SUM(BK436:BK443)</f>
        <v>0</v>
      </c>
    </row>
    <row r="436" spans="2:65" s="1" customFormat="1" ht="16.5" customHeight="1">
      <c r="B436" s="136"/>
      <c r="C436" s="137" t="s">
        <v>704</v>
      </c>
      <c r="D436" s="137" t="s">
        <v>167</v>
      </c>
      <c r="E436" s="138" t="s">
        <v>705</v>
      </c>
      <c r="F436" s="139" t="s">
        <v>706</v>
      </c>
      <c r="G436" s="140" t="s">
        <v>434</v>
      </c>
      <c r="H436" s="141">
        <v>1</v>
      </c>
      <c r="I436" s="142"/>
      <c r="J436" s="143">
        <f>ROUND(I436*H436,2)</f>
        <v>0</v>
      </c>
      <c r="K436" s="139" t="s">
        <v>189</v>
      </c>
      <c r="L436" s="32"/>
      <c r="M436" s="144" t="s">
        <v>1</v>
      </c>
      <c r="N436" s="145" t="s">
        <v>41</v>
      </c>
      <c r="P436" s="146">
        <f>O436*H436</f>
        <v>0</v>
      </c>
      <c r="Q436" s="146">
        <v>0</v>
      </c>
      <c r="R436" s="146">
        <f>Q436*H436</f>
        <v>0</v>
      </c>
      <c r="S436" s="146">
        <v>0</v>
      </c>
      <c r="T436" s="147">
        <f>S436*H436</f>
        <v>0</v>
      </c>
      <c r="AR436" s="148" t="s">
        <v>116</v>
      </c>
      <c r="AT436" s="148" t="s">
        <v>167</v>
      </c>
      <c r="AU436" s="148" t="s">
        <v>86</v>
      </c>
      <c r="AY436" s="17" t="s">
        <v>165</v>
      </c>
      <c r="BE436" s="149">
        <f>IF(N436="základní",J436,0)</f>
        <v>0</v>
      </c>
      <c r="BF436" s="149">
        <f>IF(N436="snížená",J436,0)</f>
        <v>0</v>
      </c>
      <c r="BG436" s="149">
        <f>IF(N436="zákl. přenesená",J436,0)</f>
        <v>0</v>
      </c>
      <c r="BH436" s="149">
        <f>IF(N436="sníž. přenesená",J436,0)</f>
        <v>0</v>
      </c>
      <c r="BI436" s="149">
        <f>IF(N436="nulová",J436,0)</f>
        <v>0</v>
      </c>
      <c r="BJ436" s="17" t="s">
        <v>84</v>
      </c>
      <c r="BK436" s="149">
        <f>ROUND(I436*H436,2)</f>
        <v>0</v>
      </c>
      <c r="BL436" s="17" t="s">
        <v>116</v>
      </c>
      <c r="BM436" s="148" t="s">
        <v>707</v>
      </c>
    </row>
    <row r="437" spans="2:65" s="1" customFormat="1" ht="39">
      <c r="B437" s="32"/>
      <c r="D437" s="154" t="s">
        <v>175</v>
      </c>
      <c r="F437" s="155" t="s">
        <v>708</v>
      </c>
      <c r="I437" s="152"/>
      <c r="L437" s="32"/>
      <c r="M437" s="153"/>
      <c r="T437" s="56"/>
      <c r="AT437" s="17" t="s">
        <v>175</v>
      </c>
      <c r="AU437" s="17" t="s">
        <v>86</v>
      </c>
    </row>
    <row r="438" spans="2:65" s="1" customFormat="1" ht="16.5" customHeight="1">
      <c r="B438" s="136"/>
      <c r="C438" s="137" t="s">
        <v>709</v>
      </c>
      <c r="D438" s="137" t="s">
        <v>167</v>
      </c>
      <c r="E438" s="138" t="s">
        <v>710</v>
      </c>
      <c r="F438" s="139" t="s">
        <v>711</v>
      </c>
      <c r="G438" s="140" t="s">
        <v>434</v>
      </c>
      <c r="H438" s="141">
        <v>2</v>
      </c>
      <c r="I438" s="142"/>
      <c r="J438" s="143">
        <f>ROUND(I438*H438,2)</f>
        <v>0</v>
      </c>
      <c r="K438" s="139" t="s">
        <v>189</v>
      </c>
      <c r="L438" s="32"/>
      <c r="M438" s="144" t="s">
        <v>1</v>
      </c>
      <c r="N438" s="145" t="s">
        <v>41</v>
      </c>
      <c r="P438" s="146">
        <f>O438*H438</f>
        <v>0</v>
      </c>
      <c r="Q438" s="146">
        <v>0</v>
      </c>
      <c r="R438" s="146">
        <f>Q438*H438</f>
        <v>0</v>
      </c>
      <c r="S438" s="146">
        <v>0</v>
      </c>
      <c r="T438" s="147">
        <f>S438*H438</f>
        <v>0</v>
      </c>
      <c r="AR438" s="148" t="s">
        <v>116</v>
      </c>
      <c r="AT438" s="148" t="s">
        <v>167</v>
      </c>
      <c r="AU438" s="148" t="s">
        <v>86</v>
      </c>
      <c r="AY438" s="17" t="s">
        <v>165</v>
      </c>
      <c r="BE438" s="149">
        <f>IF(N438="základní",J438,0)</f>
        <v>0</v>
      </c>
      <c r="BF438" s="149">
        <f>IF(N438="snížená",J438,0)</f>
        <v>0</v>
      </c>
      <c r="BG438" s="149">
        <f>IF(N438="zákl. přenesená",J438,0)</f>
        <v>0</v>
      </c>
      <c r="BH438" s="149">
        <f>IF(N438="sníž. přenesená",J438,0)</f>
        <v>0</v>
      </c>
      <c r="BI438" s="149">
        <f>IF(N438="nulová",J438,0)</f>
        <v>0</v>
      </c>
      <c r="BJ438" s="17" t="s">
        <v>84</v>
      </c>
      <c r="BK438" s="149">
        <f>ROUND(I438*H438,2)</f>
        <v>0</v>
      </c>
      <c r="BL438" s="17" t="s">
        <v>116</v>
      </c>
      <c r="BM438" s="148" t="s">
        <v>712</v>
      </c>
    </row>
    <row r="439" spans="2:65" s="1" customFormat="1" ht="39">
      <c r="B439" s="32"/>
      <c r="D439" s="154" t="s">
        <v>175</v>
      </c>
      <c r="F439" s="155" t="s">
        <v>708</v>
      </c>
      <c r="I439" s="152"/>
      <c r="L439" s="32"/>
      <c r="M439" s="153"/>
      <c r="T439" s="56"/>
      <c r="AT439" s="17" t="s">
        <v>175</v>
      </c>
      <c r="AU439" s="17" t="s">
        <v>86</v>
      </c>
    </row>
    <row r="440" spans="2:65" s="1" customFormat="1" ht="16.5" customHeight="1">
      <c r="B440" s="136"/>
      <c r="C440" s="137" t="s">
        <v>713</v>
      </c>
      <c r="D440" s="137" t="s">
        <v>167</v>
      </c>
      <c r="E440" s="138" t="s">
        <v>714</v>
      </c>
      <c r="F440" s="139" t="s">
        <v>715</v>
      </c>
      <c r="G440" s="140" t="s">
        <v>434</v>
      </c>
      <c r="H440" s="141">
        <v>1</v>
      </c>
      <c r="I440" s="142"/>
      <c r="J440" s="143">
        <f>ROUND(I440*H440,2)</f>
        <v>0</v>
      </c>
      <c r="K440" s="139" t="s">
        <v>189</v>
      </c>
      <c r="L440" s="32"/>
      <c r="M440" s="144" t="s">
        <v>1</v>
      </c>
      <c r="N440" s="145" t="s">
        <v>41</v>
      </c>
      <c r="P440" s="146">
        <f>O440*H440</f>
        <v>0</v>
      </c>
      <c r="Q440" s="146">
        <v>0</v>
      </c>
      <c r="R440" s="146">
        <f>Q440*H440</f>
        <v>0</v>
      </c>
      <c r="S440" s="146">
        <v>0</v>
      </c>
      <c r="T440" s="147">
        <f>S440*H440</f>
        <v>0</v>
      </c>
      <c r="AR440" s="148" t="s">
        <v>116</v>
      </c>
      <c r="AT440" s="148" t="s">
        <v>167</v>
      </c>
      <c r="AU440" s="148" t="s">
        <v>86</v>
      </c>
      <c r="AY440" s="17" t="s">
        <v>165</v>
      </c>
      <c r="BE440" s="149">
        <f>IF(N440="základní",J440,0)</f>
        <v>0</v>
      </c>
      <c r="BF440" s="149">
        <f>IF(N440="snížená",J440,0)</f>
        <v>0</v>
      </c>
      <c r="BG440" s="149">
        <f>IF(N440="zákl. přenesená",J440,0)</f>
        <v>0</v>
      </c>
      <c r="BH440" s="149">
        <f>IF(N440="sníž. přenesená",J440,0)</f>
        <v>0</v>
      </c>
      <c r="BI440" s="149">
        <f>IF(N440="nulová",J440,0)</f>
        <v>0</v>
      </c>
      <c r="BJ440" s="17" t="s">
        <v>84</v>
      </c>
      <c r="BK440" s="149">
        <f>ROUND(I440*H440,2)</f>
        <v>0</v>
      </c>
      <c r="BL440" s="17" t="s">
        <v>116</v>
      </c>
      <c r="BM440" s="148" t="s">
        <v>716</v>
      </c>
    </row>
    <row r="441" spans="2:65" s="1" customFormat="1" ht="39">
      <c r="B441" s="32"/>
      <c r="D441" s="154" t="s">
        <v>175</v>
      </c>
      <c r="F441" s="155" t="s">
        <v>708</v>
      </c>
      <c r="I441" s="152"/>
      <c r="L441" s="32"/>
      <c r="M441" s="153"/>
      <c r="T441" s="56"/>
      <c r="AT441" s="17" t="s">
        <v>175</v>
      </c>
      <c r="AU441" s="17" t="s">
        <v>86</v>
      </c>
    </row>
    <row r="442" spans="2:65" s="1" customFormat="1" ht="16.5" customHeight="1">
      <c r="B442" s="136"/>
      <c r="C442" s="137" t="s">
        <v>717</v>
      </c>
      <c r="D442" s="137" t="s">
        <v>167</v>
      </c>
      <c r="E442" s="138" t="s">
        <v>718</v>
      </c>
      <c r="F442" s="139" t="s">
        <v>719</v>
      </c>
      <c r="G442" s="140" t="s">
        <v>197</v>
      </c>
      <c r="H442" s="141">
        <v>42.228000000000002</v>
      </c>
      <c r="I442" s="142"/>
      <c r="J442" s="143">
        <f>ROUND(I442*H442,2)</f>
        <v>0</v>
      </c>
      <c r="K442" s="139" t="s">
        <v>189</v>
      </c>
      <c r="L442" s="32"/>
      <c r="M442" s="144" t="s">
        <v>1</v>
      </c>
      <c r="N442" s="145" t="s">
        <v>41</v>
      </c>
      <c r="P442" s="146">
        <f>O442*H442</f>
        <v>0</v>
      </c>
      <c r="Q442" s="146">
        <v>0</v>
      </c>
      <c r="R442" s="146">
        <f>Q442*H442</f>
        <v>0</v>
      </c>
      <c r="S442" s="146">
        <v>0</v>
      </c>
      <c r="T442" s="147">
        <f>S442*H442</f>
        <v>0</v>
      </c>
      <c r="AR442" s="148" t="s">
        <v>116</v>
      </c>
      <c r="AT442" s="148" t="s">
        <v>167</v>
      </c>
      <c r="AU442" s="148" t="s">
        <v>86</v>
      </c>
      <c r="AY442" s="17" t="s">
        <v>165</v>
      </c>
      <c r="BE442" s="149">
        <f>IF(N442="základní",J442,0)</f>
        <v>0</v>
      </c>
      <c r="BF442" s="149">
        <f>IF(N442="snížená",J442,0)</f>
        <v>0</v>
      </c>
      <c r="BG442" s="149">
        <f>IF(N442="zákl. přenesená",J442,0)</f>
        <v>0</v>
      </c>
      <c r="BH442" s="149">
        <f>IF(N442="sníž. přenesená",J442,0)</f>
        <v>0</v>
      </c>
      <c r="BI442" s="149">
        <f>IF(N442="nulová",J442,0)</f>
        <v>0</v>
      </c>
      <c r="BJ442" s="17" t="s">
        <v>84</v>
      </c>
      <c r="BK442" s="149">
        <f>ROUND(I442*H442,2)</f>
        <v>0</v>
      </c>
      <c r="BL442" s="17" t="s">
        <v>116</v>
      </c>
      <c r="BM442" s="148" t="s">
        <v>720</v>
      </c>
    </row>
    <row r="443" spans="2:65" s="1" customFormat="1" ht="39">
      <c r="B443" s="32"/>
      <c r="D443" s="154" t="s">
        <v>175</v>
      </c>
      <c r="F443" s="155" t="s">
        <v>721</v>
      </c>
      <c r="I443" s="152"/>
      <c r="L443" s="32"/>
      <c r="M443" s="153"/>
      <c r="T443" s="56"/>
      <c r="AT443" s="17" t="s">
        <v>175</v>
      </c>
      <c r="AU443" s="17" t="s">
        <v>86</v>
      </c>
    </row>
    <row r="444" spans="2:65" s="11" customFormat="1" ht="25.9" customHeight="1">
      <c r="B444" s="124"/>
      <c r="D444" s="125" t="s">
        <v>75</v>
      </c>
      <c r="E444" s="126" t="s">
        <v>722</v>
      </c>
      <c r="F444" s="126" t="s">
        <v>723</v>
      </c>
      <c r="I444" s="127"/>
      <c r="J444" s="128">
        <f>BK444</f>
        <v>0</v>
      </c>
      <c r="L444" s="124"/>
      <c r="M444" s="129"/>
      <c r="P444" s="130">
        <f>SUM(P445:P449)</f>
        <v>0</v>
      </c>
      <c r="R444" s="130">
        <f>SUM(R445:R449)</f>
        <v>0</v>
      </c>
      <c r="T444" s="131">
        <f>SUM(T445:T449)</f>
        <v>0</v>
      </c>
      <c r="AR444" s="125" t="s">
        <v>116</v>
      </c>
      <c r="AT444" s="132" t="s">
        <v>75</v>
      </c>
      <c r="AU444" s="132" t="s">
        <v>76</v>
      </c>
      <c r="AY444" s="125" t="s">
        <v>165</v>
      </c>
      <c r="BK444" s="133">
        <f>SUM(BK445:BK449)</f>
        <v>0</v>
      </c>
    </row>
    <row r="445" spans="2:65" s="1" customFormat="1" ht="16.5" customHeight="1">
      <c r="B445" s="136"/>
      <c r="C445" s="137" t="s">
        <v>724</v>
      </c>
      <c r="D445" s="137" t="s">
        <v>167</v>
      </c>
      <c r="E445" s="138" t="s">
        <v>725</v>
      </c>
      <c r="F445" s="139" t="s">
        <v>726</v>
      </c>
      <c r="G445" s="140" t="s">
        <v>727</v>
      </c>
      <c r="H445" s="141">
        <v>75</v>
      </c>
      <c r="I445" s="142"/>
      <c r="J445" s="143">
        <f>ROUND(I445*H445,2)</f>
        <v>0</v>
      </c>
      <c r="K445" s="139" t="s">
        <v>171</v>
      </c>
      <c r="L445" s="32"/>
      <c r="M445" s="144" t="s">
        <v>1</v>
      </c>
      <c r="N445" s="145" t="s">
        <v>41</v>
      </c>
      <c r="P445" s="146">
        <f>O445*H445</f>
        <v>0</v>
      </c>
      <c r="Q445" s="146">
        <v>0</v>
      </c>
      <c r="R445" s="146">
        <f>Q445*H445</f>
        <v>0</v>
      </c>
      <c r="S445" s="146">
        <v>0</v>
      </c>
      <c r="T445" s="147">
        <f>S445*H445</f>
        <v>0</v>
      </c>
      <c r="AR445" s="148" t="s">
        <v>728</v>
      </c>
      <c r="AT445" s="148" t="s">
        <v>167</v>
      </c>
      <c r="AU445" s="148" t="s">
        <v>84</v>
      </c>
      <c r="AY445" s="17" t="s">
        <v>165</v>
      </c>
      <c r="BE445" s="149">
        <f>IF(N445="základní",J445,0)</f>
        <v>0</v>
      </c>
      <c r="BF445" s="149">
        <f>IF(N445="snížená",J445,0)</f>
        <v>0</v>
      </c>
      <c r="BG445" s="149">
        <f>IF(N445="zákl. přenesená",J445,0)</f>
        <v>0</v>
      </c>
      <c r="BH445" s="149">
        <f>IF(N445="sníž. přenesená",J445,0)</f>
        <v>0</v>
      </c>
      <c r="BI445" s="149">
        <f>IF(N445="nulová",J445,0)</f>
        <v>0</v>
      </c>
      <c r="BJ445" s="17" t="s">
        <v>84</v>
      </c>
      <c r="BK445" s="149">
        <f>ROUND(I445*H445,2)</f>
        <v>0</v>
      </c>
      <c r="BL445" s="17" t="s">
        <v>728</v>
      </c>
      <c r="BM445" s="148" t="s">
        <v>729</v>
      </c>
    </row>
    <row r="446" spans="2:65" s="1" customFormat="1">
      <c r="B446" s="32"/>
      <c r="D446" s="150" t="s">
        <v>173</v>
      </c>
      <c r="F446" s="151" t="s">
        <v>730</v>
      </c>
      <c r="I446" s="152"/>
      <c r="L446" s="32"/>
      <c r="M446" s="153"/>
      <c r="T446" s="56"/>
      <c r="AT446" s="17" t="s">
        <v>173</v>
      </c>
      <c r="AU446" s="17" t="s">
        <v>84</v>
      </c>
    </row>
    <row r="447" spans="2:65" s="14" customFormat="1">
      <c r="B447" s="170"/>
      <c r="D447" s="154" t="s">
        <v>177</v>
      </c>
      <c r="E447" s="171" t="s">
        <v>1</v>
      </c>
      <c r="F447" s="172" t="s">
        <v>278</v>
      </c>
      <c r="H447" s="171" t="s">
        <v>1</v>
      </c>
      <c r="I447" s="173"/>
      <c r="L447" s="170"/>
      <c r="M447" s="174"/>
      <c r="T447" s="175"/>
      <c r="AT447" s="171" t="s">
        <v>177</v>
      </c>
      <c r="AU447" s="171" t="s">
        <v>84</v>
      </c>
      <c r="AV447" s="14" t="s">
        <v>84</v>
      </c>
      <c r="AW447" s="14" t="s">
        <v>32</v>
      </c>
      <c r="AX447" s="14" t="s">
        <v>76</v>
      </c>
      <c r="AY447" s="171" t="s">
        <v>165</v>
      </c>
    </row>
    <row r="448" spans="2:65" s="12" customFormat="1">
      <c r="B448" s="156"/>
      <c r="D448" s="154" t="s">
        <v>177</v>
      </c>
      <c r="E448" s="157" t="s">
        <v>1</v>
      </c>
      <c r="F448" s="158" t="s">
        <v>731</v>
      </c>
      <c r="H448" s="159">
        <v>75</v>
      </c>
      <c r="I448" s="160"/>
      <c r="L448" s="156"/>
      <c r="M448" s="161"/>
      <c r="T448" s="162"/>
      <c r="AT448" s="157" t="s">
        <v>177</v>
      </c>
      <c r="AU448" s="157" t="s">
        <v>84</v>
      </c>
      <c r="AV448" s="12" t="s">
        <v>86</v>
      </c>
      <c r="AW448" s="12" t="s">
        <v>32</v>
      </c>
      <c r="AX448" s="12" t="s">
        <v>76</v>
      </c>
      <c r="AY448" s="157" t="s">
        <v>165</v>
      </c>
    </row>
    <row r="449" spans="2:65" s="13" customFormat="1">
      <c r="B449" s="163"/>
      <c r="D449" s="154" t="s">
        <v>177</v>
      </c>
      <c r="E449" s="164" t="s">
        <v>1</v>
      </c>
      <c r="F449" s="165" t="s">
        <v>179</v>
      </c>
      <c r="H449" s="166">
        <v>75</v>
      </c>
      <c r="I449" s="167"/>
      <c r="L449" s="163"/>
      <c r="M449" s="168"/>
      <c r="T449" s="169"/>
      <c r="AT449" s="164" t="s">
        <v>177</v>
      </c>
      <c r="AU449" s="164" t="s">
        <v>84</v>
      </c>
      <c r="AV449" s="13" t="s">
        <v>116</v>
      </c>
      <c r="AW449" s="13" t="s">
        <v>32</v>
      </c>
      <c r="AX449" s="13" t="s">
        <v>84</v>
      </c>
      <c r="AY449" s="164" t="s">
        <v>165</v>
      </c>
    </row>
    <row r="450" spans="2:65" s="11" customFormat="1" ht="25.9" customHeight="1">
      <c r="B450" s="124"/>
      <c r="D450" s="125" t="s">
        <v>75</v>
      </c>
      <c r="E450" s="126" t="s">
        <v>732</v>
      </c>
      <c r="F450" s="126" t="s">
        <v>733</v>
      </c>
      <c r="I450" s="127"/>
      <c r="J450" s="128">
        <f>BK450</f>
        <v>0</v>
      </c>
      <c r="L450" s="124"/>
      <c r="M450" s="129"/>
      <c r="P450" s="130">
        <f>SUM(P451:P456)</f>
        <v>0</v>
      </c>
      <c r="R450" s="130">
        <f>SUM(R451:R456)</f>
        <v>0</v>
      </c>
      <c r="T450" s="131">
        <f>SUM(T451:T456)</f>
        <v>0</v>
      </c>
      <c r="AR450" s="125" t="s">
        <v>116</v>
      </c>
      <c r="AT450" s="132" t="s">
        <v>75</v>
      </c>
      <c r="AU450" s="132" t="s">
        <v>76</v>
      </c>
      <c r="AY450" s="125" t="s">
        <v>165</v>
      </c>
      <c r="BK450" s="133">
        <f>SUM(BK451:BK456)</f>
        <v>0</v>
      </c>
    </row>
    <row r="451" spans="2:65" s="1" customFormat="1" ht="16.5" customHeight="1">
      <c r="B451" s="136"/>
      <c r="C451" s="137" t="s">
        <v>734</v>
      </c>
      <c r="D451" s="137" t="s">
        <v>167</v>
      </c>
      <c r="E451" s="138" t="s">
        <v>735</v>
      </c>
      <c r="F451" s="139" t="s">
        <v>736</v>
      </c>
      <c r="G451" s="140" t="s">
        <v>387</v>
      </c>
      <c r="H451" s="141">
        <v>1</v>
      </c>
      <c r="I451" s="142"/>
      <c r="J451" s="143">
        <f>ROUND(I451*H451,2)</f>
        <v>0</v>
      </c>
      <c r="K451" s="139" t="s">
        <v>189</v>
      </c>
      <c r="L451" s="32"/>
      <c r="M451" s="144" t="s">
        <v>1</v>
      </c>
      <c r="N451" s="145" t="s">
        <v>41</v>
      </c>
      <c r="P451" s="146">
        <f>O451*H451</f>
        <v>0</v>
      </c>
      <c r="Q451" s="146">
        <v>0</v>
      </c>
      <c r="R451" s="146">
        <f>Q451*H451</f>
        <v>0</v>
      </c>
      <c r="S451" s="146">
        <v>0</v>
      </c>
      <c r="T451" s="147">
        <f>S451*H451</f>
        <v>0</v>
      </c>
      <c r="AR451" s="148" t="s">
        <v>728</v>
      </c>
      <c r="AT451" s="148" t="s">
        <v>167</v>
      </c>
      <c r="AU451" s="148" t="s">
        <v>84</v>
      </c>
      <c r="AY451" s="17" t="s">
        <v>165</v>
      </c>
      <c r="BE451" s="149">
        <f>IF(N451="základní",J451,0)</f>
        <v>0</v>
      </c>
      <c r="BF451" s="149">
        <f>IF(N451="snížená",J451,0)</f>
        <v>0</v>
      </c>
      <c r="BG451" s="149">
        <f>IF(N451="zákl. přenesená",J451,0)</f>
        <v>0</v>
      </c>
      <c r="BH451" s="149">
        <f>IF(N451="sníž. přenesená",J451,0)</f>
        <v>0</v>
      </c>
      <c r="BI451" s="149">
        <f>IF(N451="nulová",J451,0)</f>
        <v>0</v>
      </c>
      <c r="BJ451" s="17" t="s">
        <v>84</v>
      </c>
      <c r="BK451" s="149">
        <f>ROUND(I451*H451,2)</f>
        <v>0</v>
      </c>
      <c r="BL451" s="17" t="s">
        <v>728</v>
      </c>
      <c r="BM451" s="148" t="s">
        <v>737</v>
      </c>
    </row>
    <row r="452" spans="2:65" s="1" customFormat="1" ht="29.25">
      <c r="B452" s="32"/>
      <c r="D452" s="154" t="s">
        <v>175</v>
      </c>
      <c r="F452" s="155" t="s">
        <v>176</v>
      </c>
      <c r="I452" s="152"/>
      <c r="L452" s="32"/>
      <c r="M452" s="153"/>
      <c r="T452" s="56"/>
      <c r="AT452" s="17" t="s">
        <v>175</v>
      </c>
      <c r="AU452" s="17" t="s">
        <v>84</v>
      </c>
    </row>
    <row r="453" spans="2:65" s="1" customFormat="1" ht="16.5" customHeight="1">
      <c r="B453" s="136"/>
      <c r="C453" s="137" t="s">
        <v>738</v>
      </c>
      <c r="D453" s="137" t="s">
        <v>167</v>
      </c>
      <c r="E453" s="138" t="s">
        <v>739</v>
      </c>
      <c r="F453" s="139" t="s">
        <v>740</v>
      </c>
      <c r="G453" s="140" t="s">
        <v>387</v>
      </c>
      <c r="H453" s="141">
        <v>1</v>
      </c>
      <c r="I453" s="142"/>
      <c r="J453" s="143">
        <f>ROUND(I453*H453,2)</f>
        <v>0</v>
      </c>
      <c r="K453" s="139" t="s">
        <v>189</v>
      </c>
      <c r="L453" s="32"/>
      <c r="M453" s="144" t="s">
        <v>1</v>
      </c>
      <c r="N453" s="145" t="s">
        <v>41</v>
      </c>
      <c r="P453" s="146">
        <f>O453*H453</f>
        <v>0</v>
      </c>
      <c r="Q453" s="146">
        <v>0</v>
      </c>
      <c r="R453" s="146">
        <f>Q453*H453</f>
        <v>0</v>
      </c>
      <c r="S453" s="146">
        <v>0</v>
      </c>
      <c r="T453" s="147">
        <f>S453*H453</f>
        <v>0</v>
      </c>
      <c r="AR453" s="148" t="s">
        <v>728</v>
      </c>
      <c r="AT453" s="148" t="s">
        <v>167</v>
      </c>
      <c r="AU453" s="148" t="s">
        <v>84</v>
      </c>
      <c r="AY453" s="17" t="s">
        <v>165</v>
      </c>
      <c r="BE453" s="149">
        <f>IF(N453="základní",J453,0)</f>
        <v>0</v>
      </c>
      <c r="BF453" s="149">
        <f>IF(N453="snížená",J453,0)</f>
        <v>0</v>
      </c>
      <c r="BG453" s="149">
        <f>IF(N453="zákl. přenesená",J453,0)</f>
        <v>0</v>
      </c>
      <c r="BH453" s="149">
        <f>IF(N453="sníž. přenesená",J453,0)</f>
        <v>0</v>
      </c>
      <c r="BI453" s="149">
        <f>IF(N453="nulová",J453,0)</f>
        <v>0</v>
      </c>
      <c r="BJ453" s="17" t="s">
        <v>84</v>
      </c>
      <c r="BK453" s="149">
        <f>ROUND(I453*H453,2)</f>
        <v>0</v>
      </c>
      <c r="BL453" s="17" t="s">
        <v>728</v>
      </c>
      <c r="BM453" s="148" t="s">
        <v>741</v>
      </c>
    </row>
    <row r="454" spans="2:65" s="1" customFormat="1" ht="29.25">
      <c r="B454" s="32"/>
      <c r="D454" s="154" t="s">
        <v>175</v>
      </c>
      <c r="F454" s="155" t="s">
        <v>176</v>
      </c>
      <c r="I454" s="152"/>
      <c r="L454" s="32"/>
      <c r="M454" s="153"/>
      <c r="T454" s="56"/>
      <c r="AT454" s="17" t="s">
        <v>175</v>
      </c>
      <c r="AU454" s="17" t="s">
        <v>84</v>
      </c>
    </row>
    <row r="455" spans="2:65" s="1" customFormat="1" ht="16.5" customHeight="1">
      <c r="B455" s="136"/>
      <c r="C455" s="137" t="s">
        <v>742</v>
      </c>
      <c r="D455" s="137" t="s">
        <v>167</v>
      </c>
      <c r="E455" s="138" t="s">
        <v>743</v>
      </c>
      <c r="F455" s="139" t="s">
        <v>744</v>
      </c>
      <c r="G455" s="140" t="s">
        <v>387</v>
      </c>
      <c r="H455" s="141">
        <v>1</v>
      </c>
      <c r="I455" s="142"/>
      <c r="J455" s="143">
        <f>ROUND(I455*H455,2)</f>
        <v>0</v>
      </c>
      <c r="K455" s="139" t="s">
        <v>189</v>
      </c>
      <c r="L455" s="32"/>
      <c r="M455" s="144" t="s">
        <v>1</v>
      </c>
      <c r="N455" s="145" t="s">
        <v>41</v>
      </c>
      <c r="P455" s="146">
        <f>O455*H455</f>
        <v>0</v>
      </c>
      <c r="Q455" s="146">
        <v>0</v>
      </c>
      <c r="R455" s="146">
        <f>Q455*H455</f>
        <v>0</v>
      </c>
      <c r="S455" s="146">
        <v>0</v>
      </c>
      <c r="T455" s="147">
        <f>S455*H455</f>
        <v>0</v>
      </c>
      <c r="AR455" s="148" t="s">
        <v>728</v>
      </c>
      <c r="AT455" s="148" t="s">
        <v>167</v>
      </c>
      <c r="AU455" s="148" t="s">
        <v>84</v>
      </c>
      <c r="AY455" s="17" t="s">
        <v>165</v>
      </c>
      <c r="BE455" s="149">
        <f>IF(N455="základní",J455,0)</f>
        <v>0</v>
      </c>
      <c r="BF455" s="149">
        <f>IF(N455="snížená",J455,0)</f>
        <v>0</v>
      </c>
      <c r="BG455" s="149">
        <f>IF(N455="zákl. přenesená",J455,0)</f>
        <v>0</v>
      </c>
      <c r="BH455" s="149">
        <f>IF(N455="sníž. přenesená",J455,0)</f>
        <v>0</v>
      </c>
      <c r="BI455" s="149">
        <f>IF(N455="nulová",J455,0)</f>
        <v>0</v>
      </c>
      <c r="BJ455" s="17" t="s">
        <v>84</v>
      </c>
      <c r="BK455" s="149">
        <f>ROUND(I455*H455,2)</f>
        <v>0</v>
      </c>
      <c r="BL455" s="17" t="s">
        <v>728</v>
      </c>
      <c r="BM455" s="148" t="s">
        <v>745</v>
      </c>
    </row>
    <row r="456" spans="2:65" s="1" customFormat="1" ht="29.25">
      <c r="B456" s="32"/>
      <c r="D456" s="154" t="s">
        <v>175</v>
      </c>
      <c r="F456" s="155" t="s">
        <v>176</v>
      </c>
      <c r="I456" s="152"/>
      <c r="L456" s="32"/>
      <c r="M456" s="194"/>
      <c r="N456" s="195"/>
      <c r="O456" s="195"/>
      <c r="P456" s="195"/>
      <c r="Q456" s="195"/>
      <c r="R456" s="195"/>
      <c r="S456" s="195"/>
      <c r="T456" s="196"/>
      <c r="AT456" s="17" t="s">
        <v>175</v>
      </c>
      <c r="AU456" s="17" t="s">
        <v>84</v>
      </c>
    </row>
    <row r="457" spans="2:65" s="1" customFormat="1" ht="6.95" customHeight="1">
      <c r="B457" s="44"/>
      <c r="C457" s="45"/>
      <c r="D457" s="45"/>
      <c r="E457" s="45"/>
      <c r="F457" s="45"/>
      <c r="G457" s="45"/>
      <c r="H457" s="45"/>
      <c r="I457" s="45"/>
      <c r="J457" s="45"/>
      <c r="K457" s="45"/>
      <c r="L457" s="32"/>
    </row>
  </sheetData>
  <autoFilter ref="C135:K456" xr:uid="{00000000-0009-0000-0000-000001000000}"/>
  <mergeCells count="9">
    <mergeCell ref="E87:H87"/>
    <mergeCell ref="E126:H126"/>
    <mergeCell ref="E128:H128"/>
    <mergeCell ref="L2:V2"/>
    <mergeCell ref="E7:H7"/>
    <mergeCell ref="E9:H9"/>
    <mergeCell ref="E18:H18"/>
    <mergeCell ref="E27:H27"/>
    <mergeCell ref="E85:H85"/>
  </mergeCells>
  <hyperlinks>
    <hyperlink ref="F140" r:id="rId1" xr:uid="{00000000-0004-0000-0100-000000000000}"/>
    <hyperlink ref="F145" r:id="rId2" xr:uid="{00000000-0004-0000-0100-000001000000}"/>
    <hyperlink ref="F153" r:id="rId3" xr:uid="{00000000-0004-0000-0100-000002000000}"/>
    <hyperlink ref="F157" r:id="rId4" xr:uid="{00000000-0004-0000-0100-000003000000}"/>
    <hyperlink ref="F159" r:id="rId5" xr:uid="{00000000-0004-0000-0100-000004000000}"/>
    <hyperlink ref="F163" r:id="rId6" xr:uid="{00000000-0004-0000-0100-000005000000}"/>
    <hyperlink ref="F165" r:id="rId7" xr:uid="{00000000-0004-0000-0100-000006000000}"/>
    <hyperlink ref="F167" r:id="rId8" xr:uid="{00000000-0004-0000-0100-000007000000}"/>
    <hyperlink ref="F169" r:id="rId9" xr:uid="{00000000-0004-0000-0100-000008000000}"/>
    <hyperlink ref="F173" r:id="rId10" xr:uid="{00000000-0004-0000-0100-000009000000}"/>
    <hyperlink ref="F175" r:id="rId11" xr:uid="{00000000-0004-0000-0100-00000A000000}"/>
    <hyperlink ref="F183" r:id="rId12" xr:uid="{00000000-0004-0000-0100-00000B000000}"/>
    <hyperlink ref="F187" r:id="rId13" xr:uid="{00000000-0004-0000-0100-00000C000000}"/>
    <hyperlink ref="F189" r:id="rId14" xr:uid="{00000000-0004-0000-0100-00000D000000}"/>
    <hyperlink ref="F192" r:id="rId15" xr:uid="{00000000-0004-0000-0100-00000E000000}"/>
    <hyperlink ref="F197" r:id="rId16" xr:uid="{00000000-0004-0000-0100-00000F000000}"/>
    <hyperlink ref="F199" r:id="rId17" xr:uid="{00000000-0004-0000-0100-000010000000}"/>
    <hyperlink ref="F204" r:id="rId18" xr:uid="{00000000-0004-0000-0100-000011000000}"/>
    <hyperlink ref="F209" r:id="rId19" xr:uid="{00000000-0004-0000-0100-000012000000}"/>
    <hyperlink ref="F214" r:id="rId20" xr:uid="{00000000-0004-0000-0100-000013000000}"/>
    <hyperlink ref="F219" r:id="rId21" xr:uid="{00000000-0004-0000-0100-000014000000}"/>
    <hyperlink ref="F224" r:id="rId22" xr:uid="{00000000-0004-0000-0100-000015000000}"/>
    <hyperlink ref="F227" r:id="rId23" xr:uid="{00000000-0004-0000-0100-000016000000}"/>
    <hyperlink ref="F239" r:id="rId24" xr:uid="{00000000-0004-0000-0100-000017000000}"/>
    <hyperlink ref="F244" r:id="rId25" xr:uid="{00000000-0004-0000-0100-000018000000}"/>
    <hyperlink ref="F251" r:id="rId26" xr:uid="{00000000-0004-0000-0100-000019000000}"/>
    <hyperlink ref="F255" r:id="rId27" xr:uid="{00000000-0004-0000-0100-00001A000000}"/>
    <hyperlink ref="F265" r:id="rId28" xr:uid="{00000000-0004-0000-0100-00001B000000}"/>
    <hyperlink ref="F267" r:id="rId29" xr:uid="{00000000-0004-0000-0100-00001C000000}"/>
    <hyperlink ref="F270" r:id="rId30" xr:uid="{00000000-0004-0000-0100-00001D000000}"/>
    <hyperlink ref="F277" r:id="rId31" xr:uid="{00000000-0004-0000-0100-00001E000000}"/>
    <hyperlink ref="F279" r:id="rId32" xr:uid="{00000000-0004-0000-0100-00001F000000}"/>
    <hyperlink ref="F281" r:id="rId33" xr:uid="{00000000-0004-0000-0100-000020000000}"/>
    <hyperlink ref="F284" r:id="rId34" xr:uid="{00000000-0004-0000-0100-000021000000}"/>
    <hyperlink ref="F286" r:id="rId35" xr:uid="{00000000-0004-0000-0100-000022000000}"/>
    <hyperlink ref="F288" r:id="rId36" xr:uid="{00000000-0004-0000-0100-000023000000}"/>
    <hyperlink ref="F293" r:id="rId37" xr:uid="{00000000-0004-0000-0100-000024000000}"/>
    <hyperlink ref="F302" r:id="rId38" xr:uid="{00000000-0004-0000-0100-000025000000}"/>
    <hyperlink ref="F304" r:id="rId39" xr:uid="{00000000-0004-0000-0100-000026000000}"/>
    <hyperlink ref="F323" r:id="rId40" xr:uid="{00000000-0004-0000-0100-000027000000}"/>
    <hyperlink ref="F326" r:id="rId41" xr:uid="{00000000-0004-0000-0100-000028000000}"/>
    <hyperlink ref="F328" r:id="rId42" xr:uid="{00000000-0004-0000-0100-000029000000}"/>
    <hyperlink ref="F330" r:id="rId43" xr:uid="{00000000-0004-0000-0100-00002A000000}"/>
    <hyperlink ref="F332" r:id="rId44" xr:uid="{00000000-0004-0000-0100-00002B000000}"/>
    <hyperlink ref="F344" r:id="rId45" xr:uid="{00000000-0004-0000-0100-00002C000000}"/>
    <hyperlink ref="F347" r:id="rId46" xr:uid="{00000000-0004-0000-0100-00002D000000}"/>
    <hyperlink ref="F349" r:id="rId47" xr:uid="{00000000-0004-0000-0100-00002E000000}"/>
    <hyperlink ref="F351" r:id="rId48" xr:uid="{00000000-0004-0000-0100-00002F000000}"/>
    <hyperlink ref="F353" r:id="rId49" xr:uid="{00000000-0004-0000-0100-000030000000}"/>
    <hyperlink ref="F355" r:id="rId50" xr:uid="{00000000-0004-0000-0100-000031000000}"/>
    <hyperlink ref="F361" r:id="rId51" xr:uid="{00000000-0004-0000-0100-000032000000}"/>
    <hyperlink ref="F378" r:id="rId52" xr:uid="{00000000-0004-0000-0100-000033000000}"/>
    <hyperlink ref="F381" r:id="rId53" xr:uid="{00000000-0004-0000-0100-000034000000}"/>
    <hyperlink ref="F383" r:id="rId54" xr:uid="{00000000-0004-0000-0100-000035000000}"/>
    <hyperlink ref="F386" r:id="rId55" xr:uid="{00000000-0004-0000-0100-000036000000}"/>
    <hyperlink ref="F388" r:id="rId56" xr:uid="{00000000-0004-0000-0100-000037000000}"/>
    <hyperlink ref="F391" r:id="rId57" xr:uid="{00000000-0004-0000-0100-000038000000}"/>
    <hyperlink ref="F393" r:id="rId58" xr:uid="{00000000-0004-0000-0100-000039000000}"/>
    <hyperlink ref="F396" r:id="rId59" xr:uid="{00000000-0004-0000-0100-00003A000000}"/>
    <hyperlink ref="F406" r:id="rId60" xr:uid="{00000000-0004-0000-0100-00003B000000}"/>
    <hyperlink ref="F409" r:id="rId61" xr:uid="{00000000-0004-0000-0100-00003C000000}"/>
    <hyperlink ref="F420" r:id="rId62" xr:uid="{00000000-0004-0000-0100-00003D000000}"/>
    <hyperlink ref="F429" r:id="rId63" xr:uid="{00000000-0004-0000-0100-00003E000000}"/>
    <hyperlink ref="F431" r:id="rId64" xr:uid="{00000000-0004-0000-0100-00003F000000}"/>
    <hyperlink ref="F433" r:id="rId65" xr:uid="{00000000-0004-0000-0100-000040000000}"/>
    <hyperlink ref="F446" r:id="rId66" xr:uid="{00000000-0004-0000-0100-000041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6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2:BM133"/>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89</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s="1" customFormat="1" ht="12" customHeight="1">
      <c r="B8" s="32"/>
      <c r="D8" s="27" t="s">
        <v>123</v>
      </c>
      <c r="L8" s="32"/>
    </row>
    <row r="9" spans="2:46" s="1" customFormat="1" ht="16.5" customHeight="1">
      <c r="B9" s="32"/>
      <c r="E9" s="208" t="s">
        <v>746</v>
      </c>
      <c r="F9" s="247"/>
      <c r="G9" s="247"/>
      <c r="H9" s="247"/>
      <c r="L9" s="32"/>
    </row>
    <row r="10" spans="2:46" s="1" customFormat="1">
      <c r="B10" s="32"/>
      <c r="L10" s="32"/>
    </row>
    <row r="11" spans="2:46" s="1" customFormat="1" ht="12" customHeight="1">
      <c r="B11" s="32"/>
      <c r="D11" s="27" t="s">
        <v>18</v>
      </c>
      <c r="F11" s="25" t="s">
        <v>1</v>
      </c>
      <c r="I11" s="27" t="s">
        <v>19</v>
      </c>
      <c r="J11" s="25" t="s">
        <v>1</v>
      </c>
      <c r="L11" s="32"/>
    </row>
    <row r="12" spans="2:46" s="1" customFormat="1" ht="12" customHeight="1">
      <c r="B12" s="32"/>
      <c r="D12" s="27" t="s">
        <v>20</v>
      </c>
      <c r="F12" s="25" t="s">
        <v>21</v>
      </c>
      <c r="I12" s="27" t="s">
        <v>22</v>
      </c>
      <c r="J12" s="52" t="str">
        <f>'Rekapitulace stavby'!AN8</f>
        <v>24. 3. 2025</v>
      </c>
      <c r="L12" s="32"/>
    </row>
    <row r="13" spans="2:46" s="1" customFormat="1" ht="10.9" customHeight="1">
      <c r="B13" s="32"/>
      <c r="L13" s="32"/>
    </row>
    <row r="14" spans="2:46" s="1" customFormat="1" ht="12" customHeight="1">
      <c r="B14" s="32"/>
      <c r="D14" s="27" t="s">
        <v>24</v>
      </c>
      <c r="I14" s="27" t="s">
        <v>25</v>
      </c>
      <c r="J14" s="25" t="str">
        <f>IF('Rekapitulace stavby'!AN10="","",'Rekapitulace stavby'!AN10)</f>
        <v/>
      </c>
      <c r="L14" s="32"/>
    </row>
    <row r="15" spans="2:46" s="1" customFormat="1" ht="18" customHeight="1">
      <c r="B15" s="32"/>
      <c r="E15" s="25" t="str">
        <f>IF('Rekapitulace stavby'!E11="","",'Rekapitulace stavby'!E11)</f>
        <v>KRÁLOVÉHRADECKÝ KRAJ</v>
      </c>
      <c r="I15" s="27" t="s">
        <v>27</v>
      </c>
      <c r="J15" s="25" t="str">
        <f>IF('Rekapitulace stavby'!AN11="","",'Rekapitulace stavby'!AN11)</f>
        <v/>
      </c>
      <c r="L15" s="32"/>
    </row>
    <row r="16" spans="2:46" s="1" customFormat="1" ht="6.95" customHeight="1">
      <c r="B16" s="32"/>
      <c r="L16" s="32"/>
    </row>
    <row r="17" spans="2:12" s="1" customFormat="1" ht="12" customHeight="1">
      <c r="B17" s="32"/>
      <c r="D17" s="27" t="s">
        <v>28</v>
      </c>
      <c r="I17" s="27" t="s">
        <v>25</v>
      </c>
      <c r="J17" s="28" t="str">
        <f>'Rekapitulace stavby'!AN13</f>
        <v>Vyplň údaj</v>
      </c>
      <c r="L17" s="32"/>
    </row>
    <row r="18" spans="2:12" s="1" customFormat="1" ht="18" customHeight="1">
      <c r="B18" s="32"/>
      <c r="E18" s="250" t="str">
        <f>'Rekapitulace stavby'!E14</f>
        <v>Vyplň údaj</v>
      </c>
      <c r="F18" s="220"/>
      <c r="G18" s="220"/>
      <c r="H18" s="220"/>
      <c r="I18" s="27" t="s">
        <v>27</v>
      </c>
      <c r="J18" s="28" t="str">
        <f>'Rekapitulace stavby'!AN14</f>
        <v>Vyplň údaj</v>
      </c>
      <c r="L18" s="32"/>
    </row>
    <row r="19" spans="2:12" s="1" customFormat="1" ht="6.95" customHeight="1">
      <c r="B19" s="32"/>
      <c r="L19" s="32"/>
    </row>
    <row r="20" spans="2:12" s="1" customFormat="1" ht="12" customHeight="1">
      <c r="B20" s="32"/>
      <c r="D20" s="27" t="s">
        <v>30</v>
      </c>
      <c r="I20" s="27" t="s">
        <v>25</v>
      </c>
      <c r="J20" s="25" t="str">
        <f>IF('Rekapitulace stavby'!AN16="","",'Rekapitulace stavby'!AN16)</f>
        <v/>
      </c>
      <c r="L20" s="32"/>
    </row>
    <row r="21" spans="2:12" s="1" customFormat="1" ht="18" customHeight="1">
      <c r="B21" s="32"/>
      <c r="E21" s="25" t="str">
        <f>IF('Rekapitulace stavby'!E17="","",'Rekapitulace stavby'!E17)</f>
        <v>KANIA a.s.</v>
      </c>
      <c r="I21" s="27" t="s">
        <v>27</v>
      </c>
      <c r="J21" s="25" t="str">
        <f>IF('Rekapitulace stavby'!AN17="","",'Rekapitulace stavby'!AN17)</f>
        <v/>
      </c>
      <c r="L21" s="32"/>
    </row>
    <row r="22" spans="2:12" s="1" customFormat="1" ht="6.95" customHeight="1">
      <c r="B22" s="32"/>
      <c r="L22" s="32"/>
    </row>
    <row r="23" spans="2:12" s="1" customFormat="1" ht="12" customHeight="1">
      <c r="B23" s="32"/>
      <c r="D23" s="27" t="s">
        <v>33</v>
      </c>
      <c r="I23" s="27" t="s">
        <v>25</v>
      </c>
      <c r="J23" s="25" t="str">
        <f>IF('Rekapitulace stavby'!AN19="","",'Rekapitulace stavby'!AN19)</f>
        <v/>
      </c>
      <c r="L23" s="32"/>
    </row>
    <row r="24" spans="2:12" s="1" customFormat="1" ht="18" customHeight="1">
      <c r="B24" s="32"/>
      <c r="E24" s="25" t="str">
        <f>IF('Rekapitulace stavby'!E20="","",'Rekapitulace stavby'!E20)</f>
        <v xml:space="preserve"> </v>
      </c>
      <c r="I24" s="27" t="s">
        <v>27</v>
      </c>
      <c r="J24" s="25" t="str">
        <f>IF('Rekapitulace stavby'!AN20="","",'Rekapitulace stavby'!AN20)</f>
        <v/>
      </c>
      <c r="L24" s="32"/>
    </row>
    <row r="25" spans="2:12" s="1" customFormat="1" ht="6.95" customHeight="1">
      <c r="B25" s="32"/>
      <c r="L25" s="32"/>
    </row>
    <row r="26" spans="2:12" s="1" customFormat="1" ht="12" customHeight="1">
      <c r="B26" s="32"/>
      <c r="D26" s="27" t="s">
        <v>34</v>
      </c>
      <c r="L26" s="32"/>
    </row>
    <row r="27" spans="2:12" s="7" customFormat="1" ht="107.25" customHeight="1">
      <c r="B27" s="94"/>
      <c r="E27" s="225" t="s">
        <v>35</v>
      </c>
      <c r="F27" s="225"/>
      <c r="G27" s="225"/>
      <c r="H27" s="225"/>
      <c r="L27" s="94"/>
    </row>
    <row r="28" spans="2:12" s="1" customFormat="1" ht="6.95" customHeight="1">
      <c r="B28" s="32"/>
      <c r="L28" s="32"/>
    </row>
    <row r="29" spans="2:12" s="1" customFormat="1" ht="6.95" customHeight="1">
      <c r="B29" s="32"/>
      <c r="D29" s="53"/>
      <c r="E29" s="53"/>
      <c r="F29" s="53"/>
      <c r="G29" s="53"/>
      <c r="H29" s="53"/>
      <c r="I29" s="53"/>
      <c r="J29" s="53"/>
      <c r="K29" s="53"/>
      <c r="L29" s="32"/>
    </row>
    <row r="30" spans="2:12" s="1" customFormat="1" ht="25.35" customHeight="1">
      <c r="B30" s="32"/>
      <c r="D30" s="95" t="s">
        <v>36</v>
      </c>
      <c r="J30" s="66">
        <f>ROUND(J120, 2)</f>
        <v>0</v>
      </c>
      <c r="L30" s="32"/>
    </row>
    <row r="31" spans="2:12" s="1" customFormat="1" ht="6.95" customHeight="1">
      <c r="B31" s="32"/>
      <c r="D31" s="53"/>
      <c r="E31" s="53"/>
      <c r="F31" s="53"/>
      <c r="G31" s="53"/>
      <c r="H31" s="53"/>
      <c r="I31" s="53"/>
      <c r="J31" s="53"/>
      <c r="K31" s="53"/>
      <c r="L31" s="32"/>
    </row>
    <row r="32" spans="2:12" s="1" customFormat="1" ht="14.45" customHeight="1">
      <c r="B32" s="32"/>
      <c r="F32" s="35" t="s">
        <v>38</v>
      </c>
      <c r="I32" s="35" t="s">
        <v>37</v>
      </c>
      <c r="J32" s="35" t="s">
        <v>39</v>
      </c>
      <c r="L32" s="32"/>
    </row>
    <row r="33" spans="2:12" s="1" customFormat="1" ht="14.45" customHeight="1">
      <c r="B33" s="32"/>
      <c r="D33" s="55" t="s">
        <v>40</v>
      </c>
      <c r="E33" s="27" t="s">
        <v>41</v>
      </c>
      <c r="F33" s="86">
        <f>ROUND((SUM(BE120:BE132)),  2)</f>
        <v>0</v>
      </c>
      <c r="I33" s="96">
        <v>0.21</v>
      </c>
      <c r="J33" s="86">
        <f>ROUND(((SUM(BE120:BE132))*I33),  2)</f>
        <v>0</v>
      </c>
      <c r="L33" s="32"/>
    </row>
    <row r="34" spans="2:12" s="1" customFormat="1" ht="14.45" customHeight="1">
      <c r="B34" s="32"/>
      <c r="E34" s="27" t="s">
        <v>42</v>
      </c>
      <c r="F34" s="86">
        <f>ROUND((SUM(BF120:BF132)),  2)</f>
        <v>0</v>
      </c>
      <c r="I34" s="96">
        <v>0.12</v>
      </c>
      <c r="J34" s="86">
        <f>ROUND(((SUM(BF120:BF132))*I34),  2)</f>
        <v>0</v>
      </c>
      <c r="L34" s="32"/>
    </row>
    <row r="35" spans="2:12" s="1" customFormat="1" ht="14.45" hidden="1" customHeight="1">
      <c r="B35" s="32"/>
      <c r="E35" s="27" t="s">
        <v>43</v>
      </c>
      <c r="F35" s="86">
        <f>ROUND((SUM(BG120:BG132)),  2)</f>
        <v>0</v>
      </c>
      <c r="I35" s="96">
        <v>0.21</v>
      </c>
      <c r="J35" s="86">
        <f>0</f>
        <v>0</v>
      </c>
      <c r="L35" s="32"/>
    </row>
    <row r="36" spans="2:12" s="1" customFormat="1" ht="14.45" hidden="1" customHeight="1">
      <c r="B36" s="32"/>
      <c r="E36" s="27" t="s">
        <v>44</v>
      </c>
      <c r="F36" s="86">
        <f>ROUND((SUM(BH120:BH132)),  2)</f>
        <v>0</v>
      </c>
      <c r="I36" s="96">
        <v>0.12</v>
      </c>
      <c r="J36" s="86">
        <f>0</f>
        <v>0</v>
      </c>
      <c r="L36" s="32"/>
    </row>
    <row r="37" spans="2:12" s="1" customFormat="1" ht="14.45" hidden="1" customHeight="1">
      <c r="B37" s="32"/>
      <c r="E37" s="27" t="s">
        <v>45</v>
      </c>
      <c r="F37" s="86">
        <f>ROUND((SUM(BI120:BI132)),  2)</f>
        <v>0</v>
      </c>
      <c r="I37" s="96">
        <v>0</v>
      </c>
      <c r="J37" s="86">
        <f>0</f>
        <v>0</v>
      </c>
      <c r="L37" s="32"/>
    </row>
    <row r="38" spans="2:12" s="1" customFormat="1" ht="6.95" customHeight="1">
      <c r="B38" s="32"/>
      <c r="L38" s="32"/>
    </row>
    <row r="39" spans="2:12" s="1" customFormat="1" ht="25.35" customHeight="1">
      <c r="B39" s="32"/>
      <c r="C39" s="97"/>
      <c r="D39" s="98" t="s">
        <v>46</v>
      </c>
      <c r="E39" s="57"/>
      <c r="F39" s="57"/>
      <c r="G39" s="99" t="s">
        <v>47</v>
      </c>
      <c r="H39" s="100" t="s">
        <v>48</v>
      </c>
      <c r="I39" s="57"/>
      <c r="J39" s="101">
        <f>SUM(J30:J37)</f>
        <v>0</v>
      </c>
      <c r="K39" s="102"/>
      <c r="L39" s="32"/>
    </row>
    <row r="40" spans="2:12" s="1" customFormat="1" ht="14.45" customHeight="1">
      <c r="B40" s="32"/>
      <c r="L40" s="32"/>
    </row>
    <row r="41" spans="2:12" ht="14.45" customHeight="1">
      <c r="B41" s="20"/>
      <c r="L41" s="20"/>
    </row>
    <row r="42" spans="2:12" ht="14.45" customHeight="1">
      <c r="B42" s="20"/>
      <c r="L42" s="20"/>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47" s="1" customFormat="1" ht="6.95" customHeight="1">
      <c r="B81" s="46"/>
      <c r="C81" s="47"/>
      <c r="D81" s="47"/>
      <c r="E81" s="47"/>
      <c r="F81" s="47"/>
      <c r="G81" s="47"/>
      <c r="H81" s="47"/>
      <c r="I81" s="47"/>
      <c r="J81" s="47"/>
      <c r="K81" s="47"/>
      <c r="L81" s="32"/>
    </row>
    <row r="82" spans="2:47" s="1" customFormat="1" ht="24.95" customHeight="1">
      <c r="B82" s="32"/>
      <c r="C82" s="21" t="s">
        <v>125</v>
      </c>
      <c r="L82" s="32"/>
    </row>
    <row r="83" spans="2:47" s="1" customFormat="1" ht="6.95" customHeight="1">
      <c r="B83" s="32"/>
      <c r="L83" s="32"/>
    </row>
    <row r="84" spans="2:47" s="1" customFormat="1" ht="12" customHeight="1">
      <c r="B84" s="32"/>
      <c r="C84" s="27" t="s">
        <v>16</v>
      </c>
      <c r="L84" s="32"/>
    </row>
    <row r="85" spans="2:47" s="1" customFormat="1" ht="26.25" customHeight="1">
      <c r="B85" s="32"/>
      <c r="E85" s="248" t="str">
        <f>E7</f>
        <v>ONJI–PŘEMÍSTĚNÍ ODD. PSYCHIATRIE PO DOBU VÝSTAVBY NOVÉHO PAVILONU–STAVEBNÍ ÚPRAVY PAVILONU B–PD–ZD/23/446</v>
      </c>
      <c r="F85" s="249"/>
      <c r="G85" s="249"/>
      <c r="H85" s="249"/>
      <c r="L85" s="32"/>
    </row>
    <row r="86" spans="2:47" s="1" customFormat="1" ht="12" customHeight="1">
      <c r="B86" s="32"/>
      <c r="C86" s="27" t="s">
        <v>123</v>
      </c>
      <c r="L86" s="32"/>
    </row>
    <row r="87" spans="2:47" s="1" customFormat="1" ht="16.5" customHeight="1">
      <c r="B87" s="32"/>
      <c r="E87" s="208" t="str">
        <f>E9</f>
        <v xml:space="preserve">D.1.3 - Požárně bezpečnostní řešení </v>
      </c>
      <c r="F87" s="247"/>
      <c r="G87" s="247"/>
      <c r="H87" s="247"/>
      <c r="L87" s="32"/>
    </row>
    <row r="88" spans="2:47" s="1" customFormat="1" ht="6.95" customHeight="1">
      <c r="B88" s="32"/>
      <c r="L88" s="32"/>
    </row>
    <row r="89" spans="2:47" s="1" customFormat="1" ht="12" customHeight="1">
      <c r="B89" s="32"/>
      <c r="C89" s="27" t="s">
        <v>20</v>
      </c>
      <c r="F89" s="25" t="str">
        <f>F12</f>
        <v xml:space="preserve"> </v>
      </c>
      <c r="I89" s="27" t="s">
        <v>22</v>
      </c>
      <c r="J89" s="52" t="str">
        <f>IF(J12="","",J12)</f>
        <v>24. 3. 2025</v>
      </c>
      <c r="L89" s="32"/>
    </row>
    <row r="90" spans="2:47" s="1" customFormat="1" ht="6.95" customHeight="1">
      <c r="B90" s="32"/>
      <c r="L90" s="32"/>
    </row>
    <row r="91" spans="2:47" s="1" customFormat="1" ht="15.2" customHeight="1">
      <c r="B91" s="32"/>
      <c r="C91" s="27" t="s">
        <v>24</v>
      </c>
      <c r="F91" s="25" t="str">
        <f>E15</f>
        <v>KRÁLOVÉHRADECKÝ KRAJ</v>
      </c>
      <c r="I91" s="27" t="s">
        <v>30</v>
      </c>
      <c r="J91" s="30" t="str">
        <f>E21</f>
        <v>KANIA a.s.</v>
      </c>
      <c r="L91" s="32"/>
    </row>
    <row r="92" spans="2:47" s="1" customFormat="1" ht="15.2" customHeight="1">
      <c r="B92" s="32"/>
      <c r="C92" s="27" t="s">
        <v>28</v>
      </c>
      <c r="F92" s="25" t="str">
        <f>IF(E18="","",E18)</f>
        <v>Vyplň údaj</v>
      </c>
      <c r="I92" s="27" t="s">
        <v>33</v>
      </c>
      <c r="J92" s="30" t="str">
        <f>E24</f>
        <v xml:space="preserve"> </v>
      </c>
      <c r="L92" s="32"/>
    </row>
    <row r="93" spans="2:47" s="1" customFormat="1" ht="10.35" customHeight="1">
      <c r="B93" s="32"/>
      <c r="L93" s="32"/>
    </row>
    <row r="94" spans="2:47" s="1" customFormat="1" ht="29.25" customHeight="1">
      <c r="B94" s="32"/>
      <c r="C94" s="105" t="s">
        <v>126</v>
      </c>
      <c r="D94" s="97"/>
      <c r="E94" s="97"/>
      <c r="F94" s="97"/>
      <c r="G94" s="97"/>
      <c r="H94" s="97"/>
      <c r="I94" s="97"/>
      <c r="J94" s="106" t="s">
        <v>127</v>
      </c>
      <c r="K94" s="97"/>
      <c r="L94" s="32"/>
    </row>
    <row r="95" spans="2:47" s="1" customFormat="1" ht="10.35" customHeight="1">
      <c r="B95" s="32"/>
      <c r="L95" s="32"/>
    </row>
    <row r="96" spans="2:47" s="1" customFormat="1" ht="22.9" customHeight="1">
      <c r="B96" s="32"/>
      <c r="C96" s="107" t="s">
        <v>128</v>
      </c>
      <c r="J96" s="66">
        <f>J120</f>
        <v>0</v>
      </c>
      <c r="L96" s="32"/>
      <c r="AU96" s="17" t="s">
        <v>129</v>
      </c>
    </row>
    <row r="97" spans="2:12" s="8" customFormat="1" ht="24.95" customHeight="1">
      <c r="B97" s="108"/>
      <c r="D97" s="109" t="s">
        <v>130</v>
      </c>
      <c r="E97" s="110"/>
      <c r="F97" s="110"/>
      <c r="G97" s="110"/>
      <c r="H97" s="110"/>
      <c r="I97" s="110"/>
      <c r="J97" s="111">
        <f>J121</f>
        <v>0</v>
      </c>
      <c r="L97" s="108"/>
    </row>
    <row r="98" spans="2:12" s="9" customFormat="1" ht="19.899999999999999" customHeight="1">
      <c r="B98" s="112"/>
      <c r="D98" s="113" t="s">
        <v>133</v>
      </c>
      <c r="E98" s="114"/>
      <c r="F98" s="114"/>
      <c r="G98" s="114"/>
      <c r="H98" s="114"/>
      <c r="I98" s="114"/>
      <c r="J98" s="115">
        <f>J122</f>
        <v>0</v>
      </c>
      <c r="L98" s="112"/>
    </row>
    <row r="99" spans="2:12" s="8" customFormat="1" ht="24.95" customHeight="1">
      <c r="B99" s="108"/>
      <c r="D99" s="109" t="s">
        <v>747</v>
      </c>
      <c r="E99" s="110"/>
      <c r="F99" s="110"/>
      <c r="G99" s="110"/>
      <c r="H99" s="110"/>
      <c r="I99" s="110"/>
      <c r="J99" s="111">
        <f>J126</f>
        <v>0</v>
      </c>
      <c r="L99" s="108"/>
    </row>
    <row r="100" spans="2:12" s="9" customFormat="1" ht="19.899999999999999" customHeight="1">
      <c r="B100" s="112"/>
      <c r="D100" s="113" t="s">
        <v>748</v>
      </c>
      <c r="E100" s="114"/>
      <c r="F100" s="114"/>
      <c r="G100" s="114"/>
      <c r="H100" s="114"/>
      <c r="I100" s="114"/>
      <c r="J100" s="115">
        <f>J127</f>
        <v>0</v>
      </c>
      <c r="L100" s="112"/>
    </row>
    <row r="101" spans="2:12" s="1" customFormat="1" ht="21.75" customHeight="1">
      <c r="B101" s="32"/>
      <c r="L101" s="32"/>
    </row>
    <row r="102" spans="2:12" s="1" customFormat="1" ht="6.95" customHeight="1">
      <c r="B102" s="44"/>
      <c r="C102" s="45"/>
      <c r="D102" s="45"/>
      <c r="E102" s="45"/>
      <c r="F102" s="45"/>
      <c r="G102" s="45"/>
      <c r="H102" s="45"/>
      <c r="I102" s="45"/>
      <c r="J102" s="45"/>
      <c r="K102" s="45"/>
      <c r="L102" s="32"/>
    </row>
    <row r="106" spans="2:12" s="1" customFormat="1" ht="6.95" customHeight="1">
      <c r="B106" s="46"/>
      <c r="C106" s="47"/>
      <c r="D106" s="47"/>
      <c r="E106" s="47"/>
      <c r="F106" s="47"/>
      <c r="G106" s="47"/>
      <c r="H106" s="47"/>
      <c r="I106" s="47"/>
      <c r="J106" s="47"/>
      <c r="K106" s="47"/>
      <c r="L106" s="32"/>
    </row>
    <row r="107" spans="2:12" s="1" customFormat="1" ht="24.95" customHeight="1">
      <c r="B107" s="32"/>
      <c r="C107" s="21" t="s">
        <v>150</v>
      </c>
      <c r="L107" s="32"/>
    </row>
    <row r="108" spans="2:12" s="1" customFormat="1" ht="6.95" customHeight="1">
      <c r="B108" s="32"/>
      <c r="L108" s="32"/>
    </row>
    <row r="109" spans="2:12" s="1" customFormat="1" ht="12" customHeight="1">
      <c r="B109" s="32"/>
      <c r="C109" s="27" t="s">
        <v>16</v>
      </c>
      <c r="L109" s="32"/>
    </row>
    <row r="110" spans="2:12" s="1" customFormat="1" ht="26.25" customHeight="1">
      <c r="B110" s="32"/>
      <c r="E110" s="248" t="str">
        <f>E7</f>
        <v>ONJI–PŘEMÍSTĚNÍ ODD. PSYCHIATRIE PO DOBU VÝSTAVBY NOVÉHO PAVILONU–STAVEBNÍ ÚPRAVY PAVILONU B–PD–ZD/23/446</v>
      </c>
      <c r="F110" s="249"/>
      <c r="G110" s="249"/>
      <c r="H110" s="249"/>
      <c r="L110" s="32"/>
    </row>
    <row r="111" spans="2:12" s="1" customFormat="1" ht="12" customHeight="1">
      <c r="B111" s="32"/>
      <c r="C111" s="27" t="s">
        <v>123</v>
      </c>
      <c r="L111" s="32"/>
    </row>
    <row r="112" spans="2:12" s="1" customFormat="1" ht="16.5" customHeight="1">
      <c r="B112" s="32"/>
      <c r="E112" s="208" t="str">
        <f>E9</f>
        <v xml:space="preserve">D.1.3 - Požárně bezpečnostní řešení </v>
      </c>
      <c r="F112" s="247"/>
      <c r="G112" s="247"/>
      <c r="H112" s="247"/>
      <c r="L112" s="32"/>
    </row>
    <row r="113" spans="2:65" s="1" customFormat="1" ht="6.95" customHeight="1">
      <c r="B113" s="32"/>
      <c r="L113" s="32"/>
    </row>
    <row r="114" spans="2:65" s="1" customFormat="1" ht="12" customHeight="1">
      <c r="B114" s="32"/>
      <c r="C114" s="27" t="s">
        <v>20</v>
      </c>
      <c r="F114" s="25" t="str">
        <f>F12</f>
        <v xml:space="preserve"> </v>
      </c>
      <c r="I114" s="27" t="s">
        <v>22</v>
      </c>
      <c r="J114" s="52" t="str">
        <f>IF(J12="","",J12)</f>
        <v>24. 3. 2025</v>
      </c>
      <c r="L114" s="32"/>
    </row>
    <row r="115" spans="2:65" s="1" customFormat="1" ht="6.95" customHeight="1">
      <c r="B115" s="32"/>
      <c r="L115" s="32"/>
    </row>
    <row r="116" spans="2:65" s="1" customFormat="1" ht="15.2" customHeight="1">
      <c r="B116" s="32"/>
      <c r="C116" s="27" t="s">
        <v>24</v>
      </c>
      <c r="F116" s="25" t="str">
        <f>E15</f>
        <v>KRÁLOVÉHRADECKÝ KRAJ</v>
      </c>
      <c r="I116" s="27" t="s">
        <v>30</v>
      </c>
      <c r="J116" s="30" t="str">
        <f>E21</f>
        <v>KANIA a.s.</v>
      </c>
      <c r="L116" s="32"/>
    </row>
    <row r="117" spans="2:65" s="1" customFormat="1" ht="15.2" customHeight="1">
      <c r="B117" s="32"/>
      <c r="C117" s="27" t="s">
        <v>28</v>
      </c>
      <c r="F117" s="25" t="str">
        <f>IF(E18="","",E18)</f>
        <v>Vyplň údaj</v>
      </c>
      <c r="I117" s="27" t="s">
        <v>33</v>
      </c>
      <c r="J117" s="30" t="str">
        <f>E24</f>
        <v xml:space="preserve"> </v>
      </c>
      <c r="L117" s="32"/>
    </row>
    <row r="118" spans="2:65" s="1" customFormat="1" ht="10.35" customHeight="1">
      <c r="B118" s="32"/>
      <c r="L118" s="32"/>
    </row>
    <row r="119" spans="2:65" s="10" customFormat="1" ht="29.25" customHeight="1">
      <c r="B119" s="116"/>
      <c r="C119" s="117" t="s">
        <v>151</v>
      </c>
      <c r="D119" s="118" t="s">
        <v>61</v>
      </c>
      <c r="E119" s="118" t="s">
        <v>57</v>
      </c>
      <c r="F119" s="118" t="s">
        <v>58</v>
      </c>
      <c r="G119" s="118" t="s">
        <v>152</v>
      </c>
      <c r="H119" s="118" t="s">
        <v>153</v>
      </c>
      <c r="I119" s="118" t="s">
        <v>154</v>
      </c>
      <c r="J119" s="118" t="s">
        <v>127</v>
      </c>
      <c r="K119" s="119" t="s">
        <v>155</v>
      </c>
      <c r="L119" s="116"/>
      <c r="M119" s="59" t="s">
        <v>1</v>
      </c>
      <c r="N119" s="60" t="s">
        <v>40</v>
      </c>
      <c r="O119" s="60" t="s">
        <v>156</v>
      </c>
      <c r="P119" s="60" t="s">
        <v>157</v>
      </c>
      <c r="Q119" s="60" t="s">
        <v>158</v>
      </c>
      <c r="R119" s="60" t="s">
        <v>159</v>
      </c>
      <c r="S119" s="60" t="s">
        <v>160</v>
      </c>
      <c r="T119" s="61" t="s">
        <v>161</v>
      </c>
    </row>
    <row r="120" spans="2:65" s="1" customFormat="1" ht="22.9" customHeight="1">
      <c r="B120" s="32"/>
      <c r="C120" s="64" t="s">
        <v>162</v>
      </c>
      <c r="J120" s="120">
        <f>BK120</f>
        <v>0</v>
      </c>
      <c r="L120" s="32"/>
      <c r="M120" s="62"/>
      <c r="N120" s="53"/>
      <c r="O120" s="53"/>
      <c r="P120" s="121">
        <f>P121+P126</f>
        <v>0</v>
      </c>
      <c r="Q120" s="53"/>
      <c r="R120" s="121">
        <f>R121+R126</f>
        <v>0</v>
      </c>
      <c r="S120" s="53"/>
      <c r="T120" s="122">
        <f>T121+T126</f>
        <v>0</v>
      </c>
      <c r="AT120" s="17" t="s">
        <v>75</v>
      </c>
      <c r="AU120" s="17" t="s">
        <v>129</v>
      </c>
      <c r="BK120" s="123">
        <f>BK121+BK126</f>
        <v>0</v>
      </c>
    </row>
    <row r="121" spans="2:65" s="11" customFormat="1" ht="25.9" customHeight="1">
      <c r="B121" s="124"/>
      <c r="D121" s="125" t="s">
        <v>75</v>
      </c>
      <c r="E121" s="126" t="s">
        <v>163</v>
      </c>
      <c r="F121" s="126" t="s">
        <v>164</v>
      </c>
      <c r="I121" s="127"/>
      <c r="J121" s="128">
        <f>BK121</f>
        <v>0</v>
      </c>
      <c r="L121" s="124"/>
      <c r="M121" s="129"/>
      <c r="P121" s="130">
        <f>P122</f>
        <v>0</v>
      </c>
      <c r="R121" s="130">
        <f>R122</f>
        <v>0</v>
      </c>
      <c r="T121" s="131">
        <f>T122</f>
        <v>0</v>
      </c>
      <c r="AR121" s="125" t="s">
        <v>84</v>
      </c>
      <c r="AT121" s="132" t="s">
        <v>75</v>
      </c>
      <c r="AU121" s="132" t="s">
        <v>76</v>
      </c>
      <c r="AY121" s="125" t="s">
        <v>165</v>
      </c>
      <c r="BK121" s="133">
        <f>BK122</f>
        <v>0</v>
      </c>
    </row>
    <row r="122" spans="2:65" s="11" customFormat="1" ht="22.9" customHeight="1">
      <c r="B122" s="124"/>
      <c r="D122" s="125" t="s">
        <v>75</v>
      </c>
      <c r="E122" s="134" t="s">
        <v>221</v>
      </c>
      <c r="F122" s="134" t="s">
        <v>260</v>
      </c>
      <c r="I122" s="127"/>
      <c r="J122" s="135">
        <f>BK122</f>
        <v>0</v>
      </c>
      <c r="L122" s="124"/>
      <c r="M122" s="129"/>
      <c r="P122" s="130">
        <f>SUM(P123:P125)</f>
        <v>0</v>
      </c>
      <c r="R122" s="130">
        <f>SUM(R123:R125)</f>
        <v>0</v>
      </c>
      <c r="T122" s="131">
        <f>SUM(T123:T125)</f>
        <v>0</v>
      </c>
      <c r="AR122" s="125" t="s">
        <v>84</v>
      </c>
      <c r="AT122" s="132" t="s">
        <v>75</v>
      </c>
      <c r="AU122" s="132" t="s">
        <v>84</v>
      </c>
      <c r="AY122" s="125" t="s">
        <v>165</v>
      </c>
      <c r="BK122" s="133">
        <f>SUM(BK123:BK125)</f>
        <v>0</v>
      </c>
    </row>
    <row r="123" spans="2:65" s="1" customFormat="1" ht="16.5" customHeight="1">
      <c r="B123" s="136"/>
      <c r="C123" s="137" t="s">
        <v>84</v>
      </c>
      <c r="D123" s="137" t="s">
        <v>167</v>
      </c>
      <c r="E123" s="138" t="s">
        <v>749</v>
      </c>
      <c r="F123" s="139" t="s">
        <v>750</v>
      </c>
      <c r="G123" s="140" t="s">
        <v>448</v>
      </c>
      <c r="H123" s="141">
        <v>5</v>
      </c>
      <c r="I123" s="142"/>
      <c r="J123" s="143">
        <f>ROUND(I123*H123,2)</f>
        <v>0</v>
      </c>
      <c r="K123" s="139" t="s">
        <v>171</v>
      </c>
      <c r="L123" s="32"/>
      <c r="M123" s="144" t="s">
        <v>1</v>
      </c>
      <c r="N123" s="145" t="s">
        <v>41</v>
      </c>
      <c r="P123" s="146">
        <f>O123*H123</f>
        <v>0</v>
      </c>
      <c r="Q123" s="146">
        <v>0</v>
      </c>
      <c r="R123" s="146">
        <f>Q123*H123</f>
        <v>0</v>
      </c>
      <c r="S123" s="146">
        <v>0</v>
      </c>
      <c r="T123" s="147">
        <f>S123*H123</f>
        <v>0</v>
      </c>
      <c r="AR123" s="148" t="s">
        <v>116</v>
      </c>
      <c r="AT123" s="148" t="s">
        <v>167</v>
      </c>
      <c r="AU123" s="148" t="s">
        <v>86</v>
      </c>
      <c r="AY123" s="17" t="s">
        <v>165</v>
      </c>
      <c r="BE123" s="149">
        <f>IF(N123="základní",J123,0)</f>
        <v>0</v>
      </c>
      <c r="BF123" s="149">
        <f>IF(N123="snížená",J123,0)</f>
        <v>0</v>
      </c>
      <c r="BG123" s="149">
        <f>IF(N123="zákl. přenesená",J123,0)</f>
        <v>0</v>
      </c>
      <c r="BH123" s="149">
        <f>IF(N123="sníž. přenesená",J123,0)</f>
        <v>0</v>
      </c>
      <c r="BI123" s="149">
        <f>IF(N123="nulová",J123,0)</f>
        <v>0</v>
      </c>
      <c r="BJ123" s="17" t="s">
        <v>84</v>
      </c>
      <c r="BK123" s="149">
        <f>ROUND(I123*H123,2)</f>
        <v>0</v>
      </c>
      <c r="BL123" s="17" t="s">
        <v>116</v>
      </c>
      <c r="BM123" s="148" t="s">
        <v>86</v>
      </c>
    </row>
    <row r="124" spans="2:65" s="1" customFormat="1">
      <c r="B124" s="32"/>
      <c r="D124" s="150" t="s">
        <v>173</v>
      </c>
      <c r="F124" s="151" t="s">
        <v>751</v>
      </c>
      <c r="I124" s="152"/>
      <c r="L124" s="32"/>
      <c r="M124" s="153"/>
      <c r="T124" s="56"/>
      <c r="AT124" s="17" t="s">
        <v>173</v>
      </c>
      <c r="AU124" s="17" t="s">
        <v>86</v>
      </c>
    </row>
    <row r="125" spans="2:65" s="1" customFormat="1" ht="16.5" customHeight="1">
      <c r="B125" s="136"/>
      <c r="C125" s="176" t="s">
        <v>86</v>
      </c>
      <c r="D125" s="176" t="s">
        <v>418</v>
      </c>
      <c r="E125" s="177" t="s">
        <v>752</v>
      </c>
      <c r="F125" s="178" t="s">
        <v>753</v>
      </c>
      <c r="G125" s="179" t="s">
        <v>448</v>
      </c>
      <c r="H125" s="180">
        <v>5</v>
      </c>
      <c r="I125" s="181"/>
      <c r="J125" s="182">
        <f>ROUND(I125*H125,2)</f>
        <v>0</v>
      </c>
      <c r="K125" s="178" t="s">
        <v>189</v>
      </c>
      <c r="L125" s="183"/>
      <c r="M125" s="184" t="s">
        <v>1</v>
      </c>
      <c r="N125" s="185" t="s">
        <v>41</v>
      </c>
      <c r="P125" s="146">
        <f>O125*H125</f>
        <v>0</v>
      </c>
      <c r="Q125" s="146">
        <v>0</v>
      </c>
      <c r="R125" s="146">
        <f>Q125*H125</f>
        <v>0</v>
      </c>
      <c r="S125" s="146">
        <v>0</v>
      </c>
      <c r="T125" s="147">
        <f>S125*H125</f>
        <v>0</v>
      </c>
      <c r="AR125" s="148" t="s">
        <v>216</v>
      </c>
      <c r="AT125" s="148" t="s">
        <v>418</v>
      </c>
      <c r="AU125" s="148" t="s">
        <v>86</v>
      </c>
      <c r="AY125" s="17" t="s">
        <v>165</v>
      </c>
      <c r="BE125" s="149">
        <f>IF(N125="základní",J125,0)</f>
        <v>0</v>
      </c>
      <c r="BF125" s="149">
        <f>IF(N125="snížená",J125,0)</f>
        <v>0</v>
      </c>
      <c r="BG125" s="149">
        <f>IF(N125="zákl. přenesená",J125,0)</f>
        <v>0</v>
      </c>
      <c r="BH125" s="149">
        <f>IF(N125="sníž. přenesená",J125,0)</f>
        <v>0</v>
      </c>
      <c r="BI125" s="149">
        <f>IF(N125="nulová",J125,0)</f>
        <v>0</v>
      </c>
      <c r="BJ125" s="17" t="s">
        <v>84</v>
      </c>
      <c r="BK125" s="149">
        <f>ROUND(I125*H125,2)</f>
        <v>0</v>
      </c>
      <c r="BL125" s="17" t="s">
        <v>116</v>
      </c>
      <c r="BM125" s="148" t="s">
        <v>116</v>
      </c>
    </row>
    <row r="126" spans="2:65" s="11" customFormat="1" ht="25.9" customHeight="1">
      <c r="B126" s="124"/>
      <c r="D126" s="125" t="s">
        <v>75</v>
      </c>
      <c r="E126" s="126" t="s">
        <v>754</v>
      </c>
      <c r="F126" s="126" t="s">
        <v>754</v>
      </c>
      <c r="I126" s="127"/>
      <c r="J126" s="128">
        <f>BK126</f>
        <v>0</v>
      </c>
      <c r="L126" s="124"/>
      <c r="M126" s="129"/>
      <c r="P126" s="130">
        <f>P127</f>
        <v>0</v>
      </c>
      <c r="R126" s="130">
        <f>R127</f>
        <v>0</v>
      </c>
      <c r="T126" s="131">
        <f>T127</f>
        <v>0</v>
      </c>
      <c r="AR126" s="125" t="s">
        <v>84</v>
      </c>
      <c r="AT126" s="132" t="s">
        <v>75</v>
      </c>
      <c r="AU126" s="132" t="s">
        <v>76</v>
      </c>
      <c r="AY126" s="125" t="s">
        <v>165</v>
      </c>
      <c r="BK126" s="133">
        <f>BK127</f>
        <v>0</v>
      </c>
    </row>
    <row r="127" spans="2:65" s="11" customFormat="1" ht="22.9" customHeight="1">
      <c r="B127" s="124"/>
      <c r="D127" s="125" t="s">
        <v>75</v>
      </c>
      <c r="E127" s="134" t="s">
        <v>755</v>
      </c>
      <c r="F127" s="134" t="s">
        <v>88</v>
      </c>
      <c r="I127" s="127"/>
      <c r="J127" s="135">
        <f>BK127</f>
        <v>0</v>
      </c>
      <c r="L127" s="124"/>
      <c r="M127" s="129"/>
      <c r="P127" s="130">
        <f>SUM(P128:P132)</f>
        <v>0</v>
      </c>
      <c r="R127" s="130">
        <f>SUM(R128:R132)</f>
        <v>0</v>
      </c>
      <c r="T127" s="131">
        <f>SUM(T128:T132)</f>
        <v>0</v>
      </c>
      <c r="AR127" s="125" t="s">
        <v>84</v>
      </c>
      <c r="AT127" s="132" t="s">
        <v>75</v>
      </c>
      <c r="AU127" s="132" t="s">
        <v>84</v>
      </c>
      <c r="AY127" s="125" t="s">
        <v>165</v>
      </c>
      <c r="BK127" s="133">
        <f>SUM(BK128:BK132)</f>
        <v>0</v>
      </c>
    </row>
    <row r="128" spans="2:65" s="1" customFormat="1" ht="16.5" customHeight="1">
      <c r="B128" s="136"/>
      <c r="C128" s="137" t="s">
        <v>113</v>
      </c>
      <c r="D128" s="137" t="s">
        <v>167</v>
      </c>
      <c r="E128" s="138" t="s">
        <v>756</v>
      </c>
      <c r="F128" s="139" t="s">
        <v>757</v>
      </c>
      <c r="G128" s="140" t="s">
        <v>387</v>
      </c>
      <c r="H128" s="141">
        <v>1</v>
      </c>
      <c r="I128" s="142"/>
      <c r="J128" s="143">
        <f>ROUND(I128*H128,2)</f>
        <v>0</v>
      </c>
      <c r="K128" s="139" t="s">
        <v>189</v>
      </c>
      <c r="L128" s="32"/>
      <c r="M128" s="144" t="s">
        <v>1</v>
      </c>
      <c r="N128" s="145" t="s">
        <v>41</v>
      </c>
      <c r="P128" s="146">
        <f>O128*H128</f>
        <v>0</v>
      </c>
      <c r="Q128" s="146">
        <v>0</v>
      </c>
      <c r="R128" s="146">
        <f>Q128*H128</f>
        <v>0</v>
      </c>
      <c r="S128" s="146">
        <v>0</v>
      </c>
      <c r="T128" s="147">
        <f>S128*H128</f>
        <v>0</v>
      </c>
      <c r="AR128" s="148" t="s">
        <v>116</v>
      </c>
      <c r="AT128" s="148" t="s">
        <v>167</v>
      </c>
      <c r="AU128" s="148" t="s">
        <v>86</v>
      </c>
      <c r="AY128" s="17" t="s">
        <v>165</v>
      </c>
      <c r="BE128" s="149">
        <f>IF(N128="základní",J128,0)</f>
        <v>0</v>
      </c>
      <c r="BF128" s="149">
        <f>IF(N128="snížená",J128,0)</f>
        <v>0</v>
      </c>
      <c r="BG128" s="149">
        <f>IF(N128="zákl. přenesená",J128,0)</f>
        <v>0</v>
      </c>
      <c r="BH128" s="149">
        <f>IF(N128="sníž. přenesená",J128,0)</f>
        <v>0</v>
      </c>
      <c r="BI128" s="149">
        <f>IF(N128="nulová",J128,0)</f>
        <v>0</v>
      </c>
      <c r="BJ128" s="17" t="s">
        <v>84</v>
      </c>
      <c r="BK128" s="149">
        <f>ROUND(I128*H128,2)</f>
        <v>0</v>
      </c>
      <c r="BL128" s="17" t="s">
        <v>116</v>
      </c>
      <c r="BM128" s="148" t="s">
        <v>193</v>
      </c>
    </row>
    <row r="129" spans="2:51" s="1" customFormat="1" ht="156">
      <c r="B129" s="32"/>
      <c r="D129" s="154" t="s">
        <v>175</v>
      </c>
      <c r="F129" s="155" t="s">
        <v>758</v>
      </c>
      <c r="I129" s="152"/>
      <c r="L129" s="32"/>
      <c r="M129" s="153"/>
      <c r="T129" s="56"/>
      <c r="AT129" s="17" t="s">
        <v>175</v>
      </c>
      <c r="AU129" s="17" t="s">
        <v>86</v>
      </c>
    </row>
    <row r="130" spans="2:51" s="14" customFormat="1" ht="22.5">
      <c r="B130" s="170"/>
      <c r="D130" s="154" t="s">
        <v>177</v>
      </c>
      <c r="E130" s="171" t="s">
        <v>1</v>
      </c>
      <c r="F130" s="172" t="s">
        <v>759</v>
      </c>
      <c r="H130" s="171" t="s">
        <v>1</v>
      </c>
      <c r="I130" s="173"/>
      <c r="L130" s="170"/>
      <c r="M130" s="174"/>
      <c r="T130" s="175"/>
      <c r="AT130" s="171" t="s">
        <v>177</v>
      </c>
      <c r="AU130" s="171" t="s">
        <v>86</v>
      </c>
      <c r="AV130" s="14" t="s">
        <v>84</v>
      </c>
      <c r="AW130" s="14" t="s">
        <v>32</v>
      </c>
      <c r="AX130" s="14" t="s">
        <v>76</v>
      </c>
      <c r="AY130" s="171" t="s">
        <v>165</v>
      </c>
    </row>
    <row r="131" spans="2:51" s="12" customFormat="1">
      <c r="B131" s="156"/>
      <c r="D131" s="154" t="s">
        <v>177</v>
      </c>
      <c r="E131" s="157" t="s">
        <v>1</v>
      </c>
      <c r="F131" s="158" t="s">
        <v>760</v>
      </c>
      <c r="H131" s="159">
        <v>1</v>
      </c>
      <c r="I131" s="160"/>
      <c r="L131" s="156"/>
      <c r="M131" s="161"/>
      <c r="T131" s="162"/>
      <c r="AT131" s="157" t="s">
        <v>177</v>
      </c>
      <c r="AU131" s="157" t="s">
        <v>86</v>
      </c>
      <c r="AV131" s="12" t="s">
        <v>86</v>
      </c>
      <c r="AW131" s="12" t="s">
        <v>32</v>
      </c>
      <c r="AX131" s="12" t="s">
        <v>76</v>
      </c>
      <c r="AY131" s="157" t="s">
        <v>165</v>
      </c>
    </row>
    <row r="132" spans="2:51" s="13" customFormat="1">
      <c r="B132" s="163"/>
      <c r="D132" s="154" t="s">
        <v>177</v>
      </c>
      <c r="E132" s="164" t="s">
        <v>1</v>
      </c>
      <c r="F132" s="165" t="s">
        <v>179</v>
      </c>
      <c r="H132" s="166">
        <v>1</v>
      </c>
      <c r="I132" s="167"/>
      <c r="L132" s="163"/>
      <c r="M132" s="197"/>
      <c r="N132" s="198"/>
      <c r="O132" s="198"/>
      <c r="P132" s="198"/>
      <c r="Q132" s="198"/>
      <c r="R132" s="198"/>
      <c r="S132" s="198"/>
      <c r="T132" s="199"/>
      <c r="AT132" s="164" t="s">
        <v>177</v>
      </c>
      <c r="AU132" s="164" t="s">
        <v>86</v>
      </c>
      <c r="AV132" s="13" t="s">
        <v>116</v>
      </c>
      <c r="AW132" s="13" t="s">
        <v>32</v>
      </c>
      <c r="AX132" s="13" t="s">
        <v>84</v>
      </c>
      <c r="AY132" s="164" t="s">
        <v>165</v>
      </c>
    </row>
    <row r="133" spans="2:51" s="1" customFormat="1" ht="6.95" customHeight="1">
      <c r="B133" s="44"/>
      <c r="C133" s="45"/>
      <c r="D133" s="45"/>
      <c r="E133" s="45"/>
      <c r="F133" s="45"/>
      <c r="G133" s="45"/>
      <c r="H133" s="45"/>
      <c r="I133" s="45"/>
      <c r="J133" s="45"/>
      <c r="K133" s="45"/>
      <c r="L133" s="32"/>
    </row>
  </sheetData>
  <autoFilter ref="C119:K132" xr:uid="{00000000-0009-0000-0000-000002000000}"/>
  <mergeCells count="9">
    <mergeCell ref="E87:H87"/>
    <mergeCell ref="E110:H110"/>
    <mergeCell ref="E112:H112"/>
    <mergeCell ref="L2:V2"/>
    <mergeCell ref="E7:H7"/>
    <mergeCell ref="E9:H9"/>
    <mergeCell ref="E18:H18"/>
    <mergeCell ref="E27:H27"/>
    <mergeCell ref="E85:H85"/>
  </mergeCells>
  <hyperlinks>
    <hyperlink ref="F124" r:id="rId1" xr:uid="{00000000-0004-0000-0200-000000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BM319"/>
  <sheetViews>
    <sheetView showGridLines="0" topLeftCell="A291" workbookViewId="0">
      <selection activeCell="A318" sqref="A318"/>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96</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761</v>
      </c>
      <c r="F9" s="247"/>
      <c r="G9" s="247"/>
      <c r="H9" s="247"/>
      <c r="L9" s="32"/>
    </row>
    <row r="10" spans="2:46" s="1" customFormat="1" ht="12" customHeight="1">
      <c r="B10" s="32"/>
      <c r="D10" s="27" t="s">
        <v>762</v>
      </c>
      <c r="L10" s="32"/>
    </row>
    <row r="11" spans="2:46" s="1" customFormat="1" ht="16.5" customHeight="1">
      <c r="B11" s="32"/>
      <c r="E11" s="208" t="s">
        <v>763</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55.25" customHeight="1">
      <c r="B29" s="94"/>
      <c r="E29" s="225" t="s">
        <v>764</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ROUND(J129,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ROUND((SUM(BE129:BE318)),  2)</f>
        <v>0</v>
      </c>
      <c r="I35" s="96">
        <v>0.21</v>
      </c>
      <c r="J35" s="86">
        <f>ROUND(((SUM(BE129:BE318))*I35),  2)</f>
        <v>0</v>
      </c>
      <c r="L35" s="32"/>
    </row>
    <row r="36" spans="2:12" s="1" customFormat="1" ht="14.45" customHeight="1">
      <c r="B36" s="32"/>
      <c r="E36" s="27" t="s">
        <v>42</v>
      </c>
      <c r="F36" s="86">
        <f>ROUND((SUM(BF129:BF318)),  2)</f>
        <v>0</v>
      </c>
      <c r="I36" s="96">
        <v>0.12</v>
      </c>
      <c r="J36" s="86">
        <f>ROUND(((SUM(BF129:BF318))*I36),  2)</f>
        <v>0</v>
      </c>
      <c r="L36" s="32"/>
    </row>
    <row r="37" spans="2:12" s="1" customFormat="1" ht="14.45" hidden="1" customHeight="1">
      <c r="B37" s="32"/>
      <c r="E37" s="27" t="s">
        <v>43</v>
      </c>
      <c r="F37" s="86">
        <f>ROUND((SUM(BG129:BG318)),  2)</f>
        <v>0</v>
      </c>
      <c r="I37" s="96">
        <v>0.21</v>
      </c>
      <c r="J37" s="86">
        <f>0</f>
        <v>0</v>
      </c>
      <c r="L37" s="32"/>
    </row>
    <row r="38" spans="2:12" s="1" customFormat="1" ht="14.45" hidden="1" customHeight="1">
      <c r="B38" s="32"/>
      <c r="E38" s="27" t="s">
        <v>44</v>
      </c>
      <c r="F38" s="86">
        <f>ROUND((SUM(BH129:BH318)),  2)</f>
        <v>0</v>
      </c>
      <c r="I38" s="96">
        <v>0.12</v>
      </c>
      <c r="J38" s="86">
        <f>0</f>
        <v>0</v>
      </c>
      <c r="L38" s="32"/>
    </row>
    <row r="39" spans="2:12" s="1" customFormat="1" ht="14.45" hidden="1" customHeight="1">
      <c r="B39" s="32"/>
      <c r="E39" s="27" t="s">
        <v>45</v>
      </c>
      <c r="F39" s="86">
        <f>ROUND((SUM(BI129:BI318)),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761</v>
      </c>
      <c r="F87" s="247"/>
      <c r="G87" s="247"/>
      <c r="H87" s="247"/>
      <c r="L87" s="32"/>
    </row>
    <row r="88" spans="2:12" s="1" customFormat="1" ht="12" customHeight="1">
      <c r="B88" s="32"/>
      <c r="C88" s="27" t="s">
        <v>762</v>
      </c>
      <c r="L88" s="32"/>
    </row>
    <row r="89" spans="2:12" s="1" customFormat="1" ht="16.5" customHeight="1">
      <c r="B89" s="32"/>
      <c r="E89" s="208" t="str">
        <f>E11</f>
        <v>D.1.4.1 - Zdravotně technické instalace</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J129</f>
        <v>0</v>
      </c>
      <c r="L98" s="32"/>
      <c r="AU98" s="17" t="s">
        <v>129</v>
      </c>
    </row>
    <row r="99" spans="2:47" s="8" customFormat="1" ht="24.95" customHeight="1">
      <c r="B99" s="108"/>
      <c r="D99" s="109" t="s">
        <v>765</v>
      </c>
      <c r="E99" s="110"/>
      <c r="F99" s="110"/>
      <c r="G99" s="110"/>
      <c r="H99" s="110"/>
      <c r="I99" s="110"/>
      <c r="J99" s="111">
        <f>J130</f>
        <v>0</v>
      </c>
      <c r="L99" s="108"/>
    </row>
    <row r="100" spans="2:47" s="8" customFormat="1" ht="24.95" customHeight="1">
      <c r="B100" s="108"/>
      <c r="D100" s="109" t="s">
        <v>766</v>
      </c>
      <c r="E100" s="110"/>
      <c r="F100" s="110"/>
      <c r="G100" s="110"/>
      <c r="H100" s="110"/>
      <c r="I100" s="110"/>
      <c r="J100" s="111">
        <f>J145</f>
        <v>0</v>
      </c>
      <c r="L100" s="108"/>
    </row>
    <row r="101" spans="2:47" s="8" customFormat="1" ht="24.95" customHeight="1">
      <c r="B101" s="108"/>
      <c r="D101" s="109" t="s">
        <v>767</v>
      </c>
      <c r="E101" s="110"/>
      <c r="F101" s="110"/>
      <c r="G101" s="110"/>
      <c r="H101" s="110"/>
      <c r="I101" s="110"/>
      <c r="J101" s="111">
        <f>J200</f>
        <v>0</v>
      </c>
      <c r="L101" s="108"/>
    </row>
    <row r="102" spans="2:47" s="8" customFormat="1" ht="24.95" customHeight="1">
      <c r="B102" s="108"/>
      <c r="D102" s="109" t="s">
        <v>768</v>
      </c>
      <c r="E102" s="110"/>
      <c r="F102" s="110"/>
      <c r="G102" s="110"/>
      <c r="H102" s="110"/>
      <c r="I102" s="110"/>
      <c r="J102" s="111">
        <f>J209</f>
        <v>0</v>
      </c>
      <c r="L102" s="108"/>
    </row>
    <row r="103" spans="2:47" s="8" customFormat="1" ht="24.95" customHeight="1">
      <c r="B103" s="108"/>
      <c r="D103" s="109" t="s">
        <v>769</v>
      </c>
      <c r="E103" s="110"/>
      <c r="F103" s="110"/>
      <c r="G103" s="110"/>
      <c r="H103" s="110"/>
      <c r="I103" s="110"/>
      <c r="J103" s="111">
        <f>J233</f>
        <v>0</v>
      </c>
      <c r="L103" s="108"/>
    </row>
    <row r="104" spans="2:47" s="8" customFormat="1" ht="24.95" customHeight="1">
      <c r="B104" s="108"/>
      <c r="D104" s="109" t="s">
        <v>770</v>
      </c>
      <c r="E104" s="110"/>
      <c r="F104" s="110"/>
      <c r="G104" s="110"/>
      <c r="H104" s="110"/>
      <c r="I104" s="110"/>
      <c r="J104" s="111">
        <f>J261</f>
        <v>0</v>
      </c>
      <c r="L104" s="108"/>
    </row>
    <row r="105" spans="2:47" s="8" customFormat="1" ht="24.95" customHeight="1">
      <c r="B105" s="108"/>
      <c r="D105" s="109" t="s">
        <v>771</v>
      </c>
      <c r="E105" s="110"/>
      <c r="F105" s="110"/>
      <c r="G105" s="110"/>
      <c r="H105" s="110"/>
      <c r="I105" s="110"/>
      <c r="J105" s="111">
        <f>J274</f>
        <v>0</v>
      </c>
      <c r="L105" s="108"/>
    </row>
    <row r="106" spans="2:47" s="8" customFormat="1" ht="24.95" customHeight="1">
      <c r="B106" s="108"/>
      <c r="D106" s="109" t="s">
        <v>772</v>
      </c>
      <c r="E106" s="110"/>
      <c r="F106" s="110"/>
      <c r="G106" s="110"/>
      <c r="H106" s="110"/>
      <c r="I106" s="110"/>
      <c r="J106" s="111">
        <f>J305</f>
        <v>0</v>
      </c>
      <c r="L106" s="108"/>
    </row>
    <row r="107" spans="2:47" s="8" customFormat="1" ht="24.95" customHeight="1">
      <c r="B107" s="108"/>
      <c r="D107" s="109" t="s">
        <v>773</v>
      </c>
      <c r="E107" s="110"/>
      <c r="F107" s="110"/>
      <c r="G107" s="110"/>
      <c r="H107" s="110"/>
      <c r="I107" s="110"/>
      <c r="J107" s="111">
        <f>J312</f>
        <v>0</v>
      </c>
      <c r="L107" s="108"/>
    </row>
    <row r="108" spans="2:47" s="1" customFormat="1" ht="21.75" customHeight="1">
      <c r="B108" s="32"/>
      <c r="L108" s="32"/>
    </row>
    <row r="109" spans="2:47" s="1" customFormat="1" ht="6.95" customHeight="1">
      <c r="B109" s="44"/>
      <c r="C109" s="45"/>
      <c r="D109" s="45"/>
      <c r="E109" s="45"/>
      <c r="F109" s="45"/>
      <c r="G109" s="45"/>
      <c r="H109" s="45"/>
      <c r="I109" s="45"/>
      <c r="J109" s="45"/>
      <c r="K109" s="45"/>
      <c r="L109" s="32"/>
    </row>
    <row r="113" spans="2:20" s="1" customFormat="1" ht="6.95" customHeight="1">
      <c r="B113" s="46"/>
      <c r="C113" s="47"/>
      <c r="D113" s="47"/>
      <c r="E113" s="47"/>
      <c r="F113" s="47"/>
      <c r="G113" s="47"/>
      <c r="H113" s="47"/>
      <c r="I113" s="47"/>
      <c r="J113" s="47"/>
      <c r="K113" s="47"/>
      <c r="L113" s="32"/>
    </row>
    <row r="114" spans="2:20" s="1" customFormat="1" ht="24.95" customHeight="1">
      <c r="B114" s="32"/>
      <c r="C114" s="21" t="s">
        <v>150</v>
      </c>
      <c r="L114" s="32"/>
    </row>
    <row r="115" spans="2:20" s="1" customFormat="1" ht="6.95" customHeight="1">
      <c r="B115" s="32"/>
      <c r="L115" s="32"/>
    </row>
    <row r="116" spans="2:20" s="1" customFormat="1" ht="12" customHeight="1">
      <c r="B116" s="32"/>
      <c r="C116" s="27" t="s">
        <v>16</v>
      </c>
      <c r="L116" s="32"/>
    </row>
    <row r="117" spans="2:20" s="1" customFormat="1" ht="26.25" customHeight="1">
      <c r="B117" s="32"/>
      <c r="E117" s="248" t="str">
        <f>E7</f>
        <v>ONJI–PŘEMÍSTĚNÍ ODD. PSYCHIATRIE PO DOBU VÝSTAVBY NOVÉHO PAVILONU–STAVEBNÍ ÚPRAVY PAVILONU B–PD–ZD/23/446</v>
      </c>
      <c r="F117" s="249"/>
      <c r="G117" s="249"/>
      <c r="H117" s="249"/>
      <c r="L117" s="32"/>
    </row>
    <row r="118" spans="2:20" ht="12" customHeight="1">
      <c r="B118" s="20"/>
      <c r="C118" s="27" t="s">
        <v>123</v>
      </c>
      <c r="L118" s="20"/>
    </row>
    <row r="119" spans="2:20" s="1" customFormat="1" ht="16.5" customHeight="1">
      <c r="B119" s="32"/>
      <c r="E119" s="248" t="s">
        <v>761</v>
      </c>
      <c r="F119" s="247"/>
      <c r="G119" s="247"/>
      <c r="H119" s="247"/>
      <c r="L119" s="32"/>
    </row>
    <row r="120" spans="2:20" s="1" customFormat="1" ht="12" customHeight="1">
      <c r="B120" s="32"/>
      <c r="C120" s="27" t="s">
        <v>762</v>
      </c>
      <c r="L120" s="32"/>
    </row>
    <row r="121" spans="2:20" s="1" customFormat="1" ht="16.5" customHeight="1">
      <c r="B121" s="32"/>
      <c r="E121" s="208" t="str">
        <f>E11</f>
        <v>D.1.4.1 - Zdravotně technické instalace</v>
      </c>
      <c r="F121" s="247"/>
      <c r="G121" s="247"/>
      <c r="H121" s="247"/>
      <c r="L121" s="32"/>
    </row>
    <row r="122" spans="2:20" s="1" customFormat="1" ht="6.95" customHeight="1">
      <c r="B122" s="32"/>
      <c r="L122" s="32"/>
    </row>
    <row r="123" spans="2:20" s="1" customFormat="1" ht="12" customHeight="1">
      <c r="B123" s="32"/>
      <c r="C123" s="27" t="s">
        <v>20</v>
      </c>
      <c r="F123" s="25" t="str">
        <f>F14</f>
        <v xml:space="preserve"> </v>
      </c>
      <c r="I123" s="27" t="s">
        <v>22</v>
      </c>
      <c r="J123" s="52" t="str">
        <f>IF(J14="","",J14)</f>
        <v>24. 3. 2025</v>
      </c>
      <c r="L123" s="32"/>
    </row>
    <row r="124" spans="2:20" s="1" customFormat="1" ht="6.95" customHeight="1">
      <c r="B124" s="32"/>
      <c r="L124" s="32"/>
    </row>
    <row r="125" spans="2:20" s="1" customFormat="1" ht="15.2" customHeight="1">
      <c r="B125" s="32"/>
      <c r="C125" s="27" t="s">
        <v>24</v>
      </c>
      <c r="F125" s="25" t="str">
        <f>E17</f>
        <v>KRÁLOVÉHRADECKÝ KRAJ</v>
      </c>
      <c r="I125" s="27" t="s">
        <v>30</v>
      </c>
      <c r="J125" s="30" t="str">
        <f>E23</f>
        <v>KANIA a.s.</v>
      </c>
      <c r="L125" s="32"/>
    </row>
    <row r="126" spans="2:20" s="1" customFormat="1" ht="15.2" customHeight="1">
      <c r="B126" s="32"/>
      <c r="C126" s="27" t="s">
        <v>28</v>
      </c>
      <c r="F126" s="25" t="str">
        <f>IF(E20="","",E20)</f>
        <v>Vyplň údaj</v>
      </c>
      <c r="I126" s="27" t="s">
        <v>33</v>
      </c>
      <c r="J126" s="30" t="str">
        <f>E26</f>
        <v xml:space="preserve"> </v>
      </c>
      <c r="L126" s="32"/>
    </row>
    <row r="127" spans="2:20" s="1" customFormat="1" ht="10.35" customHeight="1">
      <c r="B127" s="32"/>
      <c r="L127" s="32"/>
    </row>
    <row r="128" spans="2:20" s="10" customFormat="1" ht="29.25" customHeight="1">
      <c r="B128" s="116"/>
      <c r="C128" s="117" t="s">
        <v>151</v>
      </c>
      <c r="D128" s="118" t="s">
        <v>61</v>
      </c>
      <c r="E128" s="118" t="s">
        <v>57</v>
      </c>
      <c r="F128" s="118" t="s">
        <v>58</v>
      </c>
      <c r="G128" s="118" t="s">
        <v>152</v>
      </c>
      <c r="H128" s="118" t="s">
        <v>153</v>
      </c>
      <c r="I128" s="118" t="s">
        <v>154</v>
      </c>
      <c r="J128" s="118" t="s">
        <v>127</v>
      </c>
      <c r="K128" s="119" t="s">
        <v>155</v>
      </c>
      <c r="L128" s="116"/>
      <c r="M128" s="59" t="s">
        <v>1</v>
      </c>
      <c r="N128" s="60" t="s">
        <v>40</v>
      </c>
      <c r="O128" s="60" t="s">
        <v>156</v>
      </c>
      <c r="P128" s="60" t="s">
        <v>157</v>
      </c>
      <c r="Q128" s="60" t="s">
        <v>158</v>
      </c>
      <c r="R128" s="60" t="s">
        <v>159</v>
      </c>
      <c r="S128" s="60" t="s">
        <v>160</v>
      </c>
      <c r="T128" s="61" t="s">
        <v>161</v>
      </c>
    </row>
    <row r="129" spans="2:65" s="1" customFormat="1" ht="22.9" customHeight="1">
      <c r="B129" s="32"/>
      <c r="C129" s="64" t="s">
        <v>162</v>
      </c>
      <c r="J129" s="120">
        <f>BK129</f>
        <v>0</v>
      </c>
      <c r="L129" s="32"/>
      <c r="M129" s="62"/>
      <c r="N129" s="53"/>
      <c r="O129" s="53"/>
      <c r="P129" s="121">
        <f>P130+P145+P200+P209+P233+P261+P274+P305+P312</f>
        <v>0</v>
      </c>
      <c r="Q129" s="53"/>
      <c r="R129" s="121">
        <f>R130+R145+R200+R209+R233+R261+R274+R305+R312</f>
        <v>0</v>
      </c>
      <c r="S129" s="53"/>
      <c r="T129" s="122">
        <f>T130+T145+T200+T209+T233+T261+T274+T305+T312</f>
        <v>0</v>
      </c>
      <c r="AT129" s="17" t="s">
        <v>75</v>
      </c>
      <c r="AU129" s="17" t="s">
        <v>129</v>
      </c>
      <c r="BK129" s="123">
        <f>BK130+BK145+BK200+BK209+BK233+BK261+BK274+BK305+BK312</f>
        <v>0</v>
      </c>
    </row>
    <row r="130" spans="2:65" s="11" customFormat="1" ht="25.9" customHeight="1">
      <c r="B130" s="124"/>
      <c r="D130" s="125" t="s">
        <v>75</v>
      </c>
      <c r="E130" s="126" t="s">
        <v>774</v>
      </c>
      <c r="F130" s="126" t="s">
        <v>775</v>
      </c>
      <c r="I130" s="127"/>
      <c r="J130" s="128">
        <f>BK130</f>
        <v>0</v>
      </c>
      <c r="L130" s="124"/>
      <c r="M130" s="129"/>
      <c r="P130" s="130">
        <f>SUM(P131:P144)</f>
        <v>0</v>
      </c>
      <c r="R130" s="130">
        <f>SUM(R131:R144)</f>
        <v>0</v>
      </c>
      <c r="T130" s="131">
        <f>SUM(T131:T144)</f>
        <v>0</v>
      </c>
      <c r="AR130" s="125" t="s">
        <v>86</v>
      </c>
      <c r="AT130" s="132" t="s">
        <v>75</v>
      </c>
      <c r="AU130" s="132" t="s">
        <v>76</v>
      </c>
      <c r="AY130" s="125" t="s">
        <v>165</v>
      </c>
      <c r="BK130" s="133">
        <f>SUM(BK131:BK144)</f>
        <v>0</v>
      </c>
    </row>
    <row r="131" spans="2:65" s="1" customFormat="1" ht="16.5" customHeight="1">
      <c r="B131" s="136"/>
      <c r="C131" s="137" t="s">
        <v>84</v>
      </c>
      <c r="D131" s="137" t="s">
        <v>167</v>
      </c>
      <c r="E131" s="138" t="s">
        <v>776</v>
      </c>
      <c r="F131" s="139" t="s">
        <v>777</v>
      </c>
      <c r="G131" s="140" t="s">
        <v>620</v>
      </c>
      <c r="H131" s="141">
        <v>150</v>
      </c>
      <c r="I131" s="142"/>
      <c r="J131" s="143">
        <f t="shared" ref="J131:J144" si="0">ROUND(I131*H131,2)</f>
        <v>0</v>
      </c>
      <c r="K131" s="139" t="s">
        <v>1</v>
      </c>
      <c r="L131" s="32"/>
      <c r="M131" s="144" t="s">
        <v>1</v>
      </c>
      <c r="N131" s="145" t="s">
        <v>41</v>
      </c>
      <c r="P131" s="146">
        <f t="shared" ref="P131:P144" si="1">O131*H131</f>
        <v>0</v>
      </c>
      <c r="Q131" s="146">
        <v>0</v>
      </c>
      <c r="R131" s="146">
        <f t="shared" ref="R131:R144" si="2">Q131*H131</f>
        <v>0</v>
      </c>
      <c r="S131" s="146">
        <v>0</v>
      </c>
      <c r="T131" s="147">
        <f t="shared" ref="T131:T144" si="3">S131*H131</f>
        <v>0</v>
      </c>
      <c r="AR131" s="148" t="s">
        <v>261</v>
      </c>
      <c r="AT131" s="148" t="s">
        <v>167</v>
      </c>
      <c r="AU131" s="148" t="s">
        <v>84</v>
      </c>
      <c r="AY131" s="17" t="s">
        <v>165</v>
      </c>
      <c r="BE131" s="149">
        <f t="shared" ref="BE131:BE144" si="4">IF(N131="základní",J131,0)</f>
        <v>0</v>
      </c>
      <c r="BF131" s="149">
        <f t="shared" ref="BF131:BF144" si="5">IF(N131="snížená",J131,0)</f>
        <v>0</v>
      </c>
      <c r="BG131" s="149">
        <f t="shared" ref="BG131:BG144" si="6">IF(N131="zákl. přenesená",J131,0)</f>
        <v>0</v>
      </c>
      <c r="BH131" s="149">
        <f t="shared" ref="BH131:BH144" si="7">IF(N131="sníž. přenesená",J131,0)</f>
        <v>0</v>
      </c>
      <c r="BI131" s="149">
        <f t="shared" ref="BI131:BI144" si="8">IF(N131="nulová",J131,0)</f>
        <v>0</v>
      </c>
      <c r="BJ131" s="17" t="s">
        <v>84</v>
      </c>
      <c r="BK131" s="149">
        <f t="shared" ref="BK131:BK144" si="9">ROUND(I131*H131,2)</f>
        <v>0</v>
      </c>
      <c r="BL131" s="17" t="s">
        <v>261</v>
      </c>
      <c r="BM131" s="148" t="s">
        <v>86</v>
      </c>
    </row>
    <row r="132" spans="2:65" s="1" customFormat="1" ht="16.5" customHeight="1">
      <c r="B132" s="136"/>
      <c r="C132" s="137" t="s">
        <v>86</v>
      </c>
      <c r="D132" s="137" t="s">
        <v>167</v>
      </c>
      <c r="E132" s="138" t="s">
        <v>778</v>
      </c>
      <c r="F132" s="139" t="s">
        <v>779</v>
      </c>
      <c r="G132" s="140" t="s">
        <v>620</v>
      </c>
      <c r="H132" s="141">
        <v>185</v>
      </c>
      <c r="I132" s="142"/>
      <c r="J132" s="143">
        <f t="shared" si="0"/>
        <v>0</v>
      </c>
      <c r="K132" s="139" t="s">
        <v>1</v>
      </c>
      <c r="L132" s="32"/>
      <c r="M132" s="144" t="s">
        <v>1</v>
      </c>
      <c r="N132" s="145" t="s">
        <v>41</v>
      </c>
      <c r="P132" s="146">
        <f t="shared" si="1"/>
        <v>0</v>
      </c>
      <c r="Q132" s="146">
        <v>0</v>
      </c>
      <c r="R132" s="146">
        <f t="shared" si="2"/>
        <v>0</v>
      </c>
      <c r="S132" s="146">
        <v>0</v>
      </c>
      <c r="T132" s="147">
        <f t="shared" si="3"/>
        <v>0</v>
      </c>
      <c r="AR132" s="148" t="s">
        <v>261</v>
      </c>
      <c r="AT132" s="148" t="s">
        <v>167</v>
      </c>
      <c r="AU132" s="148" t="s">
        <v>84</v>
      </c>
      <c r="AY132" s="17" t="s">
        <v>165</v>
      </c>
      <c r="BE132" s="149">
        <f t="shared" si="4"/>
        <v>0</v>
      </c>
      <c r="BF132" s="149">
        <f t="shared" si="5"/>
        <v>0</v>
      </c>
      <c r="BG132" s="149">
        <f t="shared" si="6"/>
        <v>0</v>
      </c>
      <c r="BH132" s="149">
        <f t="shared" si="7"/>
        <v>0</v>
      </c>
      <c r="BI132" s="149">
        <f t="shared" si="8"/>
        <v>0</v>
      </c>
      <c r="BJ132" s="17" t="s">
        <v>84</v>
      </c>
      <c r="BK132" s="149">
        <f t="shared" si="9"/>
        <v>0</v>
      </c>
      <c r="BL132" s="17" t="s">
        <v>261</v>
      </c>
      <c r="BM132" s="148" t="s">
        <v>116</v>
      </c>
    </row>
    <row r="133" spans="2:65" s="1" customFormat="1" ht="16.5" customHeight="1">
      <c r="B133" s="136"/>
      <c r="C133" s="137" t="s">
        <v>113</v>
      </c>
      <c r="D133" s="137" t="s">
        <v>167</v>
      </c>
      <c r="E133" s="138" t="s">
        <v>780</v>
      </c>
      <c r="F133" s="139" t="s">
        <v>781</v>
      </c>
      <c r="G133" s="140" t="s">
        <v>620</v>
      </c>
      <c r="H133" s="141">
        <v>87</v>
      </c>
      <c r="I133" s="142"/>
      <c r="J133" s="143">
        <f t="shared" si="0"/>
        <v>0</v>
      </c>
      <c r="K133" s="139" t="s">
        <v>1</v>
      </c>
      <c r="L133" s="32"/>
      <c r="M133" s="144" t="s">
        <v>1</v>
      </c>
      <c r="N133" s="145" t="s">
        <v>41</v>
      </c>
      <c r="P133" s="146">
        <f t="shared" si="1"/>
        <v>0</v>
      </c>
      <c r="Q133" s="146">
        <v>0</v>
      </c>
      <c r="R133" s="146">
        <f t="shared" si="2"/>
        <v>0</v>
      </c>
      <c r="S133" s="146">
        <v>0</v>
      </c>
      <c r="T133" s="147">
        <f t="shared" si="3"/>
        <v>0</v>
      </c>
      <c r="AR133" s="148" t="s">
        <v>261</v>
      </c>
      <c r="AT133" s="148" t="s">
        <v>167</v>
      </c>
      <c r="AU133" s="148" t="s">
        <v>84</v>
      </c>
      <c r="AY133" s="17" t="s">
        <v>165</v>
      </c>
      <c r="BE133" s="149">
        <f t="shared" si="4"/>
        <v>0</v>
      </c>
      <c r="BF133" s="149">
        <f t="shared" si="5"/>
        <v>0</v>
      </c>
      <c r="BG133" s="149">
        <f t="shared" si="6"/>
        <v>0</v>
      </c>
      <c r="BH133" s="149">
        <f t="shared" si="7"/>
        <v>0</v>
      </c>
      <c r="BI133" s="149">
        <f t="shared" si="8"/>
        <v>0</v>
      </c>
      <c r="BJ133" s="17" t="s">
        <v>84</v>
      </c>
      <c r="BK133" s="149">
        <f t="shared" si="9"/>
        <v>0</v>
      </c>
      <c r="BL133" s="17" t="s">
        <v>261</v>
      </c>
      <c r="BM133" s="148" t="s">
        <v>193</v>
      </c>
    </row>
    <row r="134" spans="2:65" s="1" customFormat="1" ht="16.5" customHeight="1">
      <c r="B134" s="136"/>
      <c r="C134" s="137" t="s">
        <v>116</v>
      </c>
      <c r="D134" s="137" t="s">
        <v>167</v>
      </c>
      <c r="E134" s="138" t="s">
        <v>782</v>
      </c>
      <c r="F134" s="139" t="s">
        <v>783</v>
      </c>
      <c r="G134" s="140" t="s">
        <v>620</v>
      </c>
      <c r="H134" s="141">
        <v>55</v>
      </c>
      <c r="I134" s="142"/>
      <c r="J134" s="143">
        <f t="shared" si="0"/>
        <v>0</v>
      </c>
      <c r="K134" s="139" t="s">
        <v>1</v>
      </c>
      <c r="L134" s="32"/>
      <c r="M134" s="144" t="s">
        <v>1</v>
      </c>
      <c r="N134" s="145" t="s">
        <v>41</v>
      </c>
      <c r="P134" s="146">
        <f t="shared" si="1"/>
        <v>0</v>
      </c>
      <c r="Q134" s="146">
        <v>0</v>
      </c>
      <c r="R134" s="146">
        <f t="shared" si="2"/>
        <v>0</v>
      </c>
      <c r="S134" s="146">
        <v>0</v>
      </c>
      <c r="T134" s="147">
        <f t="shared" si="3"/>
        <v>0</v>
      </c>
      <c r="AR134" s="148" t="s">
        <v>261</v>
      </c>
      <c r="AT134" s="148" t="s">
        <v>167</v>
      </c>
      <c r="AU134" s="148" t="s">
        <v>84</v>
      </c>
      <c r="AY134" s="17" t="s">
        <v>165</v>
      </c>
      <c r="BE134" s="149">
        <f t="shared" si="4"/>
        <v>0</v>
      </c>
      <c r="BF134" s="149">
        <f t="shared" si="5"/>
        <v>0</v>
      </c>
      <c r="BG134" s="149">
        <f t="shared" si="6"/>
        <v>0</v>
      </c>
      <c r="BH134" s="149">
        <f t="shared" si="7"/>
        <v>0</v>
      </c>
      <c r="BI134" s="149">
        <f t="shared" si="8"/>
        <v>0</v>
      </c>
      <c r="BJ134" s="17" t="s">
        <v>84</v>
      </c>
      <c r="BK134" s="149">
        <f t="shared" si="9"/>
        <v>0</v>
      </c>
      <c r="BL134" s="17" t="s">
        <v>261</v>
      </c>
      <c r="BM134" s="148" t="s">
        <v>216</v>
      </c>
    </row>
    <row r="135" spans="2:65" s="1" customFormat="1" ht="16.5" customHeight="1">
      <c r="B135" s="136"/>
      <c r="C135" s="137" t="s">
        <v>201</v>
      </c>
      <c r="D135" s="137" t="s">
        <v>167</v>
      </c>
      <c r="E135" s="138" t="s">
        <v>784</v>
      </c>
      <c r="F135" s="139" t="s">
        <v>785</v>
      </c>
      <c r="G135" s="140" t="s">
        <v>620</v>
      </c>
      <c r="H135" s="141">
        <v>75</v>
      </c>
      <c r="I135" s="142"/>
      <c r="J135" s="143">
        <f t="shared" si="0"/>
        <v>0</v>
      </c>
      <c r="K135" s="139" t="s">
        <v>1</v>
      </c>
      <c r="L135" s="32"/>
      <c r="M135" s="144" t="s">
        <v>1</v>
      </c>
      <c r="N135" s="145" t="s">
        <v>41</v>
      </c>
      <c r="P135" s="146">
        <f t="shared" si="1"/>
        <v>0</v>
      </c>
      <c r="Q135" s="146">
        <v>0</v>
      </c>
      <c r="R135" s="146">
        <f t="shared" si="2"/>
        <v>0</v>
      </c>
      <c r="S135" s="146">
        <v>0</v>
      </c>
      <c r="T135" s="147">
        <f t="shared" si="3"/>
        <v>0</v>
      </c>
      <c r="AR135" s="148" t="s">
        <v>261</v>
      </c>
      <c r="AT135" s="148" t="s">
        <v>167</v>
      </c>
      <c r="AU135" s="148" t="s">
        <v>84</v>
      </c>
      <c r="AY135" s="17" t="s">
        <v>165</v>
      </c>
      <c r="BE135" s="149">
        <f t="shared" si="4"/>
        <v>0</v>
      </c>
      <c r="BF135" s="149">
        <f t="shared" si="5"/>
        <v>0</v>
      </c>
      <c r="BG135" s="149">
        <f t="shared" si="6"/>
        <v>0</v>
      </c>
      <c r="BH135" s="149">
        <f t="shared" si="7"/>
        <v>0</v>
      </c>
      <c r="BI135" s="149">
        <f t="shared" si="8"/>
        <v>0</v>
      </c>
      <c r="BJ135" s="17" t="s">
        <v>84</v>
      </c>
      <c r="BK135" s="149">
        <f t="shared" si="9"/>
        <v>0</v>
      </c>
      <c r="BL135" s="17" t="s">
        <v>261</v>
      </c>
      <c r="BM135" s="148" t="s">
        <v>226</v>
      </c>
    </row>
    <row r="136" spans="2:65" s="1" customFormat="1" ht="16.5" customHeight="1">
      <c r="B136" s="136"/>
      <c r="C136" s="137" t="s">
        <v>193</v>
      </c>
      <c r="D136" s="137" t="s">
        <v>167</v>
      </c>
      <c r="E136" s="138" t="s">
        <v>786</v>
      </c>
      <c r="F136" s="139" t="s">
        <v>787</v>
      </c>
      <c r="G136" s="140" t="s">
        <v>620</v>
      </c>
      <c r="H136" s="141">
        <v>150</v>
      </c>
      <c r="I136" s="142"/>
      <c r="J136" s="143">
        <f t="shared" si="0"/>
        <v>0</v>
      </c>
      <c r="K136" s="139" t="s">
        <v>788</v>
      </c>
      <c r="L136" s="32"/>
      <c r="M136" s="144" t="s">
        <v>1</v>
      </c>
      <c r="N136" s="145" t="s">
        <v>41</v>
      </c>
      <c r="P136" s="146">
        <f t="shared" si="1"/>
        <v>0</v>
      </c>
      <c r="Q136" s="146">
        <v>0</v>
      </c>
      <c r="R136" s="146">
        <f t="shared" si="2"/>
        <v>0</v>
      </c>
      <c r="S136" s="146">
        <v>0</v>
      </c>
      <c r="T136" s="147">
        <f t="shared" si="3"/>
        <v>0</v>
      </c>
      <c r="AR136" s="148" t="s">
        <v>261</v>
      </c>
      <c r="AT136" s="148" t="s">
        <v>167</v>
      </c>
      <c r="AU136" s="148" t="s">
        <v>84</v>
      </c>
      <c r="AY136" s="17" t="s">
        <v>165</v>
      </c>
      <c r="BE136" s="149">
        <f t="shared" si="4"/>
        <v>0</v>
      </c>
      <c r="BF136" s="149">
        <f t="shared" si="5"/>
        <v>0</v>
      </c>
      <c r="BG136" s="149">
        <f t="shared" si="6"/>
        <v>0</v>
      </c>
      <c r="BH136" s="149">
        <f t="shared" si="7"/>
        <v>0</v>
      </c>
      <c r="BI136" s="149">
        <f t="shared" si="8"/>
        <v>0</v>
      </c>
      <c r="BJ136" s="17" t="s">
        <v>84</v>
      </c>
      <c r="BK136" s="149">
        <f t="shared" si="9"/>
        <v>0</v>
      </c>
      <c r="BL136" s="17" t="s">
        <v>261</v>
      </c>
      <c r="BM136" s="148" t="s">
        <v>8</v>
      </c>
    </row>
    <row r="137" spans="2:65" s="1" customFormat="1" ht="16.5" customHeight="1">
      <c r="B137" s="136"/>
      <c r="C137" s="137" t="s">
        <v>211</v>
      </c>
      <c r="D137" s="137" t="s">
        <v>167</v>
      </c>
      <c r="E137" s="138" t="s">
        <v>789</v>
      </c>
      <c r="F137" s="139" t="s">
        <v>790</v>
      </c>
      <c r="G137" s="140" t="s">
        <v>620</v>
      </c>
      <c r="H137" s="141">
        <v>185</v>
      </c>
      <c r="I137" s="142"/>
      <c r="J137" s="143">
        <f t="shared" si="0"/>
        <v>0</v>
      </c>
      <c r="K137" s="139" t="s">
        <v>788</v>
      </c>
      <c r="L137" s="32"/>
      <c r="M137" s="144" t="s">
        <v>1</v>
      </c>
      <c r="N137" s="145" t="s">
        <v>41</v>
      </c>
      <c r="P137" s="146">
        <f t="shared" si="1"/>
        <v>0</v>
      </c>
      <c r="Q137" s="146">
        <v>0</v>
      </c>
      <c r="R137" s="146">
        <f t="shared" si="2"/>
        <v>0</v>
      </c>
      <c r="S137" s="146">
        <v>0</v>
      </c>
      <c r="T137" s="147">
        <f t="shared" si="3"/>
        <v>0</v>
      </c>
      <c r="AR137" s="148" t="s">
        <v>261</v>
      </c>
      <c r="AT137" s="148" t="s">
        <v>167</v>
      </c>
      <c r="AU137" s="148" t="s">
        <v>84</v>
      </c>
      <c r="AY137" s="17" t="s">
        <v>165</v>
      </c>
      <c r="BE137" s="149">
        <f t="shared" si="4"/>
        <v>0</v>
      </c>
      <c r="BF137" s="149">
        <f t="shared" si="5"/>
        <v>0</v>
      </c>
      <c r="BG137" s="149">
        <f t="shared" si="6"/>
        <v>0</v>
      </c>
      <c r="BH137" s="149">
        <f t="shared" si="7"/>
        <v>0</v>
      </c>
      <c r="BI137" s="149">
        <f t="shared" si="8"/>
        <v>0</v>
      </c>
      <c r="BJ137" s="17" t="s">
        <v>84</v>
      </c>
      <c r="BK137" s="149">
        <f t="shared" si="9"/>
        <v>0</v>
      </c>
      <c r="BL137" s="17" t="s">
        <v>261</v>
      </c>
      <c r="BM137" s="148" t="s">
        <v>250</v>
      </c>
    </row>
    <row r="138" spans="2:65" s="1" customFormat="1" ht="16.5" customHeight="1">
      <c r="B138" s="136"/>
      <c r="C138" s="137" t="s">
        <v>216</v>
      </c>
      <c r="D138" s="137" t="s">
        <v>167</v>
      </c>
      <c r="E138" s="138" t="s">
        <v>791</v>
      </c>
      <c r="F138" s="139" t="s">
        <v>792</v>
      </c>
      <c r="G138" s="140" t="s">
        <v>620</v>
      </c>
      <c r="H138" s="141">
        <v>87</v>
      </c>
      <c r="I138" s="142"/>
      <c r="J138" s="143">
        <f t="shared" si="0"/>
        <v>0</v>
      </c>
      <c r="K138" s="139" t="s">
        <v>788</v>
      </c>
      <c r="L138" s="32"/>
      <c r="M138" s="144" t="s">
        <v>1</v>
      </c>
      <c r="N138" s="145" t="s">
        <v>41</v>
      </c>
      <c r="P138" s="146">
        <f t="shared" si="1"/>
        <v>0</v>
      </c>
      <c r="Q138" s="146">
        <v>0</v>
      </c>
      <c r="R138" s="146">
        <f t="shared" si="2"/>
        <v>0</v>
      </c>
      <c r="S138" s="146">
        <v>0</v>
      </c>
      <c r="T138" s="147">
        <f t="shared" si="3"/>
        <v>0</v>
      </c>
      <c r="AR138" s="148" t="s">
        <v>261</v>
      </c>
      <c r="AT138" s="148" t="s">
        <v>167</v>
      </c>
      <c r="AU138" s="148" t="s">
        <v>84</v>
      </c>
      <c r="AY138" s="17" t="s">
        <v>165</v>
      </c>
      <c r="BE138" s="149">
        <f t="shared" si="4"/>
        <v>0</v>
      </c>
      <c r="BF138" s="149">
        <f t="shared" si="5"/>
        <v>0</v>
      </c>
      <c r="BG138" s="149">
        <f t="shared" si="6"/>
        <v>0</v>
      </c>
      <c r="BH138" s="149">
        <f t="shared" si="7"/>
        <v>0</v>
      </c>
      <c r="BI138" s="149">
        <f t="shared" si="8"/>
        <v>0</v>
      </c>
      <c r="BJ138" s="17" t="s">
        <v>84</v>
      </c>
      <c r="BK138" s="149">
        <f t="shared" si="9"/>
        <v>0</v>
      </c>
      <c r="BL138" s="17" t="s">
        <v>261</v>
      </c>
      <c r="BM138" s="148" t="s">
        <v>261</v>
      </c>
    </row>
    <row r="139" spans="2:65" s="1" customFormat="1" ht="16.5" customHeight="1">
      <c r="B139" s="136"/>
      <c r="C139" s="137" t="s">
        <v>221</v>
      </c>
      <c r="D139" s="137" t="s">
        <v>167</v>
      </c>
      <c r="E139" s="138" t="s">
        <v>793</v>
      </c>
      <c r="F139" s="139" t="s">
        <v>794</v>
      </c>
      <c r="G139" s="140" t="s">
        <v>620</v>
      </c>
      <c r="H139" s="141">
        <v>55</v>
      </c>
      <c r="I139" s="142"/>
      <c r="J139" s="143">
        <f t="shared" si="0"/>
        <v>0</v>
      </c>
      <c r="K139" s="139" t="s">
        <v>788</v>
      </c>
      <c r="L139" s="32"/>
      <c r="M139" s="144" t="s">
        <v>1</v>
      </c>
      <c r="N139" s="145" t="s">
        <v>41</v>
      </c>
      <c r="P139" s="146">
        <f t="shared" si="1"/>
        <v>0</v>
      </c>
      <c r="Q139" s="146">
        <v>0</v>
      </c>
      <c r="R139" s="146">
        <f t="shared" si="2"/>
        <v>0</v>
      </c>
      <c r="S139" s="146">
        <v>0</v>
      </c>
      <c r="T139" s="147">
        <f t="shared" si="3"/>
        <v>0</v>
      </c>
      <c r="AR139" s="148" t="s">
        <v>261</v>
      </c>
      <c r="AT139" s="148" t="s">
        <v>167</v>
      </c>
      <c r="AU139" s="148" t="s">
        <v>84</v>
      </c>
      <c r="AY139" s="17" t="s">
        <v>165</v>
      </c>
      <c r="BE139" s="149">
        <f t="shared" si="4"/>
        <v>0</v>
      </c>
      <c r="BF139" s="149">
        <f t="shared" si="5"/>
        <v>0</v>
      </c>
      <c r="BG139" s="149">
        <f t="shared" si="6"/>
        <v>0</v>
      </c>
      <c r="BH139" s="149">
        <f t="shared" si="7"/>
        <v>0</v>
      </c>
      <c r="BI139" s="149">
        <f t="shared" si="8"/>
        <v>0</v>
      </c>
      <c r="BJ139" s="17" t="s">
        <v>84</v>
      </c>
      <c r="BK139" s="149">
        <f t="shared" si="9"/>
        <v>0</v>
      </c>
      <c r="BL139" s="17" t="s">
        <v>261</v>
      </c>
      <c r="BM139" s="148" t="s">
        <v>273</v>
      </c>
    </row>
    <row r="140" spans="2:65" s="1" customFormat="1" ht="16.5" customHeight="1">
      <c r="B140" s="136"/>
      <c r="C140" s="137" t="s">
        <v>226</v>
      </c>
      <c r="D140" s="137" t="s">
        <v>167</v>
      </c>
      <c r="E140" s="138" t="s">
        <v>795</v>
      </c>
      <c r="F140" s="139" t="s">
        <v>796</v>
      </c>
      <c r="G140" s="140" t="s">
        <v>620</v>
      </c>
      <c r="H140" s="141">
        <v>75</v>
      </c>
      <c r="I140" s="142"/>
      <c r="J140" s="143">
        <f t="shared" si="0"/>
        <v>0</v>
      </c>
      <c r="K140" s="139" t="s">
        <v>788</v>
      </c>
      <c r="L140" s="32"/>
      <c r="M140" s="144" t="s">
        <v>1</v>
      </c>
      <c r="N140" s="145" t="s">
        <v>41</v>
      </c>
      <c r="P140" s="146">
        <f t="shared" si="1"/>
        <v>0</v>
      </c>
      <c r="Q140" s="146">
        <v>0</v>
      </c>
      <c r="R140" s="146">
        <f t="shared" si="2"/>
        <v>0</v>
      </c>
      <c r="S140" s="146">
        <v>0</v>
      </c>
      <c r="T140" s="147">
        <f t="shared" si="3"/>
        <v>0</v>
      </c>
      <c r="AR140" s="148" t="s">
        <v>261</v>
      </c>
      <c r="AT140" s="148" t="s">
        <v>167</v>
      </c>
      <c r="AU140" s="148" t="s">
        <v>84</v>
      </c>
      <c r="AY140" s="17" t="s">
        <v>165</v>
      </c>
      <c r="BE140" s="149">
        <f t="shared" si="4"/>
        <v>0</v>
      </c>
      <c r="BF140" s="149">
        <f t="shared" si="5"/>
        <v>0</v>
      </c>
      <c r="BG140" s="149">
        <f t="shared" si="6"/>
        <v>0</v>
      </c>
      <c r="BH140" s="149">
        <f t="shared" si="7"/>
        <v>0</v>
      </c>
      <c r="BI140" s="149">
        <f t="shared" si="8"/>
        <v>0</v>
      </c>
      <c r="BJ140" s="17" t="s">
        <v>84</v>
      </c>
      <c r="BK140" s="149">
        <f t="shared" si="9"/>
        <v>0</v>
      </c>
      <c r="BL140" s="17" t="s">
        <v>261</v>
      </c>
      <c r="BM140" s="148" t="s">
        <v>286</v>
      </c>
    </row>
    <row r="141" spans="2:65" s="1" customFormat="1" ht="16.5" customHeight="1">
      <c r="B141" s="136"/>
      <c r="C141" s="137" t="s">
        <v>231</v>
      </c>
      <c r="D141" s="137" t="s">
        <v>167</v>
      </c>
      <c r="E141" s="138" t="s">
        <v>797</v>
      </c>
      <c r="F141" s="139" t="s">
        <v>798</v>
      </c>
      <c r="G141" s="140" t="s">
        <v>620</v>
      </c>
      <c r="H141" s="141">
        <v>552</v>
      </c>
      <c r="I141" s="142"/>
      <c r="J141" s="143">
        <f t="shared" si="0"/>
        <v>0</v>
      </c>
      <c r="K141" s="139" t="s">
        <v>788</v>
      </c>
      <c r="L141" s="32"/>
      <c r="M141" s="144" t="s">
        <v>1</v>
      </c>
      <c r="N141" s="145" t="s">
        <v>41</v>
      </c>
      <c r="P141" s="146">
        <f t="shared" si="1"/>
        <v>0</v>
      </c>
      <c r="Q141" s="146">
        <v>0</v>
      </c>
      <c r="R141" s="146">
        <f t="shared" si="2"/>
        <v>0</v>
      </c>
      <c r="S141" s="146">
        <v>0</v>
      </c>
      <c r="T141" s="147">
        <f t="shared" si="3"/>
        <v>0</v>
      </c>
      <c r="AR141" s="148" t="s">
        <v>261</v>
      </c>
      <c r="AT141" s="148" t="s">
        <v>167</v>
      </c>
      <c r="AU141" s="148" t="s">
        <v>84</v>
      </c>
      <c r="AY141" s="17" t="s">
        <v>165</v>
      </c>
      <c r="BE141" s="149">
        <f t="shared" si="4"/>
        <v>0</v>
      </c>
      <c r="BF141" s="149">
        <f t="shared" si="5"/>
        <v>0</v>
      </c>
      <c r="BG141" s="149">
        <f t="shared" si="6"/>
        <v>0</v>
      </c>
      <c r="BH141" s="149">
        <f t="shared" si="7"/>
        <v>0</v>
      </c>
      <c r="BI141" s="149">
        <f t="shared" si="8"/>
        <v>0</v>
      </c>
      <c r="BJ141" s="17" t="s">
        <v>84</v>
      </c>
      <c r="BK141" s="149">
        <f t="shared" si="9"/>
        <v>0</v>
      </c>
      <c r="BL141" s="17" t="s">
        <v>261</v>
      </c>
      <c r="BM141" s="148" t="s">
        <v>297</v>
      </c>
    </row>
    <row r="142" spans="2:65" s="1" customFormat="1" ht="16.5" customHeight="1">
      <c r="B142" s="136"/>
      <c r="C142" s="137" t="s">
        <v>8</v>
      </c>
      <c r="D142" s="137" t="s">
        <v>167</v>
      </c>
      <c r="E142" s="138" t="s">
        <v>799</v>
      </c>
      <c r="F142" s="139" t="s">
        <v>800</v>
      </c>
      <c r="G142" s="140" t="s">
        <v>620</v>
      </c>
      <c r="H142" s="141">
        <v>552</v>
      </c>
      <c r="I142" s="142"/>
      <c r="J142" s="143">
        <f t="shared" si="0"/>
        <v>0</v>
      </c>
      <c r="K142" s="139" t="s">
        <v>788</v>
      </c>
      <c r="L142" s="32"/>
      <c r="M142" s="144" t="s">
        <v>1</v>
      </c>
      <c r="N142" s="145" t="s">
        <v>41</v>
      </c>
      <c r="P142" s="146">
        <f t="shared" si="1"/>
        <v>0</v>
      </c>
      <c r="Q142" s="146">
        <v>0</v>
      </c>
      <c r="R142" s="146">
        <f t="shared" si="2"/>
        <v>0</v>
      </c>
      <c r="S142" s="146">
        <v>0</v>
      </c>
      <c r="T142" s="147">
        <f t="shared" si="3"/>
        <v>0</v>
      </c>
      <c r="AR142" s="148" t="s">
        <v>261</v>
      </c>
      <c r="AT142" s="148" t="s">
        <v>167</v>
      </c>
      <c r="AU142" s="148" t="s">
        <v>84</v>
      </c>
      <c r="AY142" s="17" t="s">
        <v>165</v>
      </c>
      <c r="BE142" s="149">
        <f t="shared" si="4"/>
        <v>0</v>
      </c>
      <c r="BF142" s="149">
        <f t="shared" si="5"/>
        <v>0</v>
      </c>
      <c r="BG142" s="149">
        <f t="shared" si="6"/>
        <v>0</v>
      </c>
      <c r="BH142" s="149">
        <f t="shared" si="7"/>
        <v>0</v>
      </c>
      <c r="BI142" s="149">
        <f t="shared" si="8"/>
        <v>0</v>
      </c>
      <c r="BJ142" s="17" t="s">
        <v>84</v>
      </c>
      <c r="BK142" s="149">
        <f t="shared" si="9"/>
        <v>0</v>
      </c>
      <c r="BL142" s="17" t="s">
        <v>261</v>
      </c>
      <c r="BM142" s="148" t="s">
        <v>309</v>
      </c>
    </row>
    <row r="143" spans="2:65" s="1" customFormat="1" ht="16.5" customHeight="1">
      <c r="B143" s="136"/>
      <c r="C143" s="137" t="s">
        <v>245</v>
      </c>
      <c r="D143" s="137" t="s">
        <v>167</v>
      </c>
      <c r="E143" s="138" t="s">
        <v>801</v>
      </c>
      <c r="F143" s="139" t="s">
        <v>802</v>
      </c>
      <c r="G143" s="140" t="s">
        <v>803</v>
      </c>
      <c r="H143" s="141">
        <v>1</v>
      </c>
      <c r="I143" s="142"/>
      <c r="J143" s="143">
        <f t="shared" si="0"/>
        <v>0</v>
      </c>
      <c r="K143" s="139" t="s">
        <v>1</v>
      </c>
      <c r="L143" s="32"/>
      <c r="M143" s="144" t="s">
        <v>1</v>
      </c>
      <c r="N143" s="145" t="s">
        <v>41</v>
      </c>
      <c r="P143" s="146">
        <f t="shared" si="1"/>
        <v>0</v>
      </c>
      <c r="Q143" s="146">
        <v>0</v>
      </c>
      <c r="R143" s="146">
        <f t="shared" si="2"/>
        <v>0</v>
      </c>
      <c r="S143" s="146">
        <v>0</v>
      </c>
      <c r="T143" s="147">
        <f t="shared" si="3"/>
        <v>0</v>
      </c>
      <c r="AR143" s="148" t="s">
        <v>261</v>
      </c>
      <c r="AT143" s="148" t="s">
        <v>167</v>
      </c>
      <c r="AU143" s="148" t="s">
        <v>84</v>
      </c>
      <c r="AY143" s="17" t="s">
        <v>165</v>
      </c>
      <c r="BE143" s="149">
        <f t="shared" si="4"/>
        <v>0</v>
      </c>
      <c r="BF143" s="149">
        <f t="shared" si="5"/>
        <v>0</v>
      </c>
      <c r="BG143" s="149">
        <f t="shared" si="6"/>
        <v>0</v>
      </c>
      <c r="BH143" s="149">
        <f t="shared" si="7"/>
        <v>0</v>
      </c>
      <c r="BI143" s="149">
        <f t="shared" si="8"/>
        <v>0</v>
      </c>
      <c r="BJ143" s="17" t="s">
        <v>84</v>
      </c>
      <c r="BK143" s="149">
        <f t="shared" si="9"/>
        <v>0</v>
      </c>
      <c r="BL143" s="17" t="s">
        <v>261</v>
      </c>
      <c r="BM143" s="148" t="s">
        <v>323</v>
      </c>
    </row>
    <row r="144" spans="2:65" s="1" customFormat="1" ht="16.5" customHeight="1">
      <c r="B144" s="136"/>
      <c r="C144" s="137" t="s">
        <v>250</v>
      </c>
      <c r="D144" s="137" t="s">
        <v>167</v>
      </c>
      <c r="E144" s="138" t="s">
        <v>804</v>
      </c>
      <c r="F144" s="139" t="s">
        <v>805</v>
      </c>
      <c r="G144" s="140" t="s">
        <v>182</v>
      </c>
      <c r="H144" s="141">
        <v>0.45</v>
      </c>
      <c r="I144" s="142"/>
      <c r="J144" s="143">
        <f t="shared" si="0"/>
        <v>0</v>
      </c>
      <c r="K144" s="139" t="s">
        <v>788</v>
      </c>
      <c r="L144" s="32"/>
      <c r="M144" s="144" t="s">
        <v>1</v>
      </c>
      <c r="N144" s="145" t="s">
        <v>41</v>
      </c>
      <c r="P144" s="146">
        <f t="shared" si="1"/>
        <v>0</v>
      </c>
      <c r="Q144" s="146">
        <v>0</v>
      </c>
      <c r="R144" s="146">
        <f t="shared" si="2"/>
        <v>0</v>
      </c>
      <c r="S144" s="146">
        <v>0</v>
      </c>
      <c r="T144" s="147">
        <f t="shared" si="3"/>
        <v>0</v>
      </c>
      <c r="AR144" s="148" t="s">
        <v>261</v>
      </c>
      <c r="AT144" s="148" t="s">
        <v>167</v>
      </c>
      <c r="AU144" s="148" t="s">
        <v>84</v>
      </c>
      <c r="AY144" s="17" t="s">
        <v>165</v>
      </c>
      <c r="BE144" s="149">
        <f t="shared" si="4"/>
        <v>0</v>
      </c>
      <c r="BF144" s="149">
        <f t="shared" si="5"/>
        <v>0</v>
      </c>
      <c r="BG144" s="149">
        <f t="shared" si="6"/>
        <v>0</v>
      </c>
      <c r="BH144" s="149">
        <f t="shared" si="7"/>
        <v>0</v>
      </c>
      <c r="BI144" s="149">
        <f t="shared" si="8"/>
        <v>0</v>
      </c>
      <c r="BJ144" s="17" t="s">
        <v>84</v>
      </c>
      <c r="BK144" s="149">
        <f t="shared" si="9"/>
        <v>0</v>
      </c>
      <c r="BL144" s="17" t="s">
        <v>261</v>
      </c>
      <c r="BM144" s="148" t="s">
        <v>334</v>
      </c>
    </row>
    <row r="145" spans="2:65" s="11" customFormat="1" ht="25.9" customHeight="1">
      <c r="B145" s="124"/>
      <c r="D145" s="125" t="s">
        <v>75</v>
      </c>
      <c r="E145" s="126" t="s">
        <v>382</v>
      </c>
      <c r="F145" s="126" t="s">
        <v>806</v>
      </c>
      <c r="I145" s="127"/>
      <c r="J145" s="128">
        <f>BK145</f>
        <v>0</v>
      </c>
      <c r="L145" s="124"/>
      <c r="M145" s="129"/>
      <c r="P145" s="130">
        <f>SUM(P146:P199)</f>
        <v>0</v>
      </c>
      <c r="R145" s="130">
        <f>SUM(R146:R199)</f>
        <v>0</v>
      </c>
      <c r="T145" s="131">
        <f>SUM(T146:T199)</f>
        <v>0</v>
      </c>
      <c r="AR145" s="125" t="s">
        <v>86</v>
      </c>
      <c r="AT145" s="132" t="s">
        <v>75</v>
      </c>
      <c r="AU145" s="132" t="s">
        <v>76</v>
      </c>
      <c r="AY145" s="125" t="s">
        <v>165</v>
      </c>
      <c r="BK145" s="133">
        <f>SUM(BK146:BK199)</f>
        <v>0</v>
      </c>
    </row>
    <row r="146" spans="2:65" s="1" customFormat="1" ht="16.5" customHeight="1">
      <c r="B146" s="136"/>
      <c r="C146" s="137" t="s">
        <v>255</v>
      </c>
      <c r="D146" s="137" t="s">
        <v>167</v>
      </c>
      <c r="E146" s="138" t="s">
        <v>807</v>
      </c>
      <c r="F146" s="139" t="s">
        <v>808</v>
      </c>
      <c r="G146" s="140" t="s">
        <v>387</v>
      </c>
      <c r="H146" s="141">
        <v>1</v>
      </c>
      <c r="I146" s="142"/>
      <c r="J146" s="143">
        <f>ROUND(I146*H146,2)</f>
        <v>0</v>
      </c>
      <c r="K146" s="139" t="s">
        <v>788</v>
      </c>
      <c r="L146" s="32"/>
      <c r="M146" s="144" t="s">
        <v>1</v>
      </c>
      <c r="N146" s="145" t="s">
        <v>41</v>
      </c>
      <c r="P146" s="146">
        <f>O146*H146</f>
        <v>0</v>
      </c>
      <c r="Q146" s="146">
        <v>0</v>
      </c>
      <c r="R146" s="146">
        <f>Q146*H146</f>
        <v>0</v>
      </c>
      <c r="S146" s="146">
        <v>0</v>
      </c>
      <c r="T146" s="147">
        <f>S146*H146</f>
        <v>0</v>
      </c>
      <c r="AR146" s="148" t="s">
        <v>261</v>
      </c>
      <c r="AT146" s="148" t="s">
        <v>167</v>
      </c>
      <c r="AU146" s="148" t="s">
        <v>84</v>
      </c>
      <c r="AY146" s="17" t="s">
        <v>165</v>
      </c>
      <c r="BE146" s="149">
        <f>IF(N146="základní",J146,0)</f>
        <v>0</v>
      </c>
      <c r="BF146" s="149">
        <f>IF(N146="snížená",J146,0)</f>
        <v>0</v>
      </c>
      <c r="BG146" s="149">
        <f>IF(N146="zákl. přenesená",J146,0)</f>
        <v>0</v>
      </c>
      <c r="BH146" s="149">
        <f>IF(N146="sníž. přenesená",J146,0)</f>
        <v>0</v>
      </c>
      <c r="BI146" s="149">
        <f>IF(N146="nulová",J146,0)</f>
        <v>0</v>
      </c>
      <c r="BJ146" s="17" t="s">
        <v>84</v>
      </c>
      <c r="BK146" s="149">
        <f>ROUND(I146*H146,2)</f>
        <v>0</v>
      </c>
      <c r="BL146" s="17" t="s">
        <v>261</v>
      </c>
      <c r="BM146" s="148" t="s">
        <v>347</v>
      </c>
    </row>
    <row r="147" spans="2:65" s="1" customFormat="1" ht="16.5" customHeight="1">
      <c r="B147" s="136"/>
      <c r="C147" s="137" t="s">
        <v>261</v>
      </c>
      <c r="D147" s="137" t="s">
        <v>167</v>
      </c>
      <c r="E147" s="138" t="s">
        <v>809</v>
      </c>
      <c r="F147" s="139" t="s">
        <v>810</v>
      </c>
      <c r="G147" s="140" t="s">
        <v>387</v>
      </c>
      <c r="H147" s="141">
        <v>1</v>
      </c>
      <c r="I147" s="142"/>
      <c r="J147" s="143">
        <f>ROUND(I147*H147,2)</f>
        <v>0</v>
      </c>
      <c r="K147" s="139" t="s">
        <v>1</v>
      </c>
      <c r="L147" s="32"/>
      <c r="M147" s="144" t="s">
        <v>1</v>
      </c>
      <c r="N147" s="145" t="s">
        <v>41</v>
      </c>
      <c r="P147" s="146">
        <f>O147*H147</f>
        <v>0</v>
      </c>
      <c r="Q147" s="146">
        <v>0</v>
      </c>
      <c r="R147" s="146">
        <f>Q147*H147</f>
        <v>0</v>
      </c>
      <c r="S147" s="146">
        <v>0</v>
      </c>
      <c r="T147" s="147">
        <f>S147*H147</f>
        <v>0</v>
      </c>
      <c r="AR147" s="148" t="s">
        <v>261</v>
      </c>
      <c r="AT147" s="148" t="s">
        <v>167</v>
      </c>
      <c r="AU147" s="148" t="s">
        <v>84</v>
      </c>
      <c r="AY147" s="17" t="s">
        <v>165</v>
      </c>
      <c r="BE147" s="149">
        <f>IF(N147="základní",J147,0)</f>
        <v>0</v>
      </c>
      <c r="BF147" s="149">
        <f>IF(N147="snížená",J147,0)</f>
        <v>0</v>
      </c>
      <c r="BG147" s="149">
        <f>IF(N147="zákl. přenesená",J147,0)</f>
        <v>0</v>
      </c>
      <c r="BH147" s="149">
        <f>IF(N147="sníž. přenesená",J147,0)</f>
        <v>0</v>
      </c>
      <c r="BI147" s="149">
        <f>IF(N147="nulová",J147,0)</f>
        <v>0</v>
      </c>
      <c r="BJ147" s="17" t="s">
        <v>84</v>
      </c>
      <c r="BK147" s="149">
        <f>ROUND(I147*H147,2)</f>
        <v>0</v>
      </c>
      <c r="BL147" s="17" t="s">
        <v>261</v>
      </c>
      <c r="BM147" s="148" t="s">
        <v>357</v>
      </c>
    </row>
    <row r="148" spans="2:65" s="1" customFormat="1" ht="39">
      <c r="B148" s="32"/>
      <c r="D148" s="154" t="s">
        <v>175</v>
      </c>
      <c r="F148" s="155" t="s">
        <v>811</v>
      </c>
      <c r="I148" s="152"/>
      <c r="L148" s="32"/>
      <c r="M148" s="153"/>
      <c r="T148" s="56"/>
      <c r="AT148" s="17" t="s">
        <v>175</v>
      </c>
      <c r="AU148" s="17" t="s">
        <v>84</v>
      </c>
    </row>
    <row r="149" spans="2:65" s="1" customFormat="1" ht="16.5" customHeight="1">
      <c r="B149" s="136"/>
      <c r="C149" s="137" t="s">
        <v>268</v>
      </c>
      <c r="D149" s="137" t="s">
        <v>167</v>
      </c>
      <c r="E149" s="138" t="s">
        <v>812</v>
      </c>
      <c r="F149" s="139" t="s">
        <v>813</v>
      </c>
      <c r="G149" s="140" t="s">
        <v>387</v>
      </c>
      <c r="H149" s="141">
        <v>1</v>
      </c>
      <c r="I149" s="142"/>
      <c r="J149" s="143">
        <f>ROUND(I149*H149,2)</f>
        <v>0</v>
      </c>
      <c r="K149" s="139" t="s">
        <v>788</v>
      </c>
      <c r="L149" s="32"/>
      <c r="M149" s="144" t="s">
        <v>1</v>
      </c>
      <c r="N149" s="145" t="s">
        <v>41</v>
      </c>
      <c r="P149" s="146">
        <f>O149*H149</f>
        <v>0</v>
      </c>
      <c r="Q149" s="146">
        <v>0</v>
      </c>
      <c r="R149" s="146">
        <f>Q149*H149</f>
        <v>0</v>
      </c>
      <c r="S149" s="146">
        <v>0</v>
      </c>
      <c r="T149" s="147">
        <f>S149*H149</f>
        <v>0</v>
      </c>
      <c r="AR149" s="148" t="s">
        <v>261</v>
      </c>
      <c r="AT149" s="148" t="s">
        <v>167</v>
      </c>
      <c r="AU149" s="148" t="s">
        <v>84</v>
      </c>
      <c r="AY149" s="17" t="s">
        <v>165</v>
      </c>
      <c r="BE149" s="149">
        <f>IF(N149="základní",J149,0)</f>
        <v>0</v>
      </c>
      <c r="BF149" s="149">
        <f>IF(N149="snížená",J149,0)</f>
        <v>0</v>
      </c>
      <c r="BG149" s="149">
        <f>IF(N149="zákl. přenesená",J149,0)</f>
        <v>0</v>
      </c>
      <c r="BH149" s="149">
        <f>IF(N149="sníž. přenesená",J149,0)</f>
        <v>0</v>
      </c>
      <c r="BI149" s="149">
        <f>IF(N149="nulová",J149,0)</f>
        <v>0</v>
      </c>
      <c r="BJ149" s="17" t="s">
        <v>84</v>
      </c>
      <c r="BK149" s="149">
        <f>ROUND(I149*H149,2)</f>
        <v>0</v>
      </c>
      <c r="BL149" s="17" t="s">
        <v>261</v>
      </c>
      <c r="BM149" s="148" t="s">
        <v>368</v>
      </c>
    </row>
    <row r="150" spans="2:65" s="1" customFormat="1" ht="29.25">
      <c r="B150" s="32"/>
      <c r="D150" s="154" t="s">
        <v>175</v>
      </c>
      <c r="F150" s="155" t="s">
        <v>814</v>
      </c>
      <c r="I150" s="152"/>
      <c r="L150" s="32"/>
      <c r="M150" s="153"/>
      <c r="T150" s="56"/>
      <c r="AT150" s="17" t="s">
        <v>175</v>
      </c>
      <c r="AU150" s="17" t="s">
        <v>84</v>
      </c>
    </row>
    <row r="151" spans="2:65" s="1" customFormat="1" ht="16.5" customHeight="1">
      <c r="B151" s="136"/>
      <c r="C151" s="137" t="s">
        <v>273</v>
      </c>
      <c r="D151" s="137" t="s">
        <v>167</v>
      </c>
      <c r="E151" s="138" t="s">
        <v>815</v>
      </c>
      <c r="F151" s="139" t="s">
        <v>816</v>
      </c>
      <c r="G151" s="140" t="s">
        <v>387</v>
      </c>
      <c r="H151" s="141">
        <v>1</v>
      </c>
      <c r="I151" s="142"/>
      <c r="J151" s="143">
        <f>ROUND(I151*H151,2)</f>
        <v>0</v>
      </c>
      <c r="K151" s="139" t="s">
        <v>788</v>
      </c>
      <c r="L151" s="32"/>
      <c r="M151" s="144" t="s">
        <v>1</v>
      </c>
      <c r="N151" s="145" t="s">
        <v>41</v>
      </c>
      <c r="P151" s="146">
        <f>O151*H151</f>
        <v>0</v>
      </c>
      <c r="Q151" s="146">
        <v>0</v>
      </c>
      <c r="R151" s="146">
        <f>Q151*H151</f>
        <v>0</v>
      </c>
      <c r="S151" s="146">
        <v>0</v>
      </c>
      <c r="T151" s="147">
        <f>S151*H151</f>
        <v>0</v>
      </c>
      <c r="AR151" s="148" t="s">
        <v>261</v>
      </c>
      <c r="AT151" s="148" t="s">
        <v>167</v>
      </c>
      <c r="AU151" s="148" t="s">
        <v>84</v>
      </c>
      <c r="AY151" s="17" t="s">
        <v>165</v>
      </c>
      <c r="BE151" s="149">
        <f>IF(N151="základní",J151,0)</f>
        <v>0</v>
      </c>
      <c r="BF151" s="149">
        <f>IF(N151="snížená",J151,0)</f>
        <v>0</v>
      </c>
      <c r="BG151" s="149">
        <f>IF(N151="zákl. přenesená",J151,0)</f>
        <v>0</v>
      </c>
      <c r="BH151" s="149">
        <f>IF(N151="sníž. přenesená",J151,0)</f>
        <v>0</v>
      </c>
      <c r="BI151" s="149">
        <f>IF(N151="nulová",J151,0)</f>
        <v>0</v>
      </c>
      <c r="BJ151" s="17" t="s">
        <v>84</v>
      </c>
      <c r="BK151" s="149">
        <f>ROUND(I151*H151,2)</f>
        <v>0</v>
      </c>
      <c r="BL151" s="17" t="s">
        <v>261</v>
      </c>
      <c r="BM151" s="148" t="s">
        <v>384</v>
      </c>
    </row>
    <row r="152" spans="2:65" s="1" customFormat="1" ht="16.5" customHeight="1">
      <c r="B152" s="136"/>
      <c r="C152" s="137" t="s">
        <v>280</v>
      </c>
      <c r="D152" s="137" t="s">
        <v>167</v>
      </c>
      <c r="E152" s="138" t="s">
        <v>817</v>
      </c>
      <c r="F152" s="139" t="s">
        <v>818</v>
      </c>
      <c r="G152" s="140" t="s">
        <v>387</v>
      </c>
      <c r="H152" s="141">
        <v>1</v>
      </c>
      <c r="I152" s="142"/>
      <c r="J152" s="143">
        <f>ROUND(I152*H152,2)</f>
        <v>0</v>
      </c>
      <c r="K152" s="139" t="s">
        <v>1</v>
      </c>
      <c r="L152" s="32"/>
      <c r="M152" s="144" t="s">
        <v>1</v>
      </c>
      <c r="N152" s="145" t="s">
        <v>41</v>
      </c>
      <c r="P152" s="146">
        <f>O152*H152</f>
        <v>0</v>
      </c>
      <c r="Q152" s="146">
        <v>0</v>
      </c>
      <c r="R152" s="146">
        <f>Q152*H152</f>
        <v>0</v>
      </c>
      <c r="S152" s="146">
        <v>0</v>
      </c>
      <c r="T152" s="147">
        <f>S152*H152</f>
        <v>0</v>
      </c>
      <c r="AR152" s="148" t="s">
        <v>261</v>
      </c>
      <c r="AT152" s="148" t="s">
        <v>167</v>
      </c>
      <c r="AU152" s="148" t="s">
        <v>84</v>
      </c>
      <c r="AY152" s="17" t="s">
        <v>165</v>
      </c>
      <c r="BE152" s="149">
        <f>IF(N152="základní",J152,0)</f>
        <v>0</v>
      </c>
      <c r="BF152" s="149">
        <f>IF(N152="snížená",J152,0)</f>
        <v>0</v>
      </c>
      <c r="BG152" s="149">
        <f>IF(N152="zákl. přenesená",J152,0)</f>
        <v>0</v>
      </c>
      <c r="BH152" s="149">
        <f>IF(N152="sníž. přenesená",J152,0)</f>
        <v>0</v>
      </c>
      <c r="BI152" s="149">
        <f>IF(N152="nulová",J152,0)</f>
        <v>0</v>
      </c>
      <c r="BJ152" s="17" t="s">
        <v>84</v>
      </c>
      <c r="BK152" s="149">
        <f>ROUND(I152*H152,2)</f>
        <v>0</v>
      </c>
      <c r="BL152" s="17" t="s">
        <v>261</v>
      </c>
      <c r="BM152" s="148" t="s">
        <v>395</v>
      </c>
    </row>
    <row r="153" spans="2:65" s="1" customFormat="1" ht="16.5" customHeight="1">
      <c r="B153" s="136"/>
      <c r="C153" s="137" t="s">
        <v>286</v>
      </c>
      <c r="D153" s="137" t="s">
        <v>167</v>
      </c>
      <c r="E153" s="138" t="s">
        <v>819</v>
      </c>
      <c r="F153" s="139" t="s">
        <v>820</v>
      </c>
      <c r="G153" s="140" t="s">
        <v>387</v>
      </c>
      <c r="H153" s="141">
        <v>1</v>
      </c>
      <c r="I153" s="142"/>
      <c r="J153" s="143">
        <f>ROUND(I153*H153,2)</f>
        <v>0</v>
      </c>
      <c r="K153" s="139" t="s">
        <v>1</v>
      </c>
      <c r="L153" s="32"/>
      <c r="M153" s="144" t="s">
        <v>1</v>
      </c>
      <c r="N153" s="145" t="s">
        <v>41</v>
      </c>
      <c r="P153" s="146">
        <f>O153*H153</f>
        <v>0</v>
      </c>
      <c r="Q153" s="146">
        <v>0</v>
      </c>
      <c r="R153" s="146">
        <f>Q153*H153</f>
        <v>0</v>
      </c>
      <c r="S153" s="146">
        <v>0</v>
      </c>
      <c r="T153" s="147">
        <f>S153*H153</f>
        <v>0</v>
      </c>
      <c r="AR153" s="148" t="s">
        <v>261</v>
      </c>
      <c r="AT153" s="148" t="s">
        <v>167</v>
      </c>
      <c r="AU153" s="148" t="s">
        <v>84</v>
      </c>
      <c r="AY153" s="17" t="s">
        <v>165</v>
      </c>
      <c r="BE153" s="149">
        <f>IF(N153="základní",J153,0)</f>
        <v>0</v>
      </c>
      <c r="BF153" s="149">
        <f>IF(N153="snížená",J153,0)</f>
        <v>0</v>
      </c>
      <c r="BG153" s="149">
        <f>IF(N153="zákl. přenesená",J153,0)</f>
        <v>0</v>
      </c>
      <c r="BH153" s="149">
        <f>IF(N153="sníž. přenesená",J153,0)</f>
        <v>0</v>
      </c>
      <c r="BI153" s="149">
        <f>IF(N153="nulová",J153,0)</f>
        <v>0</v>
      </c>
      <c r="BJ153" s="17" t="s">
        <v>84</v>
      </c>
      <c r="BK153" s="149">
        <f>ROUND(I153*H153,2)</f>
        <v>0</v>
      </c>
      <c r="BL153" s="17" t="s">
        <v>261</v>
      </c>
      <c r="BM153" s="148" t="s">
        <v>407</v>
      </c>
    </row>
    <row r="154" spans="2:65" s="1" customFormat="1" ht="19.5">
      <c r="B154" s="32"/>
      <c r="D154" s="154" t="s">
        <v>175</v>
      </c>
      <c r="F154" s="155" t="s">
        <v>821</v>
      </c>
      <c r="I154" s="152"/>
      <c r="L154" s="32"/>
      <c r="M154" s="153"/>
      <c r="T154" s="56"/>
      <c r="AT154" s="17" t="s">
        <v>175</v>
      </c>
      <c r="AU154" s="17" t="s">
        <v>84</v>
      </c>
    </row>
    <row r="155" spans="2:65" s="1" customFormat="1" ht="16.5" customHeight="1">
      <c r="B155" s="136"/>
      <c r="C155" s="137" t="s">
        <v>7</v>
      </c>
      <c r="D155" s="137" t="s">
        <v>167</v>
      </c>
      <c r="E155" s="138" t="s">
        <v>822</v>
      </c>
      <c r="F155" s="139" t="s">
        <v>823</v>
      </c>
      <c r="G155" s="140" t="s">
        <v>387</v>
      </c>
      <c r="H155" s="141">
        <v>1</v>
      </c>
      <c r="I155" s="142"/>
      <c r="J155" s="143">
        <f>ROUND(I155*H155,2)</f>
        <v>0</v>
      </c>
      <c r="K155" s="139" t="s">
        <v>1</v>
      </c>
      <c r="L155" s="32"/>
      <c r="M155" s="144" t="s">
        <v>1</v>
      </c>
      <c r="N155" s="145" t="s">
        <v>41</v>
      </c>
      <c r="P155" s="146">
        <f>O155*H155</f>
        <v>0</v>
      </c>
      <c r="Q155" s="146">
        <v>0</v>
      </c>
      <c r="R155" s="146">
        <f>Q155*H155</f>
        <v>0</v>
      </c>
      <c r="S155" s="146">
        <v>0</v>
      </c>
      <c r="T155" s="147">
        <f>S155*H155</f>
        <v>0</v>
      </c>
      <c r="AR155" s="148" t="s">
        <v>261</v>
      </c>
      <c r="AT155" s="148" t="s">
        <v>167</v>
      </c>
      <c r="AU155" s="148" t="s">
        <v>84</v>
      </c>
      <c r="AY155" s="17" t="s">
        <v>165</v>
      </c>
      <c r="BE155" s="149">
        <f>IF(N155="základní",J155,0)</f>
        <v>0</v>
      </c>
      <c r="BF155" s="149">
        <f>IF(N155="snížená",J155,0)</f>
        <v>0</v>
      </c>
      <c r="BG155" s="149">
        <f>IF(N155="zákl. přenesená",J155,0)</f>
        <v>0</v>
      </c>
      <c r="BH155" s="149">
        <f>IF(N155="sníž. přenesená",J155,0)</f>
        <v>0</v>
      </c>
      <c r="BI155" s="149">
        <f>IF(N155="nulová",J155,0)</f>
        <v>0</v>
      </c>
      <c r="BJ155" s="17" t="s">
        <v>84</v>
      </c>
      <c r="BK155" s="149">
        <f>ROUND(I155*H155,2)</f>
        <v>0</v>
      </c>
      <c r="BL155" s="17" t="s">
        <v>261</v>
      </c>
      <c r="BM155" s="148" t="s">
        <v>417</v>
      </c>
    </row>
    <row r="156" spans="2:65" s="1" customFormat="1" ht="16.5" customHeight="1">
      <c r="B156" s="136"/>
      <c r="C156" s="137" t="s">
        <v>297</v>
      </c>
      <c r="D156" s="137" t="s">
        <v>167</v>
      </c>
      <c r="E156" s="138" t="s">
        <v>824</v>
      </c>
      <c r="F156" s="139" t="s">
        <v>825</v>
      </c>
      <c r="G156" s="140" t="s">
        <v>387</v>
      </c>
      <c r="H156" s="141">
        <v>1</v>
      </c>
      <c r="I156" s="142"/>
      <c r="J156" s="143">
        <f>ROUND(I156*H156,2)</f>
        <v>0</v>
      </c>
      <c r="K156" s="139" t="s">
        <v>1</v>
      </c>
      <c r="L156" s="32"/>
      <c r="M156" s="144" t="s">
        <v>1</v>
      </c>
      <c r="N156" s="145" t="s">
        <v>41</v>
      </c>
      <c r="P156" s="146">
        <f>O156*H156</f>
        <v>0</v>
      </c>
      <c r="Q156" s="146">
        <v>0</v>
      </c>
      <c r="R156" s="146">
        <f>Q156*H156</f>
        <v>0</v>
      </c>
      <c r="S156" s="146">
        <v>0</v>
      </c>
      <c r="T156" s="147">
        <f>S156*H156</f>
        <v>0</v>
      </c>
      <c r="AR156" s="148" t="s">
        <v>261</v>
      </c>
      <c r="AT156" s="148" t="s">
        <v>167</v>
      </c>
      <c r="AU156" s="148" t="s">
        <v>84</v>
      </c>
      <c r="AY156" s="17" t="s">
        <v>165</v>
      </c>
      <c r="BE156" s="149">
        <f>IF(N156="základní",J156,0)</f>
        <v>0</v>
      </c>
      <c r="BF156" s="149">
        <f>IF(N156="snížená",J156,0)</f>
        <v>0</v>
      </c>
      <c r="BG156" s="149">
        <f>IF(N156="zákl. přenesená",J156,0)</f>
        <v>0</v>
      </c>
      <c r="BH156" s="149">
        <f>IF(N156="sníž. přenesená",J156,0)</f>
        <v>0</v>
      </c>
      <c r="BI156" s="149">
        <f>IF(N156="nulová",J156,0)</f>
        <v>0</v>
      </c>
      <c r="BJ156" s="17" t="s">
        <v>84</v>
      </c>
      <c r="BK156" s="149">
        <f>ROUND(I156*H156,2)</f>
        <v>0</v>
      </c>
      <c r="BL156" s="17" t="s">
        <v>261</v>
      </c>
      <c r="BM156" s="148" t="s">
        <v>431</v>
      </c>
    </row>
    <row r="157" spans="2:65" s="1" customFormat="1" ht="16.5" customHeight="1">
      <c r="B157" s="136"/>
      <c r="C157" s="137" t="s">
        <v>303</v>
      </c>
      <c r="D157" s="137" t="s">
        <v>167</v>
      </c>
      <c r="E157" s="138" t="s">
        <v>826</v>
      </c>
      <c r="F157" s="139" t="s">
        <v>827</v>
      </c>
      <c r="G157" s="140" t="s">
        <v>387</v>
      </c>
      <c r="H157" s="141">
        <v>1</v>
      </c>
      <c r="I157" s="142"/>
      <c r="J157" s="143">
        <f>ROUND(I157*H157,2)</f>
        <v>0</v>
      </c>
      <c r="K157" s="139" t="s">
        <v>1</v>
      </c>
      <c r="L157" s="32"/>
      <c r="M157" s="144" t="s">
        <v>1</v>
      </c>
      <c r="N157" s="145" t="s">
        <v>41</v>
      </c>
      <c r="P157" s="146">
        <f>O157*H157</f>
        <v>0</v>
      </c>
      <c r="Q157" s="146">
        <v>0</v>
      </c>
      <c r="R157" s="146">
        <f>Q157*H157</f>
        <v>0</v>
      </c>
      <c r="S157" s="146">
        <v>0</v>
      </c>
      <c r="T157" s="147">
        <f>S157*H157</f>
        <v>0</v>
      </c>
      <c r="AR157" s="148" t="s">
        <v>261</v>
      </c>
      <c r="AT157" s="148" t="s">
        <v>167</v>
      </c>
      <c r="AU157" s="148" t="s">
        <v>84</v>
      </c>
      <c r="AY157" s="17" t="s">
        <v>165</v>
      </c>
      <c r="BE157" s="149">
        <f>IF(N157="základní",J157,0)</f>
        <v>0</v>
      </c>
      <c r="BF157" s="149">
        <f>IF(N157="snížená",J157,0)</f>
        <v>0</v>
      </c>
      <c r="BG157" s="149">
        <f>IF(N157="zákl. přenesená",J157,0)</f>
        <v>0</v>
      </c>
      <c r="BH157" s="149">
        <f>IF(N157="sníž. přenesená",J157,0)</f>
        <v>0</v>
      </c>
      <c r="BI157" s="149">
        <f>IF(N157="nulová",J157,0)</f>
        <v>0</v>
      </c>
      <c r="BJ157" s="17" t="s">
        <v>84</v>
      </c>
      <c r="BK157" s="149">
        <f>ROUND(I157*H157,2)</f>
        <v>0</v>
      </c>
      <c r="BL157" s="17" t="s">
        <v>261</v>
      </c>
      <c r="BM157" s="148" t="s">
        <v>441</v>
      </c>
    </row>
    <row r="158" spans="2:65" s="1" customFormat="1" ht="19.5">
      <c r="B158" s="32"/>
      <c r="D158" s="154" t="s">
        <v>175</v>
      </c>
      <c r="F158" s="155" t="s">
        <v>828</v>
      </c>
      <c r="I158" s="152"/>
      <c r="L158" s="32"/>
      <c r="M158" s="153"/>
      <c r="T158" s="56"/>
      <c r="AT158" s="17" t="s">
        <v>175</v>
      </c>
      <c r="AU158" s="17" t="s">
        <v>84</v>
      </c>
    </row>
    <row r="159" spans="2:65" s="1" customFormat="1" ht="16.5" customHeight="1">
      <c r="B159" s="136"/>
      <c r="C159" s="137" t="s">
        <v>309</v>
      </c>
      <c r="D159" s="137" t="s">
        <v>167</v>
      </c>
      <c r="E159" s="138" t="s">
        <v>829</v>
      </c>
      <c r="F159" s="139" t="s">
        <v>830</v>
      </c>
      <c r="G159" s="140" t="s">
        <v>387</v>
      </c>
      <c r="H159" s="141">
        <v>2</v>
      </c>
      <c r="I159" s="142"/>
      <c r="J159" s="143">
        <f>ROUND(I159*H159,2)</f>
        <v>0</v>
      </c>
      <c r="K159" s="139" t="s">
        <v>1</v>
      </c>
      <c r="L159" s="32"/>
      <c r="M159" s="144" t="s">
        <v>1</v>
      </c>
      <c r="N159" s="145" t="s">
        <v>41</v>
      </c>
      <c r="P159" s="146">
        <f>O159*H159</f>
        <v>0</v>
      </c>
      <c r="Q159" s="146">
        <v>0</v>
      </c>
      <c r="R159" s="146">
        <f>Q159*H159</f>
        <v>0</v>
      </c>
      <c r="S159" s="146">
        <v>0</v>
      </c>
      <c r="T159" s="147">
        <f>S159*H159</f>
        <v>0</v>
      </c>
      <c r="AR159" s="148" t="s">
        <v>261</v>
      </c>
      <c r="AT159" s="148" t="s">
        <v>167</v>
      </c>
      <c r="AU159" s="148" t="s">
        <v>84</v>
      </c>
      <c r="AY159" s="17" t="s">
        <v>165</v>
      </c>
      <c r="BE159" s="149">
        <f>IF(N159="základní",J159,0)</f>
        <v>0</v>
      </c>
      <c r="BF159" s="149">
        <f>IF(N159="snížená",J159,0)</f>
        <v>0</v>
      </c>
      <c r="BG159" s="149">
        <f>IF(N159="zákl. přenesená",J159,0)</f>
        <v>0</v>
      </c>
      <c r="BH159" s="149">
        <f>IF(N159="sníž. přenesená",J159,0)</f>
        <v>0</v>
      </c>
      <c r="BI159" s="149">
        <f>IF(N159="nulová",J159,0)</f>
        <v>0</v>
      </c>
      <c r="BJ159" s="17" t="s">
        <v>84</v>
      </c>
      <c r="BK159" s="149">
        <f>ROUND(I159*H159,2)</f>
        <v>0</v>
      </c>
      <c r="BL159" s="17" t="s">
        <v>261</v>
      </c>
      <c r="BM159" s="148" t="s">
        <v>451</v>
      </c>
    </row>
    <row r="160" spans="2:65" s="1" customFormat="1" ht="16.5" customHeight="1">
      <c r="B160" s="136"/>
      <c r="C160" s="137" t="s">
        <v>316</v>
      </c>
      <c r="D160" s="137" t="s">
        <v>167</v>
      </c>
      <c r="E160" s="138" t="s">
        <v>831</v>
      </c>
      <c r="F160" s="139" t="s">
        <v>832</v>
      </c>
      <c r="G160" s="140" t="s">
        <v>387</v>
      </c>
      <c r="H160" s="141">
        <v>10</v>
      </c>
      <c r="I160" s="142"/>
      <c r="J160" s="143">
        <f>ROUND(I160*H160,2)</f>
        <v>0</v>
      </c>
      <c r="K160" s="139" t="s">
        <v>1</v>
      </c>
      <c r="L160" s="32"/>
      <c r="M160" s="144" t="s">
        <v>1</v>
      </c>
      <c r="N160" s="145" t="s">
        <v>41</v>
      </c>
      <c r="P160" s="146">
        <f>O160*H160</f>
        <v>0</v>
      </c>
      <c r="Q160" s="146">
        <v>0</v>
      </c>
      <c r="R160" s="146">
        <f>Q160*H160</f>
        <v>0</v>
      </c>
      <c r="S160" s="146">
        <v>0</v>
      </c>
      <c r="T160" s="147">
        <f>S160*H160</f>
        <v>0</v>
      </c>
      <c r="AR160" s="148" t="s">
        <v>261</v>
      </c>
      <c r="AT160" s="148" t="s">
        <v>167</v>
      </c>
      <c r="AU160" s="148" t="s">
        <v>84</v>
      </c>
      <c r="AY160" s="17" t="s">
        <v>165</v>
      </c>
      <c r="BE160" s="149">
        <f>IF(N160="základní",J160,0)</f>
        <v>0</v>
      </c>
      <c r="BF160" s="149">
        <f>IF(N160="snížená",J160,0)</f>
        <v>0</v>
      </c>
      <c r="BG160" s="149">
        <f>IF(N160="zákl. přenesená",J160,0)</f>
        <v>0</v>
      </c>
      <c r="BH160" s="149">
        <f>IF(N160="sníž. přenesená",J160,0)</f>
        <v>0</v>
      </c>
      <c r="BI160" s="149">
        <f>IF(N160="nulová",J160,0)</f>
        <v>0</v>
      </c>
      <c r="BJ160" s="17" t="s">
        <v>84</v>
      </c>
      <c r="BK160" s="149">
        <f>ROUND(I160*H160,2)</f>
        <v>0</v>
      </c>
      <c r="BL160" s="17" t="s">
        <v>261</v>
      </c>
      <c r="BM160" s="148" t="s">
        <v>464</v>
      </c>
    </row>
    <row r="161" spans="2:65" s="1" customFormat="1" ht="29.25">
      <c r="B161" s="32"/>
      <c r="D161" s="154" t="s">
        <v>175</v>
      </c>
      <c r="F161" s="155" t="s">
        <v>833</v>
      </c>
      <c r="I161" s="152"/>
      <c r="L161" s="32"/>
      <c r="M161" s="153"/>
      <c r="T161" s="56"/>
      <c r="AT161" s="17" t="s">
        <v>175</v>
      </c>
      <c r="AU161" s="17" t="s">
        <v>84</v>
      </c>
    </row>
    <row r="162" spans="2:65" s="1" customFormat="1" ht="16.5" customHeight="1">
      <c r="B162" s="136"/>
      <c r="C162" s="137" t="s">
        <v>323</v>
      </c>
      <c r="D162" s="137" t="s">
        <v>167</v>
      </c>
      <c r="E162" s="138" t="s">
        <v>834</v>
      </c>
      <c r="F162" s="139" t="s">
        <v>835</v>
      </c>
      <c r="G162" s="140" t="s">
        <v>387</v>
      </c>
      <c r="H162" s="141">
        <v>20</v>
      </c>
      <c r="I162" s="142"/>
      <c r="J162" s="143">
        <f t="shared" ref="J162:J167" si="10">ROUND(I162*H162,2)</f>
        <v>0</v>
      </c>
      <c r="K162" s="139" t="s">
        <v>788</v>
      </c>
      <c r="L162" s="32"/>
      <c r="M162" s="144" t="s">
        <v>1</v>
      </c>
      <c r="N162" s="145" t="s">
        <v>41</v>
      </c>
      <c r="P162" s="146">
        <f t="shared" ref="P162:P167" si="11">O162*H162</f>
        <v>0</v>
      </c>
      <c r="Q162" s="146">
        <v>0</v>
      </c>
      <c r="R162" s="146">
        <f t="shared" ref="R162:R167" si="12">Q162*H162</f>
        <v>0</v>
      </c>
      <c r="S162" s="146">
        <v>0</v>
      </c>
      <c r="T162" s="147">
        <f t="shared" ref="T162:T167" si="13">S162*H162</f>
        <v>0</v>
      </c>
      <c r="AR162" s="148" t="s">
        <v>261</v>
      </c>
      <c r="AT162" s="148" t="s">
        <v>167</v>
      </c>
      <c r="AU162" s="148" t="s">
        <v>84</v>
      </c>
      <c r="AY162" s="17" t="s">
        <v>165</v>
      </c>
      <c r="BE162" s="149">
        <f t="shared" ref="BE162:BE167" si="14">IF(N162="základní",J162,0)</f>
        <v>0</v>
      </c>
      <c r="BF162" s="149">
        <f t="shared" ref="BF162:BF167" si="15">IF(N162="snížená",J162,0)</f>
        <v>0</v>
      </c>
      <c r="BG162" s="149">
        <f t="shared" ref="BG162:BG167" si="16">IF(N162="zákl. přenesená",J162,0)</f>
        <v>0</v>
      </c>
      <c r="BH162" s="149">
        <f t="shared" ref="BH162:BH167" si="17">IF(N162="sníž. přenesená",J162,0)</f>
        <v>0</v>
      </c>
      <c r="BI162" s="149">
        <f t="shared" ref="BI162:BI167" si="18">IF(N162="nulová",J162,0)</f>
        <v>0</v>
      </c>
      <c r="BJ162" s="17" t="s">
        <v>84</v>
      </c>
      <c r="BK162" s="149">
        <f t="shared" ref="BK162:BK167" si="19">ROUND(I162*H162,2)</f>
        <v>0</v>
      </c>
      <c r="BL162" s="17" t="s">
        <v>261</v>
      </c>
      <c r="BM162" s="148" t="s">
        <v>472</v>
      </c>
    </row>
    <row r="163" spans="2:65" s="1" customFormat="1" ht="16.5" customHeight="1">
      <c r="B163" s="136"/>
      <c r="C163" s="137" t="s">
        <v>329</v>
      </c>
      <c r="D163" s="137" t="s">
        <v>167</v>
      </c>
      <c r="E163" s="138" t="s">
        <v>836</v>
      </c>
      <c r="F163" s="139" t="s">
        <v>837</v>
      </c>
      <c r="G163" s="140" t="s">
        <v>448</v>
      </c>
      <c r="H163" s="141">
        <v>24</v>
      </c>
      <c r="I163" s="142"/>
      <c r="J163" s="143">
        <f t="shared" si="10"/>
        <v>0</v>
      </c>
      <c r="K163" s="139" t="s">
        <v>1</v>
      </c>
      <c r="L163" s="32"/>
      <c r="M163" s="144" t="s">
        <v>1</v>
      </c>
      <c r="N163" s="145" t="s">
        <v>41</v>
      </c>
      <c r="P163" s="146">
        <f t="shared" si="11"/>
        <v>0</v>
      </c>
      <c r="Q163" s="146">
        <v>0</v>
      </c>
      <c r="R163" s="146">
        <f t="shared" si="12"/>
        <v>0</v>
      </c>
      <c r="S163" s="146">
        <v>0</v>
      </c>
      <c r="T163" s="147">
        <f t="shared" si="13"/>
        <v>0</v>
      </c>
      <c r="AR163" s="148" t="s">
        <v>261</v>
      </c>
      <c r="AT163" s="148" t="s">
        <v>167</v>
      </c>
      <c r="AU163" s="148" t="s">
        <v>84</v>
      </c>
      <c r="AY163" s="17" t="s">
        <v>165</v>
      </c>
      <c r="BE163" s="149">
        <f t="shared" si="14"/>
        <v>0</v>
      </c>
      <c r="BF163" s="149">
        <f t="shared" si="15"/>
        <v>0</v>
      </c>
      <c r="BG163" s="149">
        <f t="shared" si="16"/>
        <v>0</v>
      </c>
      <c r="BH163" s="149">
        <f t="shared" si="17"/>
        <v>0</v>
      </c>
      <c r="BI163" s="149">
        <f t="shared" si="18"/>
        <v>0</v>
      </c>
      <c r="BJ163" s="17" t="s">
        <v>84</v>
      </c>
      <c r="BK163" s="149">
        <f t="shared" si="19"/>
        <v>0</v>
      </c>
      <c r="BL163" s="17" t="s">
        <v>261</v>
      </c>
      <c r="BM163" s="148" t="s">
        <v>480</v>
      </c>
    </row>
    <row r="164" spans="2:65" s="1" customFormat="1" ht="16.5" customHeight="1">
      <c r="B164" s="136"/>
      <c r="C164" s="137" t="s">
        <v>334</v>
      </c>
      <c r="D164" s="137" t="s">
        <v>167</v>
      </c>
      <c r="E164" s="138" t="s">
        <v>838</v>
      </c>
      <c r="F164" s="139" t="s">
        <v>839</v>
      </c>
      <c r="G164" s="140" t="s">
        <v>448</v>
      </c>
      <c r="H164" s="141">
        <v>25</v>
      </c>
      <c r="I164" s="142"/>
      <c r="J164" s="143">
        <f t="shared" si="10"/>
        <v>0</v>
      </c>
      <c r="K164" s="139" t="s">
        <v>788</v>
      </c>
      <c r="L164" s="32"/>
      <c r="M164" s="144" t="s">
        <v>1</v>
      </c>
      <c r="N164" s="145" t="s">
        <v>41</v>
      </c>
      <c r="P164" s="146">
        <f t="shared" si="11"/>
        <v>0</v>
      </c>
      <c r="Q164" s="146">
        <v>0</v>
      </c>
      <c r="R164" s="146">
        <f t="shared" si="12"/>
        <v>0</v>
      </c>
      <c r="S164" s="146">
        <v>0</v>
      </c>
      <c r="T164" s="147">
        <f t="shared" si="13"/>
        <v>0</v>
      </c>
      <c r="AR164" s="148" t="s">
        <v>261</v>
      </c>
      <c r="AT164" s="148" t="s">
        <v>167</v>
      </c>
      <c r="AU164" s="148" t="s">
        <v>84</v>
      </c>
      <c r="AY164" s="17" t="s">
        <v>165</v>
      </c>
      <c r="BE164" s="149">
        <f t="shared" si="14"/>
        <v>0</v>
      </c>
      <c r="BF164" s="149">
        <f t="shared" si="15"/>
        <v>0</v>
      </c>
      <c r="BG164" s="149">
        <f t="shared" si="16"/>
        <v>0</v>
      </c>
      <c r="BH164" s="149">
        <f t="shared" si="17"/>
        <v>0</v>
      </c>
      <c r="BI164" s="149">
        <f t="shared" si="18"/>
        <v>0</v>
      </c>
      <c r="BJ164" s="17" t="s">
        <v>84</v>
      </c>
      <c r="BK164" s="149">
        <f t="shared" si="19"/>
        <v>0</v>
      </c>
      <c r="BL164" s="17" t="s">
        <v>261</v>
      </c>
      <c r="BM164" s="148" t="s">
        <v>489</v>
      </c>
    </row>
    <row r="165" spans="2:65" s="1" customFormat="1" ht="16.5" customHeight="1">
      <c r="B165" s="136"/>
      <c r="C165" s="137" t="s">
        <v>339</v>
      </c>
      <c r="D165" s="137" t="s">
        <v>167</v>
      </c>
      <c r="E165" s="138" t="s">
        <v>840</v>
      </c>
      <c r="F165" s="139" t="s">
        <v>841</v>
      </c>
      <c r="G165" s="140" t="s">
        <v>448</v>
      </c>
      <c r="H165" s="141">
        <v>24</v>
      </c>
      <c r="I165" s="142"/>
      <c r="J165" s="143">
        <f t="shared" si="10"/>
        <v>0</v>
      </c>
      <c r="K165" s="139" t="s">
        <v>788</v>
      </c>
      <c r="L165" s="32"/>
      <c r="M165" s="144" t="s">
        <v>1</v>
      </c>
      <c r="N165" s="145" t="s">
        <v>41</v>
      </c>
      <c r="P165" s="146">
        <f t="shared" si="11"/>
        <v>0</v>
      </c>
      <c r="Q165" s="146">
        <v>0</v>
      </c>
      <c r="R165" s="146">
        <f t="shared" si="12"/>
        <v>0</v>
      </c>
      <c r="S165" s="146">
        <v>0</v>
      </c>
      <c r="T165" s="147">
        <f t="shared" si="13"/>
        <v>0</v>
      </c>
      <c r="AR165" s="148" t="s">
        <v>261</v>
      </c>
      <c r="AT165" s="148" t="s">
        <v>167</v>
      </c>
      <c r="AU165" s="148" t="s">
        <v>84</v>
      </c>
      <c r="AY165" s="17" t="s">
        <v>165</v>
      </c>
      <c r="BE165" s="149">
        <f t="shared" si="14"/>
        <v>0</v>
      </c>
      <c r="BF165" s="149">
        <f t="shared" si="15"/>
        <v>0</v>
      </c>
      <c r="BG165" s="149">
        <f t="shared" si="16"/>
        <v>0</v>
      </c>
      <c r="BH165" s="149">
        <f t="shared" si="17"/>
        <v>0</v>
      </c>
      <c r="BI165" s="149">
        <f t="shared" si="18"/>
        <v>0</v>
      </c>
      <c r="BJ165" s="17" t="s">
        <v>84</v>
      </c>
      <c r="BK165" s="149">
        <f t="shared" si="19"/>
        <v>0</v>
      </c>
      <c r="BL165" s="17" t="s">
        <v>261</v>
      </c>
      <c r="BM165" s="148" t="s">
        <v>500</v>
      </c>
    </row>
    <row r="166" spans="2:65" s="1" customFormat="1" ht="16.5" customHeight="1">
      <c r="B166" s="136"/>
      <c r="C166" s="137" t="s">
        <v>347</v>
      </c>
      <c r="D166" s="137" t="s">
        <v>167</v>
      </c>
      <c r="E166" s="138" t="s">
        <v>842</v>
      </c>
      <c r="F166" s="139" t="s">
        <v>843</v>
      </c>
      <c r="G166" s="140" t="s">
        <v>448</v>
      </c>
      <c r="H166" s="141">
        <v>24</v>
      </c>
      <c r="I166" s="142"/>
      <c r="J166" s="143">
        <f t="shared" si="10"/>
        <v>0</v>
      </c>
      <c r="K166" s="139" t="s">
        <v>788</v>
      </c>
      <c r="L166" s="32"/>
      <c r="M166" s="144" t="s">
        <v>1</v>
      </c>
      <c r="N166" s="145" t="s">
        <v>41</v>
      </c>
      <c r="P166" s="146">
        <f t="shared" si="11"/>
        <v>0</v>
      </c>
      <c r="Q166" s="146">
        <v>0</v>
      </c>
      <c r="R166" s="146">
        <f t="shared" si="12"/>
        <v>0</v>
      </c>
      <c r="S166" s="146">
        <v>0</v>
      </c>
      <c r="T166" s="147">
        <f t="shared" si="13"/>
        <v>0</v>
      </c>
      <c r="AR166" s="148" t="s">
        <v>261</v>
      </c>
      <c r="AT166" s="148" t="s">
        <v>167</v>
      </c>
      <c r="AU166" s="148" t="s">
        <v>84</v>
      </c>
      <c r="AY166" s="17" t="s">
        <v>165</v>
      </c>
      <c r="BE166" s="149">
        <f t="shared" si="14"/>
        <v>0</v>
      </c>
      <c r="BF166" s="149">
        <f t="shared" si="15"/>
        <v>0</v>
      </c>
      <c r="BG166" s="149">
        <f t="shared" si="16"/>
        <v>0</v>
      </c>
      <c r="BH166" s="149">
        <f t="shared" si="17"/>
        <v>0</v>
      </c>
      <c r="BI166" s="149">
        <f t="shared" si="18"/>
        <v>0</v>
      </c>
      <c r="BJ166" s="17" t="s">
        <v>84</v>
      </c>
      <c r="BK166" s="149">
        <f t="shared" si="19"/>
        <v>0</v>
      </c>
      <c r="BL166" s="17" t="s">
        <v>261</v>
      </c>
      <c r="BM166" s="148" t="s">
        <v>510</v>
      </c>
    </row>
    <row r="167" spans="2:65" s="1" customFormat="1" ht="16.5" customHeight="1">
      <c r="B167" s="136"/>
      <c r="C167" s="137" t="s">
        <v>352</v>
      </c>
      <c r="D167" s="137" t="s">
        <v>167</v>
      </c>
      <c r="E167" s="138" t="s">
        <v>844</v>
      </c>
      <c r="F167" s="139" t="s">
        <v>845</v>
      </c>
      <c r="G167" s="140" t="s">
        <v>448</v>
      </c>
      <c r="H167" s="141">
        <v>1</v>
      </c>
      <c r="I167" s="142"/>
      <c r="J167" s="143">
        <f t="shared" si="10"/>
        <v>0</v>
      </c>
      <c r="K167" s="139" t="s">
        <v>1</v>
      </c>
      <c r="L167" s="32"/>
      <c r="M167" s="144" t="s">
        <v>1</v>
      </c>
      <c r="N167" s="145" t="s">
        <v>41</v>
      </c>
      <c r="P167" s="146">
        <f t="shared" si="11"/>
        <v>0</v>
      </c>
      <c r="Q167" s="146">
        <v>0</v>
      </c>
      <c r="R167" s="146">
        <f t="shared" si="12"/>
        <v>0</v>
      </c>
      <c r="S167" s="146">
        <v>0</v>
      </c>
      <c r="T167" s="147">
        <f t="shared" si="13"/>
        <v>0</v>
      </c>
      <c r="AR167" s="148" t="s">
        <v>261</v>
      </c>
      <c r="AT167" s="148" t="s">
        <v>167</v>
      </c>
      <c r="AU167" s="148" t="s">
        <v>84</v>
      </c>
      <c r="AY167" s="17" t="s">
        <v>165</v>
      </c>
      <c r="BE167" s="149">
        <f t="shared" si="14"/>
        <v>0</v>
      </c>
      <c r="BF167" s="149">
        <f t="shared" si="15"/>
        <v>0</v>
      </c>
      <c r="BG167" s="149">
        <f t="shared" si="16"/>
        <v>0</v>
      </c>
      <c r="BH167" s="149">
        <f t="shared" si="17"/>
        <v>0</v>
      </c>
      <c r="BI167" s="149">
        <f t="shared" si="18"/>
        <v>0</v>
      </c>
      <c r="BJ167" s="17" t="s">
        <v>84</v>
      </c>
      <c r="BK167" s="149">
        <f t="shared" si="19"/>
        <v>0</v>
      </c>
      <c r="BL167" s="17" t="s">
        <v>261</v>
      </c>
      <c r="BM167" s="148" t="s">
        <v>522</v>
      </c>
    </row>
    <row r="168" spans="2:65" s="1" customFormat="1" ht="19.5">
      <c r="B168" s="32"/>
      <c r="D168" s="154" t="s">
        <v>175</v>
      </c>
      <c r="F168" s="155" t="s">
        <v>846</v>
      </c>
      <c r="I168" s="152"/>
      <c r="L168" s="32"/>
      <c r="M168" s="153"/>
      <c r="T168" s="56"/>
      <c r="AT168" s="17" t="s">
        <v>175</v>
      </c>
      <c r="AU168" s="17" t="s">
        <v>84</v>
      </c>
    </row>
    <row r="169" spans="2:65" s="1" customFormat="1" ht="16.5" customHeight="1">
      <c r="B169" s="136"/>
      <c r="C169" s="137" t="s">
        <v>357</v>
      </c>
      <c r="D169" s="137" t="s">
        <v>167</v>
      </c>
      <c r="E169" s="138" t="s">
        <v>847</v>
      </c>
      <c r="F169" s="139" t="s">
        <v>848</v>
      </c>
      <c r="G169" s="140" t="s">
        <v>448</v>
      </c>
      <c r="H169" s="141">
        <v>23</v>
      </c>
      <c r="I169" s="142"/>
      <c r="J169" s="143">
        <f>ROUND(I169*H169,2)</f>
        <v>0</v>
      </c>
      <c r="K169" s="139" t="s">
        <v>1</v>
      </c>
      <c r="L169" s="32"/>
      <c r="M169" s="144" t="s">
        <v>1</v>
      </c>
      <c r="N169" s="145" t="s">
        <v>41</v>
      </c>
      <c r="P169" s="146">
        <f>O169*H169</f>
        <v>0</v>
      </c>
      <c r="Q169" s="146">
        <v>0</v>
      </c>
      <c r="R169" s="146">
        <f>Q169*H169</f>
        <v>0</v>
      </c>
      <c r="S169" s="146">
        <v>0</v>
      </c>
      <c r="T169" s="147">
        <f>S169*H169</f>
        <v>0</v>
      </c>
      <c r="AR169" s="148" t="s">
        <v>261</v>
      </c>
      <c r="AT169" s="148" t="s">
        <v>167</v>
      </c>
      <c r="AU169" s="148" t="s">
        <v>84</v>
      </c>
      <c r="AY169" s="17" t="s">
        <v>165</v>
      </c>
      <c r="BE169" s="149">
        <f>IF(N169="základní",J169,0)</f>
        <v>0</v>
      </c>
      <c r="BF169" s="149">
        <f>IF(N169="snížená",J169,0)</f>
        <v>0</v>
      </c>
      <c r="BG169" s="149">
        <f>IF(N169="zákl. přenesená",J169,0)</f>
        <v>0</v>
      </c>
      <c r="BH169" s="149">
        <f>IF(N169="sníž. přenesená",J169,0)</f>
        <v>0</v>
      </c>
      <c r="BI169" s="149">
        <f>IF(N169="nulová",J169,0)</f>
        <v>0</v>
      </c>
      <c r="BJ169" s="17" t="s">
        <v>84</v>
      </c>
      <c r="BK169" s="149">
        <f>ROUND(I169*H169,2)</f>
        <v>0</v>
      </c>
      <c r="BL169" s="17" t="s">
        <v>261</v>
      </c>
      <c r="BM169" s="148" t="s">
        <v>533</v>
      </c>
    </row>
    <row r="170" spans="2:65" s="1" customFormat="1" ht="48.75">
      <c r="B170" s="32"/>
      <c r="D170" s="154" t="s">
        <v>175</v>
      </c>
      <c r="F170" s="155" t="s">
        <v>849</v>
      </c>
      <c r="I170" s="152"/>
      <c r="L170" s="32"/>
      <c r="M170" s="153"/>
      <c r="T170" s="56"/>
      <c r="AT170" s="17" t="s">
        <v>175</v>
      </c>
      <c r="AU170" s="17" t="s">
        <v>84</v>
      </c>
    </row>
    <row r="171" spans="2:65" s="1" customFormat="1" ht="16.5" customHeight="1">
      <c r="B171" s="136"/>
      <c r="C171" s="137" t="s">
        <v>362</v>
      </c>
      <c r="D171" s="137" t="s">
        <v>167</v>
      </c>
      <c r="E171" s="138" t="s">
        <v>850</v>
      </c>
      <c r="F171" s="139" t="s">
        <v>851</v>
      </c>
      <c r="G171" s="140" t="s">
        <v>448</v>
      </c>
      <c r="H171" s="141">
        <v>1</v>
      </c>
      <c r="I171" s="142"/>
      <c r="J171" s="143">
        <f t="shared" ref="J171:J179" si="20">ROUND(I171*H171,2)</f>
        <v>0</v>
      </c>
      <c r="K171" s="139" t="s">
        <v>1</v>
      </c>
      <c r="L171" s="32"/>
      <c r="M171" s="144" t="s">
        <v>1</v>
      </c>
      <c r="N171" s="145" t="s">
        <v>41</v>
      </c>
      <c r="P171" s="146">
        <f t="shared" ref="P171:P179" si="21">O171*H171</f>
        <v>0</v>
      </c>
      <c r="Q171" s="146">
        <v>0</v>
      </c>
      <c r="R171" s="146">
        <f t="shared" ref="R171:R179" si="22">Q171*H171</f>
        <v>0</v>
      </c>
      <c r="S171" s="146">
        <v>0</v>
      </c>
      <c r="T171" s="147">
        <f t="shared" ref="T171:T179" si="23">S171*H171</f>
        <v>0</v>
      </c>
      <c r="AR171" s="148" t="s">
        <v>261</v>
      </c>
      <c r="AT171" s="148" t="s">
        <v>167</v>
      </c>
      <c r="AU171" s="148" t="s">
        <v>84</v>
      </c>
      <c r="AY171" s="17" t="s">
        <v>165</v>
      </c>
      <c r="BE171" s="149">
        <f t="shared" ref="BE171:BE179" si="24">IF(N171="základní",J171,0)</f>
        <v>0</v>
      </c>
      <c r="BF171" s="149">
        <f t="shared" ref="BF171:BF179" si="25">IF(N171="snížená",J171,0)</f>
        <v>0</v>
      </c>
      <c r="BG171" s="149">
        <f t="shared" ref="BG171:BG179" si="26">IF(N171="zákl. přenesená",J171,0)</f>
        <v>0</v>
      </c>
      <c r="BH171" s="149">
        <f t="shared" ref="BH171:BH179" si="27">IF(N171="sníž. přenesená",J171,0)</f>
        <v>0</v>
      </c>
      <c r="BI171" s="149">
        <f t="shared" ref="BI171:BI179" si="28">IF(N171="nulová",J171,0)</f>
        <v>0</v>
      </c>
      <c r="BJ171" s="17" t="s">
        <v>84</v>
      </c>
      <c r="BK171" s="149">
        <f t="shared" ref="BK171:BK179" si="29">ROUND(I171*H171,2)</f>
        <v>0</v>
      </c>
      <c r="BL171" s="17" t="s">
        <v>261</v>
      </c>
      <c r="BM171" s="148" t="s">
        <v>545</v>
      </c>
    </row>
    <row r="172" spans="2:65" s="1" customFormat="1" ht="16.5" customHeight="1">
      <c r="B172" s="136"/>
      <c r="C172" s="137" t="s">
        <v>368</v>
      </c>
      <c r="D172" s="137" t="s">
        <v>167</v>
      </c>
      <c r="E172" s="138" t="s">
        <v>852</v>
      </c>
      <c r="F172" s="139" t="s">
        <v>853</v>
      </c>
      <c r="G172" s="140" t="s">
        <v>387</v>
      </c>
      <c r="H172" s="141">
        <v>1</v>
      </c>
      <c r="I172" s="142"/>
      <c r="J172" s="143">
        <f t="shared" si="20"/>
        <v>0</v>
      </c>
      <c r="K172" s="139" t="s">
        <v>1</v>
      </c>
      <c r="L172" s="32"/>
      <c r="M172" s="144" t="s">
        <v>1</v>
      </c>
      <c r="N172" s="145" t="s">
        <v>41</v>
      </c>
      <c r="P172" s="146">
        <f t="shared" si="21"/>
        <v>0</v>
      </c>
      <c r="Q172" s="146">
        <v>0</v>
      </c>
      <c r="R172" s="146">
        <f t="shared" si="22"/>
        <v>0</v>
      </c>
      <c r="S172" s="146">
        <v>0</v>
      </c>
      <c r="T172" s="147">
        <f t="shared" si="23"/>
        <v>0</v>
      </c>
      <c r="AR172" s="148" t="s">
        <v>261</v>
      </c>
      <c r="AT172" s="148" t="s">
        <v>167</v>
      </c>
      <c r="AU172" s="148" t="s">
        <v>84</v>
      </c>
      <c r="AY172" s="17" t="s">
        <v>165</v>
      </c>
      <c r="BE172" s="149">
        <f t="shared" si="24"/>
        <v>0</v>
      </c>
      <c r="BF172" s="149">
        <f t="shared" si="25"/>
        <v>0</v>
      </c>
      <c r="BG172" s="149">
        <f t="shared" si="26"/>
        <v>0</v>
      </c>
      <c r="BH172" s="149">
        <f t="shared" si="27"/>
        <v>0</v>
      </c>
      <c r="BI172" s="149">
        <f t="shared" si="28"/>
        <v>0</v>
      </c>
      <c r="BJ172" s="17" t="s">
        <v>84</v>
      </c>
      <c r="BK172" s="149">
        <f t="shared" si="29"/>
        <v>0</v>
      </c>
      <c r="BL172" s="17" t="s">
        <v>261</v>
      </c>
      <c r="BM172" s="148" t="s">
        <v>555</v>
      </c>
    </row>
    <row r="173" spans="2:65" s="1" customFormat="1" ht="16.5" customHeight="1">
      <c r="B173" s="136"/>
      <c r="C173" s="137" t="s">
        <v>375</v>
      </c>
      <c r="D173" s="137" t="s">
        <v>167</v>
      </c>
      <c r="E173" s="138" t="s">
        <v>854</v>
      </c>
      <c r="F173" s="139" t="s">
        <v>855</v>
      </c>
      <c r="G173" s="140" t="s">
        <v>387</v>
      </c>
      <c r="H173" s="141">
        <v>1</v>
      </c>
      <c r="I173" s="142"/>
      <c r="J173" s="143">
        <f t="shared" si="20"/>
        <v>0</v>
      </c>
      <c r="K173" s="139" t="s">
        <v>1</v>
      </c>
      <c r="L173" s="32"/>
      <c r="M173" s="144" t="s">
        <v>1</v>
      </c>
      <c r="N173" s="145" t="s">
        <v>41</v>
      </c>
      <c r="P173" s="146">
        <f t="shared" si="21"/>
        <v>0</v>
      </c>
      <c r="Q173" s="146">
        <v>0</v>
      </c>
      <c r="R173" s="146">
        <f t="shared" si="22"/>
        <v>0</v>
      </c>
      <c r="S173" s="146">
        <v>0</v>
      </c>
      <c r="T173" s="147">
        <f t="shared" si="23"/>
        <v>0</v>
      </c>
      <c r="AR173" s="148" t="s">
        <v>261</v>
      </c>
      <c r="AT173" s="148" t="s">
        <v>167</v>
      </c>
      <c r="AU173" s="148" t="s">
        <v>84</v>
      </c>
      <c r="AY173" s="17" t="s">
        <v>165</v>
      </c>
      <c r="BE173" s="149">
        <f t="shared" si="24"/>
        <v>0</v>
      </c>
      <c r="BF173" s="149">
        <f t="shared" si="25"/>
        <v>0</v>
      </c>
      <c r="BG173" s="149">
        <f t="shared" si="26"/>
        <v>0</v>
      </c>
      <c r="BH173" s="149">
        <f t="shared" si="27"/>
        <v>0</v>
      </c>
      <c r="BI173" s="149">
        <f t="shared" si="28"/>
        <v>0</v>
      </c>
      <c r="BJ173" s="17" t="s">
        <v>84</v>
      </c>
      <c r="BK173" s="149">
        <f t="shared" si="29"/>
        <v>0</v>
      </c>
      <c r="BL173" s="17" t="s">
        <v>261</v>
      </c>
      <c r="BM173" s="148" t="s">
        <v>565</v>
      </c>
    </row>
    <row r="174" spans="2:65" s="1" customFormat="1" ht="16.5" customHeight="1">
      <c r="B174" s="136"/>
      <c r="C174" s="137" t="s">
        <v>384</v>
      </c>
      <c r="D174" s="137" t="s">
        <v>167</v>
      </c>
      <c r="E174" s="138" t="s">
        <v>856</v>
      </c>
      <c r="F174" s="139" t="s">
        <v>857</v>
      </c>
      <c r="G174" s="140" t="s">
        <v>387</v>
      </c>
      <c r="H174" s="141">
        <v>1</v>
      </c>
      <c r="I174" s="142"/>
      <c r="J174" s="143">
        <f t="shared" si="20"/>
        <v>0</v>
      </c>
      <c r="K174" s="139" t="s">
        <v>1</v>
      </c>
      <c r="L174" s="32"/>
      <c r="M174" s="144" t="s">
        <v>1</v>
      </c>
      <c r="N174" s="145" t="s">
        <v>41</v>
      </c>
      <c r="P174" s="146">
        <f t="shared" si="21"/>
        <v>0</v>
      </c>
      <c r="Q174" s="146">
        <v>0</v>
      </c>
      <c r="R174" s="146">
        <f t="shared" si="22"/>
        <v>0</v>
      </c>
      <c r="S174" s="146">
        <v>0</v>
      </c>
      <c r="T174" s="147">
        <f t="shared" si="23"/>
        <v>0</v>
      </c>
      <c r="AR174" s="148" t="s">
        <v>261</v>
      </c>
      <c r="AT174" s="148" t="s">
        <v>167</v>
      </c>
      <c r="AU174" s="148" t="s">
        <v>84</v>
      </c>
      <c r="AY174" s="17" t="s">
        <v>165</v>
      </c>
      <c r="BE174" s="149">
        <f t="shared" si="24"/>
        <v>0</v>
      </c>
      <c r="BF174" s="149">
        <f t="shared" si="25"/>
        <v>0</v>
      </c>
      <c r="BG174" s="149">
        <f t="shared" si="26"/>
        <v>0</v>
      </c>
      <c r="BH174" s="149">
        <f t="shared" si="27"/>
        <v>0</v>
      </c>
      <c r="BI174" s="149">
        <f t="shared" si="28"/>
        <v>0</v>
      </c>
      <c r="BJ174" s="17" t="s">
        <v>84</v>
      </c>
      <c r="BK174" s="149">
        <f t="shared" si="29"/>
        <v>0</v>
      </c>
      <c r="BL174" s="17" t="s">
        <v>261</v>
      </c>
      <c r="BM174" s="148" t="s">
        <v>579</v>
      </c>
    </row>
    <row r="175" spans="2:65" s="1" customFormat="1" ht="16.5" customHeight="1">
      <c r="B175" s="136"/>
      <c r="C175" s="137" t="s">
        <v>390</v>
      </c>
      <c r="D175" s="137" t="s">
        <v>167</v>
      </c>
      <c r="E175" s="138" t="s">
        <v>858</v>
      </c>
      <c r="F175" s="139" t="s">
        <v>859</v>
      </c>
      <c r="G175" s="140" t="s">
        <v>387</v>
      </c>
      <c r="H175" s="141">
        <v>1</v>
      </c>
      <c r="I175" s="142"/>
      <c r="J175" s="143">
        <f t="shared" si="20"/>
        <v>0</v>
      </c>
      <c r="K175" s="139" t="s">
        <v>1</v>
      </c>
      <c r="L175" s="32"/>
      <c r="M175" s="144" t="s">
        <v>1</v>
      </c>
      <c r="N175" s="145" t="s">
        <v>41</v>
      </c>
      <c r="P175" s="146">
        <f t="shared" si="21"/>
        <v>0</v>
      </c>
      <c r="Q175" s="146">
        <v>0</v>
      </c>
      <c r="R175" s="146">
        <f t="shared" si="22"/>
        <v>0</v>
      </c>
      <c r="S175" s="146">
        <v>0</v>
      </c>
      <c r="T175" s="147">
        <f t="shared" si="23"/>
        <v>0</v>
      </c>
      <c r="AR175" s="148" t="s">
        <v>261</v>
      </c>
      <c r="AT175" s="148" t="s">
        <v>167</v>
      </c>
      <c r="AU175" s="148" t="s">
        <v>84</v>
      </c>
      <c r="AY175" s="17" t="s">
        <v>165</v>
      </c>
      <c r="BE175" s="149">
        <f t="shared" si="24"/>
        <v>0</v>
      </c>
      <c r="BF175" s="149">
        <f t="shared" si="25"/>
        <v>0</v>
      </c>
      <c r="BG175" s="149">
        <f t="shared" si="26"/>
        <v>0</v>
      </c>
      <c r="BH175" s="149">
        <f t="shared" si="27"/>
        <v>0</v>
      </c>
      <c r="BI175" s="149">
        <f t="shared" si="28"/>
        <v>0</v>
      </c>
      <c r="BJ175" s="17" t="s">
        <v>84</v>
      </c>
      <c r="BK175" s="149">
        <f t="shared" si="29"/>
        <v>0</v>
      </c>
      <c r="BL175" s="17" t="s">
        <v>261</v>
      </c>
      <c r="BM175" s="148" t="s">
        <v>589</v>
      </c>
    </row>
    <row r="176" spans="2:65" s="1" customFormat="1" ht="16.5" customHeight="1">
      <c r="B176" s="136"/>
      <c r="C176" s="137" t="s">
        <v>395</v>
      </c>
      <c r="D176" s="137" t="s">
        <v>167</v>
      </c>
      <c r="E176" s="138" t="s">
        <v>860</v>
      </c>
      <c r="F176" s="139" t="s">
        <v>861</v>
      </c>
      <c r="G176" s="140" t="s">
        <v>387</v>
      </c>
      <c r="H176" s="141">
        <v>1</v>
      </c>
      <c r="I176" s="142"/>
      <c r="J176" s="143">
        <f t="shared" si="20"/>
        <v>0</v>
      </c>
      <c r="K176" s="139" t="s">
        <v>788</v>
      </c>
      <c r="L176" s="32"/>
      <c r="M176" s="144" t="s">
        <v>1</v>
      </c>
      <c r="N176" s="145" t="s">
        <v>41</v>
      </c>
      <c r="P176" s="146">
        <f t="shared" si="21"/>
        <v>0</v>
      </c>
      <c r="Q176" s="146">
        <v>0</v>
      </c>
      <c r="R176" s="146">
        <f t="shared" si="22"/>
        <v>0</v>
      </c>
      <c r="S176" s="146">
        <v>0</v>
      </c>
      <c r="T176" s="147">
        <f t="shared" si="23"/>
        <v>0</v>
      </c>
      <c r="AR176" s="148" t="s">
        <v>261</v>
      </c>
      <c r="AT176" s="148" t="s">
        <v>167</v>
      </c>
      <c r="AU176" s="148" t="s">
        <v>84</v>
      </c>
      <c r="AY176" s="17" t="s">
        <v>165</v>
      </c>
      <c r="BE176" s="149">
        <f t="shared" si="24"/>
        <v>0</v>
      </c>
      <c r="BF176" s="149">
        <f t="shared" si="25"/>
        <v>0</v>
      </c>
      <c r="BG176" s="149">
        <f t="shared" si="26"/>
        <v>0</v>
      </c>
      <c r="BH176" s="149">
        <f t="shared" si="27"/>
        <v>0</v>
      </c>
      <c r="BI176" s="149">
        <f t="shared" si="28"/>
        <v>0</v>
      </c>
      <c r="BJ176" s="17" t="s">
        <v>84</v>
      </c>
      <c r="BK176" s="149">
        <f t="shared" si="29"/>
        <v>0</v>
      </c>
      <c r="BL176" s="17" t="s">
        <v>261</v>
      </c>
      <c r="BM176" s="148" t="s">
        <v>599</v>
      </c>
    </row>
    <row r="177" spans="2:65" s="1" customFormat="1" ht="16.5" customHeight="1">
      <c r="B177" s="136"/>
      <c r="C177" s="137" t="s">
        <v>402</v>
      </c>
      <c r="D177" s="137" t="s">
        <v>167</v>
      </c>
      <c r="E177" s="138" t="s">
        <v>807</v>
      </c>
      <c r="F177" s="139" t="s">
        <v>808</v>
      </c>
      <c r="G177" s="140" t="s">
        <v>387</v>
      </c>
      <c r="H177" s="141">
        <v>1</v>
      </c>
      <c r="I177" s="142"/>
      <c r="J177" s="143">
        <f t="shared" si="20"/>
        <v>0</v>
      </c>
      <c r="K177" s="139" t="s">
        <v>788</v>
      </c>
      <c r="L177" s="32"/>
      <c r="M177" s="144" t="s">
        <v>1</v>
      </c>
      <c r="N177" s="145" t="s">
        <v>41</v>
      </c>
      <c r="P177" s="146">
        <f t="shared" si="21"/>
        <v>0</v>
      </c>
      <c r="Q177" s="146">
        <v>0</v>
      </c>
      <c r="R177" s="146">
        <f t="shared" si="22"/>
        <v>0</v>
      </c>
      <c r="S177" s="146">
        <v>0</v>
      </c>
      <c r="T177" s="147">
        <f t="shared" si="23"/>
        <v>0</v>
      </c>
      <c r="AR177" s="148" t="s">
        <v>261</v>
      </c>
      <c r="AT177" s="148" t="s">
        <v>167</v>
      </c>
      <c r="AU177" s="148" t="s">
        <v>84</v>
      </c>
      <c r="AY177" s="17" t="s">
        <v>165</v>
      </c>
      <c r="BE177" s="149">
        <f t="shared" si="24"/>
        <v>0</v>
      </c>
      <c r="BF177" s="149">
        <f t="shared" si="25"/>
        <v>0</v>
      </c>
      <c r="BG177" s="149">
        <f t="shared" si="26"/>
        <v>0</v>
      </c>
      <c r="BH177" s="149">
        <f t="shared" si="27"/>
        <v>0</v>
      </c>
      <c r="BI177" s="149">
        <f t="shared" si="28"/>
        <v>0</v>
      </c>
      <c r="BJ177" s="17" t="s">
        <v>84</v>
      </c>
      <c r="BK177" s="149">
        <f t="shared" si="29"/>
        <v>0</v>
      </c>
      <c r="BL177" s="17" t="s">
        <v>261</v>
      </c>
      <c r="BM177" s="148" t="s">
        <v>611</v>
      </c>
    </row>
    <row r="178" spans="2:65" s="1" customFormat="1" ht="16.5" customHeight="1">
      <c r="B178" s="136"/>
      <c r="C178" s="137" t="s">
        <v>407</v>
      </c>
      <c r="D178" s="137" t="s">
        <v>167</v>
      </c>
      <c r="E178" s="138" t="s">
        <v>862</v>
      </c>
      <c r="F178" s="139" t="s">
        <v>863</v>
      </c>
      <c r="G178" s="140" t="s">
        <v>387</v>
      </c>
      <c r="H178" s="141">
        <v>1</v>
      </c>
      <c r="I178" s="142"/>
      <c r="J178" s="143">
        <f t="shared" si="20"/>
        <v>0</v>
      </c>
      <c r="K178" s="139" t="s">
        <v>1</v>
      </c>
      <c r="L178" s="32"/>
      <c r="M178" s="144" t="s">
        <v>1</v>
      </c>
      <c r="N178" s="145" t="s">
        <v>41</v>
      </c>
      <c r="P178" s="146">
        <f t="shared" si="21"/>
        <v>0</v>
      </c>
      <c r="Q178" s="146">
        <v>0</v>
      </c>
      <c r="R178" s="146">
        <f t="shared" si="22"/>
        <v>0</v>
      </c>
      <c r="S178" s="146">
        <v>0</v>
      </c>
      <c r="T178" s="147">
        <f t="shared" si="23"/>
        <v>0</v>
      </c>
      <c r="AR178" s="148" t="s">
        <v>261</v>
      </c>
      <c r="AT178" s="148" t="s">
        <v>167</v>
      </c>
      <c r="AU178" s="148" t="s">
        <v>84</v>
      </c>
      <c r="AY178" s="17" t="s">
        <v>165</v>
      </c>
      <c r="BE178" s="149">
        <f t="shared" si="24"/>
        <v>0</v>
      </c>
      <c r="BF178" s="149">
        <f t="shared" si="25"/>
        <v>0</v>
      </c>
      <c r="BG178" s="149">
        <f t="shared" si="26"/>
        <v>0</v>
      </c>
      <c r="BH178" s="149">
        <f t="shared" si="27"/>
        <v>0</v>
      </c>
      <c r="BI178" s="149">
        <f t="shared" si="28"/>
        <v>0</v>
      </c>
      <c r="BJ178" s="17" t="s">
        <v>84</v>
      </c>
      <c r="BK178" s="149">
        <f t="shared" si="29"/>
        <v>0</v>
      </c>
      <c r="BL178" s="17" t="s">
        <v>261</v>
      </c>
      <c r="BM178" s="148" t="s">
        <v>623</v>
      </c>
    </row>
    <row r="179" spans="2:65" s="1" customFormat="1" ht="16.5" customHeight="1">
      <c r="B179" s="136"/>
      <c r="C179" s="137" t="s">
        <v>412</v>
      </c>
      <c r="D179" s="137" t="s">
        <v>167</v>
      </c>
      <c r="E179" s="138" t="s">
        <v>864</v>
      </c>
      <c r="F179" s="139" t="s">
        <v>865</v>
      </c>
      <c r="G179" s="140" t="s">
        <v>448</v>
      </c>
      <c r="H179" s="141">
        <v>1</v>
      </c>
      <c r="I179" s="142"/>
      <c r="J179" s="143">
        <f t="shared" si="20"/>
        <v>0</v>
      </c>
      <c r="K179" s="139" t="s">
        <v>1</v>
      </c>
      <c r="L179" s="32"/>
      <c r="M179" s="144" t="s">
        <v>1</v>
      </c>
      <c r="N179" s="145" t="s">
        <v>41</v>
      </c>
      <c r="P179" s="146">
        <f t="shared" si="21"/>
        <v>0</v>
      </c>
      <c r="Q179" s="146">
        <v>0</v>
      </c>
      <c r="R179" s="146">
        <f t="shared" si="22"/>
        <v>0</v>
      </c>
      <c r="S179" s="146">
        <v>0</v>
      </c>
      <c r="T179" s="147">
        <f t="shared" si="23"/>
        <v>0</v>
      </c>
      <c r="AR179" s="148" t="s">
        <v>261</v>
      </c>
      <c r="AT179" s="148" t="s">
        <v>167</v>
      </c>
      <c r="AU179" s="148" t="s">
        <v>84</v>
      </c>
      <c r="AY179" s="17" t="s">
        <v>165</v>
      </c>
      <c r="BE179" s="149">
        <f t="shared" si="24"/>
        <v>0</v>
      </c>
      <c r="BF179" s="149">
        <f t="shared" si="25"/>
        <v>0</v>
      </c>
      <c r="BG179" s="149">
        <f t="shared" si="26"/>
        <v>0</v>
      </c>
      <c r="BH179" s="149">
        <f t="shared" si="27"/>
        <v>0</v>
      </c>
      <c r="BI179" s="149">
        <f t="shared" si="28"/>
        <v>0</v>
      </c>
      <c r="BJ179" s="17" t="s">
        <v>84</v>
      </c>
      <c r="BK179" s="149">
        <f t="shared" si="29"/>
        <v>0</v>
      </c>
      <c r="BL179" s="17" t="s">
        <v>261</v>
      </c>
      <c r="BM179" s="148" t="s">
        <v>634</v>
      </c>
    </row>
    <row r="180" spans="2:65" s="1" customFormat="1" ht="29.25">
      <c r="B180" s="32"/>
      <c r="D180" s="154" t="s">
        <v>175</v>
      </c>
      <c r="F180" s="155" t="s">
        <v>866</v>
      </c>
      <c r="I180" s="152"/>
      <c r="L180" s="32"/>
      <c r="M180" s="153"/>
      <c r="T180" s="56"/>
      <c r="AT180" s="17" t="s">
        <v>175</v>
      </c>
      <c r="AU180" s="17" t="s">
        <v>84</v>
      </c>
    </row>
    <row r="181" spans="2:65" s="1" customFormat="1" ht="16.5" customHeight="1">
      <c r="B181" s="136"/>
      <c r="C181" s="137" t="s">
        <v>417</v>
      </c>
      <c r="D181" s="137" t="s">
        <v>167</v>
      </c>
      <c r="E181" s="138" t="s">
        <v>867</v>
      </c>
      <c r="F181" s="139" t="s">
        <v>868</v>
      </c>
      <c r="G181" s="140" t="s">
        <v>387</v>
      </c>
      <c r="H181" s="141">
        <v>1</v>
      </c>
      <c r="I181" s="142"/>
      <c r="J181" s="143">
        <f>ROUND(I181*H181,2)</f>
        <v>0</v>
      </c>
      <c r="K181" s="139" t="s">
        <v>1</v>
      </c>
      <c r="L181" s="32"/>
      <c r="M181" s="144" t="s">
        <v>1</v>
      </c>
      <c r="N181" s="145" t="s">
        <v>41</v>
      </c>
      <c r="P181" s="146">
        <f>O181*H181</f>
        <v>0</v>
      </c>
      <c r="Q181" s="146">
        <v>0</v>
      </c>
      <c r="R181" s="146">
        <f>Q181*H181</f>
        <v>0</v>
      </c>
      <c r="S181" s="146">
        <v>0</v>
      </c>
      <c r="T181" s="147">
        <f>S181*H181</f>
        <v>0</v>
      </c>
      <c r="AR181" s="148" t="s">
        <v>261</v>
      </c>
      <c r="AT181" s="148" t="s">
        <v>167</v>
      </c>
      <c r="AU181" s="148" t="s">
        <v>84</v>
      </c>
      <c r="AY181" s="17" t="s">
        <v>165</v>
      </c>
      <c r="BE181" s="149">
        <f>IF(N181="základní",J181,0)</f>
        <v>0</v>
      </c>
      <c r="BF181" s="149">
        <f>IF(N181="snížená",J181,0)</f>
        <v>0</v>
      </c>
      <c r="BG181" s="149">
        <f>IF(N181="zákl. přenesená",J181,0)</f>
        <v>0</v>
      </c>
      <c r="BH181" s="149">
        <f>IF(N181="sníž. přenesená",J181,0)</f>
        <v>0</v>
      </c>
      <c r="BI181" s="149">
        <f>IF(N181="nulová",J181,0)</f>
        <v>0</v>
      </c>
      <c r="BJ181" s="17" t="s">
        <v>84</v>
      </c>
      <c r="BK181" s="149">
        <f>ROUND(I181*H181,2)</f>
        <v>0</v>
      </c>
      <c r="BL181" s="17" t="s">
        <v>261</v>
      </c>
      <c r="BM181" s="148" t="s">
        <v>647</v>
      </c>
    </row>
    <row r="182" spans="2:65" s="1" customFormat="1" ht="16.5" customHeight="1">
      <c r="B182" s="136"/>
      <c r="C182" s="137" t="s">
        <v>424</v>
      </c>
      <c r="D182" s="137" t="s">
        <v>167</v>
      </c>
      <c r="E182" s="138" t="s">
        <v>869</v>
      </c>
      <c r="F182" s="139" t="s">
        <v>870</v>
      </c>
      <c r="G182" s="140" t="s">
        <v>387</v>
      </c>
      <c r="H182" s="141">
        <v>4</v>
      </c>
      <c r="I182" s="142"/>
      <c r="J182" s="143">
        <f>ROUND(I182*H182,2)</f>
        <v>0</v>
      </c>
      <c r="K182" s="139" t="s">
        <v>788</v>
      </c>
      <c r="L182" s="32"/>
      <c r="M182" s="144" t="s">
        <v>1</v>
      </c>
      <c r="N182" s="145" t="s">
        <v>41</v>
      </c>
      <c r="P182" s="146">
        <f>O182*H182</f>
        <v>0</v>
      </c>
      <c r="Q182" s="146">
        <v>0</v>
      </c>
      <c r="R182" s="146">
        <f>Q182*H182</f>
        <v>0</v>
      </c>
      <c r="S182" s="146">
        <v>0</v>
      </c>
      <c r="T182" s="147">
        <f>S182*H182</f>
        <v>0</v>
      </c>
      <c r="AR182" s="148" t="s">
        <v>261</v>
      </c>
      <c r="AT182" s="148" t="s">
        <v>167</v>
      </c>
      <c r="AU182" s="148" t="s">
        <v>84</v>
      </c>
      <c r="AY182" s="17" t="s">
        <v>165</v>
      </c>
      <c r="BE182" s="149">
        <f>IF(N182="základní",J182,0)</f>
        <v>0</v>
      </c>
      <c r="BF182" s="149">
        <f>IF(N182="snížená",J182,0)</f>
        <v>0</v>
      </c>
      <c r="BG182" s="149">
        <f>IF(N182="zákl. přenesená",J182,0)</f>
        <v>0</v>
      </c>
      <c r="BH182" s="149">
        <f>IF(N182="sníž. přenesená",J182,0)</f>
        <v>0</v>
      </c>
      <c r="BI182" s="149">
        <f>IF(N182="nulová",J182,0)</f>
        <v>0</v>
      </c>
      <c r="BJ182" s="17" t="s">
        <v>84</v>
      </c>
      <c r="BK182" s="149">
        <f>ROUND(I182*H182,2)</f>
        <v>0</v>
      </c>
      <c r="BL182" s="17" t="s">
        <v>261</v>
      </c>
      <c r="BM182" s="148" t="s">
        <v>658</v>
      </c>
    </row>
    <row r="183" spans="2:65" s="1" customFormat="1" ht="16.5" customHeight="1">
      <c r="B183" s="136"/>
      <c r="C183" s="137" t="s">
        <v>431</v>
      </c>
      <c r="D183" s="137" t="s">
        <v>167</v>
      </c>
      <c r="E183" s="138" t="s">
        <v>871</v>
      </c>
      <c r="F183" s="139" t="s">
        <v>872</v>
      </c>
      <c r="G183" s="140" t="s">
        <v>448</v>
      </c>
      <c r="H183" s="141">
        <v>4</v>
      </c>
      <c r="I183" s="142"/>
      <c r="J183" s="143">
        <f>ROUND(I183*H183,2)</f>
        <v>0</v>
      </c>
      <c r="K183" s="139" t="s">
        <v>788</v>
      </c>
      <c r="L183" s="32"/>
      <c r="M183" s="144" t="s">
        <v>1</v>
      </c>
      <c r="N183" s="145" t="s">
        <v>41</v>
      </c>
      <c r="P183" s="146">
        <f>O183*H183</f>
        <v>0</v>
      </c>
      <c r="Q183" s="146">
        <v>0</v>
      </c>
      <c r="R183" s="146">
        <f>Q183*H183</f>
        <v>0</v>
      </c>
      <c r="S183" s="146">
        <v>0</v>
      </c>
      <c r="T183" s="147">
        <f>S183*H183</f>
        <v>0</v>
      </c>
      <c r="AR183" s="148" t="s">
        <v>261</v>
      </c>
      <c r="AT183" s="148" t="s">
        <v>167</v>
      </c>
      <c r="AU183" s="148" t="s">
        <v>84</v>
      </c>
      <c r="AY183" s="17" t="s">
        <v>165</v>
      </c>
      <c r="BE183" s="149">
        <f>IF(N183="základní",J183,0)</f>
        <v>0</v>
      </c>
      <c r="BF183" s="149">
        <f>IF(N183="snížená",J183,0)</f>
        <v>0</v>
      </c>
      <c r="BG183" s="149">
        <f>IF(N183="zákl. přenesená",J183,0)</f>
        <v>0</v>
      </c>
      <c r="BH183" s="149">
        <f>IF(N183="sníž. přenesená",J183,0)</f>
        <v>0</v>
      </c>
      <c r="BI183" s="149">
        <f>IF(N183="nulová",J183,0)</f>
        <v>0</v>
      </c>
      <c r="BJ183" s="17" t="s">
        <v>84</v>
      </c>
      <c r="BK183" s="149">
        <f>ROUND(I183*H183,2)</f>
        <v>0</v>
      </c>
      <c r="BL183" s="17" t="s">
        <v>261</v>
      </c>
      <c r="BM183" s="148" t="s">
        <v>672</v>
      </c>
    </row>
    <row r="184" spans="2:65" s="1" customFormat="1" ht="16.5" customHeight="1">
      <c r="B184" s="136"/>
      <c r="C184" s="137" t="s">
        <v>437</v>
      </c>
      <c r="D184" s="137" t="s">
        <v>167</v>
      </c>
      <c r="E184" s="138" t="s">
        <v>873</v>
      </c>
      <c r="F184" s="139" t="s">
        <v>874</v>
      </c>
      <c r="G184" s="140" t="s">
        <v>448</v>
      </c>
      <c r="H184" s="141">
        <v>4</v>
      </c>
      <c r="I184" s="142"/>
      <c r="J184" s="143">
        <f>ROUND(I184*H184,2)</f>
        <v>0</v>
      </c>
      <c r="K184" s="139" t="s">
        <v>788</v>
      </c>
      <c r="L184" s="32"/>
      <c r="M184" s="144" t="s">
        <v>1</v>
      </c>
      <c r="N184" s="145" t="s">
        <v>41</v>
      </c>
      <c r="P184" s="146">
        <f>O184*H184</f>
        <v>0</v>
      </c>
      <c r="Q184" s="146">
        <v>0</v>
      </c>
      <c r="R184" s="146">
        <f>Q184*H184</f>
        <v>0</v>
      </c>
      <c r="S184" s="146">
        <v>0</v>
      </c>
      <c r="T184" s="147">
        <f>S184*H184</f>
        <v>0</v>
      </c>
      <c r="AR184" s="148" t="s">
        <v>261</v>
      </c>
      <c r="AT184" s="148" t="s">
        <v>167</v>
      </c>
      <c r="AU184" s="148" t="s">
        <v>84</v>
      </c>
      <c r="AY184" s="17" t="s">
        <v>165</v>
      </c>
      <c r="BE184" s="149">
        <f>IF(N184="základní",J184,0)</f>
        <v>0</v>
      </c>
      <c r="BF184" s="149">
        <f>IF(N184="snížená",J184,0)</f>
        <v>0</v>
      </c>
      <c r="BG184" s="149">
        <f>IF(N184="zákl. přenesená",J184,0)</f>
        <v>0</v>
      </c>
      <c r="BH184" s="149">
        <f>IF(N184="sníž. přenesená",J184,0)</f>
        <v>0</v>
      </c>
      <c r="BI184" s="149">
        <f>IF(N184="nulová",J184,0)</f>
        <v>0</v>
      </c>
      <c r="BJ184" s="17" t="s">
        <v>84</v>
      </c>
      <c r="BK184" s="149">
        <f>ROUND(I184*H184,2)</f>
        <v>0</v>
      </c>
      <c r="BL184" s="17" t="s">
        <v>261</v>
      </c>
      <c r="BM184" s="148" t="s">
        <v>687</v>
      </c>
    </row>
    <row r="185" spans="2:65" s="1" customFormat="1" ht="19.5">
      <c r="B185" s="32"/>
      <c r="D185" s="154" t="s">
        <v>175</v>
      </c>
      <c r="F185" s="155" t="s">
        <v>875</v>
      </c>
      <c r="I185" s="152"/>
      <c r="L185" s="32"/>
      <c r="M185" s="153"/>
      <c r="T185" s="56"/>
      <c r="AT185" s="17" t="s">
        <v>175</v>
      </c>
      <c r="AU185" s="17" t="s">
        <v>84</v>
      </c>
    </row>
    <row r="186" spans="2:65" s="1" customFormat="1" ht="16.5" customHeight="1">
      <c r="B186" s="136"/>
      <c r="C186" s="137" t="s">
        <v>441</v>
      </c>
      <c r="D186" s="137" t="s">
        <v>167</v>
      </c>
      <c r="E186" s="138" t="s">
        <v>876</v>
      </c>
      <c r="F186" s="139" t="s">
        <v>845</v>
      </c>
      <c r="G186" s="140" t="s">
        <v>448</v>
      </c>
      <c r="H186" s="141">
        <v>1</v>
      </c>
      <c r="I186" s="142"/>
      <c r="J186" s="143">
        <f>ROUND(I186*H186,2)</f>
        <v>0</v>
      </c>
      <c r="K186" s="139" t="s">
        <v>1</v>
      </c>
      <c r="L186" s="32"/>
      <c r="M186" s="144" t="s">
        <v>1</v>
      </c>
      <c r="N186" s="145" t="s">
        <v>41</v>
      </c>
      <c r="P186" s="146">
        <f>O186*H186</f>
        <v>0</v>
      </c>
      <c r="Q186" s="146">
        <v>0</v>
      </c>
      <c r="R186" s="146">
        <f>Q186*H186</f>
        <v>0</v>
      </c>
      <c r="S186" s="146">
        <v>0</v>
      </c>
      <c r="T186" s="147">
        <f>S186*H186</f>
        <v>0</v>
      </c>
      <c r="AR186" s="148" t="s">
        <v>261</v>
      </c>
      <c r="AT186" s="148" t="s">
        <v>167</v>
      </c>
      <c r="AU186" s="148" t="s">
        <v>84</v>
      </c>
      <c r="AY186" s="17" t="s">
        <v>165</v>
      </c>
      <c r="BE186" s="149">
        <f>IF(N186="základní",J186,0)</f>
        <v>0</v>
      </c>
      <c r="BF186" s="149">
        <f>IF(N186="snížená",J186,0)</f>
        <v>0</v>
      </c>
      <c r="BG186" s="149">
        <f>IF(N186="zákl. přenesená",J186,0)</f>
        <v>0</v>
      </c>
      <c r="BH186" s="149">
        <f>IF(N186="sníž. přenesená",J186,0)</f>
        <v>0</v>
      </c>
      <c r="BI186" s="149">
        <f>IF(N186="nulová",J186,0)</f>
        <v>0</v>
      </c>
      <c r="BJ186" s="17" t="s">
        <v>84</v>
      </c>
      <c r="BK186" s="149">
        <f>ROUND(I186*H186,2)</f>
        <v>0</v>
      </c>
      <c r="BL186" s="17" t="s">
        <v>261</v>
      </c>
      <c r="BM186" s="148" t="s">
        <v>697</v>
      </c>
    </row>
    <row r="187" spans="2:65" s="1" customFormat="1" ht="19.5">
      <c r="B187" s="32"/>
      <c r="D187" s="154" t="s">
        <v>175</v>
      </c>
      <c r="F187" s="155" t="s">
        <v>846</v>
      </c>
      <c r="I187" s="152"/>
      <c r="L187" s="32"/>
      <c r="M187" s="153"/>
      <c r="T187" s="56"/>
      <c r="AT187" s="17" t="s">
        <v>175</v>
      </c>
      <c r="AU187" s="17" t="s">
        <v>84</v>
      </c>
    </row>
    <row r="188" spans="2:65" s="1" customFormat="1" ht="16.5" customHeight="1">
      <c r="B188" s="136"/>
      <c r="C188" s="137" t="s">
        <v>445</v>
      </c>
      <c r="D188" s="137" t="s">
        <v>167</v>
      </c>
      <c r="E188" s="138" t="s">
        <v>877</v>
      </c>
      <c r="F188" s="139" t="s">
        <v>878</v>
      </c>
      <c r="G188" s="140" t="s">
        <v>448</v>
      </c>
      <c r="H188" s="141">
        <v>3</v>
      </c>
      <c r="I188" s="142"/>
      <c r="J188" s="143">
        <f>ROUND(I188*H188,2)</f>
        <v>0</v>
      </c>
      <c r="K188" s="139" t="s">
        <v>788</v>
      </c>
      <c r="L188" s="32"/>
      <c r="M188" s="144" t="s">
        <v>1</v>
      </c>
      <c r="N188" s="145" t="s">
        <v>41</v>
      </c>
      <c r="P188" s="146">
        <f>O188*H188</f>
        <v>0</v>
      </c>
      <c r="Q188" s="146">
        <v>0</v>
      </c>
      <c r="R188" s="146">
        <f>Q188*H188</f>
        <v>0</v>
      </c>
      <c r="S188" s="146">
        <v>0</v>
      </c>
      <c r="T188" s="147">
        <f>S188*H188</f>
        <v>0</v>
      </c>
      <c r="AR188" s="148" t="s">
        <v>261</v>
      </c>
      <c r="AT188" s="148" t="s">
        <v>167</v>
      </c>
      <c r="AU188" s="148" t="s">
        <v>84</v>
      </c>
      <c r="AY188" s="17" t="s">
        <v>165</v>
      </c>
      <c r="BE188" s="149">
        <f>IF(N188="základní",J188,0)</f>
        <v>0</v>
      </c>
      <c r="BF188" s="149">
        <f>IF(N188="snížená",J188,0)</f>
        <v>0</v>
      </c>
      <c r="BG188" s="149">
        <f>IF(N188="zákl. přenesená",J188,0)</f>
        <v>0</v>
      </c>
      <c r="BH188" s="149">
        <f>IF(N188="sníž. přenesená",J188,0)</f>
        <v>0</v>
      </c>
      <c r="BI188" s="149">
        <f>IF(N188="nulová",J188,0)</f>
        <v>0</v>
      </c>
      <c r="BJ188" s="17" t="s">
        <v>84</v>
      </c>
      <c r="BK188" s="149">
        <f>ROUND(I188*H188,2)</f>
        <v>0</v>
      </c>
      <c r="BL188" s="17" t="s">
        <v>261</v>
      </c>
      <c r="BM188" s="148" t="s">
        <v>709</v>
      </c>
    </row>
    <row r="189" spans="2:65" s="1" customFormat="1" ht="19.5">
      <c r="B189" s="32"/>
      <c r="D189" s="154" t="s">
        <v>175</v>
      </c>
      <c r="F189" s="155" t="s">
        <v>879</v>
      </c>
      <c r="I189" s="152"/>
      <c r="L189" s="32"/>
      <c r="M189" s="153"/>
      <c r="T189" s="56"/>
      <c r="AT189" s="17" t="s">
        <v>175</v>
      </c>
      <c r="AU189" s="17" t="s">
        <v>84</v>
      </c>
    </row>
    <row r="190" spans="2:65" s="1" customFormat="1" ht="16.5" customHeight="1">
      <c r="B190" s="136"/>
      <c r="C190" s="137" t="s">
        <v>451</v>
      </c>
      <c r="D190" s="137" t="s">
        <v>167</v>
      </c>
      <c r="E190" s="138" t="s">
        <v>880</v>
      </c>
      <c r="F190" s="139" t="s">
        <v>881</v>
      </c>
      <c r="G190" s="140" t="s">
        <v>387</v>
      </c>
      <c r="H190" s="141">
        <v>4</v>
      </c>
      <c r="I190" s="142"/>
      <c r="J190" s="143">
        <f>ROUND(I190*H190,2)</f>
        <v>0</v>
      </c>
      <c r="K190" s="139" t="s">
        <v>788</v>
      </c>
      <c r="L190" s="32"/>
      <c r="M190" s="144" t="s">
        <v>1</v>
      </c>
      <c r="N190" s="145" t="s">
        <v>41</v>
      </c>
      <c r="P190" s="146">
        <f>O190*H190</f>
        <v>0</v>
      </c>
      <c r="Q190" s="146">
        <v>0</v>
      </c>
      <c r="R190" s="146">
        <f>Q190*H190</f>
        <v>0</v>
      </c>
      <c r="S190" s="146">
        <v>0</v>
      </c>
      <c r="T190" s="147">
        <f>S190*H190</f>
        <v>0</v>
      </c>
      <c r="AR190" s="148" t="s">
        <v>261</v>
      </c>
      <c r="AT190" s="148" t="s">
        <v>167</v>
      </c>
      <c r="AU190" s="148" t="s">
        <v>84</v>
      </c>
      <c r="AY190" s="17" t="s">
        <v>165</v>
      </c>
      <c r="BE190" s="149">
        <f>IF(N190="základní",J190,0)</f>
        <v>0</v>
      </c>
      <c r="BF190" s="149">
        <f>IF(N190="snížená",J190,0)</f>
        <v>0</v>
      </c>
      <c r="BG190" s="149">
        <f>IF(N190="zákl. přenesená",J190,0)</f>
        <v>0</v>
      </c>
      <c r="BH190" s="149">
        <f>IF(N190="sníž. přenesená",J190,0)</f>
        <v>0</v>
      </c>
      <c r="BI190" s="149">
        <f>IF(N190="nulová",J190,0)</f>
        <v>0</v>
      </c>
      <c r="BJ190" s="17" t="s">
        <v>84</v>
      </c>
      <c r="BK190" s="149">
        <f>ROUND(I190*H190,2)</f>
        <v>0</v>
      </c>
      <c r="BL190" s="17" t="s">
        <v>261</v>
      </c>
      <c r="BM190" s="148" t="s">
        <v>717</v>
      </c>
    </row>
    <row r="191" spans="2:65" s="1" customFormat="1" ht="16.5" customHeight="1">
      <c r="B191" s="136"/>
      <c r="C191" s="137" t="s">
        <v>459</v>
      </c>
      <c r="D191" s="137" t="s">
        <v>167</v>
      </c>
      <c r="E191" s="138" t="s">
        <v>882</v>
      </c>
      <c r="F191" s="139" t="s">
        <v>883</v>
      </c>
      <c r="G191" s="140" t="s">
        <v>387</v>
      </c>
      <c r="H191" s="141">
        <v>54</v>
      </c>
      <c r="I191" s="142"/>
      <c r="J191" s="143">
        <f>ROUND(I191*H191,2)</f>
        <v>0</v>
      </c>
      <c r="K191" s="139" t="s">
        <v>788</v>
      </c>
      <c r="L191" s="32"/>
      <c r="M191" s="144" t="s">
        <v>1</v>
      </c>
      <c r="N191" s="145" t="s">
        <v>41</v>
      </c>
      <c r="P191" s="146">
        <f>O191*H191</f>
        <v>0</v>
      </c>
      <c r="Q191" s="146">
        <v>0</v>
      </c>
      <c r="R191" s="146">
        <f>Q191*H191</f>
        <v>0</v>
      </c>
      <c r="S191" s="146">
        <v>0</v>
      </c>
      <c r="T191" s="147">
        <f>S191*H191</f>
        <v>0</v>
      </c>
      <c r="AR191" s="148" t="s">
        <v>261</v>
      </c>
      <c r="AT191" s="148" t="s">
        <v>167</v>
      </c>
      <c r="AU191" s="148" t="s">
        <v>84</v>
      </c>
      <c r="AY191" s="17" t="s">
        <v>165</v>
      </c>
      <c r="BE191" s="149">
        <f>IF(N191="základní",J191,0)</f>
        <v>0</v>
      </c>
      <c r="BF191" s="149">
        <f>IF(N191="snížená",J191,0)</f>
        <v>0</v>
      </c>
      <c r="BG191" s="149">
        <f>IF(N191="zákl. přenesená",J191,0)</f>
        <v>0</v>
      </c>
      <c r="BH191" s="149">
        <f>IF(N191="sníž. přenesená",J191,0)</f>
        <v>0</v>
      </c>
      <c r="BI191" s="149">
        <f>IF(N191="nulová",J191,0)</f>
        <v>0</v>
      </c>
      <c r="BJ191" s="17" t="s">
        <v>84</v>
      </c>
      <c r="BK191" s="149">
        <f>ROUND(I191*H191,2)</f>
        <v>0</v>
      </c>
      <c r="BL191" s="17" t="s">
        <v>261</v>
      </c>
      <c r="BM191" s="148" t="s">
        <v>734</v>
      </c>
    </row>
    <row r="192" spans="2:65" s="1" customFormat="1" ht="16.5" customHeight="1">
      <c r="B192" s="136"/>
      <c r="C192" s="137" t="s">
        <v>464</v>
      </c>
      <c r="D192" s="137" t="s">
        <v>167</v>
      </c>
      <c r="E192" s="138" t="s">
        <v>884</v>
      </c>
      <c r="F192" s="139" t="s">
        <v>885</v>
      </c>
      <c r="G192" s="140" t="s">
        <v>387</v>
      </c>
      <c r="H192" s="141">
        <v>54</v>
      </c>
      <c r="I192" s="142"/>
      <c r="J192" s="143">
        <f>ROUND(I192*H192,2)</f>
        <v>0</v>
      </c>
      <c r="K192" s="139" t="s">
        <v>788</v>
      </c>
      <c r="L192" s="32"/>
      <c r="M192" s="144" t="s">
        <v>1</v>
      </c>
      <c r="N192" s="145" t="s">
        <v>41</v>
      </c>
      <c r="P192" s="146">
        <f>O192*H192</f>
        <v>0</v>
      </c>
      <c r="Q192" s="146">
        <v>0</v>
      </c>
      <c r="R192" s="146">
        <f>Q192*H192</f>
        <v>0</v>
      </c>
      <c r="S192" s="146">
        <v>0</v>
      </c>
      <c r="T192" s="147">
        <f>S192*H192</f>
        <v>0</v>
      </c>
      <c r="AR192" s="148" t="s">
        <v>261</v>
      </c>
      <c r="AT192" s="148" t="s">
        <v>167</v>
      </c>
      <c r="AU192" s="148" t="s">
        <v>84</v>
      </c>
      <c r="AY192" s="17" t="s">
        <v>165</v>
      </c>
      <c r="BE192" s="149">
        <f>IF(N192="základní",J192,0)</f>
        <v>0</v>
      </c>
      <c r="BF192" s="149">
        <f>IF(N192="snížená",J192,0)</f>
        <v>0</v>
      </c>
      <c r="BG192" s="149">
        <f>IF(N192="zákl. přenesená",J192,0)</f>
        <v>0</v>
      </c>
      <c r="BH192" s="149">
        <f>IF(N192="sníž. přenesená",J192,0)</f>
        <v>0</v>
      </c>
      <c r="BI192" s="149">
        <f>IF(N192="nulová",J192,0)</f>
        <v>0</v>
      </c>
      <c r="BJ192" s="17" t="s">
        <v>84</v>
      </c>
      <c r="BK192" s="149">
        <f>ROUND(I192*H192,2)</f>
        <v>0</v>
      </c>
      <c r="BL192" s="17" t="s">
        <v>261</v>
      </c>
      <c r="BM192" s="148" t="s">
        <v>742</v>
      </c>
    </row>
    <row r="193" spans="2:65" s="1" customFormat="1" ht="16.5" customHeight="1">
      <c r="B193" s="136"/>
      <c r="C193" s="137" t="s">
        <v>468</v>
      </c>
      <c r="D193" s="137" t="s">
        <v>167</v>
      </c>
      <c r="E193" s="138" t="s">
        <v>886</v>
      </c>
      <c r="F193" s="139" t="s">
        <v>887</v>
      </c>
      <c r="G193" s="140" t="s">
        <v>387</v>
      </c>
      <c r="H193" s="141">
        <v>3</v>
      </c>
      <c r="I193" s="142"/>
      <c r="J193" s="143">
        <f>ROUND(I193*H193,2)</f>
        <v>0</v>
      </c>
      <c r="K193" s="139" t="s">
        <v>1</v>
      </c>
      <c r="L193" s="32"/>
      <c r="M193" s="144" t="s">
        <v>1</v>
      </c>
      <c r="N193" s="145" t="s">
        <v>41</v>
      </c>
      <c r="P193" s="146">
        <f>O193*H193</f>
        <v>0</v>
      </c>
      <c r="Q193" s="146">
        <v>0</v>
      </c>
      <c r="R193" s="146">
        <f>Q193*H193</f>
        <v>0</v>
      </c>
      <c r="S193" s="146">
        <v>0</v>
      </c>
      <c r="T193" s="147">
        <f>S193*H193</f>
        <v>0</v>
      </c>
      <c r="AR193" s="148" t="s">
        <v>261</v>
      </c>
      <c r="AT193" s="148" t="s">
        <v>167</v>
      </c>
      <c r="AU193" s="148" t="s">
        <v>84</v>
      </c>
      <c r="AY193" s="17" t="s">
        <v>165</v>
      </c>
      <c r="BE193" s="149">
        <f>IF(N193="základní",J193,0)</f>
        <v>0</v>
      </c>
      <c r="BF193" s="149">
        <f>IF(N193="snížená",J193,0)</f>
        <v>0</v>
      </c>
      <c r="BG193" s="149">
        <f>IF(N193="zákl. přenesená",J193,0)</f>
        <v>0</v>
      </c>
      <c r="BH193" s="149">
        <f>IF(N193="sníž. přenesená",J193,0)</f>
        <v>0</v>
      </c>
      <c r="BI193" s="149">
        <f>IF(N193="nulová",J193,0)</f>
        <v>0</v>
      </c>
      <c r="BJ193" s="17" t="s">
        <v>84</v>
      </c>
      <c r="BK193" s="149">
        <f>ROUND(I193*H193,2)</f>
        <v>0</v>
      </c>
      <c r="BL193" s="17" t="s">
        <v>261</v>
      </c>
      <c r="BM193" s="148" t="s">
        <v>888</v>
      </c>
    </row>
    <row r="194" spans="2:65" s="1" customFormat="1" ht="29.25">
      <c r="B194" s="32"/>
      <c r="D194" s="154" t="s">
        <v>175</v>
      </c>
      <c r="F194" s="155" t="s">
        <v>889</v>
      </c>
      <c r="I194" s="152"/>
      <c r="L194" s="32"/>
      <c r="M194" s="153"/>
      <c r="T194" s="56"/>
      <c r="AT194" s="17" t="s">
        <v>175</v>
      </c>
      <c r="AU194" s="17" t="s">
        <v>84</v>
      </c>
    </row>
    <row r="195" spans="2:65" s="1" customFormat="1" ht="16.5" customHeight="1">
      <c r="B195" s="136"/>
      <c r="C195" s="137" t="s">
        <v>472</v>
      </c>
      <c r="D195" s="137" t="s">
        <v>167</v>
      </c>
      <c r="E195" s="138" t="s">
        <v>890</v>
      </c>
      <c r="F195" s="139" t="s">
        <v>891</v>
      </c>
      <c r="G195" s="140" t="s">
        <v>387</v>
      </c>
      <c r="H195" s="141">
        <v>3</v>
      </c>
      <c r="I195" s="142"/>
      <c r="J195" s="143">
        <f>ROUND(I195*H195,2)</f>
        <v>0</v>
      </c>
      <c r="K195" s="139" t="s">
        <v>1</v>
      </c>
      <c r="L195" s="32"/>
      <c r="M195" s="144" t="s">
        <v>1</v>
      </c>
      <c r="N195" s="145" t="s">
        <v>41</v>
      </c>
      <c r="P195" s="146">
        <f>O195*H195</f>
        <v>0</v>
      </c>
      <c r="Q195" s="146">
        <v>0</v>
      </c>
      <c r="R195" s="146">
        <f>Q195*H195</f>
        <v>0</v>
      </c>
      <c r="S195" s="146">
        <v>0</v>
      </c>
      <c r="T195" s="147">
        <f>S195*H195</f>
        <v>0</v>
      </c>
      <c r="AR195" s="148" t="s">
        <v>261</v>
      </c>
      <c r="AT195" s="148" t="s">
        <v>167</v>
      </c>
      <c r="AU195" s="148" t="s">
        <v>84</v>
      </c>
      <c r="AY195" s="17" t="s">
        <v>165</v>
      </c>
      <c r="BE195" s="149">
        <f>IF(N195="základní",J195,0)</f>
        <v>0</v>
      </c>
      <c r="BF195" s="149">
        <f>IF(N195="snížená",J195,0)</f>
        <v>0</v>
      </c>
      <c r="BG195" s="149">
        <f>IF(N195="zákl. přenesená",J195,0)</f>
        <v>0</v>
      </c>
      <c r="BH195" s="149">
        <f>IF(N195="sníž. přenesená",J195,0)</f>
        <v>0</v>
      </c>
      <c r="BI195" s="149">
        <f>IF(N195="nulová",J195,0)</f>
        <v>0</v>
      </c>
      <c r="BJ195" s="17" t="s">
        <v>84</v>
      </c>
      <c r="BK195" s="149">
        <f>ROUND(I195*H195,2)</f>
        <v>0</v>
      </c>
      <c r="BL195" s="17" t="s">
        <v>261</v>
      </c>
      <c r="BM195" s="148" t="s">
        <v>892</v>
      </c>
    </row>
    <row r="196" spans="2:65" s="1" customFormat="1" ht="39">
      <c r="B196" s="32"/>
      <c r="D196" s="154" t="s">
        <v>175</v>
      </c>
      <c r="F196" s="155" t="s">
        <v>893</v>
      </c>
      <c r="I196" s="152"/>
      <c r="L196" s="32"/>
      <c r="M196" s="153"/>
      <c r="T196" s="56"/>
      <c r="AT196" s="17" t="s">
        <v>175</v>
      </c>
      <c r="AU196" s="17" t="s">
        <v>84</v>
      </c>
    </row>
    <row r="197" spans="2:65" s="1" customFormat="1" ht="16.5" customHeight="1">
      <c r="B197" s="136"/>
      <c r="C197" s="137" t="s">
        <v>476</v>
      </c>
      <c r="D197" s="137" t="s">
        <v>167</v>
      </c>
      <c r="E197" s="138" t="s">
        <v>894</v>
      </c>
      <c r="F197" s="139" t="s">
        <v>895</v>
      </c>
      <c r="G197" s="140" t="s">
        <v>448</v>
      </c>
      <c r="H197" s="141">
        <v>3</v>
      </c>
      <c r="I197" s="142"/>
      <c r="J197" s="143">
        <f>ROUND(I197*H197,2)</f>
        <v>0</v>
      </c>
      <c r="K197" s="139" t="s">
        <v>788</v>
      </c>
      <c r="L197" s="32"/>
      <c r="M197" s="144" t="s">
        <v>1</v>
      </c>
      <c r="N197" s="145" t="s">
        <v>41</v>
      </c>
      <c r="P197" s="146">
        <f>O197*H197</f>
        <v>0</v>
      </c>
      <c r="Q197" s="146">
        <v>0</v>
      </c>
      <c r="R197" s="146">
        <f>Q197*H197</f>
        <v>0</v>
      </c>
      <c r="S197" s="146">
        <v>0</v>
      </c>
      <c r="T197" s="147">
        <f>S197*H197</f>
        <v>0</v>
      </c>
      <c r="AR197" s="148" t="s">
        <v>261</v>
      </c>
      <c r="AT197" s="148" t="s">
        <v>167</v>
      </c>
      <c r="AU197" s="148" t="s">
        <v>84</v>
      </c>
      <c r="AY197" s="17" t="s">
        <v>165</v>
      </c>
      <c r="BE197" s="149">
        <f>IF(N197="základní",J197,0)</f>
        <v>0</v>
      </c>
      <c r="BF197" s="149">
        <f>IF(N197="snížená",J197,0)</f>
        <v>0</v>
      </c>
      <c r="BG197" s="149">
        <f>IF(N197="zákl. přenesená",J197,0)</f>
        <v>0</v>
      </c>
      <c r="BH197" s="149">
        <f>IF(N197="sníž. přenesená",J197,0)</f>
        <v>0</v>
      </c>
      <c r="BI197" s="149">
        <f>IF(N197="nulová",J197,0)</f>
        <v>0</v>
      </c>
      <c r="BJ197" s="17" t="s">
        <v>84</v>
      </c>
      <c r="BK197" s="149">
        <f>ROUND(I197*H197,2)</f>
        <v>0</v>
      </c>
      <c r="BL197" s="17" t="s">
        <v>261</v>
      </c>
      <c r="BM197" s="148" t="s">
        <v>896</v>
      </c>
    </row>
    <row r="198" spans="2:65" s="1" customFormat="1" ht="48.75">
      <c r="B198" s="32"/>
      <c r="D198" s="154" t="s">
        <v>175</v>
      </c>
      <c r="F198" s="155" t="s">
        <v>897</v>
      </c>
      <c r="I198" s="152"/>
      <c r="L198" s="32"/>
      <c r="M198" s="153"/>
      <c r="T198" s="56"/>
      <c r="AT198" s="17" t="s">
        <v>175</v>
      </c>
      <c r="AU198" s="17" t="s">
        <v>84</v>
      </c>
    </row>
    <row r="199" spans="2:65" s="1" customFormat="1" ht="16.5" customHeight="1">
      <c r="B199" s="136"/>
      <c r="C199" s="137" t="s">
        <v>480</v>
      </c>
      <c r="D199" s="137" t="s">
        <v>167</v>
      </c>
      <c r="E199" s="138" t="s">
        <v>898</v>
      </c>
      <c r="F199" s="139" t="s">
        <v>899</v>
      </c>
      <c r="G199" s="140" t="s">
        <v>182</v>
      </c>
      <c r="H199" s="141">
        <v>2.476</v>
      </c>
      <c r="I199" s="142"/>
      <c r="J199" s="143">
        <f>ROUND(I199*H199,2)</f>
        <v>0</v>
      </c>
      <c r="K199" s="139" t="s">
        <v>788</v>
      </c>
      <c r="L199" s="32"/>
      <c r="M199" s="144" t="s">
        <v>1</v>
      </c>
      <c r="N199" s="145" t="s">
        <v>41</v>
      </c>
      <c r="P199" s="146">
        <f>O199*H199</f>
        <v>0</v>
      </c>
      <c r="Q199" s="146">
        <v>0</v>
      </c>
      <c r="R199" s="146">
        <f>Q199*H199</f>
        <v>0</v>
      </c>
      <c r="S199" s="146">
        <v>0</v>
      </c>
      <c r="T199" s="147">
        <f>S199*H199</f>
        <v>0</v>
      </c>
      <c r="AR199" s="148" t="s">
        <v>261</v>
      </c>
      <c r="AT199" s="148" t="s">
        <v>167</v>
      </c>
      <c r="AU199" s="148" t="s">
        <v>84</v>
      </c>
      <c r="AY199" s="17" t="s">
        <v>165</v>
      </c>
      <c r="BE199" s="149">
        <f>IF(N199="základní",J199,0)</f>
        <v>0</v>
      </c>
      <c r="BF199" s="149">
        <f>IF(N199="snížená",J199,0)</f>
        <v>0</v>
      </c>
      <c r="BG199" s="149">
        <f>IF(N199="zákl. přenesená",J199,0)</f>
        <v>0</v>
      </c>
      <c r="BH199" s="149">
        <f>IF(N199="sníž. přenesená",J199,0)</f>
        <v>0</v>
      </c>
      <c r="BI199" s="149">
        <f>IF(N199="nulová",J199,0)</f>
        <v>0</v>
      </c>
      <c r="BJ199" s="17" t="s">
        <v>84</v>
      </c>
      <c r="BK199" s="149">
        <f>ROUND(I199*H199,2)</f>
        <v>0</v>
      </c>
      <c r="BL199" s="17" t="s">
        <v>261</v>
      </c>
      <c r="BM199" s="148" t="s">
        <v>900</v>
      </c>
    </row>
    <row r="200" spans="2:65" s="11" customFormat="1" ht="25.9" customHeight="1">
      <c r="B200" s="124"/>
      <c r="D200" s="125" t="s">
        <v>75</v>
      </c>
      <c r="E200" s="126" t="s">
        <v>901</v>
      </c>
      <c r="F200" s="126" t="s">
        <v>902</v>
      </c>
      <c r="I200" s="127"/>
      <c r="J200" s="128">
        <f>BK200</f>
        <v>0</v>
      </c>
      <c r="L200" s="124"/>
      <c r="M200" s="129"/>
      <c r="P200" s="130">
        <f>SUM(P201:P208)</f>
        <v>0</v>
      </c>
      <c r="R200" s="130">
        <f>SUM(R201:R208)</f>
        <v>0</v>
      </c>
      <c r="T200" s="131">
        <f>SUM(T201:T208)</f>
        <v>0</v>
      </c>
      <c r="AR200" s="125" t="s">
        <v>86</v>
      </c>
      <c r="AT200" s="132" t="s">
        <v>75</v>
      </c>
      <c r="AU200" s="132" t="s">
        <v>76</v>
      </c>
      <c r="AY200" s="125" t="s">
        <v>165</v>
      </c>
      <c r="BK200" s="133">
        <f>SUM(BK201:BK208)</f>
        <v>0</v>
      </c>
    </row>
    <row r="201" spans="2:65" s="1" customFormat="1" ht="16.5" customHeight="1">
      <c r="B201" s="136"/>
      <c r="C201" s="137" t="s">
        <v>485</v>
      </c>
      <c r="D201" s="137" t="s">
        <v>167</v>
      </c>
      <c r="E201" s="138" t="s">
        <v>903</v>
      </c>
      <c r="F201" s="139" t="s">
        <v>904</v>
      </c>
      <c r="G201" s="140" t="s">
        <v>448</v>
      </c>
      <c r="H201" s="141">
        <v>1</v>
      </c>
      <c r="I201" s="142"/>
      <c r="J201" s="143">
        <f>ROUND(I201*H201,2)</f>
        <v>0</v>
      </c>
      <c r="K201" s="139" t="s">
        <v>788</v>
      </c>
      <c r="L201" s="32"/>
      <c r="M201" s="144" t="s">
        <v>1</v>
      </c>
      <c r="N201" s="145" t="s">
        <v>41</v>
      </c>
      <c r="P201" s="146">
        <f>O201*H201</f>
        <v>0</v>
      </c>
      <c r="Q201" s="146">
        <v>0</v>
      </c>
      <c r="R201" s="146">
        <f>Q201*H201</f>
        <v>0</v>
      </c>
      <c r="S201" s="146">
        <v>0</v>
      </c>
      <c r="T201" s="147">
        <f>S201*H201</f>
        <v>0</v>
      </c>
      <c r="AR201" s="148" t="s">
        <v>261</v>
      </c>
      <c r="AT201" s="148" t="s">
        <v>167</v>
      </c>
      <c r="AU201" s="148" t="s">
        <v>84</v>
      </c>
      <c r="AY201" s="17" t="s">
        <v>165</v>
      </c>
      <c r="BE201" s="149">
        <f>IF(N201="základní",J201,0)</f>
        <v>0</v>
      </c>
      <c r="BF201" s="149">
        <f>IF(N201="snížená",J201,0)</f>
        <v>0</v>
      </c>
      <c r="BG201" s="149">
        <f>IF(N201="zákl. přenesená",J201,0)</f>
        <v>0</v>
      </c>
      <c r="BH201" s="149">
        <f>IF(N201="sníž. přenesená",J201,0)</f>
        <v>0</v>
      </c>
      <c r="BI201" s="149">
        <f>IF(N201="nulová",J201,0)</f>
        <v>0</v>
      </c>
      <c r="BJ201" s="17" t="s">
        <v>84</v>
      </c>
      <c r="BK201" s="149">
        <f>ROUND(I201*H201,2)</f>
        <v>0</v>
      </c>
      <c r="BL201" s="17" t="s">
        <v>261</v>
      </c>
      <c r="BM201" s="148" t="s">
        <v>905</v>
      </c>
    </row>
    <row r="202" spans="2:65" s="1" customFormat="1" ht="19.5">
      <c r="B202" s="32"/>
      <c r="D202" s="154" t="s">
        <v>175</v>
      </c>
      <c r="F202" s="155" t="s">
        <v>906</v>
      </c>
      <c r="I202" s="152"/>
      <c r="L202" s="32"/>
      <c r="M202" s="153"/>
      <c r="T202" s="56"/>
      <c r="AT202" s="17" t="s">
        <v>175</v>
      </c>
      <c r="AU202" s="17" t="s">
        <v>84</v>
      </c>
    </row>
    <row r="203" spans="2:65" s="1" customFormat="1" ht="16.5" customHeight="1">
      <c r="B203" s="136"/>
      <c r="C203" s="137" t="s">
        <v>489</v>
      </c>
      <c r="D203" s="137" t="s">
        <v>167</v>
      </c>
      <c r="E203" s="138" t="s">
        <v>907</v>
      </c>
      <c r="F203" s="139" t="s">
        <v>908</v>
      </c>
      <c r="G203" s="140" t="s">
        <v>387</v>
      </c>
      <c r="H203" s="141">
        <v>1</v>
      </c>
      <c r="I203" s="142"/>
      <c r="J203" s="143">
        <f>ROUND(I203*H203,2)</f>
        <v>0</v>
      </c>
      <c r="K203" s="139" t="s">
        <v>788</v>
      </c>
      <c r="L203" s="32"/>
      <c r="M203" s="144" t="s">
        <v>1</v>
      </c>
      <c r="N203" s="145" t="s">
        <v>41</v>
      </c>
      <c r="P203" s="146">
        <f>O203*H203</f>
        <v>0</v>
      </c>
      <c r="Q203" s="146">
        <v>0</v>
      </c>
      <c r="R203" s="146">
        <f>Q203*H203</f>
        <v>0</v>
      </c>
      <c r="S203" s="146">
        <v>0</v>
      </c>
      <c r="T203" s="147">
        <f>S203*H203</f>
        <v>0</v>
      </c>
      <c r="AR203" s="148" t="s">
        <v>261</v>
      </c>
      <c r="AT203" s="148" t="s">
        <v>167</v>
      </c>
      <c r="AU203" s="148" t="s">
        <v>84</v>
      </c>
      <c r="AY203" s="17" t="s">
        <v>165</v>
      </c>
      <c r="BE203" s="149">
        <f>IF(N203="základní",J203,0)</f>
        <v>0</v>
      </c>
      <c r="BF203" s="149">
        <f>IF(N203="snížená",J203,0)</f>
        <v>0</v>
      </c>
      <c r="BG203" s="149">
        <f>IF(N203="zákl. přenesená",J203,0)</f>
        <v>0</v>
      </c>
      <c r="BH203" s="149">
        <f>IF(N203="sníž. přenesená",J203,0)</f>
        <v>0</v>
      </c>
      <c r="BI203" s="149">
        <f>IF(N203="nulová",J203,0)</f>
        <v>0</v>
      </c>
      <c r="BJ203" s="17" t="s">
        <v>84</v>
      </c>
      <c r="BK203" s="149">
        <f>ROUND(I203*H203,2)</f>
        <v>0</v>
      </c>
      <c r="BL203" s="17" t="s">
        <v>261</v>
      </c>
      <c r="BM203" s="148" t="s">
        <v>909</v>
      </c>
    </row>
    <row r="204" spans="2:65" s="1" customFormat="1" ht="16.5" customHeight="1">
      <c r="B204" s="136"/>
      <c r="C204" s="137" t="s">
        <v>493</v>
      </c>
      <c r="D204" s="137" t="s">
        <v>167</v>
      </c>
      <c r="E204" s="138" t="s">
        <v>910</v>
      </c>
      <c r="F204" s="139" t="s">
        <v>911</v>
      </c>
      <c r="G204" s="140" t="s">
        <v>387</v>
      </c>
      <c r="H204" s="141">
        <v>1</v>
      </c>
      <c r="I204" s="142"/>
      <c r="J204" s="143">
        <f>ROUND(I204*H204,2)</f>
        <v>0</v>
      </c>
      <c r="K204" s="139" t="s">
        <v>788</v>
      </c>
      <c r="L204" s="32"/>
      <c r="M204" s="144" t="s">
        <v>1</v>
      </c>
      <c r="N204" s="145" t="s">
        <v>41</v>
      </c>
      <c r="P204" s="146">
        <f>O204*H204</f>
        <v>0</v>
      </c>
      <c r="Q204" s="146">
        <v>0</v>
      </c>
      <c r="R204" s="146">
        <f>Q204*H204</f>
        <v>0</v>
      </c>
      <c r="S204" s="146">
        <v>0</v>
      </c>
      <c r="T204" s="147">
        <f>S204*H204</f>
        <v>0</v>
      </c>
      <c r="AR204" s="148" t="s">
        <v>261</v>
      </c>
      <c r="AT204" s="148" t="s">
        <v>167</v>
      </c>
      <c r="AU204" s="148" t="s">
        <v>84</v>
      </c>
      <c r="AY204" s="17" t="s">
        <v>165</v>
      </c>
      <c r="BE204" s="149">
        <f>IF(N204="základní",J204,0)</f>
        <v>0</v>
      </c>
      <c r="BF204" s="149">
        <f>IF(N204="snížená",J204,0)</f>
        <v>0</v>
      </c>
      <c r="BG204" s="149">
        <f>IF(N204="zákl. přenesená",J204,0)</f>
        <v>0</v>
      </c>
      <c r="BH204" s="149">
        <f>IF(N204="sníž. přenesená",J204,0)</f>
        <v>0</v>
      </c>
      <c r="BI204" s="149">
        <f>IF(N204="nulová",J204,0)</f>
        <v>0</v>
      </c>
      <c r="BJ204" s="17" t="s">
        <v>84</v>
      </c>
      <c r="BK204" s="149">
        <f>ROUND(I204*H204,2)</f>
        <v>0</v>
      </c>
      <c r="BL204" s="17" t="s">
        <v>261</v>
      </c>
      <c r="BM204" s="148" t="s">
        <v>912</v>
      </c>
    </row>
    <row r="205" spans="2:65" s="1" customFormat="1" ht="16.5" customHeight="1">
      <c r="B205" s="136"/>
      <c r="C205" s="137" t="s">
        <v>500</v>
      </c>
      <c r="D205" s="137" t="s">
        <v>167</v>
      </c>
      <c r="E205" s="138" t="s">
        <v>913</v>
      </c>
      <c r="F205" s="139" t="s">
        <v>914</v>
      </c>
      <c r="G205" s="140" t="s">
        <v>387</v>
      </c>
      <c r="H205" s="141">
        <v>1</v>
      </c>
      <c r="I205" s="142"/>
      <c r="J205" s="143">
        <f>ROUND(I205*H205,2)</f>
        <v>0</v>
      </c>
      <c r="K205" s="139" t="s">
        <v>788</v>
      </c>
      <c r="L205" s="32"/>
      <c r="M205" s="144" t="s">
        <v>1</v>
      </c>
      <c r="N205" s="145" t="s">
        <v>41</v>
      </c>
      <c r="P205" s="146">
        <f>O205*H205</f>
        <v>0</v>
      </c>
      <c r="Q205" s="146">
        <v>0</v>
      </c>
      <c r="R205" s="146">
        <f>Q205*H205</f>
        <v>0</v>
      </c>
      <c r="S205" s="146">
        <v>0</v>
      </c>
      <c r="T205" s="147">
        <f>S205*H205</f>
        <v>0</v>
      </c>
      <c r="AR205" s="148" t="s">
        <v>261</v>
      </c>
      <c r="AT205" s="148" t="s">
        <v>167</v>
      </c>
      <c r="AU205" s="148" t="s">
        <v>84</v>
      </c>
      <c r="AY205" s="17" t="s">
        <v>165</v>
      </c>
      <c r="BE205" s="149">
        <f>IF(N205="základní",J205,0)</f>
        <v>0</v>
      </c>
      <c r="BF205" s="149">
        <f>IF(N205="snížená",J205,0)</f>
        <v>0</v>
      </c>
      <c r="BG205" s="149">
        <f>IF(N205="zákl. přenesená",J205,0)</f>
        <v>0</v>
      </c>
      <c r="BH205" s="149">
        <f>IF(N205="sníž. přenesená",J205,0)</f>
        <v>0</v>
      </c>
      <c r="BI205" s="149">
        <f>IF(N205="nulová",J205,0)</f>
        <v>0</v>
      </c>
      <c r="BJ205" s="17" t="s">
        <v>84</v>
      </c>
      <c r="BK205" s="149">
        <f>ROUND(I205*H205,2)</f>
        <v>0</v>
      </c>
      <c r="BL205" s="17" t="s">
        <v>261</v>
      </c>
      <c r="BM205" s="148" t="s">
        <v>915</v>
      </c>
    </row>
    <row r="206" spans="2:65" s="1" customFormat="1" ht="16.5" customHeight="1">
      <c r="B206" s="136"/>
      <c r="C206" s="137" t="s">
        <v>505</v>
      </c>
      <c r="D206" s="137" t="s">
        <v>167</v>
      </c>
      <c r="E206" s="138" t="s">
        <v>916</v>
      </c>
      <c r="F206" s="139" t="s">
        <v>917</v>
      </c>
      <c r="G206" s="140" t="s">
        <v>448</v>
      </c>
      <c r="H206" s="141">
        <v>1</v>
      </c>
      <c r="I206" s="142"/>
      <c r="J206" s="143">
        <f>ROUND(I206*H206,2)</f>
        <v>0</v>
      </c>
      <c r="K206" s="139" t="s">
        <v>1</v>
      </c>
      <c r="L206" s="32"/>
      <c r="M206" s="144" t="s">
        <v>1</v>
      </c>
      <c r="N206" s="145" t="s">
        <v>41</v>
      </c>
      <c r="P206" s="146">
        <f>O206*H206</f>
        <v>0</v>
      </c>
      <c r="Q206" s="146">
        <v>0</v>
      </c>
      <c r="R206" s="146">
        <f>Q206*H206</f>
        <v>0</v>
      </c>
      <c r="S206" s="146">
        <v>0</v>
      </c>
      <c r="T206" s="147">
        <f>S206*H206</f>
        <v>0</v>
      </c>
      <c r="AR206" s="148" t="s">
        <v>261</v>
      </c>
      <c r="AT206" s="148" t="s">
        <v>167</v>
      </c>
      <c r="AU206" s="148" t="s">
        <v>84</v>
      </c>
      <c r="AY206" s="17" t="s">
        <v>165</v>
      </c>
      <c r="BE206" s="149">
        <f>IF(N206="základní",J206,0)</f>
        <v>0</v>
      </c>
      <c r="BF206" s="149">
        <f>IF(N206="snížená",J206,0)</f>
        <v>0</v>
      </c>
      <c r="BG206" s="149">
        <f>IF(N206="zákl. přenesená",J206,0)</f>
        <v>0</v>
      </c>
      <c r="BH206" s="149">
        <f>IF(N206="sníž. přenesená",J206,0)</f>
        <v>0</v>
      </c>
      <c r="BI206" s="149">
        <f>IF(N206="nulová",J206,0)</f>
        <v>0</v>
      </c>
      <c r="BJ206" s="17" t="s">
        <v>84</v>
      </c>
      <c r="BK206" s="149">
        <f>ROUND(I206*H206,2)</f>
        <v>0</v>
      </c>
      <c r="BL206" s="17" t="s">
        <v>261</v>
      </c>
      <c r="BM206" s="148" t="s">
        <v>918</v>
      </c>
    </row>
    <row r="207" spans="2:65" s="1" customFormat="1" ht="19.5">
      <c r="B207" s="32"/>
      <c r="D207" s="154" t="s">
        <v>175</v>
      </c>
      <c r="F207" s="155" t="s">
        <v>919</v>
      </c>
      <c r="I207" s="152"/>
      <c r="L207" s="32"/>
      <c r="M207" s="153"/>
      <c r="T207" s="56"/>
      <c r="AT207" s="17" t="s">
        <v>175</v>
      </c>
      <c r="AU207" s="17" t="s">
        <v>84</v>
      </c>
    </row>
    <row r="208" spans="2:65" s="1" customFormat="1" ht="16.5" customHeight="1">
      <c r="B208" s="136"/>
      <c r="C208" s="137" t="s">
        <v>510</v>
      </c>
      <c r="D208" s="137" t="s">
        <v>167</v>
      </c>
      <c r="E208" s="138" t="s">
        <v>920</v>
      </c>
      <c r="F208" s="139" t="s">
        <v>921</v>
      </c>
      <c r="G208" s="140" t="s">
        <v>182</v>
      </c>
      <c r="H208" s="141">
        <v>0.32500000000000001</v>
      </c>
      <c r="I208" s="142"/>
      <c r="J208" s="143">
        <f>ROUND(I208*H208,2)</f>
        <v>0</v>
      </c>
      <c r="K208" s="139" t="s">
        <v>788</v>
      </c>
      <c r="L208" s="32"/>
      <c r="M208" s="144" t="s">
        <v>1</v>
      </c>
      <c r="N208" s="145" t="s">
        <v>41</v>
      </c>
      <c r="P208" s="146">
        <f>O208*H208</f>
        <v>0</v>
      </c>
      <c r="Q208" s="146">
        <v>0</v>
      </c>
      <c r="R208" s="146">
        <f>Q208*H208</f>
        <v>0</v>
      </c>
      <c r="S208" s="146">
        <v>0</v>
      </c>
      <c r="T208" s="147">
        <f>S208*H208</f>
        <v>0</v>
      </c>
      <c r="AR208" s="148" t="s">
        <v>261</v>
      </c>
      <c r="AT208" s="148" t="s">
        <v>167</v>
      </c>
      <c r="AU208" s="148" t="s">
        <v>84</v>
      </c>
      <c r="AY208" s="17" t="s">
        <v>165</v>
      </c>
      <c r="BE208" s="149">
        <f>IF(N208="základní",J208,0)</f>
        <v>0</v>
      </c>
      <c r="BF208" s="149">
        <f>IF(N208="snížená",J208,0)</f>
        <v>0</v>
      </c>
      <c r="BG208" s="149">
        <f>IF(N208="zákl. přenesená",J208,0)</f>
        <v>0</v>
      </c>
      <c r="BH208" s="149">
        <f>IF(N208="sníž. přenesená",J208,0)</f>
        <v>0</v>
      </c>
      <c r="BI208" s="149">
        <f>IF(N208="nulová",J208,0)</f>
        <v>0</v>
      </c>
      <c r="BJ208" s="17" t="s">
        <v>84</v>
      </c>
      <c r="BK208" s="149">
        <f>ROUND(I208*H208,2)</f>
        <v>0</v>
      </c>
      <c r="BL208" s="17" t="s">
        <v>261</v>
      </c>
      <c r="BM208" s="148" t="s">
        <v>922</v>
      </c>
    </row>
    <row r="209" spans="2:65" s="11" customFormat="1" ht="25.9" customHeight="1">
      <c r="B209" s="124"/>
      <c r="D209" s="125" t="s">
        <v>75</v>
      </c>
      <c r="E209" s="126" t="s">
        <v>923</v>
      </c>
      <c r="F209" s="126" t="s">
        <v>924</v>
      </c>
      <c r="I209" s="127"/>
      <c r="J209" s="128">
        <f>BK209</f>
        <v>0</v>
      </c>
      <c r="L209" s="124"/>
      <c r="M209" s="129"/>
      <c r="P209" s="130">
        <f>SUM(P210:P232)</f>
        <v>0</v>
      </c>
      <c r="R209" s="130">
        <f>SUM(R210:R232)</f>
        <v>0</v>
      </c>
      <c r="T209" s="131">
        <f>SUM(T210:T232)</f>
        <v>0</v>
      </c>
      <c r="AR209" s="125" t="s">
        <v>86</v>
      </c>
      <c r="AT209" s="132" t="s">
        <v>75</v>
      </c>
      <c r="AU209" s="132" t="s">
        <v>76</v>
      </c>
      <c r="AY209" s="125" t="s">
        <v>165</v>
      </c>
      <c r="BK209" s="133">
        <f>SUM(BK210:BK232)</f>
        <v>0</v>
      </c>
    </row>
    <row r="210" spans="2:65" s="1" customFormat="1" ht="16.5" customHeight="1">
      <c r="B210" s="136"/>
      <c r="C210" s="137" t="s">
        <v>515</v>
      </c>
      <c r="D210" s="137" t="s">
        <v>167</v>
      </c>
      <c r="E210" s="138" t="s">
        <v>925</v>
      </c>
      <c r="F210" s="139" t="s">
        <v>926</v>
      </c>
      <c r="G210" s="140" t="s">
        <v>448</v>
      </c>
      <c r="H210" s="141">
        <v>7</v>
      </c>
      <c r="I210" s="142"/>
      <c r="J210" s="143">
        <f t="shared" ref="J210:J231" si="30">ROUND(I210*H210,2)</f>
        <v>0</v>
      </c>
      <c r="K210" s="139" t="s">
        <v>788</v>
      </c>
      <c r="L210" s="32"/>
      <c r="M210" s="144" t="s">
        <v>1</v>
      </c>
      <c r="N210" s="145" t="s">
        <v>41</v>
      </c>
      <c r="P210" s="146">
        <f t="shared" ref="P210:P231" si="31">O210*H210</f>
        <v>0</v>
      </c>
      <c r="Q210" s="146">
        <v>0</v>
      </c>
      <c r="R210" s="146">
        <f t="shared" ref="R210:R231" si="32">Q210*H210</f>
        <v>0</v>
      </c>
      <c r="S210" s="146">
        <v>0</v>
      </c>
      <c r="T210" s="147">
        <f t="shared" ref="T210:T231" si="33">S210*H210</f>
        <v>0</v>
      </c>
      <c r="AR210" s="148" t="s">
        <v>261</v>
      </c>
      <c r="AT210" s="148" t="s">
        <v>167</v>
      </c>
      <c r="AU210" s="148" t="s">
        <v>84</v>
      </c>
      <c r="AY210" s="17" t="s">
        <v>165</v>
      </c>
      <c r="BE210" s="149">
        <f t="shared" ref="BE210:BE231" si="34">IF(N210="základní",J210,0)</f>
        <v>0</v>
      </c>
      <c r="BF210" s="149">
        <f t="shared" ref="BF210:BF231" si="35">IF(N210="snížená",J210,0)</f>
        <v>0</v>
      </c>
      <c r="BG210" s="149">
        <f t="shared" ref="BG210:BG231" si="36">IF(N210="zákl. přenesená",J210,0)</f>
        <v>0</v>
      </c>
      <c r="BH210" s="149">
        <f t="shared" ref="BH210:BH231" si="37">IF(N210="sníž. přenesená",J210,0)</f>
        <v>0</v>
      </c>
      <c r="BI210" s="149">
        <f t="shared" ref="BI210:BI231" si="38">IF(N210="nulová",J210,0)</f>
        <v>0</v>
      </c>
      <c r="BJ210" s="17" t="s">
        <v>84</v>
      </c>
      <c r="BK210" s="149">
        <f t="shared" ref="BK210:BK231" si="39">ROUND(I210*H210,2)</f>
        <v>0</v>
      </c>
      <c r="BL210" s="17" t="s">
        <v>261</v>
      </c>
      <c r="BM210" s="148" t="s">
        <v>927</v>
      </c>
    </row>
    <row r="211" spans="2:65" s="1" customFormat="1" ht="16.5" customHeight="1">
      <c r="B211" s="136"/>
      <c r="C211" s="137" t="s">
        <v>522</v>
      </c>
      <c r="D211" s="137" t="s">
        <v>167</v>
      </c>
      <c r="E211" s="138" t="s">
        <v>928</v>
      </c>
      <c r="F211" s="139" t="s">
        <v>929</v>
      </c>
      <c r="G211" s="140" t="s">
        <v>448</v>
      </c>
      <c r="H211" s="141">
        <v>1</v>
      </c>
      <c r="I211" s="142"/>
      <c r="J211" s="143">
        <f t="shared" si="30"/>
        <v>0</v>
      </c>
      <c r="K211" s="139" t="s">
        <v>1</v>
      </c>
      <c r="L211" s="32"/>
      <c r="M211" s="144" t="s">
        <v>1</v>
      </c>
      <c r="N211" s="145" t="s">
        <v>41</v>
      </c>
      <c r="P211" s="146">
        <f t="shared" si="31"/>
        <v>0</v>
      </c>
      <c r="Q211" s="146">
        <v>0</v>
      </c>
      <c r="R211" s="146">
        <f t="shared" si="32"/>
        <v>0</v>
      </c>
      <c r="S211" s="146">
        <v>0</v>
      </c>
      <c r="T211" s="147">
        <f t="shared" si="33"/>
        <v>0</v>
      </c>
      <c r="AR211" s="148" t="s">
        <v>261</v>
      </c>
      <c r="AT211" s="148" t="s">
        <v>167</v>
      </c>
      <c r="AU211" s="148" t="s">
        <v>84</v>
      </c>
      <c r="AY211" s="17" t="s">
        <v>165</v>
      </c>
      <c r="BE211" s="149">
        <f t="shared" si="34"/>
        <v>0</v>
      </c>
      <c r="BF211" s="149">
        <f t="shared" si="35"/>
        <v>0</v>
      </c>
      <c r="BG211" s="149">
        <f t="shared" si="36"/>
        <v>0</v>
      </c>
      <c r="BH211" s="149">
        <f t="shared" si="37"/>
        <v>0</v>
      </c>
      <c r="BI211" s="149">
        <f t="shared" si="38"/>
        <v>0</v>
      </c>
      <c r="BJ211" s="17" t="s">
        <v>84</v>
      </c>
      <c r="BK211" s="149">
        <f t="shared" si="39"/>
        <v>0</v>
      </c>
      <c r="BL211" s="17" t="s">
        <v>261</v>
      </c>
      <c r="BM211" s="148" t="s">
        <v>930</v>
      </c>
    </row>
    <row r="212" spans="2:65" s="1" customFormat="1" ht="16.5" customHeight="1">
      <c r="B212" s="136"/>
      <c r="C212" s="137" t="s">
        <v>528</v>
      </c>
      <c r="D212" s="137" t="s">
        <v>167</v>
      </c>
      <c r="E212" s="138" t="s">
        <v>931</v>
      </c>
      <c r="F212" s="139" t="s">
        <v>932</v>
      </c>
      <c r="G212" s="140" t="s">
        <v>448</v>
      </c>
      <c r="H212" s="141">
        <v>26</v>
      </c>
      <c r="I212" s="142"/>
      <c r="J212" s="143">
        <f t="shared" si="30"/>
        <v>0</v>
      </c>
      <c r="K212" s="139" t="s">
        <v>788</v>
      </c>
      <c r="L212" s="32"/>
      <c r="M212" s="144" t="s">
        <v>1</v>
      </c>
      <c r="N212" s="145" t="s">
        <v>41</v>
      </c>
      <c r="P212" s="146">
        <f t="shared" si="31"/>
        <v>0</v>
      </c>
      <c r="Q212" s="146">
        <v>0</v>
      </c>
      <c r="R212" s="146">
        <f t="shared" si="32"/>
        <v>0</v>
      </c>
      <c r="S212" s="146">
        <v>0</v>
      </c>
      <c r="T212" s="147">
        <f t="shared" si="33"/>
        <v>0</v>
      </c>
      <c r="AR212" s="148" t="s">
        <v>261</v>
      </c>
      <c r="AT212" s="148" t="s">
        <v>167</v>
      </c>
      <c r="AU212" s="148" t="s">
        <v>84</v>
      </c>
      <c r="AY212" s="17" t="s">
        <v>165</v>
      </c>
      <c r="BE212" s="149">
        <f t="shared" si="34"/>
        <v>0</v>
      </c>
      <c r="BF212" s="149">
        <f t="shared" si="35"/>
        <v>0</v>
      </c>
      <c r="BG212" s="149">
        <f t="shared" si="36"/>
        <v>0</v>
      </c>
      <c r="BH212" s="149">
        <f t="shared" si="37"/>
        <v>0</v>
      </c>
      <c r="BI212" s="149">
        <f t="shared" si="38"/>
        <v>0</v>
      </c>
      <c r="BJ212" s="17" t="s">
        <v>84</v>
      </c>
      <c r="BK212" s="149">
        <f t="shared" si="39"/>
        <v>0</v>
      </c>
      <c r="BL212" s="17" t="s">
        <v>261</v>
      </c>
      <c r="BM212" s="148" t="s">
        <v>933</v>
      </c>
    </row>
    <row r="213" spans="2:65" s="1" customFormat="1" ht="16.5" customHeight="1">
      <c r="B213" s="136"/>
      <c r="C213" s="137" t="s">
        <v>533</v>
      </c>
      <c r="D213" s="137" t="s">
        <v>167</v>
      </c>
      <c r="E213" s="138" t="s">
        <v>934</v>
      </c>
      <c r="F213" s="139" t="s">
        <v>935</v>
      </c>
      <c r="G213" s="140" t="s">
        <v>448</v>
      </c>
      <c r="H213" s="141">
        <v>5</v>
      </c>
      <c r="I213" s="142"/>
      <c r="J213" s="143">
        <f t="shared" si="30"/>
        <v>0</v>
      </c>
      <c r="K213" s="139" t="s">
        <v>788</v>
      </c>
      <c r="L213" s="32"/>
      <c r="M213" s="144" t="s">
        <v>1</v>
      </c>
      <c r="N213" s="145" t="s">
        <v>41</v>
      </c>
      <c r="P213" s="146">
        <f t="shared" si="31"/>
        <v>0</v>
      </c>
      <c r="Q213" s="146">
        <v>0</v>
      </c>
      <c r="R213" s="146">
        <f t="shared" si="32"/>
        <v>0</v>
      </c>
      <c r="S213" s="146">
        <v>0</v>
      </c>
      <c r="T213" s="147">
        <f t="shared" si="33"/>
        <v>0</v>
      </c>
      <c r="AR213" s="148" t="s">
        <v>261</v>
      </c>
      <c r="AT213" s="148" t="s">
        <v>167</v>
      </c>
      <c r="AU213" s="148" t="s">
        <v>84</v>
      </c>
      <c r="AY213" s="17" t="s">
        <v>165</v>
      </c>
      <c r="BE213" s="149">
        <f t="shared" si="34"/>
        <v>0</v>
      </c>
      <c r="BF213" s="149">
        <f t="shared" si="35"/>
        <v>0</v>
      </c>
      <c r="BG213" s="149">
        <f t="shared" si="36"/>
        <v>0</v>
      </c>
      <c r="BH213" s="149">
        <f t="shared" si="37"/>
        <v>0</v>
      </c>
      <c r="BI213" s="149">
        <f t="shared" si="38"/>
        <v>0</v>
      </c>
      <c r="BJ213" s="17" t="s">
        <v>84</v>
      </c>
      <c r="BK213" s="149">
        <f t="shared" si="39"/>
        <v>0</v>
      </c>
      <c r="BL213" s="17" t="s">
        <v>261</v>
      </c>
      <c r="BM213" s="148" t="s">
        <v>936</v>
      </c>
    </row>
    <row r="214" spans="2:65" s="1" customFormat="1" ht="16.5" customHeight="1">
      <c r="B214" s="136"/>
      <c r="C214" s="137" t="s">
        <v>538</v>
      </c>
      <c r="D214" s="137" t="s">
        <v>167</v>
      </c>
      <c r="E214" s="138" t="s">
        <v>937</v>
      </c>
      <c r="F214" s="139" t="s">
        <v>938</v>
      </c>
      <c r="G214" s="140" t="s">
        <v>448</v>
      </c>
      <c r="H214" s="141">
        <v>12</v>
      </c>
      <c r="I214" s="142"/>
      <c r="J214" s="143">
        <f t="shared" si="30"/>
        <v>0</v>
      </c>
      <c r="K214" s="139" t="s">
        <v>788</v>
      </c>
      <c r="L214" s="32"/>
      <c r="M214" s="144" t="s">
        <v>1</v>
      </c>
      <c r="N214" s="145" t="s">
        <v>41</v>
      </c>
      <c r="P214" s="146">
        <f t="shared" si="31"/>
        <v>0</v>
      </c>
      <c r="Q214" s="146">
        <v>0</v>
      </c>
      <c r="R214" s="146">
        <f t="shared" si="32"/>
        <v>0</v>
      </c>
      <c r="S214" s="146">
        <v>0</v>
      </c>
      <c r="T214" s="147">
        <f t="shared" si="33"/>
        <v>0</v>
      </c>
      <c r="AR214" s="148" t="s">
        <v>261</v>
      </c>
      <c r="AT214" s="148" t="s">
        <v>167</v>
      </c>
      <c r="AU214" s="148" t="s">
        <v>84</v>
      </c>
      <c r="AY214" s="17" t="s">
        <v>165</v>
      </c>
      <c r="BE214" s="149">
        <f t="shared" si="34"/>
        <v>0</v>
      </c>
      <c r="BF214" s="149">
        <f t="shared" si="35"/>
        <v>0</v>
      </c>
      <c r="BG214" s="149">
        <f t="shared" si="36"/>
        <v>0</v>
      </c>
      <c r="BH214" s="149">
        <f t="shared" si="37"/>
        <v>0</v>
      </c>
      <c r="BI214" s="149">
        <f t="shared" si="38"/>
        <v>0</v>
      </c>
      <c r="BJ214" s="17" t="s">
        <v>84</v>
      </c>
      <c r="BK214" s="149">
        <f t="shared" si="39"/>
        <v>0</v>
      </c>
      <c r="BL214" s="17" t="s">
        <v>261</v>
      </c>
      <c r="BM214" s="148" t="s">
        <v>939</v>
      </c>
    </row>
    <row r="215" spans="2:65" s="1" customFormat="1" ht="16.5" customHeight="1">
      <c r="B215" s="136"/>
      <c r="C215" s="137" t="s">
        <v>545</v>
      </c>
      <c r="D215" s="137" t="s">
        <v>167</v>
      </c>
      <c r="E215" s="138" t="s">
        <v>940</v>
      </c>
      <c r="F215" s="139" t="s">
        <v>941</v>
      </c>
      <c r="G215" s="140" t="s">
        <v>448</v>
      </c>
      <c r="H215" s="141">
        <v>6</v>
      </c>
      <c r="I215" s="142"/>
      <c r="J215" s="143">
        <f t="shared" si="30"/>
        <v>0</v>
      </c>
      <c r="K215" s="139" t="s">
        <v>788</v>
      </c>
      <c r="L215" s="32"/>
      <c r="M215" s="144" t="s">
        <v>1</v>
      </c>
      <c r="N215" s="145" t="s">
        <v>41</v>
      </c>
      <c r="P215" s="146">
        <f t="shared" si="31"/>
        <v>0</v>
      </c>
      <c r="Q215" s="146">
        <v>0</v>
      </c>
      <c r="R215" s="146">
        <f t="shared" si="32"/>
        <v>0</v>
      </c>
      <c r="S215" s="146">
        <v>0</v>
      </c>
      <c r="T215" s="147">
        <f t="shared" si="33"/>
        <v>0</v>
      </c>
      <c r="AR215" s="148" t="s">
        <v>261</v>
      </c>
      <c r="AT215" s="148" t="s">
        <v>167</v>
      </c>
      <c r="AU215" s="148" t="s">
        <v>84</v>
      </c>
      <c r="AY215" s="17" t="s">
        <v>165</v>
      </c>
      <c r="BE215" s="149">
        <f t="shared" si="34"/>
        <v>0</v>
      </c>
      <c r="BF215" s="149">
        <f t="shared" si="35"/>
        <v>0</v>
      </c>
      <c r="BG215" s="149">
        <f t="shared" si="36"/>
        <v>0</v>
      </c>
      <c r="BH215" s="149">
        <f t="shared" si="37"/>
        <v>0</v>
      </c>
      <c r="BI215" s="149">
        <f t="shared" si="38"/>
        <v>0</v>
      </c>
      <c r="BJ215" s="17" t="s">
        <v>84</v>
      </c>
      <c r="BK215" s="149">
        <f t="shared" si="39"/>
        <v>0</v>
      </c>
      <c r="BL215" s="17" t="s">
        <v>261</v>
      </c>
      <c r="BM215" s="148" t="s">
        <v>942</v>
      </c>
    </row>
    <row r="216" spans="2:65" s="1" customFormat="1" ht="16.5" customHeight="1">
      <c r="B216" s="136"/>
      <c r="C216" s="137" t="s">
        <v>550</v>
      </c>
      <c r="D216" s="137" t="s">
        <v>167</v>
      </c>
      <c r="E216" s="138" t="s">
        <v>943</v>
      </c>
      <c r="F216" s="139" t="s">
        <v>944</v>
      </c>
      <c r="G216" s="140" t="s">
        <v>448</v>
      </c>
      <c r="H216" s="141">
        <v>1</v>
      </c>
      <c r="I216" s="142"/>
      <c r="J216" s="143">
        <f t="shared" si="30"/>
        <v>0</v>
      </c>
      <c r="K216" s="139" t="s">
        <v>788</v>
      </c>
      <c r="L216" s="32"/>
      <c r="M216" s="144" t="s">
        <v>1</v>
      </c>
      <c r="N216" s="145" t="s">
        <v>41</v>
      </c>
      <c r="P216" s="146">
        <f t="shared" si="31"/>
        <v>0</v>
      </c>
      <c r="Q216" s="146">
        <v>0</v>
      </c>
      <c r="R216" s="146">
        <f t="shared" si="32"/>
        <v>0</v>
      </c>
      <c r="S216" s="146">
        <v>0</v>
      </c>
      <c r="T216" s="147">
        <f t="shared" si="33"/>
        <v>0</v>
      </c>
      <c r="AR216" s="148" t="s">
        <v>261</v>
      </c>
      <c r="AT216" s="148" t="s">
        <v>167</v>
      </c>
      <c r="AU216" s="148" t="s">
        <v>84</v>
      </c>
      <c r="AY216" s="17" t="s">
        <v>165</v>
      </c>
      <c r="BE216" s="149">
        <f t="shared" si="34"/>
        <v>0</v>
      </c>
      <c r="BF216" s="149">
        <f t="shared" si="35"/>
        <v>0</v>
      </c>
      <c r="BG216" s="149">
        <f t="shared" si="36"/>
        <v>0</v>
      </c>
      <c r="BH216" s="149">
        <f t="shared" si="37"/>
        <v>0</v>
      </c>
      <c r="BI216" s="149">
        <f t="shared" si="38"/>
        <v>0</v>
      </c>
      <c r="BJ216" s="17" t="s">
        <v>84</v>
      </c>
      <c r="BK216" s="149">
        <f t="shared" si="39"/>
        <v>0</v>
      </c>
      <c r="BL216" s="17" t="s">
        <v>261</v>
      </c>
      <c r="BM216" s="148" t="s">
        <v>945</v>
      </c>
    </row>
    <row r="217" spans="2:65" s="1" customFormat="1" ht="16.5" customHeight="1">
      <c r="B217" s="136"/>
      <c r="C217" s="137" t="s">
        <v>555</v>
      </c>
      <c r="D217" s="137" t="s">
        <v>167</v>
      </c>
      <c r="E217" s="138" t="s">
        <v>946</v>
      </c>
      <c r="F217" s="139" t="s">
        <v>947</v>
      </c>
      <c r="G217" s="140" t="s">
        <v>448</v>
      </c>
      <c r="H217" s="141">
        <v>1</v>
      </c>
      <c r="I217" s="142"/>
      <c r="J217" s="143">
        <f t="shared" si="30"/>
        <v>0</v>
      </c>
      <c r="K217" s="139" t="s">
        <v>788</v>
      </c>
      <c r="L217" s="32"/>
      <c r="M217" s="144" t="s">
        <v>1</v>
      </c>
      <c r="N217" s="145" t="s">
        <v>41</v>
      </c>
      <c r="P217" s="146">
        <f t="shared" si="31"/>
        <v>0</v>
      </c>
      <c r="Q217" s="146">
        <v>0</v>
      </c>
      <c r="R217" s="146">
        <f t="shared" si="32"/>
        <v>0</v>
      </c>
      <c r="S217" s="146">
        <v>0</v>
      </c>
      <c r="T217" s="147">
        <f t="shared" si="33"/>
        <v>0</v>
      </c>
      <c r="AR217" s="148" t="s">
        <v>261</v>
      </c>
      <c r="AT217" s="148" t="s">
        <v>167</v>
      </c>
      <c r="AU217" s="148" t="s">
        <v>84</v>
      </c>
      <c r="AY217" s="17" t="s">
        <v>165</v>
      </c>
      <c r="BE217" s="149">
        <f t="shared" si="34"/>
        <v>0</v>
      </c>
      <c r="BF217" s="149">
        <f t="shared" si="35"/>
        <v>0</v>
      </c>
      <c r="BG217" s="149">
        <f t="shared" si="36"/>
        <v>0</v>
      </c>
      <c r="BH217" s="149">
        <f t="shared" si="37"/>
        <v>0</v>
      </c>
      <c r="BI217" s="149">
        <f t="shared" si="38"/>
        <v>0</v>
      </c>
      <c r="BJ217" s="17" t="s">
        <v>84</v>
      </c>
      <c r="BK217" s="149">
        <f t="shared" si="39"/>
        <v>0</v>
      </c>
      <c r="BL217" s="17" t="s">
        <v>261</v>
      </c>
      <c r="BM217" s="148" t="s">
        <v>948</v>
      </c>
    </row>
    <row r="218" spans="2:65" s="1" customFormat="1" ht="16.5" customHeight="1">
      <c r="B218" s="136"/>
      <c r="C218" s="137" t="s">
        <v>560</v>
      </c>
      <c r="D218" s="137" t="s">
        <v>167</v>
      </c>
      <c r="E218" s="138" t="s">
        <v>949</v>
      </c>
      <c r="F218" s="139" t="s">
        <v>950</v>
      </c>
      <c r="G218" s="140" t="s">
        <v>448</v>
      </c>
      <c r="H218" s="141">
        <v>1</v>
      </c>
      <c r="I218" s="142"/>
      <c r="J218" s="143">
        <f t="shared" si="30"/>
        <v>0</v>
      </c>
      <c r="K218" s="139" t="s">
        <v>788</v>
      </c>
      <c r="L218" s="32"/>
      <c r="M218" s="144" t="s">
        <v>1</v>
      </c>
      <c r="N218" s="145" t="s">
        <v>41</v>
      </c>
      <c r="P218" s="146">
        <f t="shared" si="31"/>
        <v>0</v>
      </c>
      <c r="Q218" s="146">
        <v>0</v>
      </c>
      <c r="R218" s="146">
        <f t="shared" si="32"/>
        <v>0</v>
      </c>
      <c r="S218" s="146">
        <v>0</v>
      </c>
      <c r="T218" s="147">
        <f t="shared" si="33"/>
        <v>0</v>
      </c>
      <c r="AR218" s="148" t="s">
        <v>261</v>
      </c>
      <c r="AT218" s="148" t="s">
        <v>167</v>
      </c>
      <c r="AU218" s="148" t="s">
        <v>84</v>
      </c>
      <c r="AY218" s="17" t="s">
        <v>165</v>
      </c>
      <c r="BE218" s="149">
        <f t="shared" si="34"/>
        <v>0</v>
      </c>
      <c r="BF218" s="149">
        <f t="shared" si="35"/>
        <v>0</v>
      </c>
      <c r="BG218" s="149">
        <f t="shared" si="36"/>
        <v>0</v>
      </c>
      <c r="BH218" s="149">
        <f t="shared" si="37"/>
        <v>0</v>
      </c>
      <c r="BI218" s="149">
        <f t="shared" si="38"/>
        <v>0</v>
      </c>
      <c r="BJ218" s="17" t="s">
        <v>84</v>
      </c>
      <c r="BK218" s="149">
        <f t="shared" si="39"/>
        <v>0</v>
      </c>
      <c r="BL218" s="17" t="s">
        <v>261</v>
      </c>
      <c r="BM218" s="148" t="s">
        <v>951</v>
      </c>
    </row>
    <row r="219" spans="2:65" s="1" customFormat="1" ht="16.5" customHeight="1">
      <c r="B219" s="136"/>
      <c r="C219" s="137" t="s">
        <v>565</v>
      </c>
      <c r="D219" s="137" t="s">
        <v>167</v>
      </c>
      <c r="E219" s="138" t="s">
        <v>952</v>
      </c>
      <c r="F219" s="139" t="s">
        <v>953</v>
      </c>
      <c r="G219" s="140" t="s">
        <v>448</v>
      </c>
      <c r="H219" s="141">
        <v>1</v>
      </c>
      <c r="I219" s="142"/>
      <c r="J219" s="143">
        <f t="shared" si="30"/>
        <v>0</v>
      </c>
      <c r="K219" s="139" t="s">
        <v>788</v>
      </c>
      <c r="L219" s="32"/>
      <c r="M219" s="144" t="s">
        <v>1</v>
      </c>
      <c r="N219" s="145" t="s">
        <v>41</v>
      </c>
      <c r="P219" s="146">
        <f t="shared" si="31"/>
        <v>0</v>
      </c>
      <c r="Q219" s="146">
        <v>0</v>
      </c>
      <c r="R219" s="146">
        <f t="shared" si="32"/>
        <v>0</v>
      </c>
      <c r="S219" s="146">
        <v>0</v>
      </c>
      <c r="T219" s="147">
        <f t="shared" si="33"/>
        <v>0</v>
      </c>
      <c r="AR219" s="148" t="s">
        <v>261</v>
      </c>
      <c r="AT219" s="148" t="s">
        <v>167</v>
      </c>
      <c r="AU219" s="148" t="s">
        <v>84</v>
      </c>
      <c r="AY219" s="17" t="s">
        <v>165</v>
      </c>
      <c r="BE219" s="149">
        <f t="shared" si="34"/>
        <v>0</v>
      </c>
      <c r="BF219" s="149">
        <f t="shared" si="35"/>
        <v>0</v>
      </c>
      <c r="BG219" s="149">
        <f t="shared" si="36"/>
        <v>0</v>
      </c>
      <c r="BH219" s="149">
        <f t="shared" si="37"/>
        <v>0</v>
      </c>
      <c r="BI219" s="149">
        <f t="shared" si="38"/>
        <v>0</v>
      </c>
      <c r="BJ219" s="17" t="s">
        <v>84</v>
      </c>
      <c r="BK219" s="149">
        <f t="shared" si="39"/>
        <v>0</v>
      </c>
      <c r="BL219" s="17" t="s">
        <v>261</v>
      </c>
      <c r="BM219" s="148" t="s">
        <v>954</v>
      </c>
    </row>
    <row r="220" spans="2:65" s="1" customFormat="1" ht="16.5" customHeight="1">
      <c r="B220" s="136"/>
      <c r="C220" s="137" t="s">
        <v>572</v>
      </c>
      <c r="D220" s="137" t="s">
        <v>167</v>
      </c>
      <c r="E220" s="138" t="s">
        <v>955</v>
      </c>
      <c r="F220" s="139" t="s">
        <v>956</v>
      </c>
      <c r="G220" s="140" t="s">
        <v>448</v>
      </c>
      <c r="H220" s="141">
        <v>1</v>
      </c>
      <c r="I220" s="142"/>
      <c r="J220" s="143">
        <f t="shared" si="30"/>
        <v>0</v>
      </c>
      <c r="K220" s="139" t="s">
        <v>788</v>
      </c>
      <c r="L220" s="32"/>
      <c r="M220" s="144" t="s">
        <v>1</v>
      </c>
      <c r="N220" s="145" t="s">
        <v>41</v>
      </c>
      <c r="P220" s="146">
        <f t="shared" si="31"/>
        <v>0</v>
      </c>
      <c r="Q220" s="146">
        <v>0</v>
      </c>
      <c r="R220" s="146">
        <f t="shared" si="32"/>
        <v>0</v>
      </c>
      <c r="S220" s="146">
        <v>0</v>
      </c>
      <c r="T220" s="147">
        <f t="shared" si="33"/>
        <v>0</v>
      </c>
      <c r="AR220" s="148" t="s">
        <v>261</v>
      </c>
      <c r="AT220" s="148" t="s">
        <v>167</v>
      </c>
      <c r="AU220" s="148" t="s">
        <v>84</v>
      </c>
      <c r="AY220" s="17" t="s">
        <v>165</v>
      </c>
      <c r="BE220" s="149">
        <f t="shared" si="34"/>
        <v>0</v>
      </c>
      <c r="BF220" s="149">
        <f t="shared" si="35"/>
        <v>0</v>
      </c>
      <c r="BG220" s="149">
        <f t="shared" si="36"/>
        <v>0</v>
      </c>
      <c r="BH220" s="149">
        <f t="shared" si="37"/>
        <v>0</v>
      </c>
      <c r="BI220" s="149">
        <f t="shared" si="38"/>
        <v>0</v>
      </c>
      <c r="BJ220" s="17" t="s">
        <v>84</v>
      </c>
      <c r="BK220" s="149">
        <f t="shared" si="39"/>
        <v>0</v>
      </c>
      <c r="BL220" s="17" t="s">
        <v>261</v>
      </c>
      <c r="BM220" s="148" t="s">
        <v>957</v>
      </c>
    </row>
    <row r="221" spans="2:65" s="1" customFormat="1" ht="16.5" customHeight="1">
      <c r="B221" s="136"/>
      <c r="C221" s="137" t="s">
        <v>579</v>
      </c>
      <c r="D221" s="137" t="s">
        <v>167</v>
      </c>
      <c r="E221" s="138" t="s">
        <v>958</v>
      </c>
      <c r="F221" s="139" t="s">
        <v>959</v>
      </c>
      <c r="G221" s="140" t="s">
        <v>448</v>
      </c>
      <c r="H221" s="141">
        <v>3</v>
      </c>
      <c r="I221" s="142"/>
      <c r="J221" s="143">
        <f t="shared" si="30"/>
        <v>0</v>
      </c>
      <c r="K221" s="139" t="s">
        <v>788</v>
      </c>
      <c r="L221" s="32"/>
      <c r="M221" s="144" t="s">
        <v>1</v>
      </c>
      <c r="N221" s="145" t="s">
        <v>41</v>
      </c>
      <c r="P221" s="146">
        <f t="shared" si="31"/>
        <v>0</v>
      </c>
      <c r="Q221" s="146">
        <v>0</v>
      </c>
      <c r="R221" s="146">
        <f t="shared" si="32"/>
        <v>0</v>
      </c>
      <c r="S221" s="146">
        <v>0</v>
      </c>
      <c r="T221" s="147">
        <f t="shared" si="33"/>
        <v>0</v>
      </c>
      <c r="AR221" s="148" t="s">
        <v>261</v>
      </c>
      <c r="AT221" s="148" t="s">
        <v>167</v>
      </c>
      <c r="AU221" s="148" t="s">
        <v>84</v>
      </c>
      <c r="AY221" s="17" t="s">
        <v>165</v>
      </c>
      <c r="BE221" s="149">
        <f t="shared" si="34"/>
        <v>0</v>
      </c>
      <c r="BF221" s="149">
        <f t="shared" si="35"/>
        <v>0</v>
      </c>
      <c r="BG221" s="149">
        <f t="shared" si="36"/>
        <v>0</v>
      </c>
      <c r="BH221" s="149">
        <f t="shared" si="37"/>
        <v>0</v>
      </c>
      <c r="BI221" s="149">
        <f t="shared" si="38"/>
        <v>0</v>
      </c>
      <c r="BJ221" s="17" t="s">
        <v>84</v>
      </c>
      <c r="BK221" s="149">
        <f t="shared" si="39"/>
        <v>0</v>
      </c>
      <c r="BL221" s="17" t="s">
        <v>261</v>
      </c>
      <c r="BM221" s="148" t="s">
        <v>960</v>
      </c>
    </row>
    <row r="222" spans="2:65" s="1" customFormat="1" ht="16.5" customHeight="1">
      <c r="B222" s="136"/>
      <c r="C222" s="137" t="s">
        <v>584</v>
      </c>
      <c r="D222" s="137" t="s">
        <v>167</v>
      </c>
      <c r="E222" s="138" t="s">
        <v>961</v>
      </c>
      <c r="F222" s="139" t="s">
        <v>962</v>
      </c>
      <c r="G222" s="140" t="s">
        <v>448</v>
      </c>
      <c r="H222" s="141">
        <v>17</v>
      </c>
      <c r="I222" s="142"/>
      <c r="J222" s="143">
        <f t="shared" si="30"/>
        <v>0</v>
      </c>
      <c r="K222" s="139" t="s">
        <v>788</v>
      </c>
      <c r="L222" s="32"/>
      <c r="M222" s="144" t="s">
        <v>1</v>
      </c>
      <c r="N222" s="145" t="s">
        <v>41</v>
      </c>
      <c r="P222" s="146">
        <f t="shared" si="31"/>
        <v>0</v>
      </c>
      <c r="Q222" s="146">
        <v>0</v>
      </c>
      <c r="R222" s="146">
        <f t="shared" si="32"/>
        <v>0</v>
      </c>
      <c r="S222" s="146">
        <v>0</v>
      </c>
      <c r="T222" s="147">
        <f t="shared" si="33"/>
        <v>0</v>
      </c>
      <c r="AR222" s="148" t="s">
        <v>261</v>
      </c>
      <c r="AT222" s="148" t="s">
        <v>167</v>
      </c>
      <c r="AU222" s="148" t="s">
        <v>84</v>
      </c>
      <c r="AY222" s="17" t="s">
        <v>165</v>
      </c>
      <c r="BE222" s="149">
        <f t="shared" si="34"/>
        <v>0</v>
      </c>
      <c r="BF222" s="149">
        <f t="shared" si="35"/>
        <v>0</v>
      </c>
      <c r="BG222" s="149">
        <f t="shared" si="36"/>
        <v>0</v>
      </c>
      <c r="BH222" s="149">
        <f t="shared" si="37"/>
        <v>0</v>
      </c>
      <c r="BI222" s="149">
        <f t="shared" si="38"/>
        <v>0</v>
      </c>
      <c r="BJ222" s="17" t="s">
        <v>84</v>
      </c>
      <c r="BK222" s="149">
        <f t="shared" si="39"/>
        <v>0</v>
      </c>
      <c r="BL222" s="17" t="s">
        <v>261</v>
      </c>
      <c r="BM222" s="148" t="s">
        <v>963</v>
      </c>
    </row>
    <row r="223" spans="2:65" s="1" customFormat="1" ht="16.5" customHeight="1">
      <c r="B223" s="136"/>
      <c r="C223" s="137" t="s">
        <v>589</v>
      </c>
      <c r="D223" s="137" t="s">
        <v>167</v>
      </c>
      <c r="E223" s="138" t="s">
        <v>964</v>
      </c>
      <c r="F223" s="139" t="s">
        <v>965</v>
      </c>
      <c r="G223" s="140" t="s">
        <v>448</v>
      </c>
      <c r="H223" s="141">
        <v>1</v>
      </c>
      <c r="I223" s="142"/>
      <c r="J223" s="143">
        <f t="shared" si="30"/>
        <v>0</v>
      </c>
      <c r="K223" s="139" t="s">
        <v>1</v>
      </c>
      <c r="L223" s="32"/>
      <c r="M223" s="144" t="s">
        <v>1</v>
      </c>
      <c r="N223" s="145" t="s">
        <v>41</v>
      </c>
      <c r="P223" s="146">
        <f t="shared" si="31"/>
        <v>0</v>
      </c>
      <c r="Q223" s="146">
        <v>0</v>
      </c>
      <c r="R223" s="146">
        <f t="shared" si="32"/>
        <v>0</v>
      </c>
      <c r="S223" s="146">
        <v>0</v>
      </c>
      <c r="T223" s="147">
        <f t="shared" si="33"/>
        <v>0</v>
      </c>
      <c r="AR223" s="148" t="s">
        <v>261</v>
      </c>
      <c r="AT223" s="148" t="s">
        <v>167</v>
      </c>
      <c r="AU223" s="148" t="s">
        <v>84</v>
      </c>
      <c r="AY223" s="17" t="s">
        <v>165</v>
      </c>
      <c r="BE223" s="149">
        <f t="shared" si="34"/>
        <v>0</v>
      </c>
      <c r="BF223" s="149">
        <f t="shared" si="35"/>
        <v>0</v>
      </c>
      <c r="BG223" s="149">
        <f t="shared" si="36"/>
        <v>0</v>
      </c>
      <c r="BH223" s="149">
        <f t="shared" si="37"/>
        <v>0</v>
      </c>
      <c r="BI223" s="149">
        <f t="shared" si="38"/>
        <v>0</v>
      </c>
      <c r="BJ223" s="17" t="s">
        <v>84</v>
      </c>
      <c r="BK223" s="149">
        <f t="shared" si="39"/>
        <v>0</v>
      </c>
      <c r="BL223" s="17" t="s">
        <v>261</v>
      </c>
      <c r="BM223" s="148" t="s">
        <v>966</v>
      </c>
    </row>
    <row r="224" spans="2:65" s="1" customFormat="1" ht="16.5" customHeight="1">
      <c r="B224" s="136"/>
      <c r="C224" s="137" t="s">
        <v>594</v>
      </c>
      <c r="D224" s="137" t="s">
        <v>167</v>
      </c>
      <c r="E224" s="138" t="s">
        <v>967</v>
      </c>
      <c r="F224" s="139" t="s">
        <v>968</v>
      </c>
      <c r="G224" s="140" t="s">
        <v>448</v>
      </c>
      <c r="H224" s="141">
        <v>1</v>
      </c>
      <c r="I224" s="142"/>
      <c r="J224" s="143">
        <f t="shared" si="30"/>
        <v>0</v>
      </c>
      <c r="K224" s="139" t="s">
        <v>1</v>
      </c>
      <c r="L224" s="32"/>
      <c r="M224" s="144" t="s">
        <v>1</v>
      </c>
      <c r="N224" s="145" t="s">
        <v>41</v>
      </c>
      <c r="P224" s="146">
        <f t="shared" si="31"/>
        <v>0</v>
      </c>
      <c r="Q224" s="146">
        <v>0</v>
      </c>
      <c r="R224" s="146">
        <f t="shared" si="32"/>
        <v>0</v>
      </c>
      <c r="S224" s="146">
        <v>0</v>
      </c>
      <c r="T224" s="147">
        <f t="shared" si="33"/>
        <v>0</v>
      </c>
      <c r="AR224" s="148" t="s">
        <v>261</v>
      </c>
      <c r="AT224" s="148" t="s">
        <v>167</v>
      </c>
      <c r="AU224" s="148" t="s">
        <v>84</v>
      </c>
      <c r="AY224" s="17" t="s">
        <v>165</v>
      </c>
      <c r="BE224" s="149">
        <f t="shared" si="34"/>
        <v>0</v>
      </c>
      <c r="BF224" s="149">
        <f t="shared" si="35"/>
        <v>0</v>
      </c>
      <c r="BG224" s="149">
        <f t="shared" si="36"/>
        <v>0</v>
      </c>
      <c r="BH224" s="149">
        <f t="shared" si="37"/>
        <v>0</v>
      </c>
      <c r="BI224" s="149">
        <f t="shared" si="38"/>
        <v>0</v>
      </c>
      <c r="BJ224" s="17" t="s">
        <v>84</v>
      </c>
      <c r="BK224" s="149">
        <f t="shared" si="39"/>
        <v>0</v>
      </c>
      <c r="BL224" s="17" t="s">
        <v>261</v>
      </c>
      <c r="BM224" s="148" t="s">
        <v>969</v>
      </c>
    </row>
    <row r="225" spans="2:65" s="1" customFormat="1" ht="16.5" customHeight="1">
      <c r="B225" s="136"/>
      <c r="C225" s="137" t="s">
        <v>599</v>
      </c>
      <c r="D225" s="137" t="s">
        <v>167</v>
      </c>
      <c r="E225" s="138" t="s">
        <v>970</v>
      </c>
      <c r="F225" s="139" t="s">
        <v>971</v>
      </c>
      <c r="G225" s="140" t="s">
        <v>448</v>
      </c>
      <c r="H225" s="141">
        <v>18</v>
      </c>
      <c r="I225" s="142"/>
      <c r="J225" s="143">
        <f t="shared" si="30"/>
        <v>0</v>
      </c>
      <c r="K225" s="139" t="s">
        <v>788</v>
      </c>
      <c r="L225" s="32"/>
      <c r="M225" s="144" t="s">
        <v>1</v>
      </c>
      <c r="N225" s="145" t="s">
        <v>41</v>
      </c>
      <c r="P225" s="146">
        <f t="shared" si="31"/>
        <v>0</v>
      </c>
      <c r="Q225" s="146">
        <v>0</v>
      </c>
      <c r="R225" s="146">
        <f t="shared" si="32"/>
        <v>0</v>
      </c>
      <c r="S225" s="146">
        <v>0</v>
      </c>
      <c r="T225" s="147">
        <f t="shared" si="33"/>
        <v>0</v>
      </c>
      <c r="AR225" s="148" t="s">
        <v>261</v>
      </c>
      <c r="AT225" s="148" t="s">
        <v>167</v>
      </c>
      <c r="AU225" s="148" t="s">
        <v>84</v>
      </c>
      <c r="AY225" s="17" t="s">
        <v>165</v>
      </c>
      <c r="BE225" s="149">
        <f t="shared" si="34"/>
        <v>0</v>
      </c>
      <c r="BF225" s="149">
        <f t="shared" si="35"/>
        <v>0</v>
      </c>
      <c r="BG225" s="149">
        <f t="shared" si="36"/>
        <v>0</v>
      </c>
      <c r="BH225" s="149">
        <f t="shared" si="37"/>
        <v>0</v>
      </c>
      <c r="BI225" s="149">
        <f t="shared" si="38"/>
        <v>0</v>
      </c>
      <c r="BJ225" s="17" t="s">
        <v>84</v>
      </c>
      <c r="BK225" s="149">
        <f t="shared" si="39"/>
        <v>0</v>
      </c>
      <c r="BL225" s="17" t="s">
        <v>261</v>
      </c>
      <c r="BM225" s="148" t="s">
        <v>972</v>
      </c>
    </row>
    <row r="226" spans="2:65" s="1" customFormat="1" ht="16.5" customHeight="1">
      <c r="B226" s="136"/>
      <c r="C226" s="137" t="s">
        <v>606</v>
      </c>
      <c r="D226" s="137" t="s">
        <v>167</v>
      </c>
      <c r="E226" s="138" t="s">
        <v>973</v>
      </c>
      <c r="F226" s="139" t="s">
        <v>974</v>
      </c>
      <c r="G226" s="140" t="s">
        <v>448</v>
      </c>
      <c r="H226" s="141">
        <v>19</v>
      </c>
      <c r="I226" s="142"/>
      <c r="J226" s="143">
        <f t="shared" si="30"/>
        <v>0</v>
      </c>
      <c r="K226" s="139" t="s">
        <v>788</v>
      </c>
      <c r="L226" s="32"/>
      <c r="M226" s="144" t="s">
        <v>1</v>
      </c>
      <c r="N226" s="145" t="s">
        <v>41</v>
      </c>
      <c r="P226" s="146">
        <f t="shared" si="31"/>
        <v>0</v>
      </c>
      <c r="Q226" s="146">
        <v>0</v>
      </c>
      <c r="R226" s="146">
        <f t="shared" si="32"/>
        <v>0</v>
      </c>
      <c r="S226" s="146">
        <v>0</v>
      </c>
      <c r="T226" s="147">
        <f t="shared" si="33"/>
        <v>0</v>
      </c>
      <c r="AR226" s="148" t="s">
        <v>261</v>
      </c>
      <c r="AT226" s="148" t="s">
        <v>167</v>
      </c>
      <c r="AU226" s="148" t="s">
        <v>84</v>
      </c>
      <c r="AY226" s="17" t="s">
        <v>165</v>
      </c>
      <c r="BE226" s="149">
        <f t="shared" si="34"/>
        <v>0</v>
      </c>
      <c r="BF226" s="149">
        <f t="shared" si="35"/>
        <v>0</v>
      </c>
      <c r="BG226" s="149">
        <f t="shared" si="36"/>
        <v>0</v>
      </c>
      <c r="BH226" s="149">
        <f t="shared" si="37"/>
        <v>0</v>
      </c>
      <c r="BI226" s="149">
        <f t="shared" si="38"/>
        <v>0</v>
      </c>
      <c r="BJ226" s="17" t="s">
        <v>84</v>
      </c>
      <c r="BK226" s="149">
        <f t="shared" si="39"/>
        <v>0</v>
      </c>
      <c r="BL226" s="17" t="s">
        <v>261</v>
      </c>
      <c r="BM226" s="148" t="s">
        <v>975</v>
      </c>
    </row>
    <row r="227" spans="2:65" s="1" customFormat="1" ht="16.5" customHeight="1">
      <c r="B227" s="136"/>
      <c r="C227" s="137" t="s">
        <v>611</v>
      </c>
      <c r="D227" s="137" t="s">
        <v>167</v>
      </c>
      <c r="E227" s="138" t="s">
        <v>976</v>
      </c>
      <c r="F227" s="139" t="s">
        <v>977</v>
      </c>
      <c r="G227" s="140" t="s">
        <v>448</v>
      </c>
      <c r="H227" s="141">
        <v>34</v>
      </c>
      <c r="I227" s="142"/>
      <c r="J227" s="143">
        <f t="shared" si="30"/>
        <v>0</v>
      </c>
      <c r="K227" s="139" t="s">
        <v>788</v>
      </c>
      <c r="L227" s="32"/>
      <c r="M227" s="144" t="s">
        <v>1</v>
      </c>
      <c r="N227" s="145" t="s">
        <v>41</v>
      </c>
      <c r="P227" s="146">
        <f t="shared" si="31"/>
        <v>0</v>
      </c>
      <c r="Q227" s="146">
        <v>0</v>
      </c>
      <c r="R227" s="146">
        <f t="shared" si="32"/>
        <v>0</v>
      </c>
      <c r="S227" s="146">
        <v>0</v>
      </c>
      <c r="T227" s="147">
        <f t="shared" si="33"/>
        <v>0</v>
      </c>
      <c r="AR227" s="148" t="s">
        <v>261</v>
      </c>
      <c r="AT227" s="148" t="s">
        <v>167</v>
      </c>
      <c r="AU227" s="148" t="s">
        <v>84</v>
      </c>
      <c r="AY227" s="17" t="s">
        <v>165</v>
      </c>
      <c r="BE227" s="149">
        <f t="shared" si="34"/>
        <v>0</v>
      </c>
      <c r="BF227" s="149">
        <f t="shared" si="35"/>
        <v>0</v>
      </c>
      <c r="BG227" s="149">
        <f t="shared" si="36"/>
        <v>0</v>
      </c>
      <c r="BH227" s="149">
        <f t="shared" si="37"/>
        <v>0</v>
      </c>
      <c r="BI227" s="149">
        <f t="shared" si="38"/>
        <v>0</v>
      </c>
      <c r="BJ227" s="17" t="s">
        <v>84</v>
      </c>
      <c r="BK227" s="149">
        <f t="shared" si="39"/>
        <v>0</v>
      </c>
      <c r="BL227" s="17" t="s">
        <v>261</v>
      </c>
      <c r="BM227" s="148" t="s">
        <v>978</v>
      </c>
    </row>
    <row r="228" spans="2:65" s="1" customFormat="1" ht="16.5" customHeight="1">
      <c r="B228" s="136"/>
      <c r="C228" s="137" t="s">
        <v>617</v>
      </c>
      <c r="D228" s="137" t="s">
        <v>167</v>
      </c>
      <c r="E228" s="138" t="s">
        <v>979</v>
      </c>
      <c r="F228" s="139" t="s">
        <v>980</v>
      </c>
      <c r="G228" s="140" t="s">
        <v>448</v>
      </c>
      <c r="H228" s="141">
        <v>6</v>
      </c>
      <c r="I228" s="142"/>
      <c r="J228" s="143">
        <f t="shared" si="30"/>
        <v>0</v>
      </c>
      <c r="K228" s="139" t="s">
        <v>788</v>
      </c>
      <c r="L228" s="32"/>
      <c r="M228" s="144" t="s">
        <v>1</v>
      </c>
      <c r="N228" s="145" t="s">
        <v>41</v>
      </c>
      <c r="P228" s="146">
        <f t="shared" si="31"/>
        <v>0</v>
      </c>
      <c r="Q228" s="146">
        <v>0</v>
      </c>
      <c r="R228" s="146">
        <f t="shared" si="32"/>
        <v>0</v>
      </c>
      <c r="S228" s="146">
        <v>0</v>
      </c>
      <c r="T228" s="147">
        <f t="shared" si="33"/>
        <v>0</v>
      </c>
      <c r="AR228" s="148" t="s">
        <v>261</v>
      </c>
      <c r="AT228" s="148" t="s">
        <v>167</v>
      </c>
      <c r="AU228" s="148" t="s">
        <v>84</v>
      </c>
      <c r="AY228" s="17" t="s">
        <v>165</v>
      </c>
      <c r="BE228" s="149">
        <f t="shared" si="34"/>
        <v>0</v>
      </c>
      <c r="BF228" s="149">
        <f t="shared" si="35"/>
        <v>0</v>
      </c>
      <c r="BG228" s="149">
        <f t="shared" si="36"/>
        <v>0</v>
      </c>
      <c r="BH228" s="149">
        <f t="shared" si="37"/>
        <v>0</v>
      </c>
      <c r="BI228" s="149">
        <f t="shared" si="38"/>
        <v>0</v>
      </c>
      <c r="BJ228" s="17" t="s">
        <v>84</v>
      </c>
      <c r="BK228" s="149">
        <f t="shared" si="39"/>
        <v>0</v>
      </c>
      <c r="BL228" s="17" t="s">
        <v>261</v>
      </c>
      <c r="BM228" s="148" t="s">
        <v>981</v>
      </c>
    </row>
    <row r="229" spans="2:65" s="1" customFormat="1" ht="16.5" customHeight="1">
      <c r="B229" s="136"/>
      <c r="C229" s="137" t="s">
        <v>623</v>
      </c>
      <c r="D229" s="137" t="s">
        <v>167</v>
      </c>
      <c r="E229" s="138" t="s">
        <v>982</v>
      </c>
      <c r="F229" s="139" t="s">
        <v>983</v>
      </c>
      <c r="G229" s="140" t="s">
        <v>448</v>
      </c>
      <c r="H229" s="141">
        <v>13</v>
      </c>
      <c r="I229" s="142"/>
      <c r="J229" s="143">
        <f t="shared" si="30"/>
        <v>0</v>
      </c>
      <c r="K229" s="139" t="s">
        <v>788</v>
      </c>
      <c r="L229" s="32"/>
      <c r="M229" s="144" t="s">
        <v>1</v>
      </c>
      <c r="N229" s="145" t="s">
        <v>41</v>
      </c>
      <c r="P229" s="146">
        <f t="shared" si="31"/>
        <v>0</v>
      </c>
      <c r="Q229" s="146">
        <v>0</v>
      </c>
      <c r="R229" s="146">
        <f t="shared" si="32"/>
        <v>0</v>
      </c>
      <c r="S229" s="146">
        <v>0</v>
      </c>
      <c r="T229" s="147">
        <f t="shared" si="33"/>
        <v>0</v>
      </c>
      <c r="AR229" s="148" t="s">
        <v>261</v>
      </c>
      <c r="AT229" s="148" t="s">
        <v>167</v>
      </c>
      <c r="AU229" s="148" t="s">
        <v>84</v>
      </c>
      <c r="AY229" s="17" t="s">
        <v>165</v>
      </c>
      <c r="BE229" s="149">
        <f t="shared" si="34"/>
        <v>0</v>
      </c>
      <c r="BF229" s="149">
        <f t="shared" si="35"/>
        <v>0</v>
      </c>
      <c r="BG229" s="149">
        <f t="shared" si="36"/>
        <v>0</v>
      </c>
      <c r="BH229" s="149">
        <f t="shared" si="37"/>
        <v>0</v>
      </c>
      <c r="BI229" s="149">
        <f t="shared" si="38"/>
        <v>0</v>
      </c>
      <c r="BJ229" s="17" t="s">
        <v>84</v>
      </c>
      <c r="BK229" s="149">
        <f t="shared" si="39"/>
        <v>0</v>
      </c>
      <c r="BL229" s="17" t="s">
        <v>261</v>
      </c>
      <c r="BM229" s="148" t="s">
        <v>984</v>
      </c>
    </row>
    <row r="230" spans="2:65" s="1" customFormat="1" ht="16.5" customHeight="1">
      <c r="B230" s="136"/>
      <c r="C230" s="137" t="s">
        <v>629</v>
      </c>
      <c r="D230" s="137" t="s">
        <v>167</v>
      </c>
      <c r="E230" s="138" t="s">
        <v>985</v>
      </c>
      <c r="F230" s="139" t="s">
        <v>986</v>
      </c>
      <c r="G230" s="140" t="s">
        <v>448</v>
      </c>
      <c r="H230" s="141">
        <v>8</v>
      </c>
      <c r="I230" s="142"/>
      <c r="J230" s="143">
        <f t="shared" si="30"/>
        <v>0</v>
      </c>
      <c r="K230" s="139" t="s">
        <v>788</v>
      </c>
      <c r="L230" s="32"/>
      <c r="M230" s="144" t="s">
        <v>1</v>
      </c>
      <c r="N230" s="145" t="s">
        <v>41</v>
      </c>
      <c r="P230" s="146">
        <f t="shared" si="31"/>
        <v>0</v>
      </c>
      <c r="Q230" s="146">
        <v>0</v>
      </c>
      <c r="R230" s="146">
        <f t="shared" si="32"/>
        <v>0</v>
      </c>
      <c r="S230" s="146">
        <v>0</v>
      </c>
      <c r="T230" s="147">
        <f t="shared" si="33"/>
        <v>0</v>
      </c>
      <c r="AR230" s="148" t="s">
        <v>261</v>
      </c>
      <c r="AT230" s="148" t="s">
        <v>167</v>
      </c>
      <c r="AU230" s="148" t="s">
        <v>84</v>
      </c>
      <c r="AY230" s="17" t="s">
        <v>165</v>
      </c>
      <c r="BE230" s="149">
        <f t="shared" si="34"/>
        <v>0</v>
      </c>
      <c r="BF230" s="149">
        <f t="shared" si="35"/>
        <v>0</v>
      </c>
      <c r="BG230" s="149">
        <f t="shared" si="36"/>
        <v>0</v>
      </c>
      <c r="BH230" s="149">
        <f t="shared" si="37"/>
        <v>0</v>
      </c>
      <c r="BI230" s="149">
        <f t="shared" si="38"/>
        <v>0</v>
      </c>
      <c r="BJ230" s="17" t="s">
        <v>84</v>
      </c>
      <c r="BK230" s="149">
        <f t="shared" si="39"/>
        <v>0</v>
      </c>
      <c r="BL230" s="17" t="s">
        <v>261</v>
      </c>
      <c r="BM230" s="148" t="s">
        <v>987</v>
      </c>
    </row>
    <row r="231" spans="2:65" s="1" customFormat="1" ht="16.5" customHeight="1">
      <c r="B231" s="136"/>
      <c r="C231" s="137" t="s">
        <v>634</v>
      </c>
      <c r="D231" s="137" t="s">
        <v>167</v>
      </c>
      <c r="E231" s="138" t="s">
        <v>988</v>
      </c>
      <c r="F231" s="139" t="s">
        <v>989</v>
      </c>
      <c r="G231" s="140" t="s">
        <v>448</v>
      </c>
      <c r="H231" s="141">
        <v>1</v>
      </c>
      <c r="I231" s="142"/>
      <c r="J231" s="143">
        <f t="shared" si="30"/>
        <v>0</v>
      </c>
      <c r="K231" s="139" t="s">
        <v>1</v>
      </c>
      <c r="L231" s="32"/>
      <c r="M231" s="144" t="s">
        <v>1</v>
      </c>
      <c r="N231" s="145" t="s">
        <v>41</v>
      </c>
      <c r="P231" s="146">
        <f t="shared" si="31"/>
        <v>0</v>
      </c>
      <c r="Q231" s="146">
        <v>0</v>
      </c>
      <c r="R231" s="146">
        <f t="shared" si="32"/>
        <v>0</v>
      </c>
      <c r="S231" s="146">
        <v>0</v>
      </c>
      <c r="T231" s="147">
        <f t="shared" si="33"/>
        <v>0</v>
      </c>
      <c r="AR231" s="148" t="s">
        <v>261</v>
      </c>
      <c r="AT231" s="148" t="s">
        <v>167</v>
      </c>
      <c r="AU231" s="148" t="s">
        <v>84</v>
      </c>
      <c r="AY231" s="17" t="s">
        <v>165</v>
      </c>
      <c r="BE231" s="149">
        <f t="shared" si="34"/>
        <v>0</v>
      </c>
      <c r="BF231" s="149">
        <f t="shared" si="35"/>
        <v>0</v>
      </c>
      <c r="BG231" s="149">
        <f t="shared" si="36"/>
        <v>0</v>
      </c>
      <c r="BH231" s="149">
        <f t="shared" si="37"/>
        <v>0</v>
      </c>
      <c r="BI231" s="149">
        <f t="shared" si="38"/>
        <v>0</v>
      </c>
      <c r="BJ231" s="17" t="s">
        <v>84</v>
      </c>
      <c r="BK231" s="149">
        <f t="shared" si="39"/>
        <v>0</v>
      </c>
      <c r="BL231" s="17" t="s">
        <v>261</v>
      </c>
      <c r="BM231" s="148" t="s">
        <v>990</v>
      </c>
    </row>
    <row r="232" spans="2:65" s="1" customFormat="1" ht="19.5">
      <c r="B232" s="32"/>
      <c r="D232" s="154" t="s">
        <v>175</v>
      </c>
      <c r="F232" s="155" t="s">
        <v>991</v>
      </c>
      <c r="I232" s="152"/>
      <c r="L232" s="32"/>
      <c r="M232" s="153"/>
      <c r="T232" s="56"/>
      <c r="AT232" s="17" t="s">
        <v>175</v>
      </c>
      <c r="AU232" s="17" t="s">
        <v>84</v>
      </c>
    </row>
    <row r="233" spans="2:65" s="11" customFormat="1" ht="25.9" customHeight="1">
      <c r="B233" s="124"/>
      <c r="D233" s="125" t="s">
        <v>75</v>
      </c>
      <c r="E233" s="126" t="s">
        <v>76</v>
      </c>
      <c r="F233" s="126" t="s">
        <v>992</v>
      </c>
      <c r="I233" s="127"/>
      <c r="J233" s="128">
        <f>BK233</f>
        <v>0</v>
      </c>
      <c r="L233" s="124"/>
      <c r="M233" s="129"/>
      <c r="P233" s="130">
        <f>SUM(P234:P260)</f>
        <v>0</v>
      </c>
      <c r="R233" s="130">
        <f>SUM(R234:R260)</f>
        <v>0</v>
      </c>
      <c r="T233" s="131">
        <f>SUM(T234:T260)</f>
        <v>0</v>
      </c>
      <c r="AR233" s="125" t="s">
        <v>84</v>
      </c>
      <c r="AT233" s="132" t="s">
        <v>75</v>
      </c>
      <c r="AU233" s="132" t="s">
        <v>76</v>
      </c>
      <c r="AY233" s="125" t="s">
        <v>165</v>
      </c>
      <c r="BK233" s="133">
        <f>SUM(BK234:BK260)</f>
        <v>0</v>
      </c>
    </row>
    <row r="234" spans="2:65" s="1" customFormat="1" ht="16.5" customHeight="1">
      <c r="B234" s="136"/>
      <c r="C234" s="137" t="s">
        <v>640</v>
      </c>
      <c r="D234" s="137" t="s">
        <v>167</v>
      </c>
      <c r="E234" s="138" t="s">
        <v>993</v>
      </c>
      <c r="F234" s="139" t="s">
        <v>994</v>
      </c>
      <c r="G234" s="140" t="s">
        <v>620</v>
      </c>
      <c r="H234" s="141">
        <v>110</v>
      </c>
      <c r="I234" s="142"/>
      <c r="J234" s="143">
        <f>ROUND(I234*H234,2)</f>
        <v>0</v>
      </c>
      <c r="K234" s="139" t="s">
        <v>788</v>
      </c>
      <c r="L234" s="32"/>
      <c r="M234" s="144" t="s">
        <v>1</v>
      </c>
      <c r="N234" s="145" t="s">
        <v>41</v>
      </c>
      <c r="P234" s="146">
        <f>O234*H234</f>
        <v>0</v>
      </c>
      <c r="Q234" s="146">
        <v>0</v>
      </c>
      <c r="R234" s="146">
        <f>Q234*H234</f>
        <v>0</v>
      </c>
      <c r="S234" s="146">
        <v>0</v>
      </c>
      <c r="T234" s="147">
        <f>S234*H234</f>
        <v>0</v>
      </c>
      <c r="AR234" s="148" t="s">
        <v>116</v>
      </c>
      <c r="AT234" s="148" t="s">
        <v>167</v>
      </c>
      <c r="AU234" s="148" t="s">
        <v>84</v>
      </c>
      <c r="AY234" s="17" t="s">
        <v>165</v>
      </c>
      <c r="BE234" s="149">
        <f>IF(N234="základní",J234,0)</f>
        <v>0</v>
      </c>
      <c r="BF234" s="149">
        <f>IF(N234="snížená",J234,0)</f>
        <v>0</v>
      </c>
      <c r="BG234" s="149">
        <f>IF(N234="zákl. přenesená",J234,0)</f>
        <v>0</v>
      </c>
      <c r="BH234" s="149">
        <f>IF(N234="sníž. přenesená",J234,0)</f>
        <v>0</v>
      </c>
      <c r="BI234" s="149">
        <f>IF(N234="nulová",J234,0)</f>
        <v>0</v>
      </c>
      <c r="BJ234" s="17" t="s">
        <v>84</v>
      </c>
      <c r="BK234" s="149">
        <f>ROUND(I234*H234,2)</f>
        <v>0</v>
      </c>
      <c r="BL234" s="17" t="s">
        <v>116</v>
      </c>
      <c r="BM234" s="148" t="s">
        <v>995</v>
      </c>
    </row>
    <row r="235" spans="2:65" s="1" customFormat="1" ht="19.5">
      <c r="B235" s="32"/>
      <c r="D235" s="154" t="s">
        <v>175</v>
      </c>
      <c r="F235" s="155" t="s">
        <v>996</v>
      </c>
      <c r="I235" s="152"/>
      <c r="L235" s="32"/>
      <c r="M235" s="153"/>
      <c r="T235" s="56"/>
      <c r="AT235" s="17" t="s">
        <v>175</v>
      </c>
      <c r="AU235" s="17" t="s">
        <v>84</v>
      </c>
    </row>
    <row r="236" spans="2:65" s="1" customFormat="1" ht="16.5" customHeight="1">
      <c r="B236" s="136"/>
      <c r="C236" s="137" t="s">
        <v>647</v>
      </c>
      <c r="D236" s="137" t="s">
        <v>167</v>
      </c>
      <c r="E236" s="138" t="s">
        <v>997</v>
      </c>
      <c r="F236" s="139" t="s">
        <v>998</v>
      </c>
      <c r="G236" s="140" t="s">
        <v>620</v>
      </c>
      <c r="H236" s="141">
        <v>102</v>
      </c>
      <c r="I236" s="142"/>
      <c r="J236" s="143">
        <f>ROUND(I236*H236,2)</f>
        <v>0</v>
      </c>
      <c r="K236" s="139" t="s">
        <v>788</v>
      </c>
      <c r="L236" s="32"/>
      <c r="M236" s="144" t="s">
        <v>1</v>
      </c>
      <c r="N236" s="145" t="s">
        <v>41</v>
      </c>
      <c r="P236" s="146">
        <f>O236*H236</f>
        <v>0</v>
      </c>
      <c r="Q236" s="146">
        <v>0</v>
      </c>
      <c r="R236" s="146">
        <f>Q236*H236</f>
        <v>0</v>
      </c>
      <c r="S236" s="146">
        <v>0</v>
      </c>
      <c r="T236" s="147">
        <f>S236*H236</f>
        <v>0</v>
      </c>
      <c r="AR236" s="148" t="s">
        <v>116</v>
      </c>
      <c r="AT236" s="148" t="s">
        <v>167</v>
      </c>
      <c r="AU236" s="148" t="s">
        <v>84</v>
      </c>
      <c r="AY236" s="17" t="s">
        <v>165</v>
      </c>
      <c r="BE236" s="149">
        <f>IF(N236="základní",J236,0)</f>
        <v>0</v>
      </c>
      <c r="BF236" s="149">
        <f>IF(N236="snížená",J236,0)</f>
        <v>0</v>
      </c>
      <c r="BG236" s="149">
        <f>IF(N236="zákl. přenesená",J236,0)</f>
        <v>0</v>
      </c>
      <c r="BH236" s="149">
        <f>IF(N236="sníž. přenesená",J236,0)</f>
        <v>0</v>
      </c>
      <c r="BI236" s="149">
        <f>IF(N236="nulová",J236,0)</f>
        <v>0</v>
      </c>
      <c r="BJ236" s="17" t="s">
        <v>84</v>
      </c>
      <c r="BK236" s="149">
        <f>ROUND(I236*H236,2)</f>
        <v>0</v>
      </c>
      <c r="BL236" s="17" t="s">
        <v>116</v>
      </c>
      <c r="BM236" s="148" t="s">
        <v>999</v>
      </c>
    </row>
    <row r="237" spans="2:65" s="1" customFormat="1" ht="19.5">
      <c r="B237" s="32"/>
      <c r="D237" s="154" t="s">
        <v>175</v>
      </c>
      <c r="F237" s="155" t="s">
        <v>996</v>
      </c>
      <c r="I237" s="152"/>
      <c r="L237" s="32"/>
      <c r="M237" s="153"/>
      <c r="T237" s="56"/>
      <c r="AT237" s="17" t="s">
        <v>175</v>
      </c>
      <c r="AU237" s="17" t="s">
        <v>84</v>
      </c>
    </row>
    <row r="238" spans="2:65" s="1" customFormat="1" ht="16.5" customHeight="1">
      <c r="B238" s="136"/>
      <c r="C238" s="137" t="s">
        <v>653</v>
      </c>
      <c r="D238" s="137" t="s">
        <v>167</v>
      </c>
      <c r="E238" s="138" t="s">
        <v>1000</v>
      </c>
      <c r="F238" s="139" t="s">
        <v>994</v>
      </c>
      <c r="G238" s="140" t="s">
        <v>620</v>
      </c>
      <c r="H238" s="141">
        <v>106</v>
      </c>
      <c r="I238" s="142"/>
      <c r="J238" s="143">
        <f>ROUND(I238*H238,2)</f>
        <v>0</v>
      </c>
      <c r="K238" s="139" t="s">
        <v>788</v>
      </c>
      <c r="L238" s="32"/>
      <c r="M238" s="144" t="s">
        <v>1</v>
      </c>
      <c r="N238" s="145" t="s">
        <v>41</v>
      </c>
      <c r="P238" s="146">
        <f>O238*H238</f>
        <v>0</v>
      </c>
      <c r="Q238" s="146">
        <v>0</v>
      </c>
      <c r="R238" s="146">
        <f>Q238*H238</f>
        <v>0</v>
      </c>
      <c r="S238" s="146">
        <v>0</v>
      </c>
      <c r="T238" s="147">
        <f>S238*H238</f>
        <v>0</v>
      </c>
      <c r="AR238" s="148" t="s">
        <v>116</v>
      </c>
      <c r="AT238" s="148" t="s">
        <v>167</v>
      </c>
      <c r="AU238" s="148" t="s">
        <v>84</v>
      </c>
      <c r="AY238" s="17" t="s">
        <v>165</v>
      </c>
      <c r="BE238" s="149">
        <f>IF(N238="základní",J238,0)</f>
        <v>0</v>
      </c>
      <c r="BF238" s="149">
        <f>IF(N238="snížená",J238,0)</f>
        <v>0</v>
      </c>
      <c r="BG238" s="149">
        <f>IF(N238="zákl. přenesená",J238,0)</f>
        <v>0</v>
      </c>
      <c r="BH238" s="149">
        <f>IF(N238="sníž. přenesená",J238,0)</f>
        <v>0</v>
      </c>
      <c r="BI238" s="149">
        <f>IF(N238="nulová",J238,0)</f>
        <v>0</v>
      </c>
      <c r="BJ238" s="17" t="s">
        <v>84</v>
      </c>
      <c r="BK238" s="149">
        <f>ROUND(I238*H238,2)</f>
        <v>0</v>
      </c>
      <c r="BL238" s="17" t="s">
        <v>116</v>
      </c>
      <c r="BM238" s="148" t="s">
        <v>1001</v>
      </c>
    </row>
    <row r="239" spans="2:65" s="1" customFormat="1" ht="19.5">
      <c r="B239" s="32"/>
      <c r="D239" s="154" t="s">
        <v>175</v>
      </c>
      <c r="F239" s="155" t="s">
        <v>1002</v>
      </c>
      <c r="I239" s="152"/>
      <c r="L239" s="32"/>
      <c r="M239" s="153"/>
      <c r="T239" s="56"/>
      <c r="AT239" s="17" t="s">
        <v>175</v>
      </c>
      <c r="AU239" s="17" t="s">
        <v>84</v>
      </c>
    </row>
    <row r="240" spans="2:65" s="1" customFormat="1" ht="16.5" customHeight="1">
      <c r="B240" s="136"/>
      <c r="C240" s="137" t="s">
        <v>658</v>
      </c>
      <c r="D240" s="137" t="s">
        <v>167</v>
      </c>
      <c r="E240" s="138" t="s">
        <v>1003</v>
      </c>
      <c r="F240" s="139" t="s">
        <v>998</v>
      </c>
      <c r="G240" s="140" t="s">
        <v>620</v>
      </c>
      <c r="H240" s="141">
        <v>114</v>
      </c>
      <c r="I240" s="142"/>
      <c r="J240" s="143">
        <f>ROUND(I240*H240,2)</f>
        <v>0</v>
      </c>
      <c r="K240" s="139" t="s">
        <v>788</v>
      </c>
      <c r="L240" s="32"/>
      <c r="M240" s="144" t="s">
        <v>1</v>
      </c>
      <c r="N240" s="145" t="s">
        <v>41</v>
      </c>
      <c r="P240" s="146">
        <f>O240*H240</f>
        <v>0</v>
      </c>
      <c r="Q240" s="146">
        <v>0</v>
      </c>
      <c r="R240" s="146">
        <f>Q240*H240</f>
        <v>0</v>
      </c>
      <c r="S240" s="146">
        <v>0</v>
      </c>
      <c r="T240" s="147">
        <f>S240*H240</f>
        <v>0</v>
      </c>
      <c r="AR240" s="148" t="s">
        <v>116</v>
      </c>
      <c r="AT240" s="148" t="s">
        <v>167</v>
      </c>
      <c r="AU240" s="148" t="s">
        <v>84</v>
      </c>
      <c r="AY240" s="17" t="s">
        <v>165</v>
      </c>
      <c r="BE240" s="149">
        <f>IF(N240="základní",J240,0)</f>
        <v>0</v>
      </c>
      <c r="BF240" s="149">
        <f>IF(N240="snížená",J240,0)</f>
        <v>0</v>
      </c>
      <c r="BG240" s="149">
        <f>IF(N240="zákl. přenesená",J240,0)</f>
        <v>0</v>
      </c>
      <c r="BH240" s="149">
        <f>IF(N240="sníž. přenesená",J240,0)</f>
        <v>0</v>
      </c>
      <c r="BI240" s="149">
        <f>IF(N240="nulová",J240,0)</f>
        <v>0</v>
      </c>
      <c r="BJ240" s="17" t="s">
        <v>84</v>
      </c>
      <c r="BK240" s="149">
        <f>ROUND(I240*H240,2)</f>
        <v>0</v>
      </c>
      <c r="BL240" s="17" t="s">
        <v>116</v>
      </c>
      <c r="BM240" s="148" t="s">
        <v>1004</v>
      </c>
    </row>
    <row r="241" spans="2:65" s="1" customFormat="1" ht="19.5">
      <c r="B241" s="32"/>
      <c r="D241" s="154" t="s">
        <v>175</v>
      </c>
      <c r="F241" s="155" t="s">
        <v>1002</v>
      </c>
      <c r="I241" s="152"/>
      <c r="L241" s="32"/>
      <c r="M241" s="153"/>
      <c r="T241" s="56"/>
      <c r="AT241" s="17" t="s">
        <v>175</v>
      </c>
      <c r="AU241" s="17" t="s">
        <v>84</v>
      </c>
    </row>
    <row r="242" spans="2:65" s="1" customFormat="1" ht="16.5" customHeight="1">
      <c r="B242" s="136"/>
      <c r="C242" s="137" t="s">
        <v>665</v>
      </c>
      <c r="D242" s="137" t="s">
        <v>167</v>
      </c>
      <c r="E242" s="138" t="s">
        <v>1005</v>
      </c>
      <c r="F242" s="139" t="s">
        <v>994</v>
      </c>
      <c r="G242" s="140" t="s">
        <v>620</v>
      </c>
      <c r="H242" s="141">
        <v>34</v>
      </c>
      <c r="I242" s="142"/>
      <c r="J242" s="143">
        <f>ROUND(I242*H242,2)</f>
        <v>0</v>
      </c>
      <c r="K242" s="139" t="s">
        <v>788</v>
      </c>
      <c r="L242" s="32"/>
      <c r="M242" s="144" t="s">
        <v>1</v>
      </c>
      <c r="N242" s="145" t="s">
        <v>41</v>
      </c>
      <c r="P242" s="146">
        <f>O242*H242</f>
        <v>0</v>
      </c>
      <c r="Q242" s="146">
        <v>0</v>
      </c>
      <c r="R242" s="146">
        <f>Q242*H242</f>
        <v>0</v>
      </c>
      <c r="S242" s="146">
        <v>0</v>
      </c>
      <c r="T242" s="147">
        <f>S242*H242</f>
        <v>0</v>
      </c>
      <c r="AR242" s="148" t="s">
        <v>116</v>
      </c>
      <c r="AT242" s="148" t="s">
        <v>167</v>
      </c>
      <c r="AU242" s="148" t="s">
        <v>84</v>
      </c>
      <c r="AY242" s="17" t="s">
        <v>165</v>
      </c>
      <c r="BE242" s="149">
        <f>IF(N242="základní",J242,0)</f>
        <v>0</v>
      </c>
      <c r="BF242" s="149">
        <f>IF(N242="snížená",J242,0)</f>
        <v>0</v>
      </c>
      <c r="BG242" s="149">
        <f>IF(N242="zákl. přenesená",J242,0)</f>
        <v>0</v>
      </c>
      <c r="BH242" s="149">
        <f>IF(N242="sníž. přenesená",J242,0)</f>
        <v>0</v>
      </c>
      <c r="BI242" s="149">
        <f>IF(N242="nulová",J242,0)</f>
        <v>0</v>
      </c>
      <c r="BJ242" s="17" t="s">
        <v>84</v>
      </c>
      <c r="BK242" s="149">
        <f>ROUND(I242*H242,2)</f>
        <v>0</v>
      </c>
      <c r="BL242" s="17" t="s">
        <v>116</v>
      </c>
      <c r="BM242" s="148" t="s">
        <v>1006</v>
      </c>
    </row>
    <row r="243" spans="2:65" s="1" customFormat="1" ht="19.5">
      <c r="B243" s="32"/>
      <c r="D243" s="154" t="s">
        <v>175</v>
      </c>
      <c r="F243" s="155" t="s">
        <v>1007</v>
      </c>
      <c r="I243" s="152"/>
      <c r="L243" s="32"/>
      <c r="M243" s="153"/>
      <c r="T243" s="56"/>
      <c r="AT243" s="17" t="s">
        <v>175</v>
      </c>
      <c r="AU243" s="17" t="s">
        <v>84</v>
      </c>
    </row>
    <row r="244" spans="2:65" s="1" customFormat="1" ht="16.5" customHeight="1">
      <c r="B244" s="136"/>
      <c r="C244" s="137" t="s">
        <v>672</v>
      </c>
      <c r="D244" s="137" t="s">
        <v>167</v>
      </c>
      <c r="E244" s="138" t="s">
        <v>1008</v>
      </c>
      <c r="F244" s="139" t="s">
        <v>998</v>
      </c>
      <c r="G244" s="140" t="s">
        <v>620</v>
      </c>
      <c r="H244" s="141">
        <v>34</v>
      </c>
      <c r="I244" s="142"/>
      <c r="J244" s="143">
        <f>ROUND(I244*H244,2)</f>
        <v>0</v>
      </c>
      <c r="K244" s="139" t="s">
        <v>788</v>
      </c>
      <c r="L244" s="32"/>
      <c r="M244" s="144" t="s">
        <v>1</v>
      </c>
      <c r="N244" s="145" t="s">
        <v>41</v>
      </c>
      <c r="P244" s="146">
        <f>O244*H244</f>
        <v>0</v>
      </c>
      <c r="Q244" s="146">
        <v>0</v>
      </c>
      <c r="R244" s="146">
        <f>Q244*H244</f>
        <v>0</v>
      </c>
      <c r="S244" s="146">
        <v>0</v>
      </c>
      <c r="T244" s="147">
        <f>S244*H244</f>
        <v>0</v>
      </c>
      <c r="AR244" s="148" t="s">
        <v>116</v>
      </c>
      <c r="AT244" s="148" t="s">
        <v>167</v>
      </c>
      <c r="AU244" s="148" t="s">
        <v>84</v>
      </c>
      <c r="AY244" s="17" t="s">
        <v>165</v>
      </c>
      <c r="BE244" s="149">
        <f>IF(N244="základní",J244,0)</f>
        <v>0</v>
      </c>
      <c r="BF244" s="149">
        <f>IF(N244="snížená",J244,0)</f>
        <v>0</v>
      </c>
      <c r="BG244" s="149">
        <f>IF(N244="zákl. přenesená",J244,0)</f>
        <v>0</v>
      </c>
      <c r="BH244" s="149">
        <f>IF(N244="sníž. přenesená",J244,0)</f>
        <v>0</v>
      </c>
      <c r="BI244" s="149">
        <f>IF(N244="nulová",J244,0)</f>
        <v>0</v>
      </c>
      <c r="BJ244" s="17" t="s">
        <v>84</v>
      </c>
      <c r="BK244" s="149">
        <f>ROUND(I244*H244,2)</f>
        <v>0</v>
      </c>
      <c r="BL244" s="17" t="s">
        <v>116</v>
      </c>
      <c r="BM244" s="148" t="s">
        <v>1009</v>
      </c>
    </row>
    <row r="245" spans="2:65" s="1" customFormat="1" ht="19.5">
      <c r="B245" s="32"/>
      <c r="D245" s="154" t="s">
        <v>175</v>
      </c>
      <c r="F245" s="155" t="s">
        <v>1007</v>
      </c>
      <c r="I245" s="152"/>
      <c r="L245" s="32"/>
      <c r="M245" s="153"/>
      <c r="T245" s="56"/>
      <c r="AT245" s="17" t="s">
        <v>175</v>
      </c>
      <c r="AU245" s="17" t="s">
        <v>84</v>
      </c>
    </row>
    <row r="246" spans="2:65" s="1" customFormat="1" ht="16.5" customHeight="1">
      <c r="B246" s="136"/>
      <c r="C246" s="137" t="s">
        <v>680</v>
      </c>
      <c r="D246" s="137" t="s">
        <v>167</v>
      </c>
      <c r="E246" s="138" t="s">
        <v>1010</v>
      </c>
      <c r="F246" s="139" t="s">
        <v>994</v>
      </c>
      <c r="G246" s="140" t="s">
        <v>620</v>
      </c>
      <c r="H246" s="141">
        <v>29</v>
      </c>
      <c r="I246" s="142"/>
      <c r="J246" s="143">
        <f>ROUND(I246*H246,2)</f>
        <v>0</v>
      </c>
      <c r="K246" s="139" t="s">
        <v>788</v>
      </c>
      <c r="L246" s="32"/>
      <c r="M246" s="144" t="s">
        <v>1</v>
      </c>
      <c r="N246" s="145" t="s">
        <v>41</v>
      </c>
      <c r="P246" s="146">
        <f>O246*H246</f>
        <v>0</v>
      </c>
      <c r="Q246" s="146">
        <v>0</v>
      </c>
      <c r="R246" s="146">
        <f>Q246*H246</f>
        <v>0</v>
      </c>
      <c r="S246" s="146">
        <v>0</v>
      </c>
      <c r="T246" s="147">
        <f>S246*H246</f>
        <v>0</v>
      </c>
      <c r="AR246" s="148" t="s">
        <v>116</v>
      </c>
      <c r="AT246" s="148" t="s">
        <v>167</v>
      </c>
      <c r="AU246" s="148" t="s">
        <v>84</v>
      </c>
      <c r="AY246" s="17" t="s">
        <v>165</v>
      </c>
      <c r="BE246" s="149">
        <f>IF(N246="základní",J246,0)</f>
        <v>0</v>
      </c>
      <c r="BF246" s="149">
        <f>IF(N246="snížená",J246,0)</f>
        <v>0</v>
      </c>
      <c r="BG246" s="149">
        <f>IF(N246="zákl. přenesená",J246,0)</f>
        <v>0</v>
      </c>
      <c r="BH246" s="149">
        <f>IF(N246="sníž. přenesená",J246,0)</f>
        <v>0</v>
      </c>
      <c r="BI246" s="149">
        <f>IF(N246="nulová",J246,0)</f>
        <v>0</v>
      </c>
      <c r="BJ246" s="17" t="s">
        <v>84</v>
      </c>
      <c r="BK246" s="149">
        <f>ROUND(I246*H246,2)</f>
        <v>0</v>
      </c>
      <c r="BL246" s="17" t="s">
        <v>116</v>
      </c>
      <c r="BM246" s="148" t="s">
        <v>1011</v>
      </c>
    </row>
    <row r="247" spans="2:65" s="1" customFormat="1" ht="19.5">
      <c r="B247" s="32"/>
      <c r="D247" s="154" t="s">
        <v>175</v>
      </c>
      <c r="F247" s="155" t="s">
        <v>1012</v>
      </c>
      <c r="I247" s="152"/>
      <c r="L247" s="32"/>
      <c r="M247" s="153"/>
      <c r="T247" s="56"/>
      <c r="AT247" s="17" t="s">
        <v>175</v>
      </c>
      <c r="AU247" s="17" t="s">
        <v>84</v>
      </c>
    </row>
    <row r="248" spans="2:65" s="1" customFormat="1" ht="16.5" customHeight="1">
      <c r="B248" s="136"/>
      <c r="C248" s="137" t="s">
        <v>687</v>
      </c>
      <c r="D248" s="137" t="s">
        <v>167</v>
      </c>
      <c r="E248" s="138" t="s">
        <v>1013</v>
      </c>
      <c r="F248" s="139" t="s">
        <v>1014</v>
      </c>
      <c r="G248" s="140" t="s">
        <v>620</v>
      </c>
      <c r="H248" s="141">
        <v>34</v>
      </c>
      <c r="I248" s="142"/>
      <c r="J248" s="143">
        <f>ROUND(I248*H248,2)</f>
        <v>0</v>
      </c>
      <c r="K248" s="139" t="s">
        <v>788</v>
      </c>
      <c r="L248" s="32"/>
      <c r="M248" s="144" t="s">
        <v>1</v>
      </c>
      <c r="N248" s="145" t="s">
        <v>41</v>
      </c>
      <c r="P248" s="146">
        <f>O248*H248</f>
        <v>0</v>
      </c>
      <c r="Q248" s="146">
        <v>0</v>
      </c>
      <c r="R248" s="146">
        <f>Q248*H248</f>
        <v>0</v>
      </c>
      <c r="S248" s="146">
        <v>0</v>
      </c>
      <c r="T248" s="147">
        <f>S248*H248</f>
        <v>0</v>
      </c>
      <c r="AR248" s="148" t="s">
        <v>116</v>
      </c>
      <c r="AT248" s="148" t="s">
        <v>167</v>
      </c>
      <c r="AU248" s="148" t="s">
        <v>84</v>
      </c>
      <c r="AY248" s="17" t="s">
        <v>165</v>
      </c>
      <c r="BE248" s="149">
        <f>IF(N248="základní",J248,0)</f>
        <v>0</v>
      </c>
      <c r="BF248" s="149">
        <f>IF(N248="snížená",J248,0)</f>
        <v>0</v>
      </c>
      <c r="BG248" s="149">
        <f>IF(N248="zákl. přenesená",J248,0)</f>
        <v>0</v>
      </c>
      <c r="BH248" s="149">
        <f>IF(N248="sníž. přenesená",J248,0)</f>
        <v>0</v>
      </c>
      <c r="BI248" s="149">
        <f>IF(N248="nulová",J248,0)</f>
        <v>0</v>
      </c>
      <c r="BJ248" s="17" t="s">
        <v>84</v>
      </c>
      <c r="BK248" s="149">
        <f>ROUND(I248*H248,2)</f>
        <v>0</v>
      </c>
      <c r="BL248" s="17" t="s">
        <v>116</v>
      </c>
      <c r="BM248" s="148" t="s">
        <v>1015</v>
      </c>
    </row>
    <row r="249" spans="2:65" s="1" customFormat="1" ht="19.5">
      <c r="B249" s="32"/>
      <c r="D249" s="154" t="s">
        <v>175</v>
      </c>
      <c r="F249" s="155" t="s">
        <v>1016</v>
      </c>
      <c r="I249" s="152"/>
      <c r="L249" s="32"/>
      <c r="M249" s="153"/>
      <c r="T249" s="56"/>
      <c r="AT249" s="17" t="s">
        <v>175</v>
      </c>
      <c r="AU249" s="17" t="s">
        <v>84</v>
      </c>
    </row>
    <row r="250" spans="2:65" s="1" customFormat="1" ht="16.5" customHeight="1">
      <c r="B250" s="136"/>
      <c r="C250" s="137" t="s">
        <v>692</v>
      </c>
      <c r="D250" s="137" t="s">
        <v>167</v>
      </c>
      <c r="E250" s="138" t="s">
        <v>1017</v>
      </c>
      <c r="F250" s="139" t="s">
        <v>994</v>
      </c>
      <c r="G250" s="140" t="s">
        <v>620</v>
      </c>
      <c r="H250" s="141">
        <v>29</v>
      </c>
      <c r="I250" s="142"/>
      <c r="J250" s="143">
        <f>ROUND(I250*H250,2)</f>
        <v>0</v>
      </c>
      <c r="K250" s="139" t="s">
        <v>788</v>
      </c>
      <c r="L250" s="32"/>
      <c r="M250" s="144" t="s">
        <v>1</v>
      </c>
      <c r="N250" s="145" t="s">
        <v>41</v>
      </c>
      <c r="P250" s="146">
        <f>O250*H250</f>
        <v>0</v>
      </c>
      <c r="Q250" s="146">
        <v>0</v>
      </c>
      <c r="R250" s="146">
        <f>Q250*H250</f>
        <v>0</v>
      </c>
      <c r="S250" s="146">
        <v>0</v>
      </c>
      <c r="T250" s="147">
        <f>S250*H250</f>
        <v>0</v>
      </c>
      <c r="AR250" s="148" t="s">
        <v>116</v>
      </c>
      <c r="AT250" s="148" t="s">
        <v>167</v>
      </c>
      <c r="AU250" s="148" t="s">
        <v>84</v>
      </c>
      <c r="AY250" s="17" t="s">
        <v>165</v>
      </c>
      <c r="BE250" s="149">
        <f>IF(N250="základní",J250,0)</f>
        <v>0</v>
      </c>
      <c r="BF250" s="149">
        <f>IF(N250="snížená",J250,0)</f>
        <v>0</v>
      </c>
      <c r="BG250" s="149">
        <f>IF(N250="zákl. přenesená",J250,0)</f>
        <v>0</v>
      </c>
      <c r="BH250" s="149">
        <f>IF(N250="sníž. přenesená",J250,0)</f>
        <v>0</v>
      </c>
      <c r="BI250" s="149">
        <f>IF(N250="nulová",J250,0)</f>
        <v>0</v>
      </c>
      <c r="BJ250" s="17" t="s">
        <v>84</v>
      </c>
      <c r="BK250" s="149">
        <f>ROUND(I250*H250,2)</f>
        <v>0</v>
      </c>
      <c r="BL250" s="17" t="s">
        <v>116</v>
      </c>
      <c r="BM250" s="148" t="s">
        <v>1018</v>
      </c>
    </row>
    <row r="251" spans="2:65" s="1" customFormat="1" ht="19.5">
      <c r="B251" s="32"/>
      <c r="D251" s="154" t="s">
        <v>175</v>
      </c>
      <c r="F251" s="155" t="s">
        <v>1019</v>
      </c>
      <c r="I251" s="152"/>
      <c r="L251" s="32"/>
      <c r="M251" s="153"/>
      <c r="T251" s="56"/>
      <c r="AT251" s="17" t="s">
        <v>175</v>
      </c>
      <c r="AU251" s="17" t="s">
        <v>84</v>
      </c>
    </row>
    <row r="252" spans="2:65" s="1" customFormat="1" ht="16.5" customHeight="1">
      <c r="B252" s="136"/>
      <c r="C252" s="137" t="s">
        <v>697</v>
      </c>
      <c r="D252" s="137" t="s">
        <v>167</v>
      </c>
      <c r="E252" s="138" t="s">
        <v>1020</v>
      </c>
      <c r="F252" s="139" t="s">
        <v>1014</v>
      </c>
      <c r="G252" s="140" t="s">
        <v>620</v>
      </c>
      <c r="H252" s="141">
        <v>34</v>
      </c>
      <c r="I252" s="142"/>
      <c r="J252" s="143">
        <f>ROUND(I252*H252,2)</f>
        <v>0</v>
      </c>
      <c r="K252" s="139" t="s">
        <v>788</v>
      </c>
      <c r="L252" s="32"/>
      <c r="M252" s="144" t="s">
        <v>1</v>
      </c>
      <c r="N252" s="145" t="s">
        <v>41</v>
      </c>
      <c r="P252" s="146">
        <f>O252*H252</f>
        <v>0</v>
      </c>
      <c r="Q252" s="146">
        <v>0</v>
      </c>
      <c r="R252" s="146">
        <f>Q252*H252</f>
        <v>0</v>
      </c>
      <c r="S252" s="146">
        <v>0</v>
      </c>
      <c r="T252" s="147">
        <f>S252*H252</f>
        <v>0</v>
      </c>
      <c r="AR252" s="148" t="s">
        <v>116</v>
      </c>
      <c r="AT252" s="148" t="s">
        <v>167</v>
      </c>
      <c r="AU252" s="148" t="s">
        <v>84</v>
      </c>
      <c r="AY252" s="17" t="s">
        <v>165</v>
      </c>
      <c r="BE252" s="149">
        <f>IF(N252="základní",J252,0)</f>
        <v>0</v>
      </c>
      <c r="BF252" s="149">
        <f>IF(N252="snížená",J252,0)</f>
        <v>0</v>
      </c>
      <c r="BG252" s="149">
        <f>IF(N252="zákl. přenesená",J252,0)</f>
        <v>0</v>
      </c>
      <c r="BH252" s="149">
        <f>IF(N252="sníž. přenesená",J252,0)</f>
        <v>0</v>
      </c>
      <c r="BI252" s="149">
        <f>IF(N252="nulová",J252,0)</f>
        <v>0</v>
      </c>
      <c r="BJ252" s="17" t="s">
        <v>84</v>
      </c>
      <c r="BK252" s="149">
        <f>ROUND(I252*H252,2)</f>
        <v>0</v>
      </c>
      <c r="BL252" s="17" t="s">
        <v>116</v>
      </c>
      <c r="BM252" s="148" t="s">
        <v>1021</v>
      </c>
    </row>
    <row r="253" spans="2:65" s="1" customFormat="1" ht="19.5">
      <c r="B253" s="32"/>
      <c r="D253" s="154" t="s">
        <v>175</v>
      </c>
      <c r="F253" s="155" t="s">
        <v>1019</v>
      </c>
      <c r="I253" s="152"/>
      <c r="L253" s="32"/>
      <c r="M253" s="153"/>
      <c r="T253" s="56"/>
      <c r="AT253" s="17" t="s">
        <v>175</v>
      </c>
      <c r="AU253" s="17" t="s">
        <v>84</v>
      </c>
    </row>
    <row r="254" spans="2:65" s="1" customFormat="1" ht="16.5" customHeight="1">
      <c r="B254" s="136"/>
      <c r="C254" s="137" t="s">
        <v>704</v>
      </c>
      <c r="D254" s="137" t="s">
        <v>167</v>
      </c>
      <c r="E254" s="138" t="s">
        <v>1022</v>
      </c>
      <c r="F254" s="139" t="s">
        <v>1023</v>
      </c>
      <c r="G254" s="140" t="s">
        <v>620</v>
      </c>
      <c r="H254" s="141">
        <v>350</v>
      </c>
      <c r="I254" s="142"/>
      <c r="J254" s="143">
        <f>ROUND(I254*H254,2)</f>
        <v>0</v>
      </c>
      <c r="K254" s="139" t="s">
        <v>788</v>
      </c>
      <c r="L254" s="32"/>
      <c r="M254" s="144" t="s">
        <v>1</v>
      </c>
      <c r="N254" s="145" t="s">
        <v>41</v>
      </c>
      <c r="P254" s="146">
        <f>O254*H254</f>
        <v>0</v>
      </c>
      <c r="Q254" s="146">
        <v>0</v>
      </c>
      <c r="R254" s="146">
        <f>Q254*H254</f>
        <v>0</v>
      </c>
      <c r="S254" s="146">
        <v>0</v>
      </c>
      <c r="T254" s="147">
        <f>S254*H254</f>
        <v>0</v>
      </c>
      <c r="AR254" s="148" t="s">
        <v>116</v>
      </c>
      <c r="AT254" s="148" t="s">
        <v>167</v>
      </c>
      <c r="AU254" s="148" t="s">
        <v>84</v>
      </c>
      <c r="AY254" s="17" t="s">
        <v>165</v>
      </c>
      <c r="BE254" s="149">
        <f>IF(N254="základní",J254,0)</f>
        <v>0</v>
      </c>
      <c r="BF254" s="149">
        <f>IF(N254="snížená",J254,0)</f>
        <v>0</v>
      </c>
      <c r="BG254" s="149">
        <f>IF(N254="zákl. přenesená",J254,0)</f>
        <v>0</v>
      </c>
      <c r="BH254" s="149">
        <f>IF(N254="sníž. přenesená",J254,0)</f>
        <v>0</v>
      </c>
      <c r="BI254" s="149">
        <f>IF(N254="nulová",J254,0)</f>
        <v>0</v>
      </c>
      <c r="BJ254" s="17" t="s">
        <v>84</v>
      </c>
      <c r="BK254" s="149">
        <f>ROUND(I254*H254,2)</f>
        <v>0</v>
      </c>
      <c r="BL254" s="17" t="s">
        <v>116</v>
      </c>
      <c r="BM254" s="148" t="s">
        <v>1024</v>
      </c>
    </row>
    <row r="255" spans="2:65" s="1" customFormat="1" ht="19.5">
      <c r="B255" s="32"/>
      <c r="D255" s="154" t="s">
        <v>175</v>
      </c>
      <c r="F255" s="155" t="s">
        <v>1025</v>
      </c>
      <c r="I255" s="152"/>
      <c r="L255" s="32"/>
      <c r="M255" s="153"/>
      <c r="T255" s="56"/>
      <c r="AT255" s="17" t="s">
        <v>175</v>
      </c>
      <c r="AU255" s="17" t="s">
        <v>84</v>
      </c>
    </row>
    <row r="256" spans="2:65" s="1" customFormat="1" ht="16.5" customHeight="1">
      <c r="B256" s="136"/>
      <c r="C256" s="137" t="s">
        <v>709</v>
      </c>
      <c r="D256" s="137" t="s">
        <v>167</v>
      </c>
      <c r="E256" s="138" t="s">
        <v>1026</v>
      </c>
      <c r="F256" s="139" t="s">
        <v>1027</v>
      </c>
      <c r="G256" s="140" t="s">
        <v>620</v>
      </c>
      <c r="H256" s="141">
        <v>137</v>
      </c>
      <c r="I256" s="142"/>
      <c r="J256" s="143">
        <f>ROUND(I256*H256,2)</f>
        <v>0</v>
      </c>
      <c r="K256" s="139" t="s">
        <v>788</v>
      </c>
      <c r="L256" s="32"/>
      <c r="M256" s="144" t="s">
        <v>1</v>
      </c>
      <c r="N256" s="145" t="s">
        <v>41</v>
      </c>
      <c r="P256" s="146">
        <f>O256*H256</f>
        <v>0</v>
      </c>
      <c r="Q256" s="146">
        <v>0</v>
      </c>
      <c r="R256" s="146">
        <f>Q256*H256</f>
        <v>0</v>
      </c>
      <c r="S256" s="146">
        <v>0</v>
      </c>
      <c r="T256" s="147">
        <f>S256*H256</f>
        <v>0</v>
      </c>
      <c r="AR256" s="148" t="s">
        <v>116</v>
      </c>
      <c r="AT256" s="148" t="s">
        <v>167</v>
      </c>
      <c r="AU256" s="148" t="s">
        <v>84</v>
      </c>
      <c r="AY256" s="17" t="s">
        <v>165</v>
      </c>
      <c r="BE256" s="149">
        <f>IF(N256="základní",J256,0)</f>
        <v>0</v>
      </c>
      <c r="BF256" s="149">
        <f>IF(N256="snížená",J256,0)</f>
        <v>0</v>
      </c>
      <c r="BG256" s="149">
        <f>IF(N256="zákl. přenesená",J256,0)</f>
        <v>0</v>
      </c>
      <c r="BH256" s="149">
        <f>IF(N256="sníž. přenesená",J256,0)</f>
        <v>0</v>
      </c>
      <c r="BI256" s="149">
        <f>IF(N256="nulová",J256,0)</f>
        <v>0</v>
      </c>
      <c r="BJ256" s="17" t="s">
        <v>84</v>
      </c>
      <c r="BK256" s="149">
        <f>ROUND(I256*H256,2)</f>
        <v>0</v>
      </c>
      <c r="BL256" s="17" t="s">
        <v>116</v>
      </c>
      <c r="BM256" s="148" t="s">
        <v>1028</v>
      </c>
    </row>
    <row r="257" spans="2:65" s="1" customFormat="1" ht="19.5">
      <c r="B257" s="32"/>
      <c r="D257" s="154" t="s">
        <v>175</v>
      </c>
      <c r="F257" s="155" t="s">
        <v>1029</v>
      </c>
      <c r="I257" s="152"/>
      <c r="L257" s="32"/>
      <c r="M257" s="153"/>
      <c r="T257" s="56"/>
      <c r="AT257" s="17" t="s">
        <v>175</v>
      </c>
      <c r="AU257" s="17" t="s">
        <v>84</v>
      </c>
    </row>
    <row r="258" spans="2:65" s="1" customFormat="1" ht="16.5" customHeight="1">
      <c r="B258" s="136"/>
      <c r="C258" s="137" t="s">
        <v>713</v>
      </c>
      <c r="D258" s="137" t="s">
        <v>167</v>
      </c>
      <c r="E258" s="138" t="s">
        <v>1030</v>
      </c>
      <c r="F258" s="139" t="s">
        <v>1031</v>
      </c>
      <c r="G258" s="140" t="s">
        <v>620</v>
      </c>
      <c r="H258" s="141">
        <v>63</v>
      </c>
      <c r="I258" s="142"/>
      <c r="J258" s="143">
        <f>ROUND(I258*H258,2)</f>
        <v>0</v>
      </c>
      <c r="K258" s="139" t="s">
        <v>788</v>
      </c>
      <c r="L258" s="32"/>
      <c r="M258" s="144" t="s">
        <v>1</v>
      </c>
      <c r="N258" s="145" t="s">
        <v>41</v>
      </c>
      <c r="P258" s="146">
        <f>O258*H258</f>
        <v>0</v>
      </c>
      <c r="Q258" s="146">
        <v>0</v>
      </c>
      <c r="R258" s="146">
        <f>Q258*H258</f>
        <v>0</v>
      </c>
      <c r="S258" s="146">
        <v>0</v>
      </c>
      <c r="T258" s="147">
        <f>S258*H258</f>
        <v>0</v>
      </c>
      <c r="AR258" s="148" t="s">
        <v>116</v>
      </c>
      <c r="AT258" s="148" t="s">
        <v>167</v>
      </c>
      <c r="AU258" s="148" t="s">
        <v>84</v>
      </c>
      <c r="AY258" s="17" t="s">
        <v>165</v>
      </c>
      <c r="BE258" s="149">
        <f>IF(N258="základní",J258,0)</f>
        <v>0</v>
      </c>
      <c r="BF258" s="149">
        <f>IF(N258="snížená",J258,0)</f>
        <v>0</v>
      </c>
      <c r="BG258" s="149">
        <f>IF(N258="zákl. přenesená",J258,0)</f>
        <v>0</v>
      </c>
      <c r="BH258" s="149">
        <f>IF(N258="sníž. přenesená",J258,0)</f>
        <v>0</v>
      </c>
      <c r="BI258" s="149">
        <f>IF(N258="nulová",J258,0)</f>
        <v>0</v>
      </c>
      <c r="BJ258" s="17" t="s">
        <v>84</v>
      </c>
      <c r="BK258" s="149">
        <f>ROUND(I258*H258,2)</f>
        <v>0</v>
      </c>
      <c r="BL258" s="17" t="s">
        <v>116</v>
      </c>
      <c r="BM258" s="148" t="s">
        <v>1032</v>
      </c>
    </row>
    <row r="259" spans="2:65" s="1" customFormat="1" ht="19.5">
      <c r="B259" s="32"/>
      <c r="D259" s="154" t="s">
        <v>175</v>
      </c>
      <c r="F259" s="155" t="s">
        <v>1029</v>
      </c>
      <c r="I259" s="152"/>
      <c r="L259" s="32"/>
      <c r="M259" s="153"/>
      <c r="T259" s="56"/>
      <c r="AT259" s="17" t="s">
        <v>175</v>
      </c>
      <c r="AU259" s="17" t="s">
        <v>84</v>
      </c>
    </row>
    <row r="260" spans="2:65" s="1" customFormat="1" ht="16.5" customHeight="1">
      <c r="B260" s="136"/>
      <c r="C260" s="137" t="s">
        <v>717</v>
      </c>
      <c r="D260" s="137" t="s">
        <v>167</v>
      </c>
      <c r="E260" s="138" t="s">
        <v>1033</v>
      </c>
      <c r="F260" s="139" t="s">
        <v>1034</v>
      </c>
      <c r="G260" s="140" t="s">
        <v>182</v>
      </c>
      <c r="H260" s="141">
        <v>0.59799999999999998</v>
      </c>
      <c r="I260" s="142"/>
      <c r="J260" s="143">
        <f>ROUND(I260*H260,2)</f>
        <v>0</v>
      </c>
      <c r="K260" s="139" t="s">
        <v>788</v>
      </c>
      <c r="L260" s="32"/>
      <c r="M260" s="144" t="s">
        <v>1</v>
      </c>
      <c r="N260" s="145" t="s">
        <v>41</v>
      </c>
      <c r="P260" s="146">
        <f>O260*H260</f>
        <v>0</v>
      </c>
      <c r="Q260" s="146">
        <v>0</v>
      </c>
      <c r="R260" s="146">
        <f>Q260*H260</f>
        <v>0</v>
      </c>
      <c r="S260" s="146">
        <v>0</v>
      </c>
      <c r="T260" s="147">
        <f>S260*H260</f>
        <v>0</v>
      </c>
      <c r="AR260" s="148" t="s">
        <v>116</v>
      </c>
      <c r="AT260" s="148" t="s">
        <v>167</v>
      </c>
      <c r="AU260" s="148" t="s">
        <v>84</v>
      </c>
      <c r="AY260" s="17" t="s">
        <v>165</v>
      </c>
      <c r="BE260" s="149">
        <f>IF(N260="základní",J260,0)</f>
        <v>0</v>
      </c>
      <c r="BF260" s="149">
        <f>IF(N260="snížená",J260,0)</f>
        <v>0</v>
      </c>
      <c r="BG260" s="149">
        <f>IF(N260="zákl. přenesená",J260,0)</f>
        <v>0</v>
      </c>
      <c r="BH260" s="149">
        <f>IF(N260="sníž. přenesená",J260,0)</f>
        <v>0</v>
      </c>
      <c r="BI260" s="149">
        <f>IF(N260="nulová",J260,0)</f>
        <v>0</v>
      </c>
      <c r="BJ260" s="17" t="s">
        <v>84</v>
      </c>
      <c r="BK260" s="149">
        <f>ROUND(I260*H260,2)</f>
        <v>0</v>
      </c>
      <c r="BL260" s="17" t="s">
        <v>116</v>
      </c>
      <c r="BM260" s="148" t="s">
        <v>1035</v>
      </c>
    </row>
    <row r="261" spans="2:65" s="11" customFormat="1" ht="25.9" customHeight="1">
      <c r="B261" s="124"/>
      <c r="D261" s="125" t="s">
        <v>75</v>
      </c>
      <c r="E261" s="126" t="s">
        <v>375</v>
      </c>
      <c r="F261" s="126" t="s">
        <v>1036</v>
      </c>
      <c r="I261" s="127"/>
      <c r="J261" s="128">
        <f>BK261</f>
        <v>0</v>
      </c>
      <c r="L261" s="124"/>
      <c r="M261" s="129"/>
      <c r="P261" s="130">
        <f>SUM(P262:P273)</f>
        <v>0</v>
      </c>
      <c r="R261" s="130">
        <f>SUM(R262:R273)</f>
        <v>0</v>
      </c>
      <c r="T261" s="131">
        <f>SUM(T262:T273)</f>
        <v>0</v>
      </c>
      <c r="AR261" s="125" t="s">
        <v>84</v>
      </c>
      <c r="AT261" s="132" t="s">
        <v>75</v>
      </c>
      <c r="AU261" s="132" t="s">
        <v>76</v>
      </c>
      <c r="AY261" s="125" t="s">
        <v>165</v>
      </c>
      <c r="BK261" s="133">
        <f>SUM(BK262:BK273)</f>
        <v>0</v>
      </c>
    </row>
    <row r="262" spans="2:65" s="1" customFormat="1" ht="16.5" customHeight="1">
      <c r="B262" s="136"/>
      <c r="C262" s="137" t="s">
        <v>724</v>
      </c>
      <c r="D262" s="137" t="s">
        <v>167</v>
      </c>
      <c r="E262" s="138" t="s">
        <v>1037</v>
      </c>
      <c r="F262" s="139" t="s">
        <v>1038</v>
      </c>
      <c r="G262" s="140" t="s">
        <v>620</v>
      </c>
      <c r="H262" s="141">
        <v>20</v>
      </c>
      <c r="I262" s="142"/>
      <c r="J262" s="143">
        <f>ROUND(I262*H262,2)</f>
        <v>0</v>
      </c>
      <c r="K262" s="139" t="s">
        <v>788</v>
      </c>
      <c r="L262" s="32"/>
      <c r="M262" s="144" t="s">
        <v>1</v>
      </c>
      <c r="N262" s="145" t="s">
        <v>41</v>
      </c>
      <c r="P262" s="146">
        <f>O262*H262</f>
        <v>0</v>
      </c>
      <c r="Q262" s="146">
        <v>0</v>
      </c>
      <c r="R262" s="146">
        <f>Q262*H262</f>
        <v>0</v>
      </c>
      <c r="S262" s="146">
        <v>0</v>
      </c>
      <c r="T262" s="147">
        <f>S262*H262</f>
        <v>0</v>
      </c>
      <c r="AR262" s="148" t="s">
        <v>116</v>
      </c>
      <c r="AT262" s="148" t="s">
        <v>167</v>
      </c>
      <c r="AU262" s="148" t="s">
        <v>84</v>
      </c>
      <c r="AY262" s="17" t="s">
        <v>165</v>
      </c>
      <c r="BE262" s="149">
        <f>IF(N262="základní",J262,0)</f>
        <v>0</v>
      </c>
      <c r="BF262" s="149">
        <f>IF(N262="snížená",J262,0)</f>
        <v>0</v>
      </c>
      <c r="BG262" s="149">
        <f>IF(N262="zákl. přenesená",J262,0)</f>
        <v>0</v>
      </c>
      <c r="BH262" s="149">
        <f>IF(N262="sníž. přenesená",J262,0)</f>
        <v>0</v>
      </c>
      <c r="BI262" s="149">
        <f>IF(N262="nulová",J262,0)</f>
        <v>0</v>
      </c>
      <c r="BJ262" s="17" t="s">
        <v>84</v>
      </c>
      <c r="BK262" s="149">
        <f>ROUND(I262*H262,2)</f>
        <v>0</v>
      </c>
      <c r="BL262" s="17" t="s">
        <v>116</v>
      </c>
      <c r="BM262" s="148" t="s">
        <v>1039</v>
      </c>
    </row>
    <row r="263" spans="2:65" s="1" customFormat="1" ht="16.5" customHeight="1">
      <c r="B263" s="136"/>
      <c r="C263" s="137" t="s">
        <v>734</v>
      </c>
      <c r="D263" s="137" t="s">
        <v>167</v>
      </c>
      <c r="E263" s="138" t="s">
        <v>1040</v>
      </c>
      <c r="F263" s="139" t="s">
        <v>1041</v>
      </c>
      <c r="G263" s="140" t="s">
        <v>387</v>
      </c>
      <c r="H263" s="141">
        <v>1</v>
      </c>
      <c r="I263" s="142"/>
      <c r="J263" s="143">
        <f>ROUND(I263*H263,2)</f>
        <v>0</v>
      </c>
      <c r="K263" s="139" t="s">
        <v>1</v>
      </c>
      <c r="L263" s="32"/>
      <c r="M263" s="144" t="s">
        <v>1</v>
      </c>
      <c r="N263" s="145" t="s">
        <v>41</v>
      </c>
      <c r="P263" s="146">
        <f>O263*H263</f>
        <v>0</v>
      </c>
      <c r="Q263" s="146">
        <v>0</v>
      </c>
      <c r="R263" s="146">
        <f>Q263*H263</f>
        <v>0</v>
      </c>
      <c r="S263" s="146">
        <v>0</v>
      </c>
      <c r="T263" s="147">
        <f>S263*H263</f>
        <v>0</v>
      </c>
      <c r="AR263" s="148" t="s">
        <v>116</v>
      </c>
      <c r="AT263" s="148" t="s">
        <v>167</v>
      </c>
      <c r="AU263" s="148" t="s">
        <v>84</v>
      </c>
      <c r="AY263" s="17" t="s">
        <v>165</v>
      </c>
      <c r="BE263" s="149">
        <f>IF(N263="základní",J263,0)</f>
        <v>0</v>
      </c>
      <c r="BF263" s="149">
        <f>IF(N263="snížená",J263,0)</f>
        <v>0</v>
      </c>
      <c r="BG263" s="149">
        <f>IF(N263="zákl. přenesená",J263,0)</f>
        <v>0</v>
      </c>
      <c r="BH263" s="149">
        <f>IF(N263="sníž. přenesená",J263,0)</f>
        <v>0</v>
      </c>
      <c r="BI263" s="149">
        <f>IF(N263="nulová",J263,0)</f>
        <v>0</v>
      </c>
      <c r="BJ263" s="17" t="s">
        <v>84</v>
      </c>
      <c r="BK263" s="149">
        <f>ROUND(I263*H263,2)</f>
        <v>0</v>
      </c>
      <c r="BL263" s="17" t="s">
        <v>116</v>
      </c>
      <c r="BM263" s="148" t="s">
        <v>1042</v>
      </c>
    </row>
    <row r="264" spans="2:65" s="1" customFormat="1" ht="16.5" customHeight="1">
      <c r="B264" s="136"/>
      <c r="C264" s="137" t="s">
        <v>738</v>
      </c>
      <c r="D264" s="137" t="s">
        <v>167</v>
      </c>
      <c r="E264" s="138" t="s">
        <v>1043</v>
      </c>
      <c r="F264" s="139" t="s">
        <v>1044</v>
      </c>
      <c r="G264" s="140" t="s">
        <v>387</v>
      </c>
      <c r="H264" s="141">
        <v>1</v>
      </c>
      <c r="I264" s="142"/>
      <c r="J264" s="143">
        <f>ROUND(I264*H264,2)</f>
        <v>0</v>
      </c>
      <c r="K264" s="139" t="s">
        <v>1</v>
      </c>
      <c r="L264" s="32"/>
      <c r="M264" s="144" t="s">
        <v>1</v>
      </c>
      <c r="N264" s="145" t="s">
        <v>41</v>
      </c>
      <c r="P264" s="146">
        <f>O264*H264</f>
        <v>0</v>
      </c>
      <c r="Q264" s="146">
        <v>0</v>
      </c>
      <c r="R264" s="146">
        <f>Q264*H264</f>
        <v>0</v>
      </c>
      <c r="S264" s="146">
        <v>0</v>
      </c>
      <c r="T264" s="147">
        <f>S264*H264</f>
        <v>0</v>
      </c>
      <c r="AR264" s="148" t="s">
        <v>116</v>
      </c>
      <c r="AT264" s="148" t="s">
        <v>167</v>
      </c>
      <c r="AU264" s="148" t="s">
        <v>84</v>
      </c>
      <c r="AY264" s="17" t="s">
        <v>165</v>
      </c>
      <c r="BE264" s="149">
        <f>IF(N264="základní",J264,0)</f>
        <v>0</v>
      </c>
      <c r="BF264" s="149">
        <f>IF(N264="snížená",J264,0)</f>
        <v>0</v>
      </c>
      <c r="BG264" s="149">
        <f>IF(N264="zákl. přenesená",J264,0)</f>
        <v>0</v>
      </c>
      <c r="BH264" s="149">
        <f>IF(N264="sníž. přenesená",J264,0)</f>
        <v>0</v>
      </c>
      <c r="BI264" s="149">
        <f>IF(N264="nulová",J264,0)</f>
        <v>0</v>
      </c>
      <c r="BJ264" s="17" t="s">
        <v>84</v>
      </c>
      <c r="BK264" s="149">
        <f>ROUND(I264*H264,2)</f>
        <v>0</v>
      </c>
      <c r="BL264" s="17" t="s">
        <v>116</v>
      </c>
      <c r="BM264" s="148" t="s">
        <v>1045</v>
      </c>
    </row>
    <row r="265" spans="2:65" s="1" customFormat="1" ht="39">
      <c r="B265" s="32"/>
      <c r="D265" s="154" t="s">
        <v>175</v>
      </c>
      <c r="F265" s="155" t="s">
        <v>1046</v>
      </c>
      <c r="I265" s="152"/>
      <c r="L265" s="32"/>
      <c r="M265" s="153"/>
      <c r="T265" s="56"/>
      <c r="AT265" s="17" t="s">
        <v>175</v>
      </c>
      <c r="AU265" s="17" t="s">
        <v>84</v>
      </c>
    </row>
    <row r="266" spans="2:65" s="1" customFormat="1" ht="16.5" customHeight="1">
      <c r="B266" s="136"/>
      <c r="C266" s="137" t="s">
        <v>742</v>
      </c>
      <c r="D266" s="137" t="s">
        <v>167</v>
      </c>
      <c r="E266" s="138" t="s">
        <v>1047</v>
      </c>
      <c r="F266" s="139" t="s">
        <v>1048</v>
      </c>
      <c r="G266" s="140" t="s">
        <v>448</v>
      </c>
      <c r="H266" s="141">
        <v>1</v>
      </c>
      <c r="I266" s="142"/>
      <c r="J266" s="143">
        <f>ROUND(I266*H266,2)</f>
        <v>0</v>
      </c>
      <c r="K266" s="139" t="s">
        <v>788</v>
      </c>
      <c r="L266" s="32"/>
      <c r="M266" s="144" t="s">
        <v>1</v>
      </c>
      <c r="N266" s="145" t="s">
        <v>41</v>
      </c>
      <c r="P266" s="146">
        <f>O266*H266</f>
        <v>0</v>
      </c>
      <c r="Q266" s="146">
        <v>0</v>
      </c>
      <c r="R266" s="146">
        <f>Q266*H266</f>
        <v>0</v>
      </c>
      <c r="S266" s="146">
        <v>0</v>
      </c>
      <c r="T266" s="147">
        <f>S266*H266</f>
        <v>0</v>
      </c>
      <c r="AR266" s="148" t="s">
        <v>116</v>
      </c>
      <c r="AT266" s="148" t="s">
        <v>167</v>
      </c>
      <c r="AU266" s="148" t="s">
        <v>84</v>
      </c>
      <c r="AY266" s="17" t="s">
        <v>165</v>
      </c>
      <c r="BE266" s="149">
        <f>IF(N266="základní",J266,0)</f>
        <v>0</v>
      </c>
      <c r="BF266" s="149">
        <f>IF(N266="snížená",J266,0)</f>
        <v>0</v>
      </c>
      <c r="BG266" s="149">
        <f>IF(N266="zákl. přenesená",J266,0)</f>
        <v>0</v>
      </c>
      <c r="BH266" s="149">
        <f>IF(N266="sníž. přenesená",J266,0)</f>
        <v>0</v>
      </c>
      <c r="BI266" s="149">
        <f>IF(N266="nulová",J266,0)</f>
        <v>0</v>
      </c>
      <c r="BJ266" s="17" t="s">
        <v>84</v>
      </c>
      <c r="BK266" s="149">
        <f>ROUND(I266*H266,2)</f>
        <v>0</v>
      </c>
      <c r="BL266" s="17" t="s">
        <v>116</v>
      </c>
      <c r="BM266" s="148" t="s">
        <v>1049</v>
      </c>
    </row>
    <row r="267" spans="2:65" s="1" customFormat="1" ht="19.5">
      <c r="B267" s="32"/>
      <c r="D267" s="154" t="s">
        <v>175</v>
      </c>
      <c r="F267" s="155" t="s">
        <v>1050</v>
      </c>
      <c r="I267" s="152"/>
      <c r="L267" s="32"/>
      <c r="M267" s="153"/>
      <c r="T267" s="56"/>
      <c r="AT267" s="17" t="s">
        <v>175</v>
      </c>
      <c r="AU267" s="17" t="s">
        <v>84</v>
      </c>
    </row>
    <row r="268" spans="2:65" s="1" customFormat="1" ht="16.5" customHeight="1">
      <c r="B268" s="136"/>
      <c r="C268" s="137" t="s">
        <v>1051</v>
      </c>
      <c r="D268" s="137" t="s">
        <v>167</v>
      </c>
      <c r="E268" s="138" t="s">
        <v>1005</v>
      </c>
      <c r="F268" s="139" t="s">
        <v>994</v>
      </c>
      <c r="G268" s="140" t="s">
        <v>620</v>
      </c>
      <c r="H268" s="141">
        <v>20</v>
      </c>
      <c r="I268" s="142"/>
      <c r="J268" s="143">
        <f>ROUND(I268*H268,2)</f>
        <v>0</v>
      </c>
      <c r="K268" s="139" t="s">
        <v>788</v>
      </c>
      <c r="L268" s="32"/>
      <c r="M268" s="144" t="s">
        <v>1</v>
      </c>
      <c r="N268" s="145" t="s">
        <v>41</v>
      </c>
      <c r="P268" s="146">
        <f>O268*H268</f>
        <v>0</v>
      </c>
      <c r="Q268" s="146">
        <v>0</v>
      </c>
      <c r="R268" s="146">
        <f>Q268*H268</f>
        <v>0</v>
      </c>
      <c r="S268" s="146">
        <v>0</v>
      </c>
      <c r="T268" s="147">
        <f>S268*H268</f>
        <v>0</v>
      </c>
      <c r="AR268" s="148" t="s">
        <v>116</v>
      </c>
      <c r="AT268" s="148" t="s">
        <v>167</v>
      </c>
      <c r="AU268" s="148" t="s">
        <v>84</v>
      </c>
      <c r="AY268" s="17" t="s">
        <v>165</v>
      </c>
      <c r="BE268" s="149">
        <f>IF(N268="základní",J268,0)</f>
        <v>0</v>
      </c>
      <c r="BF268" s="149">
        <f>IF(N268="snížená",J268,0)</f>
        <v>0</v>
      </c>
      <c r="BG268" s="149">
        <f>IF(N268="zákl. přenesená",J268,0)</f>
        <v>0</v>
      </c>
      <c r="BH268" s="149">
        <f>IF(N268="sníž. přenesená",J268,0)</f>
        <v>0</v>
      </c>
      <c r="BI268" s="149">
        <f>IF(N268="nulová",J268,0)</f>
        <v>0</v>
      </c>
      <c r="BJ268" s="17" t="s">
        <v>84</v>
      </c>
      <c r="BK268" s="149">
        <f>ROUND(I268*H268,2)</f>
        <v>0</v>
      </c>
      <c r="BL268" s="17" t="s">
        <v>116</v>
      </c>
      <c r="BM268" s="148" t="s">
        <v>1052</v>
      </c>
    </row>
    <row r="269" spans="2:65" s="1" customFormat="1" ht="19.5">
      <c r="B269" s="32"/>
      <c r="D269" s="154" t="s">
        <v>175</v>
      </c>
      <c r="F269" s="155" t="s">
        <v>1007</v>
      </c>
      <c r="I269" s="152"/>
      <c r="L269" s="32"/>
      <c r="M269" s="153"/>
      <c r="T269" s="56"/>
      <c r="AT269" s="17" t="s">
        <v>175</v>
      </c>
      <c r="AU269" s="17" t="s">
        <v>84</v>
      </c>
    </row>
    <row r="270" spans="2:65" s="1" customFormat="1" ht="16.5" customHeight="1">
      <c r="B270" s="136"/>
      <c r="C270" s="137" t="s">
        <v>888</v>
      </c>
      <c r="D270" s="137" t="s">
        <v>167</v>
      </c>
      <c r="E270" s="138" t="s">
        <v>799</v>
      </c>
      <c r="F270" s="139" t="s">
        <v>800</v>
      </c>
      <c r="G270" s="140" t="s">
        <v>620</v>
      </c>
      <c r="H270" s="141">
        <v>20</v>
      </c>
      <c r="I270" s="142"/>
      <c r="J270" s="143">
        <f>ROUND(I270*H270,2)</f>
        <v>0</v>
      </c>
      <c r="K270" s="139" t="s">
        <v>788</v>
      </c>
      <c r="L270" s="32"/>
      <c r="M270" s="144" t="s">
        <v>1</v>
      </c>
      <c r="N270" s="145" t="s">
        <v>41</v>
      </c>
      <c r="P270" s="146">
        <f>O270*H270</f>
        <v>0</v>
      </c>
      <c r="Q270" s="146">
        <v>0</v>
      </c>
      <c r="R270" s="146">
        <f>Q270*H270</f>
        <v>0</v>
      </c>
      <c r="S270" s="146">
        <v>0</v>
      </c>
      <c r="T270" s="147">
        <f>S270*H270</f>
        <v>0</v>
      </c>
      <c r="AR270" s="148" t="s">
        <v>116</v>
      </c>
      <c r="AT270" s="148" t="s">
        <v>167</v>
      </c>
      <c r="AU270" s="148" t="s">
        <v>84</v>
      </c>
      <c r="AY270" s="17" t="s">
        <v>165</v>
      </c>
      <c r="BE270" s="149">
        <f>IF(N270="základní",J270,0)</f>
        <v>0</v>
      </c>
      <c r="BF270" s="149">
        <f>IF(N270="snížená",J270,0)</f>
        <v>0</v>
      </c>
      <c r="BG270" s="149">
        <f>IF(N270="zákl. přenesená",J270,0)</f>
        <v>0</v>
      </c>
      <c r="BH270" s="149">
        <f>IF(N270="sníž. přenesená",J270,0)</f>
        <v>0</v>
      </c>
      <c r="BI270" s="149">
        <f>IF(N270="nulová",J270,0)</f>
        <v>0</v>
      </c>
      <c r="BJ270" s="17" t="s">
        <v>84</v>
      </c>
      <c r="BK270" s="149">
        <f>ROUND(I270*H270,2)</f>
        <v>0</v>
      </c>
      <c r="BL270" s="17" t="s">
        <v>116</v>
      </c>
      <c r="BM270" s="148" t="s">
        <v>1053</v>
      </c>
    </row>
    <row r="271" spans="2:65" s="1" customFormat="1" ht="16.5" customHeight="1">
      <c r="B271" s="136"/>
      <c r="C271" s="137" t="s">
        <v>1054</v>
      </c>
      <c r="D271" s="137" t="s">
        <v>167</v>
      </c>
      <c r="E271" s="138" t="s">
        <v>1026</v>
      </c>
      <c r="F271" s="139" t="s">
        <v>1027</v>
      </c>
      <c r="G271" s="140" t="s">
        <v>620</v>
      </c>
      <c r="H271" s="141">
        <v>20</v>
      </c>
      <c r="I271" s="142"/>
      <c r="J271" s="143">
        <f>ROUND(I271*H271,2)</f>
        <v>0</v>
      </c>
      <c r="K271" s="139" t="s">
        <v>788</v>
      </c>
      <c r="L271" s="32"/>
      <c r="M271" s="144" t="s">
        <v>1</v>
      </c>
      <c r="N271" s="145" t="s">
        <v>41</v>
      </c>
      <c r="P271" s="146">
        <f>O271*H271</f>
        <v>0</v>
      </c>
      <c r="Q271" s="146">
        <v>0</v>
      </c>
      <c r="R271" s="146">
        <f>Q271*H271</f>
        <v>0</v>
      </c>
      <c r="S271" s="146">
        <v>0</v>
      </c>
      <c r="T271" s="147">
        <f>S271*H271</f>
        <v>0</v>
      </c>
      <c r="AR271" s="148" t="s">
        <v>116</v>
      </c>
      <c r="AT271" s="148" t="s">
        <v>167</v>
      </c>
      <c r="AU271" s="148" t="s">
        <v>84</v>
      </c>
      <c r="AY271" s="17" t="s">
        <v>165</v>
      </c>
      <c r="BE271" s="149">
        <f>IF(N271="základní",J271,0)</f>
        <v>0</v>
      </c>
      <c r="BF271" s="149">
        <f>IF(N271="snížená",J271,0)</f>
        <v>0</v>
      </c>
      <c r="BG271" s="149">
        <f>IF(N271="zákl. přenesená",J271,0)</f>
        <v>0</v>
      </c>
      <c r="BH271" s="149">
        <f>IF(N271="sníž. přenesená",J271,0)</f>
        <v>0</v>
      </c>
      <c r="BI271" s="149">
        <f>IF(N271="nulová",J271,0)</f>
        <v>0</v>
      </c>
      <c r="BJ271" s="17" t="s">
        <v>84</v>
      </c>
      <c r="BK271" s="149">
        <f>ROUND(I271*H271,2)</f>
        <v>0</v>
      </c>
      <c r="BL271" s="17" t="s">
        <v>116</v>
      </c>
      <c r="BM271" s="148" t="s">
        <v>1055</v>
      </c>
    </row>
    <row r="272" spans="2:65" s="1" customFormat="1" ht="19.5">
      <c r="B272" s="32"/>
      <c r="D272" s="154" t="s">
        <v>175</v>
      </c>
      <c r="F272" s="155" t="s">
        <v>1029</v>
      </c>
      <c r="I272" s="152"/>
      <c r="L272" s="32"/>
      <c r="M272" s="153"/>
      <c r="T272" s="56"/>
      <c r="AT272" s="17" t="s">
        <v>175</v>
      </c>
      <c r="AU272" s="17" t="s">
        <v>84</v>
      </c>
    </row>
    <row r="273" spans="2:65" s="1" customFormat="1" ht="16.5" customHeight="1">
      <c r="B273" s="136"/>
      <c r="C273" s="137" t="s">
        <v>892</v>
      </c>
      <c r="D273" s="137" t="s">
        <v>167</v>
      </c>
      <c r="E273" s="138" t="s">
        <v>804</v>
      </c>
      <c r="F273" s="139" t="s">
        <v>805</v>
      </c>
      <c r="G273" s="140" t="s">
        <v>182</v>
      </c>
      <c r="H273" s="141">
        <v>0.45300000000000001</v>
      </c>
      <c r="I273" s="142"/>
      <c r="J273" s="143">
        <f>ROUND(I273*H273,2)</f>
        <v>0</v>
      </c>
      <c r="K273" s="139" t="s">
        <v>788</v>
      </c>
      <c r="L273" s="32"/>
      <c r="M273" s="144" t="s">
        <v>1</v>
      </c>
      <c r="N273" s="145" t="s">
        <v>41</v>
      </c>
      <c r="P273" s="146">
        <f>O273*H273</f>
        <v>0</v>
      </c>
      <c r="Q273" s="146">
        <v>0</v>
      </c>
      <c r="R273" s="146">
        <f>Q273*H273</f>
        <v>0</v>
      </c>
      <c r="S273" s="146">
        <v>0</v>
      </c>
      <c r="T273" s="147">
        <f>S273*H273</f>
        <v>0</v>
      </c>
      <c r="AR273" s="148" t="s">
        <v>116</v>
      </c>
      <c r="AT273" s="148" t="s">
        <v>167</v>
      </c>
      <c r="AU273" s="148" t="s">
        <v>84</v>
      </c>
      <c r="AY273" s="17" t="s">
        <v>165</v>
      </c>
      <c r="BE273" s="149">
        <f>IF(N273="základní",J273,0)</f>
        <v>0</v>
      </c>
      <c r="BF273" s="149">
        <f>IF(N273="snížená",J273,0)</f>
        <v>0</v>
      </c>
      <c r="BG273" s="149">
        <f>IF(N273="zákl. přenesená",J273,0)</f>
        <v>0</v>
      </c>
      <c r="BH273" s="149">
        <f>IF(N273="sníž. přenesená",J273,0)</f>
        <v>0</v>
      </c>
      <c r="BI273" s="149">
        <f>IF(N273="nulová",J273,0)</f>
        <v>0</v>
      </c>
      <c r="BJ273" s="17" t="s">
        <v>84</v>
      </c>
      <c r="BK273" s="149">
        <f>ROUND(I273*H273,2)</f>
        <v>0</v>
      </c>
      <c r="BL273" s="17" t="s">
        <v>116</v>
      </c>
      <c r="BM273" s="148" t="s">
        <v>1056</v>
      </c>
    </row>
    <row r="274" spans="2:65" s="11" customFormat="1" ht="25.9" customHeight="1">
      <c r="B274" s="124"/>
      <c r="D274" s="125" t="s">
        <v>75</v>
      </c>
      <c r="E274" s="126" t="s">
        <v>1057</v>
      </c>
      <c r="F274" s="126" t="s">
        <v>1058</v>
      </c>
      <c r="I274" s="127"/>
      <c r="J274" s="128">
        <f>BK274</f>
        <v>0</v>
      </c>
      <c r="L274" s="124"/>
      <c r="M274" s="129"/>
      <c r="P274" s="130">
        <f>SUM(P275:P304)</f>
        <v>0</v>
      </c>
      <c r="R274" s="130">
        <f>SUM(R275:R304)</f>
        <v>0</v>
      </c>
      <c r="T274" s="131">
        <f>SUM(T275:T304)</f>
        <v>0</v>
      </c>
      <c r="AR274" s="125" t="s">
        <v>84</v>
      </c>
      <c r="AT274" s="132" t="s">
        <v>75</v>
      </c>
      <c r="AU274" s="132" t="s">
        <v>76</v>
      </c>
      <c r="AY274" s="125" t="s">
        <v>165</v>
      </c>
      <c r="BK274" s="133">
        <f>SUM(BK275:BK304)</f>
        <v>0</v>
      </c>
    </row>
    <row r="275" spans="2:65" s="1" customFormat="1" ht="16.5" customHeight="1">
      <c r="B275" s="136"/>
      <c r="C275" s="137" t="s">
        <v>1059</v>
      </c>
      <c r="D275" s="137" t="s">
        <v>167</v>
      </c>
      <c r="E275" s="138" t="s">
        <v>1060</v>
      </c>
      <c r="F275" s="139" t="s">
        <v>2153</v>
      </c>
      <c r="G275" s="140" t="s">
        <v>620</v>
      </c>
      <c r="H275" s="141">
        <v>25</v>
      </c>
      <c r="I275" s="142"/>
      <c r="J275" s="143">
        <f t="shared" ref="J275:J281" si="40">ROUND(I275*H275,2)</f>
        <v>0</v>
      </c>
      <c r="K275" s="139" t="s">
        <v>788</v>
      </c>
      <c r="L275" s="32"/>
      <c r="M275" s="144" t="s">
        <v>1</v>
      </c>
      <c r="N275" s="145" t="s">
        <v>41</v>
      </c>
      <c r="P275" s="146">
        <f t="shared" ref="P275:P281" si="41">O275*H275</f>
        <v>0</v>
      </c>
      <c r="Q275" s="146">
        <v>0</v>
      </c>
      <c r="R275" s="146">
        <f t="shared" ref="R275:R281" si="42">Q275*H275</f>
        <v>0</v>
      </c>
      <c r="S275" s="146">
        <v>0</v>
      </c>
      <c r="T275" s="147">
        <f t="shared" ref="T275:T281" si="43">S275*H275</f>
        <v>0</v>
      </c>
      <c r="AR275" s="148" t="s">
        <v>116</v>
      </c>
      <c r="AT275" s="148" t="s">
        <v>167</v>
      </c>
      <c r="AU275" s="148" t="s">
        <v>84</v>
      </c>
      <c r="AY275" s="17" t="s">
        <v>165</v>
      </c>
      <c r="BE275" s="149">
        <f t="shared" ref="BE275:BE281" si="44">IF(N275="základní",J275,0)</f>
        <v>0</v>
      </c>
      <c r="BF275" s="149">
        <f t="shared" ref="BF275:BF281" si="45">IF(N275="snížená",J275,0)</f>
        <v>0</v>
      </c>
      <c r="BG275" s="149">
        <f t="shared" ref="BG275:BG281" si="46">IF(N275="zákl. přenesená",J275,0)</f>
        <v>0</v>
      </c>
      <c r="BH275" s="149">
        <f t="shared" ref="BH275:BH281" si="47">IF(N275="sníž. přenesená",J275,0)</f>
        <v>0</v>
      </c>
      <c r="BI275" s="149">
        <f t="shared" ref="BI275:BI281" si="48">IF(N275="nulová",J275,0)</f>
        <v>0</v>
      </c>
      <c r="BJ275" s="17" t="s">
        <v>84</v>
      </c>
      <c r="BK275" s="149">
        <f t="shared" ref="BK275:BK281" si="49">ROUND(I275*H275,2)</f>
        <v>0</v>
      </c>
      <c r="BL275" s="17" t="s">
        <v>116</v>
      </c>
      <c r="BM275" s="148" t="s">
        <v>1061</v>
      </c>
    </row>
    <row r="276" spans="2:65" s="1" customFormat="1" ht="16.5" customHeight="1">
      <c r="B276" s="136"/>
      <c r="C276" s="137" t="s">
        <v>896</v>
      </c>
      <c r="D276" s="137" t="s">
        <v>167</v>
      </c>
      <c r="E276" s="138" t="s">
        <v>1062</v>
      </c>
      <c r="F276" s="139" t="s">
        <v>2154</v>
      </c>
      <c r="G276" s="140" t="s">
        <v>620</v>
      </c>
      <c r="H276" s="141">
        <v>18</v>
      </c>
      <c r="I276" s="142"/>
      <c r="J276" s="143">
        <f t="shared" si="40"/>
        <v>0</v>
      </c>
      <c r="K276" s="139" t="s">
        <v>788</v>
      </c>
      <c r="L276" s="32"/>
      <c r="M276" s="144" t="s">
        <v>1</v>
      </c>
      <c r="N276" s="145" t="s">
        <v>41</v>
      </c>
      <c r="P276" s="146">
        <f t="shared" si="41"/>
        <v>0</v>
      </c>
      <c r="Q276" s="146">
        <v>0</v>
      </c>
      <c r="R276" s="146">
        <f t="shared" si="42"/>
        <v>0</v>
      </c>
      <c r="S276" s="146">
        <v>0</v>
      </c>
      <c r="T276" s="147">
        <f t="shared" si="43"/>
        <v>0</v>
      </c>
      <c r="AR276" s="148" t="s">
        <v>116</v>
      </c>
      <c r="AT276" s="148" t="s">
        <v>167</v>
      </c>
      <c r="AU276" s="148" t="s">
        <v>84</v>
      </c>
      <c r="AY276" s="17" t="s">
        <v>165</v>
      </c>
      <c r="BE276" s="149">
        <f t="shared" si="44"/>
        <v>0</v>
      </c>
      <c r="BF276" s="149">
        <f t="shared" si="45"/>
        <v>0</v>
      </c>
      <c r="BG276" s="149">
        <f t="shared" si="46"/>
        <v>0</v>
      </c>
      <c r="BH276" s="149">
        <f t="shared" si="47"/>
        <v>0</v>
      </c>
      <c r="BI276" s="149">
        <f t="shared" si="48"/>
        <v>0</v>
      </c>
      <c r="BJ276" s="17" t="s">
        <v>84</v>
      </c>
      <c r="BK276" s="149">
        <f t="shared" si="49"/>
        <v>0</v>
      </c>
      <c r="BL276" s="17" t="s">
        <v>116</v>
      </c>
      <c r="BM276" s="148" t="s">
        <v>1063</v>
      </c>
    </row>
    <row r="277" spans="2:65" s="1" customFormat="1" ht="16.5" customHeight="1">
      <c r="B277" s="136"/>
      <c r="C277" s="137" t="s">
        <v>1064</v>
      </c>
      <c r="D277" s="137" t="s">
        <v>167</v>
      </c>
      <c r="E277" s="138" t="s">
        <v>1065</v>
      </c>
      <c r="F277" s="139" t="s">
        <v>2155</v>
      </c>
      <c r="G277" s="140" t="s">
        <v>620</v>
      </c>
      <c r="H277" s="141">
        <v>30</v>
      </c>
      <c r="I277" s="142"/>
      <c r="J277" s="143">
        <f t="shared" si="40"/>
        <v>0</v>
      </c>
      <c r="K277" s="139" t="s">
        <v>788</v>
      </c>
      <c r="L277" s="32"/>
      <c r="M277" s="144" t="s">
        <v>1</v>
      </c>
      <c r="N277" s="145" t="s">
        <v>41</v>
      </c>
      <c r="P277" s="146">
        <f t="shared" si="41"/>
        <v>0</v>
      </c>
      <c r="Q277" s="146">
        <v>0</v>
      </c>
      <c r="R277" s="146">
        <f t="shared" si="42"/>
        <v>0</v>
      </c>
      <c r="S277" s="146">
        <v>0</v>
      </c>
      <c r="T277" s="147">
        <f t="shared" si="43"/>
        <v>0</v>
      </c>
      <c r="AR277" s="148" t="s">
        <v>116</v>
      </c>
      <c r="AT277" s="148" t="s">
        <v>167</v>
      </c>
      <c r="AU277" s="148" t="s">
        <v>84</v>
      </c>
      <c r="AY277" s="17" t="s">
        <v>165</v>
      </c>
      <c r="BE277" s="149">
        <f t="shared" si="44"/>
        <v>0</v>
      </c>
      <c r="BF277" s="149">
        <f t="shared" si="45"/>
        <v>0</v>
      </c>
      <c r="BG277" s="149">
        <f t="shared" si="46"/>
        <v>0</v>
      </c>
      <c r="BH277" s="149">
        <f t="shared" si="47"/>
        <v>0</v>
      </c>
      <c r="BI277" s="149">
        <f t="shared" si="48"/>
        <v>0</v>
      </c>
      <c r="BJ277" s="17" t="s">
        <v>84</v>
      </c>
      <c r="BK277" s="149">
        <f t="shared" si="49"/>
        <v>0</v>
      </c>
      <c r="BL277" s="17" t="s">
        <v>116</v>
      </c>
      <c r="BM277" s="148" t="s">
        <v>1066</v>
      </c>
    </row>
    <row r="278" spans="2:65" s="1" customFormat="1" ht="16.5" customHeight="1">
      <c r="B278" s="136"/>
      <c r="C278" s="137" t="s">
        <v>900</v>
      </c>
      <c r="D278" s="137" t="s">
        <v>167</v>
      </c>
      <c r="E278" s="138" t="s">
        <v>1067</v>
      </c>
      <c r="F278" s="139" t="s">
        <v>2156</v>
      </c>
      <c r="G278" s="140" t="s">
        <v>620</v>
      </c>
      <c r="H278" s="141">
        <v>19</v>
      </c>
      <c r="I278" s="142"/>
      <c r="J278" s="143">
        <f t="shared" si="40"/>
        <v>0</v>
      </c>
      <c r="K278" s="139" t="s">
        <v>788</v>
      </c>
      <c r="L278" s="32"/>
      <c r="M278" s="144" t="s">
        <v>1</v>
      </c>
      <c r="N278" s="145" t="s">
        <v>41</v>
      </c>
      <c r="P278" s="146">
        <f t="shared" si="41"/>
        <v>0</v>
      </c>
      <c r="Q278" s="146">
        <v>0</v>
      </c>
      <c r="R278" s="146">
        <f t="shared" si="42"/>
        <v>0</v>
      </c>
      <c r="S278" s="146">
        <v>0</v>
      </c>
      <c r="T278" s="147">
        <f t="shared" si="43"/>
        <v>0</v>
      </c>
      <c r="AR278" s="148" t="s">
        <v>116</v>
      </c>
      <c r="AT278" s="148" t="s">
        <v>167</v>
      </c>
      <c r="AU278" s="148" t="s">
        <v>84</v>
      </c>
      <c r="AY278" s="17" t="s">
        <v>165</v>
      </c>
      <c r="BE278" s="149">
        <f t="shared" si="44"/>
        <v>0</v>
      </c>
      <c r="BF278" s="149">
        <f t="shared" si="45"/>
        <v>0</v>
      </c>
      <c r="BG278" s="149">
        <f t="shared" si="46"/>
        <v>0</v>
      </c>
      <c r="BH278" s="149">
        <f t="shared" si="47"/>
        <v>0</v>
      </c>
      <c r="BI278" s="149">
        <f t="shared" si="48"/>
        <v>0</v>
      </c>
      <c r="BJ278" s="17" t="s">
        <v>84</v>
      </c>
      <c r="BK278" s="149">
        <f t="shared" si="49"/>
        <v>0</v>
      </c>
      <c r="BL278" s="17" t="s">
        <v>116</v>
      </c>
      <c r="BM278" s="148" t="s">
        <v>1068</v>
      </c>
    </row>
    <row r="279" spans="2:65" s="1" customFormat="1" ht="16.5" customHeight="1">
      <c r="B279" s="136"/>
      <c r="C279" s="137" t="s">
        <v>1069</v>
      </c>
      <c r="D279" s="137" t="s">
        <v>167</v>
      </c>
      <c r="E279" s="138" t="s">
        <v>1070</v>
      </c>
      <c r="F279" s="139" t="s">
        <v>1071</v>
      </c>
      <c r="G279" s="140" t="s">
        <v>620</v>
      </c>
      <c r="H279" s="141">
        <v>3</v>
      </c>
      <c r="I279" s="142"/>
      <c r="J279" s="143">
        <f t="shared" si="40"/>
        <v>0</v>
      </c>
      <c r="K279" s="139" t="s">
        <v>788</v>
      </c>
      <c r="L279" s="32"/>
      <c r="M279" s="144" t="s">
        <v>1</v>
      </c>
      <c r="N279" s="145" t="s">
        <v>41</v>
      </c>
      <c r="P279" s="146">
        <f t="shared" si="41"/>
        <v>0</v>
      </c>
      <c r="Q279" s="146">
        <v>0</v>
      </c>
      <c r="R279" s="146">
        <f t="shared" si="42"/>
        <v>0</v>
      </c>
      <c r="S279" s="146">
        <v>0</v>
      </c>
      <c r="T279" s="147">
        <f t="shared" si="43"/>
        <v>0</v>
      </c>
      <c r="AR279" s="148" t="s">
        <v>116</v>
      </c>
      <c r="AT279" s="148" t="s">
        <v>167</v>
      </c>
      <c r="AU279" s="148" t="s">
        <v>84</v>
      </c>
      <c r="AY279" s="17" t="s">
        <v>165</v>
      </c>
      <c r="BE279" s="149">
        <f t="shared" si="44"/>
        <v>0</v>
      </c>
      <c r="BF279" s="149">
        <f t="shared" si="45"/>
        <v>0</v>
      </c>
      <c r="BG279" s="149">
        <f t="shared" si="46"/>
        <v>0</v>
      </c>
      <c r="BH279" s="149">
        <f t="shared" si="47"/>
        <v>0</v>
      </c>
      <c r="BI279" s="149">
        <f t="shared" si="48"/>
        <v>0</v>
      </c>
      <c r="BJ279" s="17" t="s">
        <v>84</v>
      </c>
      <c r="BK279" s="149">
        <f t="shared" si="49"/>
        <v>0</v>
      </c>
      <c r="BL279" s="17" t="s">
        <v>116</v>
      </c>
      <c r="BM279" s="148" t="s">
        <v>1072</v>
      </c>
    </row>
    <row r="280" spans="2:65" s="1" customFormat="1" ht="16.5" customHeight="1">
      <c r="B280" s="136"/>
      <c r="C280" s="137" t="s">
        <v>905</v>
      </c>
      <c r="D280" s="137" t="s">
        <v>167</v>
      </c>
      <c r="E280" s="138" t="s">
        <v>1073</v>
      </c>
      <c r="F280" s="139" t="s">
        <v>1074</v>
      </c>
      <c r="G280" s="140" t="s">
        <v>620</v>
      </c>
      <c r="H280" s="141">
        <v>12</v>
      </c>
      <c r="I280" s="142"/>
      <c r="J280" s="143">
        <f t="shared" si="40"/>
        <v>0</v>
      </c>
      <c r="K280" s="139" t="s">
        <v>788</v>
      </c>
      <c r="L280" s="32"/>
      <c r="M280" s="144" t="s">
        <v>1</v>
      </c>
      <c r="N280" s="145" t="s">
        <v>41</v>
      </c>
      <c r="P280" s="146">
        <f t="shared" si="41"/>
        <v>0</v>
      </c>
      <c r="Q280" s="146">
        <v>0</v>
      </c>
      <c r="R280" s="146">
        <f t="shared" si="42"/>
        <v>0</v>
      </c>
      <c r="S280" s="146">
        <v>0</v>
      </c>
      <c r="T280" s="147">
        <f t="shared" si="43"/>
        <v>0</v>
      </c>
      <c r="AR280" s="148" t="s">
        <v>116</v>
      </c>
      <c r="AT280" s="148" t="s">
        <v>167</v>
      </c>
      <c r="AU280" s="148" t="s">
        <v>84</v>
      </c>
      <c r="AY280" s="17" t="s">
        <v>165</v>
      </c>
      <c r="BE280" s="149">
        <f t="shared" si="44"/>
        <v>0</v>
      </c>
      <c r="BF280" s="149">
        <f t="shared" si="45"/>
        <v>0</v>
      </c>
      <c r="BG280" s="149">
        <f t="shared" si="46"/>
        <v>0</v>
      </c>
      <c r="BH280" s="149">
        <f t="shared" si="47"/>
        <v>0</v>
      </c>
      <c r="BI280" s="149">
        <f t="shared" si="48"/>
        <v>0</v>
      </c>
      <c r="BJ280" s="17" t="s">
        <v>84</v>
      </c>
      <c r="BK280" s="149">
        <f t="shared" si="49"/>
        <v>0</v>
      </c>
      <c r="BL280" s="17" t="s">
        <v>116</v>
      </c>
      <c r="BM280" s="148" t="s">
        <v>1075</v>
      </c>
    </row>
    <row r="281" spans="2:65" s="1" customFormat="1" ht="16.5" customHeight="1">
      <c r="B281" s="136"/>
      <c r="C281" s="137" t="s">
        <v>1076</v>
      </c>
      <c r="D281" s="137" t="s">
        <v>167</v>
      </c>
      <c r="E281" s="138" t="s">
        <v>1077</v>
      </c>
      <c r="F281" s="139" t="s">
        <v>1078</v>
      </c>
      <c r="G281" s="140" t="s">
        <v>620</v>
      </c>
      <c r="H281" s="141">
        <v>38</v>
      </c>
      <c r="I281" s="142"/>
      <c r="J281" s="143">
        <f t="shared" si="40"/>
        <v>0</v>
      </c>
      <c r="K281" s="139" t="s">
        <v>788</v>
      </c>
      <c r="L281" s="32"/>
      <c r="M281" s="144" t="s">
        <v>1</v>
      </c>
      <c r="N281" s="145" t="s">
        <v>41</v>
      </c>
      <c r="P281" s="146">
        <f t="shared" si="41"/>
        <v>0</v>
      </c>
      <c r="Q281" s="146">
        <v>0</v>
      </c>
      <c r="R281" s="146">
        <f t="shared" si="42"/>
        <v>0</v>
      </c>
      <c r="S281" s="146">
        <v>0</v>
      </c>
      <c r="T281" s="147">
        <f t="shared" si="43"/>
        <v>0</v>
      </c>
      <c r="AR281" s="148" t="s">
        <v>116</v>
      </c>
      <c r="AT281" s="148" t="s">
        <v>167</v>
      </c>
      <c r="AU281" s="148" t="s">
        <v>84</v>
      </c>
      <c r="AY281" s="17" t="s">
        <v>165</v>
      </c>
      <c r="BE281" s="149">
        <f t="shared" si="44"/>
        <v>0</v>
      </c>
      <c r="BF281" s="149">
        <f t="shared" si="45"/>
        <v>0</v>
      </c>
      <c r="BG281" s="149">
        <f t="shared" si="46"/>
        <v>0</v>
      </c>
      <c r="BH281" s="149">
        <f t="shared" si="47"/>
        <v>0</v>
      </c>
      <c r="BI281" s="149">
        <f t="shared" si="48"/>
        <v>0</v>
      </c>
      <c r="BJ281" s="17" t="s">
        <v>84</v>
      </c>
      <c r="BK281" s="149">
        <f t="shared" si="49"/>
        <v>0</v>
      </c>
      <c r="BL281" s="17" t="s">
        <v>116</v>
      </c>
      <c r="BM281" s="148" t="s">
        <v>1079</v>
      </c>
    </row>
    <row r="282" spans="2:65" s="1" customFormat="1" ht="19.5">
      <c r="B282" s="32"/>
      <c r="D282" s="154" t="s">
        <v>175</v>
      </c>
      <c r="F282" s="155" t="s">
        <v>1080</v>
      </c>
      <c r="I282" s="152"/>
      <c r="L282" s="32"/>
      <c r="M282" s="153"/>
      <c r="T282" s="56"/>
      <c r="AT282" s="17" t="s">
        <v>175</v>
      </c>
      <c r="AU282" s="17" t="s">
        <v>84</v>
      </c>
    </row>
    <row r="283" spans="2:65" s="1" customFormat="1" ht="16.5" customHeight="1">
      <c r="B283" s="136"/>
      <c r="C283" s="137" t="s">
        <v>909</v>
      </c>
      <c r="D283" s="137" t="s">
        <v>167</v>
      </c>
      <c r="E283" s="138" t="s">
        <v>1081</v>
      </c>
      <c r="F283" s="139" t="s">
        <v>1078</v>
      </c>
      <c r="G283" s="140" t="s">
        <v>620</v>
      </c>
      <c r="H283" s="141">
        <v>19</v>
      </c>
      <c r="I283" s="142"/>
      <c r="J283" s="143">
        <f>ROUND(I283*H283,2)</f>
        <v>0</v>
      </c>
      <c r="K283" s="139" t="s">
        <v>788</v>
      </c>
      <c r="L283" s="32"/>
      <c r="M283" s="144" t="s">
        <v>1</v>
      </c>
      <c r="N283" s="145" t="s">
        <v>41</v>
      </c>
      <c r="P283" s="146">
        <f>O283*H283</f>
        <v>0</v>
      </c>
      <c r="Q283" s="146">
        <v>0</v>
      </c>
      <c r="R283" s="146">
        <f>Q283*H283</f>
        <v>0</v>
      </c>
      <c r="S283" s="146">
        <v>0</v>
      </c>
      <c r="T283" s="147">
        <f>S283*H283</f>
        <v>0</v>
      </c>
      <c r="AR283" s="148" t="s">
        <v>116</v>
      </c>
      <c r="AT283" s="148" t="s">
        <v>167</v>
      </c>
      <c r="AU283" s="148" t="s">
        <v>84</v>
      </c>
      <c r="AY283" s="17" t="s">
        <v>165</v>
      </c>
      <c r="BE283" s="149">
        <f>IF(N283="základní",J283,0)</f>
        <v>0</v>
      </c>
      <c r="BF283" s="149">
        <f>IF(N283="snížená",J283,0)</f>
        <v>0</v>
      </c>
      <c r="BG283" s="149">
        <f>IF(N283="zákl. přenesená",J283,0)</f>
        <v>0</v>
      </c>
      <c r="BH283" s="149">
        <f>IF(N283="sníž. přenesená",J283,0)</f>
        <v>0</v>
      </c>
      <c r="BI283" s="149">
        <f>IF(N283="nulová",J283,0)</f>
        <v>0</v>
      </c>
      <c r="BJ283" s="17" t="s">
        <v>84</v>
      </c>
      <c r="BK283" s="149">
        <f>ROUND(I283*H283,2)</f>
        <v>0</v>
      </c>
      <c r="BL283" s="17" t="s">
        <v>116</v>
      </c>
      <c r="BM283" s="148" t="s">
        <v>1082</v>
      </c>
    </row>
    <row r="284" spans="2:65" s="1" customFormat="1" ht="19.5">
      <c r="B284" s="32"/>
      <c r="D284" s="154" t="s">
        <v>175</v>
      </c>
      <c r="F284" s="155" t="s">
        <v>1083</v>
      </c>
      <c r="I284" s="152"/>
      <c r="L284" s="32"/>
      <c r="M284" s="153"/>
      <c r="T284" s="56"/>
      <c r="AT284" s="17" t="s">
        <v>175</v>
      </c>
      <c r="AU284" s="17" t="s">
        <v>84</v>
      </c>
    </row>
    <row r="285" spans="2:65" s="1" customFormat="1" ht="16.5" customHeight="1">
      <c r="B285" s="136"/>
      <c r="C285" s="137" t="s">
        <v>1084</v>
      </c>
      <c r="D285" s="137" t="s">
        <v>167</v>
      </c>
      <c r="E285" s="138" t="s">
        <v>1085</v>
      </c>
      <c r="F285" s="139" t="s">
        <v>1086</v>
      </c>
      <c r="G285" s="140" t="s">
        <v>448</v>
      </c>
      <c r="H285" s="141">
        <v>30</v>
      </c>
      <c r="I285" s="142"/>
      <c r="J285" s="143">
        <f>ROUND(I285*H285,2)</f>
        <v>0</v>
      </c>
      <c r="K285" s="139" t="s">
        <v>1</v>
      </c>
      <c r="L285" s="32"/>
      <c r="M285" s="144" t="s">
        <v>1</v>
      </c>
      <c r="N285" s="145" t="s">
        <v>41</v>
      </c>
      <c r="P285" s="146">
        <f>O285*H285</f>
        <v>0</v>
      </c>
      <c r="Q285" s="146">
        <v>0</v>
      </c>
      <c r="R285" s="146">
        <f>Q285*H285</f>
        <v>0</v>
      </c>
      <c r="S285" s="146">
        <v>0</v>
      </c>
      <c r="T285" s="147">
        <f>S285*H285</f>
        <v>0</v>
      </c>
      <c r="AR285" s="148" t="s">
        <v>116</v>
      </c>
      <c r="AT285" s="148" t="s">
        <v>167</v>
      </c>
      <c r="AU285" s="148" t="s">
        <v>84</v>
      </c>
      <c r="AY285" s="17" t="s">
        <v>165</v>
      </c>
      <c r="BE285" s="149">
        <f>IF(N285="základní",J285,0)</f>
        <v>0</v>
      </c>
      <c r="BF285" s="149">
        <f>IF(N285="snížená",J285,0)</f>
        <v>0</v>
      </c>
      <c r="BG285" s="149">
        <f>IF(N285="zákl. přenesená",J285,0)</f>
        <v>0</v>
      </c>
      <c r="BH285" s="149">
        <f>IF(N285="sníž. přenesená",J285,0)</f>
        <v>0</v>
      </c>
      <c r="BI285" s="149">
        <f>IF(N285="nulová",J285,0)</f>
        <v>0</v>
      </c>
      <c r="BJ285" s="17" t="s">
        <v>84</v>
      </c>
      <c r="BK285" s="149">
        <f>ROUND(I285*H285,2)</f>
        <v>0</v>
      </c>
      <c r="BL285" s="17" t="s">
        <v>116</v>
      </c>
      <c r="BM285" s="148" t="s">
        <v>1087</v>
      </c>
    </row>
    <row r="286" spans="2:65" s="1" customFormat="1" ht="19.5">
      <c r="B286" s="32"/>
      <c r="D286" s="154" t="s">
        <v>175</v>
      </c>
      <c r="F286" s="155" t="s">
        <v>1088</v>
      </c>
      <c r="I286" s="152"/>
      <c r="L286" s="32"/>
      <c r="M286" s="153"/>
      <c r="T286" s="56"/>
      <c r="AT286" s="17" t="s">
        <v>175</v>
      </c>
      <c r="AU286" s="17" t="s">
        <v>84</v>
      </c>
    </row>
    <row r="287" spans="2:65" s="1" customFormat="1" ht="16.5" customHeight="1">
      <c r="B287" s="136"/>
      <c r="C287" s="137" t="s">
        <v>912</v>
      </c>
      <c r="D287" s="137" t="s">
        <v>167</v>
      </c>
      <c r="E287" s="138" t="s">
        <v>1089</v>
      </c>
      <c r="F287" s="139" t="s">
        <v>1090</v>
      </c>
      <c r="G287" s="140" t="s">
        <v>448</v>
      </c>
      <c r="H287" s="141">
        <v>20</v>
      </c>
      <c r="I287" s="142"/>
      <c r="J287" s="143">
        <f>ROUND(I287*H287,2)</f>
        <v>0</v>
      </c>
      <c r="K287" s="139" t="s">
        <v>1</v>
      </c>
      <c r="L287" s="32"/>
      <c r="M287" s="144" t="s">
        <v>1</v>
      </c>
      <c r="N287" s="145" t="s">
        <v>41</v>
      </c>
      <c r="P287" s="146">
        <f>O287*H287</f>
        <v>0</v>
      </c>
      <c r="Q287" s="146">
        <v>0</v>
      </c>
      <c r="R287" s="146">
        <f>Q287*H287</f>
        <v>0</v>
      </c>
      <c r="S287" s="146">
        <v>0</v>
      </c>
      <c r="T287" s="147">
        <f>S287*H287</f>
        <v>0</v>
      </c>
      <c r="AR287" s="148" t="s">
        <v>116</v>
      </c>
      <c r="AT287" s="148" t="s">
        <v>167</v>
      </c>
      <c r="AU287" s="148" t="s">
        <v>84</v>
      </c>
      <c r="AY287" s="17" t="s">
        <v>165</v>
      </c>
      <c r="BE287" s="149">
        <f>IF(N287="základní",J287,0)</f>
        <v>0</v>
      </c>
      <c r="BF287" s="149">
        <f>IF(N287="snížená",J287,0)</f>
        <v>0</v>
      </c>
      <c r="BG287" s="149">
        <f>IF(N287="zákl. přenesená",J287,0)</f>
        <v>0</v>
      </c>
      <c r="BH287" s="149">
        <f>IF(N287="sníž. přenesená",J287,0)</f>
        <v>0</v>
      </c>
      <c r="BI287" s="149">
        <f>IF(N287="nulová",J287,0)</f>
        <v>0</v>
      </c>
      <c r="BJ287" s="17" t="s">
        <v>84</v>
      </c>
      <c r="BK287" s="149">
        <f>ROUND(I287*H287,2)</f>
        <v>0</v>
      </c>
      <c r="BL287" s="17" t="s">
        <v>116</v>
      </c>
      <c r="BM287" s="148" t="s">
        <v>1091</v>
      </c>
    </row>
    <row r="288" spans="2:65" s="1" customFormat="1" ht="19.5">
      <c r="B288" s="32"/>
      <c r="D288" s="154" t="s">
        <v>175</v>
      </c>
      <c r="F288" s="155" t="s">
        <v>1088</v>
      </c>
      <c r="I288" s="152"/>
      <c r="L288" s="32"/>
      <c r="M288" s="153"/>
      <c r="T288" s="56"/>
      <c r="AT288" s="17" t="s">
        <v>175</v>
      </c>
      <c r="AU288" s="17" t="s">
        <v>84</v>
      </c>
    </row>
    <row r="289" spans="2:65" s="1" customFormat="1" ht="16.5" customHeight="1">
      <c r="B289" s="136"/>
      <c r="C289" s="137" t="s">
        <v>1092</v>
      </c>
      <c r="D289" s="137" t="s">
        <v>167</v>
      </c>
      <c r="E289" s="138" t="s">
        <v>1093</v>
      </c>
      <c r="F289" s="139" t="s">
        <v>1094</v>
      </c>
      <c r="G289" s="140" t="s">
        <v>448</v>
      </c>
      <c r="H289" s="141">
        <v>23</v>
      </c>
      <c r="I289" s="142"/>
      <c r="J289" s="143">
        <f t="shared" ref="J289:J297" si="50">ROUND(I289*H289,2)</f>
        <v>0</v>
      </c>
      <c r="K289" s="139" t="s">
        <v>1</v>
      </c>
      <c r="L289" s="32"/>
      <c r="M289" s="144" t="s">
        <v>1</v>
      </c>
      <c r="N289" s="145" t="s">
        <v>41</v>
      </c>
      <c r="P289" s="146">
        <f t="shared" ref="P289:P297" si="51">O289*H289</f>
        <v>0</v>
      </c>
      <c r="Q289" s="146">
        <v>0</v>
      </c>
      <c r="R289" s="146">
        <f t="shared" ref="R289:R297" si="52">Q289*H289</f>
        <v>0</v>
      </c>
      <c r="S289" s="146">
        <v>0</v>
      </c>
      <c r="T289" s="147">
        <f t="shared" ref="T289:T297" si="53">S289*H289</f>
        <v>0</v>
      </c>
      <c r="AR289" s="148" t="s">
        <v>116</v>
      </c>
      <c r="AT289" s="148" t="s">
        <v>167</v>
      </c>
      <c r="AU289" s="148" t="s">
        <v>84</v>
      </c>
      <c r="AY289" s="17" t="s">
        <v>165</v>
      </c>
      <c r="BE289" s="149">
        <f t="shared" ref="BE289:BE297" si="54">IF(N289="základní",J289,0)</f>
        <v>0</v>
      </c>
      <c r="BF289" s="149">
        <f t="shared" ref="BF289:BF297" si="55">IF(N289="snížená",J289,0)</f>
        <v>0</v>
      </c>
      <c r="BG289" s="149">
        <f t="shared" ref="BG289:BG297" si="56">IF(N289="zákl. přenesená",J289,0)</f>
        <v>0</v>
      </c>
      <c r="BH289" s="149">
        <f t="shared" ref="BH289:BH297" si="57">IF(N289="sníž. přenesená",J289,0)</f>
        <v>0</v>
      </c>
      <c r="BI289" s="149">
        <f t="shared" ref="BI289:BI297" si="58">IF(N289="nulová",J289,0)</f>
        <v>0</v>
      </c>
      <c r="BJ289" s="17" t="s">
        <v>84</v>
      </c>
      <c r="BK289" s="149">
        <f t="shared" ref="BK289:BK297" si="59">ROUND(I289*H289,2)</f>
        <v>0</v>
      </c>
      <c r="BL289" s="17" t="s">
        <v>116</v>
      </c>
      <c r="BM289" s="148" t="s">
        <v>1095</v>
      </c>
    </row>
    <row r="290" spans="2:65" s="1" customFormat="1" ht="16.5" customHeight="1">
      <c r="B290" s="136"/>
      <c r="C290" s="137" t="s">
        <v>915</v>
      </c>
      <c r="D290" s="137" t="s">
        <v>167</v>
      </c>
      <c r="E290" s="138" t="s">
        <v>1096</v>
      </c>
      <c r="F290" s="139" t="s">
        <v>1097</v>
      </c>
      <c r="G290" s="140" t="s">
        <v>448</v>
      </c>
      <c r="H290" s="141">
        <v>10</v>
      </c>
      <c r="I290" s="142"/>
      <c r="J290" s="143">
        <f t="shared" si="50"/>
        <v>0</v>
      </c>
      <c r="K290" s="139" t="s">
        <v>1</v>
      </c>
      <c r="L290" s="32"/>
      <c r="M290" s="144" t="s">
        <v>1</v>
      </c>
      <c r="N290" s="145" t="s">
        <v>41</v>
      </c>
      <c r="P290" s="146">
        <f t="shared" si="51"/>
        <v>0</v>
      </c>
      <c r="Q290" s="146">
        <v>0</v>
      </c>
      <c r="R290" s="146">
        <f t="shared" si="52"/>
        <v>0</v>
      </c>
      <c r="S290" s="146">
        <v>0</v>
      </c>
      <c r="T290" s="147">
        <f t="shared" si="53"/>
        <v>0</v>
      </c>
      <c r="AR290" s="148" t="s">
        <v>116</v>
      </c>
      <c r="AT290" s="148" t="s">
        <v>167</v>
      </c>
      <c r="AU290" s="148" t="s">
        <v>84</v>
      </c>
      <c r="AY290" s="17" t="s">
        <v>165</v>
      </c>
      <c r="BE290" s="149">
        <f t="shared" si="54"/>
        <v>0</v>
      </c>
      <c r="BF290" s="149">
        <f t="shared" si="55"/>
        <v>0</v>
      </c>
      <c r="BG290" s="149">
        <f t="shared" si="56"/>
        <v>0</v>
      </c>
      <c r="BH290" s="149">
        <f t="shared" si="57"/>
        <v>0</v>
      </c>
      <c r="BI290" s="149">
        <f t="shared" si="58"/>
        <v>0</v>
      </c>
      <c r="BJ290" s="17" t="s">
        <v>84</v>
      </c>
      <c r="BK290" s="149">
        <f t="shared" si="59"/>
        <v>0</v>
      </c>
      <c r="BL290" s="17" t="s">
        <v>116</v>
      </c>
      <c r="BM290" s="148" t="s">
        <v>1098</v>
      </c>
    </row>
    <row r="291" spans="2:65" s="1" customFormat="1" ht="16.5" customHeight="1">
      <c r="B291" s="136"/>
      <c r="C291" s="137" t="s">
        <v>1099</v>
      </c>
      <c r="D291" s="137" t="s">
        <v>167</v>
      </c>
      <c r="E291" s="138" t="s">
        <v>1100</v>
      </c>
      <c r="F291" s="139" t="s">
        <v>1101</v>
      </c>
      <c r="G291" s="140" t="s">
        <v>448</v>
      </c>
      <c r="H291" s="141">
        <v>1</v>
      </c>
      <c r="I291" s="142"/>
      <c r="J291" s="143">
        <f t="shared" si="50"/>
        <v>0</v>
      </c>
      <c r="K291" s="139" t="s">
        <v>1</v>
      </c>
      <c r="L291" s="32"/>
      <c r="M291" s="144" t="s">
        <v>1</v>
      </c>
      <c r="N291" s="145" t="s">
        <v>41</v>
      </c>
      <c r="P291" s="146">
        <f t="shared" si="51"/>
        <v>0</v>
      </c>
      <c r="Q291" s="146">
        <v>0</v>
      </c>
      <c r="R291" s="146">
        <f t="shared" si="52"/>
        <v>0</v>
      </c>
      <c r="S291" s="146">
        <v>0</v>
      </c>
      <c r="T291" s="147">
        <f t="shared" si="53"/>
        <v>0</v>
      </c>
      <c r="AR291" s="148" t="s">
        <v>116</v>
      </c>
      <c r="AT291" s="148" t="s">
        <v>167</v>
      </c>
      <c r="AU291" s="148" t="s">
        <v>84</v>
      </c>
      <c r="AY291" s="17" t="s">
        <v>165</v>
      </c>
      <c r="BE291" s="149">
        <f t="shared" si="54"/>
        <v>0</v>
      </c>
      <c r="BF291" s="149">
        <f t="shared" si="55"/>
        <v>0</v>
      </c>
      <c r="BG291" s="149">
        <f t="shared" si="56"/>
        <v>0</v>
      </c>
      <c r="BH291" s="149">
        <f t="shared" si="57"/>
        <v>0</v>
      </c>
      <c r="BI291" s="149">
        <f t="shared" si="58"/>
        <v>0</v>
      </c>
      <c r="BJ291" s="17" t="s">
        <v>84</v>
      </c>
      <c r="BK291" s="149">
        <f t="shared" si="59"/>
        <v>0</v>
      </c>
      <c r="BL291" s="17" t="s">
        <v>116</v>
      </c>
      <c r="BM291" s="148" t="s">
        <v>1102</v>
      </c>
    </row>
    <row r="292" spans="2:65" s="1" customFormat="1" ht="16.5" customHeight="1">
      <c r="B292" s="136"/>
      <c r="C292" s="137" t="s">
        <v>918</v>
      </c>
      <c r="D292" s="137" t="s">
        <v>167</v>
      </c>
      <c r="E292" s="138" t="s">
        <v>1103</v>
      </c>
      <c r="F292" s="139" t="s">
        <v>1104</v>
      </c>
      <c r="G292" s="140" t="s">
        <v>448</v>
      </c>
      <c r="H292" s="141">
        <v>1</v>
      </c>
      <c r="I292" s="142"/>
      <c r="J292" s="143">
        <f t="shared" si="50"/>
        <v>0</v>
      </c>
      <c r="K292" s="139" t="s">
        <v>1</v>
      </c>
      <c r="L292" s="32"/>
      <c r="M292" s="144" t="s">
        <v>1</v>
      </c>
      <c r="N292" s="145" t="s">
        <v>41</v>
      </c>
      <c r="P292" s="146">
        <f t="shared" si="51"/>
        <v>0</v>
      </c>
      <c r="Q292" s="146">
        <v>0</v>
      </c>
      <c r="R292" s="146">
        <f t="shared" si="52"/>
        <v>0</v>
      </c>
      <c r="S292" s="146">
        <v>0</v>
      </c>
      <c r="T292" s="147">
        <f t="shared" si="53"/>
        <v>0</v>
      </c>
      <c r="AR292" s="148" t="s">
        <v>116</v>
      </c>
      <c r="AT292" s="148" t="s">
        <v>167</v>
      </c>
      <c r="AU292" s="148" t="s">
        <v>84</v>
      </c>
      <c r="AY292" s="17" t="s">
        <v>165</v>
      </c>
      <c r="BE292" s="149">
        <f t="shared" si="54"/>
        <v>0</v>
      </c>
      <c r="BF292" s="149">
        <f t="shared" si="55"/>
        <v>0</v>
      </c>
      <c r="BG292" s="149">
        <f t="shared" si="56"/>
        <v>0</v>
      </c>
      <c r="BH292" s="149">
        <f t="shared" si="57"/>
        <v>0</v>
      </c>
      <c r="BI292" s="149">
        <f t="shared" si="58"/>
        <v>0</v>
      </c>
      <c r="BJ292" s="17" t="s">
        <v>84</v>
      </c>
      <c r="BK292" s="149">
        <f t="shared" si="59"/>
        <v>0</v>
      </c>
      <c r="BL292" s="17" t="s">
        <v>116</v>
      </c>
      <c r="BM292" s="148" t="s">
        <v>1105</v>
      </c>
    </row>
    <row r="293" spans="2:65" s="1" customFormat="1" ht="16.5" customHeight="1">
      <c r="B293" s="136"/>
      <c r="C293" s="137" t="s">
        <v>1106</v>
      </c>
      <c r="D293" s="137" t="s">
        <v>167</v>
      </c>
      <c r="E293" s="138" t="s">
        <v>1107</v>
      </c>
      <c r="F293" s="139" t="s">
        <v>1108</v>
      </c>
      <c r="G293" s="140" t="s">
        <v>448</v>
      </c>
      <c r="H293" s="141">
        <v>5</v>
      </c>
      <c r="I293" s="142"/>
      <c r="J293" s="143">
        <f t="shared" si="50"/>
        <v>0</v>
      </c>
      <c r="K293" s="139" t="s">
        <v>1</v>
      </c>
      <c r="L293" s="32"/>
      <c r="M293" s="144" t="s">
        <v>1</v>
      </c>
      <c r="N293" s="145" t="s">
        <v>41</v>
      </c>
      <c r="P293" s="146">
        <f t="shared" si="51"/>
        <v>0</v>
      </c>
      <c r="Q293" s="146">
        <v>0</v>
      </c>
      <c r="R293" s="146">
        <f t="shared" si="52"/>
        <v>0</v>
      </c>
      <c r="S293" s="146">
        <v>0</v>
      </c>
      <c r="T293" s="147">
        <f t="shared" si="53"/>
        <v>0</v>
      </c>
      <c r="AR293" s="148" t="s">
        <v>116</v>
      </c>
      <c r="AT293" s="148" t="s">
        <v>167</v>
      </c>
      <c r="AU293" s="148" t="s">
        <v>84</v>
      </c>
      <c r="AY293" s="17" t="s">
        <v>165</v>
      </c>
      <c r="BE293" s="149">
        <f t="shared" si="54"/>
        <v>0</v>
      </c>
      <c r="BF293" s="149">
        <f t="shared" si="55"/>
        <v>0</v>
      </c>
      <c r="BG293" s="149">
        <f t="shared" si="56"/>
        <v>0</v>
      </c>
      <c r="BH293" s="149">
        <f t="shared" si="57"/>
        <v>0</v>
      </c>
      <c r="BI293" s="149">
        <f t="shared" si="58"/>
        <v>0</v>
      </c>
      <c r="BJ293" s="17" t="s">
        <v>84</v>
      </c>
      <c r="BK293" s="149">
        <f t="shared" si="59"/>
        <v>0</v>
      </c>
      <c r="BL293" s="17" t="s">
        <v>116</v>
      </c>
      <c r="BM293" s="148" t="s">
        <v>1109</v>
      </c>
    </row>
    <row r="294" spans="2:65" s="1" customFormat="1" ht="16.5" customHeight="1">
      <c r="B294" s="136"/>
      <c r="C294" s="137" t="s">
        <v>922</v>
      </c>
      <c r="D294" s="137" t="s">
        <v>167</v>
      </c>
      <c r="E294" s="138" t="s">
        <v>1110</v>
      </c>
      <c r="F294" s="139" t="s">
        <v>1111</v>
      </c>
      <c r="G294" s="140" t="s">
        <v>170</v>
      </c>
      <c r="H294" s="141">
        <v>18</v>
      </c>
      <c r="I294" s="142"/>
      <c r="J294" s="143">
        <f t="shared" si="50"/>
        <v>0</v>
      </c>
      <c r="K294" s="139" t="s">
        <v>788</v>
      </c>
      <c r="L294" s="32"/>
      <c r="M294" s="144" t="s">
        <v>1</v>
      </c>
      <c r="N294" s="145" t="s">
        <v>41</v>
      </c>
      <c r="P294" s="146">
        <f t="shared" si="51"/>
        <v>0</v>
      </c>
      <c r="Q294" s="146">
        <v>0</v>
      </c>
      <c r="R294" s="146">
        <f t="shared" si="52"/>
        <v>0</v>
      </c>
      <c r="S294" s="146">
        <v>0</v>
      </c>
      <c r="T294" s="147">
        <f t="shared" si="53"/>
        <v>0</v>
      </c>
      <c r="AR294" s="148" t="s">
        <v>116</v>
      </c>
      <c r="AT294" s="148" t="s">
        <v>167</v>
      </c>
      <c r="AU294" s="148" t="s">
        <v>84</v>
      </c>
      <c r="AY294" s="17" t="s">
        <v>165</v>
      </c>
      <c r="BE294" s="149">
        <f t="shared" si="54"/>
        <v>0</v>
      </c>
      <c r="BF294" s="149">
        <f t="shared" si="55"/>
        <v>0</v>
      </c>
      <c r="BG294" s="149">
        <f t="shared" si="56"/>
        <v>0</v>
      </c>
      <c r="BH294" s="149">
        <f t="shared" si="57"/>
        <v>0</v>
      </c>
      <c r="BI294" s="149">
        <f t="shared" si="58"/>
        <v>0</v>
      </c>
      <c r="BJ294" s="17" t="s">
        <v>84</v>
      </c>
      <c r="BK294" s="149">
        <f t="shared" si="59"/>
        <v>0</v>
      </c>
      <c r="BL294" s="17" t="s">
        <v>116</v>
      </c>
      <c r="BM294" s="148" t="s">
        <v>1112</v>
      </c>
    </row>
    <row r="295" spans="2:65" s="1" customFormat="1" ht="16.5" customHeight="1">
      <c r="B295" s="136"/>
      <c r="C295" s="137" t="s">
        <v>1113</v>
      </c>
      <c r="D295" s="137" t="s">
        <v>167</v>
      </c>
      <c r="E295" s="138" t="s">
        <v>1114</v>
      </c>
      <c r="F295" s="139" t="s">
        <v>1115</v>
      </c>
      <c r="G295" s="140" t="s">
        <v>170</v>
      </c>
      <c r="H295" s="141">
        <v>12</v>
      </c>
      <c r="I295" s="142"/>
      <c r="J295" s="143">
        <f t="shared" si="50"/>
        <v>0</v>
      </c>
      <c r="K295" s="139" t="s">
        <v>788</v>
      </c>
      <c r="L295" s="32"/>
      <c r="M295" s="144" t="s">
        <v>1</v>
      </c>
      <c r="N295" s="145" t="s">
        <v>41</v>
      </c>
      <c r="P295" s="146">
        <f t="shared" si="51"/>
        <v>0</v>
      </c>
      <c r="Q295" s="146">
        <v>0</v>
      </c>
      <c r="R295" s="146">
        <f t="shared" si="52"/>
        <v>0</v>
      </c>
      <c r="S295" s="146">
        <v>0</v>
      </c>
      <c r="T295" s="147">
        <f t="shared" si="53"/>
        <v>0</v>
      </c>
      <c r="AR295" s="148" t="s">
        <v>116</v>
      </c>
      <c r="AT295" s="148" t="s">
        <v>167</v>
      </c>
      <c r="AU295" s="148" t="s">
        <v>84</v>
      </c>
      <c r="AY295" s="17" t="s">
        <v>165</v>
      </c>
      <c r="BE295" s="149">
        <f t="shared" si="54"/>
        <v>0</v>
      </c>
      <c r="BF295" s="149">
        <f t="shared" si="55"/>
        <v>0</v>
      </c>
      <c r="BG295" s="149">
        <f t="shared" si="56"/>
        <v>0</v>
      </c>
      <c r="BH295" s="149">
        <f t="shared" si="57"/>
        <v>0</v>
      </c>
      <c r="BI295" s="149">
        <f t="shared" si="58"/>
        <v>0</v>
      </c>
      <c r="BJ295" s="17" t="s">
        <v>84</v>
      </c>
      <c r="BK295" s="149">
        <f t="shared" si="59"/>
        <v>0</v>
      </c>
      <c r="BL295" s="17" t="s">
        <v>116</v>
      </c>
      <c r="BM295" s="148" t="s">
        <v>1116</v>
      </c>
    </row>
    <row r="296" spans="2:65" s="1" customFormat="1" ht="16.5" customHeight="1">
      <c r="B296" s="136"/>
      <c r="C296" s="137" t="s">
        <v>927</v>
      </c>
      <c r="D296" s="137" t="s">
        <v>167</v>
      </c>
      <c r="E296" s="138" t="s">
        <v>1117</v>
      </c>
      <c r="F296" s="139" t="s">
        <v>1118</v>
      </c>
      <c r="G296" s="140" t="s">
        <v>170</v>
      </c>
      <c r="H296" s="141">
        <v>6</v>
      </c>
      <c r="I296" s="142"/>
      <c r="J296" s="143">
        <f t="shared" si="50"/>
        <v>0</v>
      </c>
      <c r="K296" s="139" t="s">
        <v>788</v>
      </c>
      <c r="L296" s="32"/>
      <c r="M296" s="144" t="s">
        <v>1</v>
      </c>
      <c r="N296" s="145" t="s">
        <v>41</v>
      </c>
      <c r="P296" s="146">
        <f t="shared" si="51"/>
        <v>0</v>
      </c>
      <c r="Q296" s="146">
        <v>0</v>
      </c>
      <c r="R296" s="146">
        <f t="shared" si="52"/>
        <v>0</v>
      </c>
      <c r="S296" s="146">
        <v>0</v>
      </c>
      <c r="T296" s="147">
        <f t="shared" si="53"/>
        <v>0</v>
      </c>
      <c r="AR296" s="148" t="s">
        <v>116</v>
      </c>
      <c r="AT296" s="148" t="s">
        <v>167</v>
      </c>
      <c r="AU296" s="148" t="s">
        <v>84</v>
      </c>
      <c r="AY296" s="17" t="s">
        <v>165</v>
      </c>
      <c r="BE296" s="149">
        <f t="shared" si="54"/>
        <v>0</v>
      </c>
      <c r="BF296" s="149">
        <f t="shared" si="55"/>
        <v>0</v>
      </c>
      <c r="BG296" s="149">
        <f t="shared" si="56"/>
        <v>0</v>
      </c>
      <c r="BH296" s="149">
        <f t="shared" si="57"/>
        <v>0</v>
      </c>
      <c r="BI296" s="149">
        <f t="shared" si="58"/>
        <v>0</v>
      </c>
      <c r="BJ296" s="17" t="s">
        <v>84</v>
      </c>
      <c r="BK296" s="149">
        <f t="shared" si="59"/>
        <v>0</v>
      </c>
      <c r="BL296" s="17" t="s">
        <v>116</v>
      </c>
      <c r="BM296" s="148" t="s">
        <v>1119</v>
      </c>
    </row>
    <row r="297" spans="2:65" s="1" customFormat="1" ht="16.5" customHeight="1">
      <c r="B297" s="136"/>
      <c r="C297" s="137" t="s">
        <v>1120</v>
      </c>
      <c r="D297" s="137" t="s">
        <v>167</v>
      </c>
      <c r="E297" s="138" t="s">
        <v>1121</v>
      </c>
      <c r="F297" s="139" t="s">
        <v>1122</v>
      </c>
      <c r="G297" s="140" t="s">
        <v>170</v>
      </c>
      <c r="H297" s="141">
        <v>6</v>
      </c>
      <c r="I297" s="142"/>
      <c r="J297" s="143">
        <f t="shared" si="50"/>
        <v>0</v>
      </c>
      <c r="K297" s="139" t="s">
        <v>788</v>
      </c>
      <c r="L297" s="32"/>
      <c r="M297" s="144" t="s">
        <v>1</v>
      </c>
      <c r="N297" s="145" t="s">
        <v>41</v>
      </c>
      <c r="P297" s="146">
        <f t="shared" si="51"/>
        <v>0</v>
      </c>
      <c r="Q297" s="146">
        <v>0</v>
      </c>
      <c r="R297" s="146">
        <f t="shared" si="52"/>
        <v>0</v>
      </c>
      <c r="S297" s="146">
        <v>0</v>
      </c>
      <c r="T297" s="147">
        <f t="shared" si="53"/>
        <v>0</v>
      </c>
      <c r="AR297" s="148" t="s">
        <v>116</v>
      </c>
      <c r="AT297" s="148" t="s">
        <v>167</v>
      </c>
      <c r="AU297" s="148" t="s">
        <v>84</v>
      </c>
      <c r="AY297" s="17" t="s">
        <v>165</v>
      </c>
      <c r="BE297" s="149">
        <f t="shared" si="54"/>
        <v>0</v>
      </c>
      <c r="BF297" s="149">
        <f t="shared" si="55"/>
        <v>0</v>
      </c>
      <c r="BG297" s="149">
        <f t="shared" si="56"/>
        <v>0</v>
      </c>
      <c r="BH297" s="149">
        <f t="shared" si="57"/>
        <v>0</v>
      </c>
      <c r="BI297" s="149">
        <f t="shared" si="58"/>
        <v>0</v>
      </c>
      <c r="BJ297" s="17" t="s">
        <v>84</v>
      </c>
      <c r="BK297" s="149">
        <f t="shared" si="59"/>
        <v>0</v>
      </c>
      <c r="BL297" s="17" t="s">
        <v>116</v>
      </c>
      <c r="BM297" s="148" t="s">
        <v>1123</v>
      </c>
    </row>
    <row r="298" spans="2:65" s="1" customFormat="1" ht="19.5">
      <c r="B298" s="32"/>
      <c r="D298" s="154" t="s">
        <v>175</v>
      </c>
      <c r="F298" s="155" t="s">
        <v>1124</v>
      </c>
      <c r="I298" s="152"/>
      <c r="L298" s="32"/>
      <c r="M298" s="153"/>
      <c r="T298" s="56"/>
      <c r="AT298" s="17" t="s">
        <v>175</v>
      </c>
      <c r="AU298" s="17" t="s">
        <v>84</v>
      </c>
    </row>
    <row r="299" spans="2:65" s="1" customFormat="1" ht="16.5" customHeight="1">
      <c r="B299" s="136"/>
      <c r="C299" s="137" t="s">
        <v>930</v>
      </c>
      <c r="D299" s="137" t="s">
        <v>167</v>
      </c>
      <c r="E299" s="138" t="s">
        <v>1125</v>
      </c>
      <c r="F299" s="139" t="s">
        <v>1126</v>
      </c>
      <c r="G299" s="140" t="s">
        <v>170</v>
      </c>
      <c r="H299" s="141">
        <v>6</v>
      </c>
      <c r="I299" s="142"/>
      <c r="J299" s="143">
        <f>ROUND(I299*H299,2)</f>
        <v>0</v>
      </c>
      <c r="K299" s="139" t="s">
        <v>788</v>
      </c>
      <c r="L299" s="32"/>
      <c r="M299" s="144" t="s">
        <v>1</v>
      </c>
      <c r="N299" s="145" t="s">
        <v>41</v>
      </c>
      <c r="P299" s="146">
        <f>O299*H299</f>
        <v>0</v>
      </c>
      <c r="Q299" s="146">
        <v>0</v>
      </c>
      <c r="R299" s="146">
        <f>Q299*H299</f>
        <v>0</v>
      </c>
      <c r="S299" s="146">
        <v>0</v>
      </c>
      <c r="T299" s="147">
        <f>S299*H299</f>
        <v>0</v>
      </c>
      <c r="AR299" s="148" t="s">
        <v>116</v>
      </c>
      <c r="AT299" s="148" t="s">
        <v>167</v>
      </c>
      <c r="AU299" s="148" t="s">
        <v>84</v>
      </c>
      <c r="AY299" s="17" t="s">
        <v>165</v>
      </c>
      <c r="BE299" s="149">
        <f>IF(N299="základní",J299,0)</f>
        <v>0</v>
      </c>
      <c r="BF299" s="149">
        <f>IF(N299="snížená",J299,0)</f>
        <v>0</v>
      </c>
      <c r="BG299" s="149">
        <f>IF(N299="zákl. přenesená",J299,0)</f>
        <v>0</v>
      </c>
      <c r="BH299" s="149">
        <f>IF(N299="sníž. přenesená",J299,0)</f>
        <v>0</v>
      </c>
      <c r="BI299" s="149">
        <f>IF(N299="nulová",J299,0)</f>
        <v>0</v>
      </c>
      <c r="BJ299" s="17" t="s">
        <v>84</v>
      </c>
      <c r="BK299" s="149">
        <f>ROUND(I299*H299,2)</f>
        <v>0</v>
      </c>
      <c r="BL299" s="17" t="s">
        <v>116</v>
      </c>
      <c r="BM299" s="148" t="s">
        <v>1127</v>
      </c>
    </row>
    <row r="300" spans="2:65" s="1" customFormat="1" ht="19.5">
      <c r="B300" s="32"/>
      <c r="D300" s="154" t="s">
        <v>175</v>
      </c>
      <c r="F300" s="155" t="s">
        <v>1128</v>
      </c>
      <c r="I300" s="152"/>
      <c r="L300" s="32"/>
      <c r="M300" s="153"/>
      <c r="T300" s="56"/>
      <c r="AT300" s="17" t="s">
        <v>175</v>
      </c>
      <c r="AU300" s="17" t="s">
        <v>84</v>
      </c>
    </row>
    <row r="301" spans="2:65" s="1" customFormat="1" ht="16.5" customHeight="1">
      <c r="B301" s="136"/>
      <c r="C301" s="137" t="s">
        <v>1129</v>
      </c>
      <c r="D301" s="137" t="s">
        <v>167</v>
      </c>
      <c r="E301" s="138" t="s">
        <v>1130</v>
      </c>
      <c r="F301" s="139" t="s">
        <v>1131</v>
      </c>
      <c r="G301" s="140" t="s">
        <v>620</v>
      </c>
      <c r="H301" s="141">
        <v>132</v>
      </c>
      <c r="I301" s="142"/>
      <c r="J301" s="143">
        <f>ROUND(I301*H301,2)</f>
        <v>0</v>
      </c>
      <c r="K301" s="139" t="s">
        <v>788</v>
      </c>
      <c r="L301" s="32"/>
      <c r="M301" s="144" t="s">
        <v>1</v>
      </c>
      <c r="N301" s="145" t="s">
        <v>41</v>
      </c>
      <c r="P301" s="146">
        <f>O301*H301</f>
        <v>0</v>
      </c>
      <c r="Q301" s="146">
        <v>0</v>
      </c>
      <c r="R301" s="146">
        <f>Q301*H301</f>
        <v>0</v>
      </c>
      <c r="S301" s="146">
        <v>0</v>
      </c>
      <c r="T301" s="147">
        <f>S301*H301</f>
        <v>0</v>
      </c>
      <c r="AR301" s="148" t="s">
        <v>116</v>
      </c>
      <c r="AT301" s="148" t="s">
        <v>167</v>
      </c>
      <c r="AU301" s="148" t="s">
        <v>84</v>
      </c>
      <c r="AY301" s="17" t="s">
        <v>165</v>
      </c>
      <c r="BE301" s="149">
        <f>IF(N301="základní",J301,0)</f>
        <v>0</v>
      </c>
      <c r="BF301" s="149">
        <f>IF(N301="snížená",J301,0)</f>
        <v>0</v>
      </c>
      <c r="BG301" s="149">
        <f>IF(N301="zákl. přenesená",J301,0)</f>
        <v>0</v>
      </c>
      <c r="BH301" s="149">
        <f>IF(N301="sníž. přenesená",J301,0)</f>
        <v>0</v>
      </c>
      <c r="BI301" s="149">
        <f>IF(N301="nulová",J301,0)</f>
        <v>0</v>
      </c>
      <c r="BJ301" s="17" t="s">
        <v>84</v>
      </c>
      <c r="BK301" s="149">
        <f>ROUND(I301*H301,2)</f>
        <v>0</v>
      </c>
      <c r="BL301" s="17" t="s">
        <v>116</v>
      </c>
      <c r="BM301" s="148" t="s">
        <v>1132</v>
      </c>
    </row>
    <row r="302" spans="2:65" s="1" customFormat="1" ht="16.5" customHeight="1">
      <c r="B302" s="136"/>
      <c r="C302" s="137" t="s">
        <v>933</v>
      </c>
      <c r="D302" s="137" t="s">
        <v>167</v>
      </c>
      <c r="E302" s="138" t="s">
        <v>1133</v>
      </c>
      <c r="F302" s="139" t="s">
        <v>1134</v>
      </c>
      <c r="G302" s="140" t="s">
        <v>620</v>
      </c>
      <c r="H302" s="141">
        <v>15</v>
      </c>
      <c r="I302" s="142"/>
      <c r="J302" s="143">
        <f>ROUND(I302*H302,2)</f>
        <v>0</v>
      </c>
      <c r="K302" s="139" t="s">
        <v>788</v>
      </c>
      <c r="L302" s="32"/>
      <c r="M302" s="144" t="s">
        <v>1</v>
      </c>
      <c r="N302" s="145" t="s">
        <v>41</v>
      </c>
      <c r="P302" s="146">
        <f>O302*H302</f>
        <v>0</v>
      </c>
      <c r="Q302" s="146">
        <v>0</v>
      </c>
      <c r="R302" s="146">
        <f>Q302*H302</f>
        <v>0</v>
      </c>
      <c r="S302" s="146">
        <v>0</v>
      </c>
      <c r="T302" s="147">
        <f>S302*H302</f>
        <v>0</v>
      </c>
      <c r="AR302" s="148" t="s">
        <v>116</v>
      </c>
      <c r="AT302" s="148" t="s">
        <v>167</v>
      </c>
      <c r="AU302" s="148" t="s">
        <v>84</v>
      </c>
      <c r="AY302" s="17" t="s">
        <v>165</v>
      </c>
      <c r="BE302" s="149">
        <f>IF(N302="základní",J302,0)</f>
        <v>0</v>
      </c>
      <c r="BF302" s="149">
        <f>IF(N302="snížená",J302,0)</f>
        <v>0</v>
      </c>
      <c r="BG302" s="149">
        <f>IF(N302="zákl. přenesená",J302,0)</f>
        <v>0</v>
      </c>
      <c r="BH302" s="149">
        <f>IF(N302="sníž. přenesená",J302,0)</f>
        <v>0</v>
      </c>
      <c r="BI302" s="149">
        <f>IF(N302="nulová",J302,0)</f>
        <v>0</v>
      </c>
      <c r="BJ302" s="17" t="s">
        <v>84</v>
      </c>
      <c r="BK302" s="149">
        <f>ROUND(I302*H302,2)</f>
        <v>0</v>
      </c>
      <c r="BL302" s="17" t="s">
        <v>116</v>
      </c>
      <c r="BM302" s="148" t="s">
        <v>1135</v>
      </c>
    </row>
    <row r="303" spans="2:65" s="1" customFormat="1" ht="21.75" customHeight="1">
      <c r="B303" s="136"/>
      <c r="C303" s="137" t="s">
        <v>1136</v>
      </c>
      <c r="D303" s="137" t="s">
        <v>167</v>
      </c>
      <c r="E303" s="138" t="s">
        <v>1137</v>
      </c>
      <c r="F303" s="139" t="s">
        <v>1138</v>
      </c>
      <c r="G303" s="140" t="s">
        <v>387</v>
      </c>
      <c r="H303" s="141">
        <v>1</v>
      </c>
      <c r="I303" s="142"/>
      <c r="J303" s="143">
        <f>ROUND(I303*H303,2)</f>
        <v>0</v>
      </c>
      <c r="K303" s="139" t="s">
        <v>1</v>
      </c>
      <c r="L303" s="32"/>
      <c r="M303" s="144" t="s">
        <v>1</v>
      </c>
      <c r="N303" s="145" t="s">
        <v>41</v>
      </c>
      <c r="P303" s="146">
        <f>O303*H303</f>
        <v>0</v>
      </c>
      <c r="Q303" s="146">
        <v>0</v>
      </c>
      <c r="R303" s="146">
        <f>Q303*H303</f>
        <v>0</v>
      </c>
      <c r="S303" s="146">
        <v>0</v>
      </c>
      <c r="T303" s="147">
        <f>S303*H303</f>
        <v>0</v>
      </c>
      <c r="AR303" s="148" t="s">
        <v>116</v>
      </c>
      <c r="AT303" s="148" t="s">
        <v>167</v>
      </c>
      <c r="AU303" s="148" t="s">
        <v>84</v>
      </c>
      <c r="AY303" s="17" t="s">
        <v>165</v>
      </c>
      <c r="BE303" s="149">
        <f>IF(N303="základní",J303,0)</f>
        <v>0</v>
      </c>
      <c r="BF303" s="149">
        <f>IF(N303="snížená",J303,0)</f>
        <v>0</v>
      </c>
      <c r="BG303" s="149">
        <f>IF(N303="zákl. přenesená",J303,0)</f>
        <v>0</v>
      </c>
      <c r="BH303" s="149">
        <f>IF(N303="sníž. přenesená",J303,0)</f>
        <v>0</v>
      </c>
      <c r="BI303" s="149">
        <f>IF(N303="nulová",J303,0)</f>
        <v>0</v>
      </c>
      <c r="BJ303" s="17" t="s">
        <v>84</v>
      </c>
      <c r="BK303" s="149">
        <f>ROUND(I303*H303,2)</f>
        <v>0</v>
      </c>
      <c r="BL303" s="17" t="s">
        <v>116</v>
      </c>
      <c r="BM303" s="148" t="s">
        <v>1139</v>
      </c>
    </row>
    <row r="304" spans="2:65" s="1" customFormat="1" ht="16.5" customHeight="1">
      <c r="B304" s="136"/>
      <c r="C304" s="137" t="s">
        <v>936</v>
      </c>
      <c r="D304" s="137" t="s">
        <v>167</v>
      </c>
      <c r="E304" s="138" t="s">
        <v>1140</v>
      </c>
      <c r="F304" s="139" t="s">
        <v>1141</v>
      </c>
      <c r="G304" s="140" t="s">
        <v>182</v>
      </c>
      <c r="H304" s="141">
        <v>9.58</v>
      </c>
      <c r="I304" s="142"/>
      <c r="J304" s="143">
        <f>ROUND(I304*H304,2)</f>
        <v>0</v>
      </c>
      <c r="K304" s="139" t="s">
        <v>788</v>
      </c>
      <c r="L304" s="32"/>
      <c r="M304" s="144" t="s">
        <v>1</v>
      </c>
      <c r="N304" s="145" t="s">
        <v>41</v>
      </c>
      <c r="P304" s="146">
        <f>O304*H304</f>
        <v>0</v>
      </c>
      <c r="Q304" s="146">
        <v>0</v>
      </c>
      <c r="R304" s="146">
        <f>Q304*H304</f>
        <v>0</v>
      </c>
      <c r="S304" s="146">
        <v>0</v>
      </c>
      <c r="T304" s="147">
        <f>S304*H304</f>
        <v>0</v>
      </c>
      <c r="AR304" s="148" t="s">
        <v>116</v>
      </c>
      <c r="AT304" s="148" t="s">
        <v>167</v>
      </c>
      <c r="AU304" s="148" t="s">
        <v>84</v>
      </c>
      <c r="AY304" s="17" t="s">
        <v>165</v>
      </c>
      <c r="BE304" s="149">
        <f>IF(N304="základní",J304,0)</f>
        <v>0</v>
      </c>
      <c r="BF304" s="149">
        <f>IF(N304="snížená",J304,0)</f>
        <v>0</v>
      </c>
      <c r="BG304" s="149">
        <f>IF(N304="zákl. přenesená",J304,0)</f>
        <v>0</v>
      </c>
      <c r="BH304" s="149">
        <f>IF(N304="sníž. přenesená",J304,0)</f>
        <v>0</v>
      </c>
      <c r="BI304" s="149">
        <f>IF(N304="nulová",J304,0)</f>
        <v>0</v>
      </c>
      <c r="BJ304" s="17" t="s">
        <v>84</v>
      </c>
      <c r="BK304" s="149">
        <f>ROUND(I304*H304,2)</f>
        <v>0</v>
      </c>
      <c r="BL304" s="17" t="s">
        <v>116</v>
      </c>
      <c r="BM304" s="148" t="s">
        <v>1142</v>
      </c>
    </row>
    <row r="305" spans="2:65" s="11" customFormat="1" ht="25.9" customHeight="1">
      <c r="B305" s="124"/>
      <c r="D305" s="125" t="s">
        <v>75</v>
      </c>
      <c r="E305" s="126" t="s">
        <v>1143</v>
      </c>
      <c r="F305" s="126" t="s">
        <v>1144</v>
      </c>
      <c r="I305" s="127"/>
      <c r="J305" s="128">
        <f>BK305</f>
        <v>0</v>
      </c>
      <c r="L305" s="124"/>
      <c r="M305" s="129"/>
      <c r="P305" s="130">
        <f>SUM(P306:P311)</f>
        <v>0</v>
      </c>
      <c r="R305" s="130">
        <f>SUM(R306:R311)</f>
        <v>0</v>
      </c>
      <c r="T305" s="131">
        <f>SUM(T306:T311)</f>
        <v>0</v>
      </c>
      <c r="AR305" s="125" t="s">
        <v>86</v>
      </c>
      <c r="AT305" s="132" t="s">
        <v>75</v>
      </c>
      <c r="AU305" s="132" t="s">
        <v>76</v>
      </c>
      <c r="AY305" s="125" t="s">
        <v>165</v>
      </c>
      <c r="BK305" s="133">
        <f>SUM(BK306:BK311)</f>
        <v>0</v>
      </c>
    </row>
    <row r="306" spans="2:65" s="1" customFormat="1" ht="16.5" customHeight="1">
      <c r="B306" s="136"/>
      <c r="C306" s="137" t="s">
        <v>1145</v>
      </c>
      <c r="D306" s="137" t="s">
        <v>167</v>
      </c>
      <c r="E306" s="138" t="s">
        <v>1146</v>
      </c>
      <c r="F306" s="139" t="s">
        <v>1147</v>
      </c>
      <c r="G306" s="140" t="s">
        <v>620</v>
      </c>
      <c r="H306" s="141">
        <v>35</v>
      </c>
      <c r="I306" s="142"/>
      <c r="J306" s="143">
        <f>ROUND(I306*H306,2)</f>
        <v>0</v>
      </c>
      <c r="K306" s="139" t="s">
        <v>788</v>
      </c>
      <c r="L306" s="32"/>
      <c r="M306" s="144" t="s">
        <v>1</v>
      </c>
      <c r="N306" s="145" t="s">
        <v>41</v>
      </c>
      <c r="P306" s="146">
        <f>O306*H306</f>
        <v>0</v>
      </c>
      <c r="Q306" s="146">
        <v>0</v>
      </c>
      <c r="R306" s="146">
        <f>Q306*H306</f>
        <v>0</v>
      </c>
      <c r="S306" s="146">
        <v>0</v>
      </c>
      <c r="T306" s="147">
        <f>S306*H306</f>
        <v>0</v>
      </c>
      <c r="AR306" s="148" t="s">
        <v>261</v>
      </c>
      <c r="AT306" s="148" t="s">
        <v>167</v>
      </c>
      <c r="AU306" s="148" t="s">
        <v>84</v>
      </c>
      <c r="AY306" s="17" t="s">
        <v>165</v>
      </c>
      <c r="BE306" s="149">
        <f>IF(N306="základní",J306,0)</f>
        <v>0</v>
      </c>
      <c r="BF306" s="149">
        <f>IF(N306="snížená",J306,0)</f>
        <v>0</v>
      </c>
      <c r="BG306" s="149">
        <f>IF(N306="zákl. přenesená",J306,0)</f>
        <v>0</v>
      </c>
      <c r="BH306" s="149">
        <f>IF(N306="sníž. přenesená",J306,0)</f>
        <v>0</v>
      </c>
      <c r="BI306" s="149">
        <f>IF(N306="nulová",J306,0)</f>
        <v>0</v>
      </c>
      <c r="BJ306" s="17" t="s">
        <v>84</v>
      </c>
      <c r="BK306" s="149">
        <f>ROUND(I306*H306,2)</f>
        <v>0</v>
      </c>
      <c r="BL306" s="17" t="s">
        <v>261</v>
      </c>
      <c r="BM306" s="148" t="s">
        <v>1148</v>
      </c>
    </row>
    <row r="307" spans="2:65" s="1" customFormat="1" ht="19.5">
      <c r="B307" s="32"/>
      <c r="D307" s="154" t="s">
        <v>175</v>
      </c>
      <c r="F307" s="155" t="s">
        <v>1149</v>
      </c>
      <c r="I307" s="152"/>
      <c r="L307" s="32"/>
      <c r="M307" s="153"/>
      <c r="T307" s="56"/>
      <c r="AT307" s="17" t="s">
        <v>175</v>
      </c>
      <c r="AU307" s="17" t="s">
        <v>84</v>
      </c>
    </row>
    <row r="308" spans="2:65" s="1" customFormat="1" ht="16.5" customHeight="1">
      <c r="B308" s="136"/>
      <c r="C308" s="137" t="s">
        <v>939</v>
      </c>
      <c r="D308" s="137" t="s">
        <v>167</v>
      </c>
      <c r="E308" s="138" t="s">
        <v>1150</v>
      </c>
      <c r="F308" s="139" t="s">
        <v>1151</v>
      </c>
      <c r="G308" s="140" t="s">
        <v>620</v>
      </c>
      <c r="H308" s="141">
        <v>250</v>
      </c>
      <c r="I308" s="142"/>
      <c r="J308" s="143">
        <f>ROUND(I308*H308,2)</f>
        <v>0</v>
      </c>
      <c r="K308" s="139" t="s">
        <v>788</v>
      </c>
      <c r="L308" s="32"/>
      <c r="M308" s="144" t="s">
        <v>1</v>
      </c>
      <c r="N308" s="145" t="s">
        <v>41</v>
      </c>
      <c r="P308" s="146">
        <f>O308*H308</f>
        <v>0</v>
      </c>
      <c r="Q308" s="146">
        <v>0</v>
      </c>
      <c r="R308" s="146">
        <f>Q308*H308</f>
        <v>0</v>
      </c>
      <c r="S308" s="146">
        <v>0</v>
      </c>
      <c r="T308" s="147">
        <f>S308*H308</f>
        <v>0</v>
      </c>
      <c r="AR308" s="148" t="s">
        <v>261</v>
      </c>
      <c r="AT308" s="148" t="s">
        <v>167</v>
      </c>
      <c r="AU308" s="148" t="s">
        <v>84</v>
      </c>
      <c r="AY308" s="17" t="s">
        <v>165</v>
      </c>
      <c r="BE308" s="149">
        <f>IF(N308="základní",J308,0)</f>
        <v>0</v>
      </c>
      <c r="BF308" s="149">
        <f>IF(N308="snížená",J308,0)</f>
        <v>0</v>
      </c>
      <c r="BG308" s="149">
        <f>IF(N308="zákl. přenesená",J308,0)</f>
        <v>0</v>
      </c>
      <c r="BH308" s="149">
        <f>IF(N308="sníž. přenesená",J308,0)</f>
        <v>0</v>
      </c>
      <c r="BI308" s="149">
        <f>IF(N308="nulová",J308,0)</f>
        <v>0</v>
      </c>
      <c r="BJ308" s="17" t="s">
        <v>84</v>
      </c>
      <c r="BK308" s="149">
        <f>ROUND(I308*H308,2)</f>
        <v>0</v>
      </c>
      <c r="BL308" s="17" t="s">
        <v>261</v>
      </c>
      <c r="BM308" s="148" t="s">
        <v>1152</v>
      </c>
    </row>
    <row r="309" spans="2:65" s="1" customFormat="1" ht="19.5">
      <c r="B309" s="32"/>
      <c r="D309" s="154" t="s">
        <v>175</v>
      </c>
      <c r="F309" s="155" t="s">
        <v>1149</v>
      </c>
      <c r="I309" s="152"/>
      <c r="L309" s="32"/>
      <c r="M309" s="153"/>
      <c r="T309" s="56"/>
      <c r="AT309" s="17" t="s">
        <v>175</v>
      </c>
      <c r="AU309" s="17" t="s">
        <v>84</v>
      </c>
    </row>
    <row r="310" spans="2:65" s="1" customFormat="1" ht="16.5" customHeight="1">
      <c r="B310" s="136"/>
      <c r="C310" s="137" t="s">
        <v>1153</v>
      </c>
      <c r="D310" s="137" t="s">
        <v>167</v>
      </c>
      <c r="E310" s="138" t="s">
        <v>1154</v>
      </c>
      <c r="F310" s="139" t="s">
        <v>1155</v>
      </c>
      <c r="G310" s="140" t="s">
        <v>448</v>
      </c>
      <c r="H310" s="141">
        <v>148</v>
      </c>
      <c r="I310" s="142"/>
      <c r="J310" s="143">
        <f>ROUND(I310*H310,2)</f>
        <v>0</v>
      </c>
      <c r="K310" s="139" t="s">
        <v>788</v>
      </c>
      <c r="L310" s="32"/>
      <c r="M310" s="144" t="s">
        <v>1</v>
      </c>
      <c r="N310" s="145" t="s">
        <v>41</v>
      </c>
      <c r="P310" s="146">
        <f>O310*H310</f>
        <v>0</v>
      </c>
      <c r="Q310" s="146">
        <v>0</v>
      </c>
      <c r="R310" s="146">
        <f>Q310*H310</f>
        <v>0</v>
      </c>
      <c r="S310" s="146">
        <v>0</v>
      </c>
      <c r="T310" s="147">
        <f>S310*H310</f>
        <v>0</v>
      </c>
      <c r="AR310" s="148" t="s">
        <v>261</v>
      </c>
      <c r="AT310" s="148" t="s">
        <v>167</v>
      </c>
      <c r="AU310" s="148" t="s">
        <v>84</v>
      </c>
      <c r="AY310" s="17" t="s">
        <v>165</v>
      </c>
      <c r="BE310" s="149">
        <f>IF(N310="základní",J310,0)</f>
        <v>0</v>
      </c>
      <c r="BF310" s="149">
        <f>IF(N310="snížená",J310,0)</f>
        <v>0</v>
      </c>
      <c r="BG310" s="149">
        <f>IF(N310="zákl. přenesená",J310,0)</f>
        <v>0</v>
      </c>
      <c r="BH310" s="149">
        <f>IF(N310="sníž. přenesená",J310,0)</f>
        <v>0</v>
      </c>
      <c r="BI310" s="149">
        <f>IF(N310="nulová",J310,0)</f>
        <v>0</v>
      </c>
      <c r="BJ310" s="17" t="s">
        <v>84</v>
      </c>
      <c r="BK310" s="149">
        <f>ROUND(I310*H310,2)</f>
        <v>0</v>
      </c>
      <c r="BL310" s="17" t="s">
        <v>261</v>
      </c>
      <c r="BM310" s="148" t="s">
        <v>1156</v>
      </c>
    </row>
    <row r="311" spans="2:65" s="1" customFormat="1" ht="19.5">
      <c r="B311" s="32"/>
      <c r="D311" s="154" t="s">
        <v>175</v>
      </c>
      <c r="F311" s="155" t="s">
        <v>1149</v>
      </c>
      <c r="I311" s="152"/>
      <c r="L311" s="32"/>
      <c r="M311" s="153"/>
      <c r="T311" s="56"/>
      <c r="AT311" s="17" t="s">
        <v>175</v>
      </c>
      <c r="AU311" s="17" t="s">
        <v>84</v>
      </c>
    </row>
    <row r="312" spans="2:65" s="11" customFormat="1" ht="25.9" customHeight="1">
      <c r="B312" s="124"/>
      <c r="D312" s="125" t="s">
        <v>75</v>
      </c>
      <c r="E312" s="126" t="s">
        <v>510</v>
      </c>
      <c r="F312" s="126" t="s">
        <v>754</v>
      </c>
      <c r="I312" s="127"/>
      <c r="J312" s="128">
        <f>BK312</f>
        <v>0</v>
      </c>
      <c r="L312" s="124"/>
      <c r="M312" s="129"/>
      <c r="P312" s="130">
        <f>SUM(P313:P318)</f>
        <v>0</v>
      </c>
      <c r="R312" s="130">
        <f>SUM(R313:R318)</f>
        <v>0</v>
      </c>
      <c r="T312" s="131">
        <f>SUM(T313:T318)</f>
        <v>0</v>
      </c>
      <c r="AR312" s="125" t="s">
        <v>84</v>
      </c>
      <c r="AT312" s="132" t="s">
        <v>75</v>
      </c>
      <c r="AU312" s="132" t="s">
        <v>76</v>
      </c>
      <c r="AY312" s="125" t="s">
        <v>165</v>
      </c>
      <c r="BK312" s="133">
        <f>SUM(BK313:BK318)</f>
        <v>0</v>
      </c>
    </row>
    <row r="313" spans="2:65" s="1" customFormat="1" ht="16.5" customHeight="1">
      <c r="B313" s="136"/>
      <c r="C313" s="137" t="s">
        <v>942</v>
      </c>
      <c r="D313" s="137" t="s">
        <v>167</v>
      </c>
      <c r="E313" s="138" t="s">
        <v>1157</v>
      </c>
      <c r="F313" s="139" t="s">
        <v>1158</v>
      </c>
      <c r="G313" s="140" t="s">
        <v>1159</v>
      </c>
      <c r="H313" s="141">
        <v>40</v>
      </c>
      <c r="I313" s="142"/>
      <c r="J313" s="143">
        <f>ROUND(I313*H313,2)</f>
        <v>0</v>
      </c>
      <c r="K313" s="139" t="s">
        <v>1</v>
      </c>
      <c r="L313" s="32"/>
      <c r="M313" s="144" t="s">
        <v>1</v>
      </c>
      <c r="N313" s="145" t="s">
        <v>41</v>
      </c>
      <c r="P313" s="146">
        <f>O313*H313</f>
        <v>0</v>
      </c>
      <c r="Q313" s="146">
        <v>0</v>
      </c>
      <c r="R313" s="146">
        <f>Q313*H313</f>
        <v>0</v>
      </c>
      <c r="S313" s="146">
        <v>0</v>
      </c>
      <c r="T313" s="147">
        <f>S313*H313</f>
        <v>0</v>
      </c>
      <c r="AR313" s="148" t="s">
        <v>116</v>
      </c>
      <c r="AT313" s="148" t="s">
        <v>167</v>
      </c>
      <c r="AU313" s="148" t="s">
        <v>84</v>
      </c>
      <c r="AY313" s="17" t="s">
        <v>165</v>
      </c>
      <c r="BE313" s="149">
        <f>IF(N313="základní",J313,0)</f>
        <v>0</v>
      </c>
      <c r="BF313" s="149">
        <f>IF(N313="snížená",J313,0)</f>
        <v>0</v>
      </c>
      <c r="BG313" s="149">
        <f>IF(N313="zákl. přenesená",J313,0)</f>
        <v>0</v>
      </c>
      <c r="BH313" s="149">
        <f>IF(N313="sníž. přenesená",J313,0)</f>
        <v>0</v>
      </c>
      <c r="BI313" s="149">
        <f>IF(N313="nulová",J313,0)</f>
        <v>0</v>
      </c>
      <c r="BJ313" s="17" t="s">
        <v>84</v>
      </c>
      <c r="BK313" s="149">
        <f>ROUND(I313*H313,2)</f>
        <v>0</v>
      </c>
      <c r="BL313" s="17" t="s">
        <v>116</v>
      </c>
      <c r="BM313" s="148" t="s">
        <v>1160</v>
      </c>
    </row>
    <row r="314" spans="2:65" s="1" customFormat="1" ht="16.5" customHeight="1">
      <c r="B314" s="136"/>
      <c r="C314" s="137" t="s">
        <v>1161</v>
      </c>
      <c r="D314" s="137" t="s">
        <v>167</v>
      </c>
      <c r="E314" s="138" t="s">
        <v>1162</v>
      </c>
      <c r="F314" s="139" t="s">
        <v>1163</v>
      </c>
      <c r="G314" s="140" t="s">
        <v>1159</v>
      </c>
      <c r="H314" s="141">
        <v>35</v>
      </c>
      <c r="I314" s="142"/>
      <c r="J314" s="143">
        <f>ROUND(I314*H314,2)</f>
        <v>0</v>
      </c>
      <c r="K314" s="139" t="s">
        <v>1</v>
      </c>
      <c r="L314" s="32"/>
      <c r="M314" s="144" t="s">
        <v>1</v>
      </c>
      <c r="N314" s="145" t="s">
        <v>41</v>
      </c>
      <c r="P314" s="146">
        <f>O314*H314</f>
        <v>0</v>
      </c>
      <c r="Q314" s="146">
        <v>0</v>
      </c>
      <c r="R314" s="146">
        <f>Q314*H314</f>
        <v>0</v>
      </c>
      <c r="S314" s="146">
        <v>0</v>
      </c>
      <c r="T314" s="147">
        <f>S314*H314</f>
        <v>0</v>
      </c>
      <c r="AR314" s="148" t="s">
        <v>116</v>
      </c>
      <c r="AT314" s="148" t="s">
        <v>167</v>
      </c>
      <c r="AU314" s="148" t="s">
        <v>84</v>
      </c>
      <c r="AY314" s="17" t="s">
        <v>165</v>
      </c>
      <c r="BE314" s="149">
        <f>IF(N314="základní",J314,0)</f>
        <v>0</v>
      </c>
      <c r="BF314" s="149">
        <f>IF(N314="snížená",J314,0)</f>
        <v>0</v>
      </c>
      <c r="BG314" s="149">
        <f>IF(N314="zákl. přenesená",J314,0)</f>
        <v>0</v>
      </c>
      <c r="BH314" s="149">
        <f>IF(N314="sníž. přenesená",J314,0)</f>
        <v>0</v>
      </c>
      <c r="BI314" s="149">
        <f>IF(N314="nulová",J314,0)</f>
        <v>0</v>
      </c>
      <c r="BJ314" s="17" t="s">
        <v>84</v>
      </c>
      <c r="BK314" s="149">
        <f>ROUND(I314*H314,2)</f>
        <v>0</v>
      </c>
      <c r="BL314" s="17" t="s">
        <v>116</v>
      </c>
      <c r="BM314" s="148" t="s">
        <v>1164</v>
      </c>
    </row>
    <row r="315" spans="2:65" s="1" customFormat="1" ht="19.5">
      <c r="B315" s="32"/>
      <c r="D315" s="154" t="s">
        <v>175</v>
      </c>
      <c r="F315" s="155" t="s">
        <v>1165</v>
      </c>
      <c r="I315" s="152"/>
      <c r="L315" s="32"/>
      <c r="M315" s="153"/>
      <c r="T315" s="56"/>
      <c r="AT315" s="17" t="s">
        <v>175</v>
      </c>
      <c r="AU315" s="17" t="s">
        <v>84</v>
      </c>
    </row>
    <row r="316" spans="2:65" s="1" customFormat="1" ht="16.5" customHeight="1">
      <c r="B316" s="136"/>
      <c r="C316" s="137" t="s">
        <v>945</v>
      </c>
      <c r="D316" s="137" t="s">
        <v>167</v>
      </c>
      <c r="E316" s="138" t="s">
        <v>1166</v>
      </c>
      <c r="F316" s="139" t="s">
        <v>722</v>
      </c>
      <c r="G316" s="140" t="s">
        <v>1159</v>
      </c>
      <c r="H316" s="141">
        <v>15</v>
      </c>
      <c r="I316" s="142"/>
      <c r="J316" s="143">
        <f>ROUND(I316*H316,2)</f>
        <v>0</v>
      </c>
      <c r="K316" s="139" t="s">
        <v>1</v>
      </c>
      <c r="L316" s="32"/>
      <c r="M316" s="144" t="s">
        <v>1</v>
      </c>
      <c r="N316" s="145" t="s">
        <v>41</v>
      </c>
      <c r="P316" s="146">
        <f>O316*H316</f>
        <v>0</v>
      </c>
      <c r="Q316" s="146">
        <v>0</v>
      </c>
      <c r="R316" s="146">
        <f>Q316*H316</f>
        <v>0</v>
      </c>
      <c r="S316" s="146">
        <v>0</v>
      </c>
      <c r="T316" s="147">
        <f>S316*H316</f>
        <v>0</v>
      </c>
      <c r="AR316" s="148" t="s">
        <v>116</v>
      </c>
      <c r="AT316" s="148" t="s">
        <v>167</v>
      </c>
      <c r="AU316" s="148" t="s">
        <v>84</v>
      </c>
      <c r="AY316" s="17" t="s">
        <v>165</v>
      </c>
      <c r="BE316" s="149">
        <f>IF(N316="základní",J316,0)</f>
        <v>0</v>
      </c>
      <c r="BF316" s="149">
        <f>IF(N316="snížená",J316,0)</f>
        <v>0</v>
      </c>
      <c r="BG316" s="149">
        <f>IF(N316="zákl. přenesená",J316,0)</f>
        <v>0</v>
      </c>
      <c r="BH316" s="149">
        <f>IF(N316="sníž. přenesená",J316,0)</f>
        <v>0</v>
      </c>
      <c r="BI316" s="149">
        <f>IF(N316="nulová",J316,0)</f>
        <v>0</v>
      </c>
      <c r="BJ316" s="17" t="s">
        <v>84</v>
      </c>
      <c r="BK316" s="149">
        <f>ROUND(I316*H316,2)</f>
        <v>0</v>
      </c>
      <c r="BL316" s="17" t="s">
        <v>116</v>
      </c>
      <c r="BM316" s="148" t="s">
        <v>1167</v>
      </c>
    </row>
    <row r="317" spans="2:65" s="1" customFormat="1" ht="19.5">
      <c r="B317" s="32"/>
      <c r="D317" s="154" t="s">
        <v>175</v>
      </c>
      <c r="F317" s="155" t="s">
        <v>1168</v>
      </c>
      <c r="I317" s="152"/>
      <c r="L317" s="32"/>
      <c r="M317" s="153"/>
      <c r="T317" s="56"/>
      <c r="AT317" s="17" t="s">
        <v>175</v>
      </c>
      <c r="AU317" s="17" t="s">
        <v>84</v>
      </c>
    </row>
    <row r="318" spans="2:65" s="1" customFormat="1" ht="16.5" customHeight="1">
      <c r="B318" s="136"/>
      <c r="C318" s="137" t="s">
        <v>1169</v>
      </c>
      <c r="D318" s="137" t="s">
        <v>167</v>
      </c>
      <c r="E318" s="138"/>
      <c r="F318" s="139" t="s">
        <v>2157</v>
      </c>
      <c r="G318" s="140" t="s">
        <v>803</v>
      </c>
      <c r="H318" s="141">
        <v>0</v>
      </c>
      <c r="I318" s="142"/>
      <c r="J318" s="143">
        <f>ROUND(I318*H318,2)</f>
        <v>0</v>
      </c>
      <c r="K318" s="139" t="s">
        <v>1</v>
      </c>
      <c r="L318" s="32"/>
      <c r="M318" s="200" t="s">
        <v>1</v>
      </c>
      <c r="N318" s="201" t="s">
        <v>41</v>
      </c>
      <c r="O318" s="195"/>
      <c r="P318" s="202">
        <f>O318*H318</f>
        <v>0</v>
      </c>
      <c r="Q318" s="202">
        <v>0</v>
      </c>
      <c r="R318" s="202">
        <f>Q318*H318</f>
        <v>0</v>
      </c>
      <c r="S318" s="202">
        <v>0</v>
      </c>
      <c r="T318" s="203">
        <f>S318*H318</f>
        <v>0</v>
      </c>
      <c r="AR318" s="148" t="s">
        <v>116</v>
      </c>
      <c r="AT318" s="148" t="s">
        <v>167</v>
      </c>
      <c r="AU318" s="148" t="s">
        <v>84</v>
      </c>
      <c r="AY318" s="17" t="s">
        <v>165</v>
      </c>
      <c r="BE318" s="149">
        <f>IF(N318="základní",J318,0)</f>
        <v>0</v>
      </c>
      <c r="BF318" s="149">
        <f>IF(N318="snížená",J318,0)</f>
        <v>0</v>
      </c>
      <c r="BG318" s="149">
        <f>IF(N318="zákl. přenesená",J318,0)</f>
        <v>0</v>
      </c>
      <c r="BH318" s="149">
        <f>IF(N318="sníž. přenesená",J318,0)</f>
        <v>0</v>
      </c>
      <c r="BI318" s="149">
        <f>IF(N318="nulová",J318,0)</f>
        <v>0</v>
      </c>
      <c r="BJ318" s="17" t="s">
        <v>84</v>
      </c>
      <c r="BK318" s="149">
        <f>ROUND(I318*H318,2)</f>
        <v>0</v>
      </c>
      <c r="BL318" s="17" t="s">
        <v>116</v>
      </c>
      <c r="BM318" s="148" t="s">
        <v>1170</v>
      </c>
    </row>
    <row r="319" spans="2:65" s="1" customFormat="1" ht="6.95" customHeight="1">
      <c r="B319" s="44"/>
      <c r="C319" s="45"/>
      <c r="D319" s="45"/>
      <c r="E319" s="45"/>
      <c r="F319" s="45"/>
      <c r="G319" s="45"/>
      <c r="H319" s="45"/>
      <c r="I319" s="45"/>
      <c r="J319" s="45"/>
      <c r="K319" s="45"/>
      <c r="L319" s="32"/>
    </row>
  </sheetData>
  <autoFilter ref="C128:K318" xr:uid="{00000000-0009-0000-0000-000003000000}"/>
  <mergeCells count="12">
    <mergeCell ref="E121:H121"/>
    <mergeCell ref="L2:V2"/>
    <mergeCell ref="E85:H85"/>
    <mergeCell ref="E87:H87"/>
    <mergeCell ref="E89:H89"/>
    <mergeCell ref="E117:H117"/>
    <mergeCell ref="E119:H119"/>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2:BM212"/>
  <sheetViews>
    <sheetView showGridLines="0" topLeftCell="A186" workbookViewId="0">
      <selection activeCell="H214" sqref="H214"/>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99</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761</v>
      </c>
      <c r="F9" s="247"/>
      <c r="G9" s="247"/>
      <c r="H9" s="247"/>
      <c r="L9" s="32"/>
    </row>
    <row r="10" spans="2:46" s="1" customFormat="1" ht="12" customHeight="1">
      <c r="B10" s="32"/>
      <c r="D10" s="27" t="s">
        <v>762</v>
      </c>
      <c r="L10" s="32"/>
    </row>
    <row r="11" spans="2:46" s="1" customFormat="1" ht="16.5" customHeight="1">
      <c r="B11" s="32"/>
      <c r="E11" s="208" t="s">
        <v>1171</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31.25" customHeight="1">
      <c r="B29" s="94"/>
      <c r="E29" s="225" t="s">
        <v>1172</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ROUND(J127,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ROUND((SUM(BE127:BE211)),  2)</f>
        <v>0</v>
      </c>
      <c r="I35" s="96">
        <v>0.21</v>
      </c>
      <c r="J35" s="86">
        <f>ROUND(((SUM(BE127:BE211))*I35),  2)</f>
        <v>0</v>
      </c>
      <c r="L35" s="32"/>
    </row>
    <row r="36" spans="2:12" s="1" customFormat="1" ht="14.45" customHeight="1">
      <c r="B36" s="32"/>
      <c r="E36" s="27" t="s">
        <v>42</v>
      </c>
      <c r="F36" s="86">
        <f>ROUND((SUM(BF127:BF211)),  2)</f>
        <v>0</v>
      </c>
      <c r="I36" s="96">
        <v>0.12</v>
      </c>
      <c r="J36" s="86">
        <f>ROUND(((SUM(BF127:BF211))*I36),  2)</f>
        <v>0</v>
      </c>
      <c r="L36" s="32"/>
    </row>
    <row r="37" spans="2:12" s="1" customFormat="1" ht="14.45" hidden="1" customHeight="1">
      <c r="B37" s="32"/>
      <c r="E37" s="27" t="s">
        <v>43</v>
      </c>
      <c r="F37" s="86">
        <f>ROUND((SUM(BG127:BG211)),  2)</f>
        <v>0</v>
      </c>
      <c r="I37" s="96">
        <v>0.21</v>
      </c>
      <c r="J37" s="86">
        <f>0</f>
        <v>0</v>
      </c>
      <c r="L37" s="32"/>
    </row>
    <row r="38" spans="2:12" s="1" customFormat="1" ht="14.45" hidden="1" customHeight="1">
      <c r="B38" s="32"/>
      <c r="E38" s="27" t="s">
        <v>44</v>
      </c>
      <c r="F38" s="86">
        <f>ROUND((SUM(BH127:BH211)),  2)</f>
        <v>0</v>
      </c>
      <c r="I38" s="96">
        <v>0.12</v>
      </c>
      <c r="J38" s="86">
        <f>0</f>
        <v>0</v>
      </c>
      <c r="L38" s="32"/>
    </row>
    <row r="39" spans="2:12" s="1" customFormat="1" ht="14.45" hidden="1" customHeight="1">
      <c r="B39" s="32"/>
      <c r="E39" s="27" t="s">
        <v>45</v>
      </c>
      <c r="F39" s="86">
        <f>ROUND((SUM(BI127:BI211)),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761</v>
      </c>
      <c r="F87" s="247"/>
      <c r="G87" s="247"/>
      <c r="H87" s="247"/>
      <c r="L87" s="32"/>
    </row>
    <row r="88" spans="2:12" s="1" customFormat="1" ht="12" customHeight="1">
      <c r="B88" s="32"/>
      <c r="C88" s="27" t="s">
        <v>762</v>
      </c>
      <c r="L88" s="32"/>
    </row>
    <row r="89" spans="2:12" s="1" customFormat="1" ht="16.5" customHeight="1">
      <c r="B89" s="32"/>
      <c r="E89" s="208" t="str">
        <f>E11</f>
        <v>D.1.4.2 - Vytápění</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J127</f>
        <v>0</v>
      </c>
      <c r="L98" s="32"/>
      <c r="AU98" s="17" t="s">
        <v>129</v>
      </c>
    </row>
    <row r="99" spans="2:47" s="8" customFormat="1" ht="24.95" customHeight="1">
      <c r="B99" s="108"/>
      <c r="D99" s="109" t="s">
        <v>1173</v>
      </c>
      <c r="E99" s="110"/>
      <c r="F99" s="110"/>
      <c r="G99" s="110"/>
      <c r="H99" s="110"/>
      <c r="I99" s="110"/>
      <c r="J99" s="111">
        <f>J128</f>
        <v>0</v>
      </c>
      <c r="L99" s="108"/>
    </row>
    <row r="100" spans="2:47" s="8" customFormat="1" ht="24.95" customHeight="1">
      <c r="B100" s="108"/>
      <c r="D100" s="109" t="s">
        <v>1174</v>
      </c>
      <c r="E100" s="110"/>
      <c r="F100" s="110"/>
      <c r="G100" s="110"/>
      <c r="H100" s="110"/>
      <c r="I100" s="110"/>
      <c r="J100" s="111">
        <f>J136</f>
        <v>0</v>
      </c>
      <c r="L100" s="108"/>
    </row>
    <row r="101" spans="2:47" s="8" customFormat="1" ht="24.95" customHeight="1">
      <c r="B101" s="108"/>
      <c r="D101" s="109" t="s">
        <v>768</v>
      </c>
      <c r="E101" s="110"/>
      <c r="F101" s="110"/>
      <c r="G101" s="110"/>
      <c r="H101" s="110"/>
      <c r="I101" s="110"/>
      <c r="J101" s="111">
        <f>J142</f>
        <v>0</v>
      </c>
      <c r="L101" s="108"/>
    </row>
    <row r="102" spans="2:47" s="8" customFormat="1" ht="24.95" customHeight="1">
      <c r="B102" s="108"/>
      <c r="D102" s="109" t="s">
        <v>1175</v>
      </c>
      <c r="E102" s="110"/>
      <c r="F102" s="110"/>
      <c r="G102" s="110"/>
      <c r="H102" s="110"/>
      <c r="I102" s="110"/>
      <c r="J102" s="111">
        <f>J160</f>
        <v>0</v>
      </c>
      <c r="L102" s="108"/>
    </row>
    <row r="103" spans="2:47" s="8" customFormat="1" ht="24.95" customHeight="1">
      <c r="B103" s="108"/>
      <c r="D103" s="109" t="s">
        <v>1176</v>
      </c>
      <c r="E103" s="110"/>
      <c r="F103" s="110"/>
      <c r="G103" s="110"/>
      <c r="H103" s="110"/>
      <c r="I103" s="110"/>
      <c r="J103" s="111">
        <f>J185</f>
        <v>0</v>
      </c>
      <c r="L103" s="108"/>
    </row>
    <row r="104" spans="2:47" s="8" customFormat="1" ht="24.95" customHeight="1">
      <c r="B104" s="108"/>
      <c r="D104" s="109" t="s">
        <v>772</v>
      </c>
      <c r="E104" s="110"/>
      <c r="F104" s="110"/>
      <c r="G104" s="110"/>
      <c r="H104" s="110"/>
      <c r="I104" s="110"/>
      <c r="J104" s="111">
        <f>J196</f>
        <v>0</v>
      </c>
      <c r="L104" s="108"/>
    </row>
    <row r="105" spans="2:47" s="8" customFormat="1" ht="24.95" customHeight="1">
      <c r="B105" s="108"/>
      <c r="D105" s="109" t="s">
        <v>1177</v>
      </c>
      <c r="E105" s="110"/>
      <c r="F105" s="110"/>
      <c r="G105" s="110"/>
      <c r="H105" s="110"/>
      <c r="I105" s="110"/>
      <c r="J105" s="111">
        <f>J202</f>
        <v>0</v>
      </c>
      <c r="L105" s="108"/>
    </row>
    <row r="106" spans="2:47" s="1" customFormat="1" ht="21.75" customHeight="1">
      <c r="B106" s="32"/>
      <c r="L106" s="32"/>
    </row>
    <row r="107" spans="2:47" s="1" customFormat="1" ht="6.95" customHeight="1">
      <c r="B107" s="44"/>
      <c r="C107" s="45"/>
      <c r="D107" s="45"/>
      <c r="E107" s="45"/>
      <c r="F107" s="45"/>
      <c r="G107" s="45"/>
      <c r="H107" s="45"/>
      <c r="I107" s="45"/>
      <c r="J107" s="45"/>
      <c r="K107" s="45"/>
      <c r="L107" s="32"/>
    </row>
    <row r="111" spans="2:47" s="1" customFormat="1" ht="6.95" customHeight="1">
      <c r="B111" s="46"/>
      <c r="C111" s="47"/>
      <c r="D111" s="47"/>
      <c r="E111" s="47"/>
      <c r="F111" s="47"/>
      <c r="G111" s="47"/>
      <c r="H111" s="47"/>
      <c r="I111" s="47"/>
      <c r="J111" s="47"/>
      <c r="K111" s="47"/>
      <c r="L111" s="32"/>
    </row>
    <row r="112" spans="2:47" s="1" customFormat="1" ht="24.95" customHeight="1">
      <c r="B112" s="32"/>
      <c r="C112" s="21" t="s">
        <v>150</v>
      </c>
      <c r="L112" s="32"/>
    </row>
    <row r="113" spans="2:63" s="1" customFormat="1" ht="6.95" customHeight="1">
      <c r="B113" s="32"/>
      <c r="L113" s="32"/>
    </row>
    <row r="114" spans="2:63" s="1" customFormat="1" ht="12" customHeight="1">
      <c r="B114" s="32"/>
      <c r="C114" s="27" t="s">
        <v>16</v>
      </c>
      <c r="L114" s="32"/>
    </row>
    <row r="115" spans="2:63" s="1" customFormat="1" ht="26.25" customHeight="1">
      <c r="B115" s="32"/>
      <c r="E115" s="248" t="str">
        <f>E7</f>
        <v>ONJI–PŘEMÍSTĚNÍ ODD. PSYCHIATRIE PO DOBU VÝSTAVBY NOVÉHO PAVILONU–STAVEBNÍ ÚPRAVY PAVILONU B–PD–ZD/23/446</v>
      </c>
      <c r="F115" s="249"/>
      <c r="G115" s="249"/>
      <c r="H115" s="249"/>
      <c r="L115" s="32"/>
    </row>
    <row r="116" spans="2:63" ht="12" customHeight="1">
      <c r="B116" s="20"/>
      <c r="C116" s="27" t="s">
        <v>123</v>
      </c>
      <c r="L116" s="20"/>
    </row>
    <row r="117" spans="2:63" s="1" customFormat="1" ht="16.5" customHeight="1">
      <c r="B117" s="32"/>
      <c r="E117" s="248" t="s">
        <v>761</v>
      </c>
      <c r="F117" s="247"/>
      <c r="G117" s="247"/>
      <c r="H117" s="247"/>
      <c r="L117" s="32"/>
    </row>
    <row r="118" spans="2:63" s="1" customFormat="1" ht="12" customHeight="1">
      <c r="B118" s="32"/>
      <c r="C118" s="27" t="s">
        <v>762</v>
      </c>
      <c r="L118" s="32"/>
    </row>
    <row r="119" spans="2:63" s="1" customFormat="1" ht="16.5" customHeight="1">
      <c r="B119" s="32"/>
      <c r="E119" s="208" t="str">
        <f>E11</f>
        <v>D.1.4.2 - Vytápění</v>
      </c>
      <c r="F119" s="247"/>
      <c r="G119" s="247"/>
      <c r="H119" s="247"/>
      <c r="L119" s="32"/>
    </row>
    <row r="120" spans="2:63" s="1" customFormat="1" ht="6.95" customHeight="1">
      <c r="B120" s="32"/>
      <c r="L120" s="32"/>
    </row>
    <row r="121" spans="2:63" s="1" customFormat="1" ht="12" customHeight="1">
      <c r="B121" s="32"/>
      <c r="C121" s="27" t="s">
        <v>20</v>
      </c>
      <c r="F121" s="25" t="str">
        <f>F14</f>
        <v xml:space="preserve"> </v>
      </c>
      <c r="I121" s="27" t="s">
        <v>22</v>
      </c>
      <c r="J121" s="52" t="str">
        <f>IF(J14="","",J14)</f>
        <v>24. 3. 2025</v>
      </c>
      <c r="L121" s="32"/>
    </row>
    <row r="122" spans="2:63" s="1" customFormat="1" ht="6.95" customHeight="1">
      <c r="B122" s="32"/>
      <c r="L122" s="32"/>
    </row>
    <row r="123" spans="2:63" s="1" customFormat="1" ht="15.2" customHeight="1">
      <c r="B123" s="32"/>
      <c r="C123" s="27" t="s">
        <v>24</v>
      </c>
      <c r="F123" s="25" t="str">
        <f>E17</f>
        <v>KRÁLOVÉHRADECKÝ KRAJ</v>
      </c>
      <c r="I123" s="27" t="s">
        <v>30</v>
      </c>
      <c r="J123" s="30" t="str">
        <f>E23</f>
        <v>KANIA a.s.</v>
      </c>
      <c r="L123" s="32"/>
    </row>
    <row r="124" spans="2:63" s="1" customFormat="1" ht="15.2" customHeight="1">
      <c r="B124" s="32"/>
      <c r="C124" s="27" t="s">
        <v>28</v>
      </c>
      <c r="F124" s="25" t="str">
        <f>IF(E20="","",E20)</f>
        <v>Vyplň údaj</v>
      </c>
      <c r="I124" s="27" t="s">
        <v>33</v>
      </c>
      <c r="J124" s="30" t="str">
        <f>E26</f>
        <v xml:space="preserve"> </v>
      </c>
      <c r="L124" s="32"/>
    </row>
    <row r="125" spans="2:63" s="1" customFormat="1" ht="10.35" customHeight="1">
      <c r="B125" s="32"/>
      <c r="L125" s="32"/>
    </row>
    <row r="126" spans="2:63" s="10" customFormat="1" ht="29.25" customHeight="1">
      <c r="B126" s="116"/>
      <c r="C126" s="117" t="s">
        <v>151</v>
      </c>
      <c r="D126" s="118" t="s">
        <v>61</v>
      </c>
      <c r="E126" s="118" t="s">
        <v>57</v>
      </c>
      <c r="F126" s="118" t="s">
        <v>58</v>
      </c>
      <c r="G126" s="118" t="s">
        <v>152</v>
      </c>
      <c r="H126" s="118" t="s">
        <v>153</v>
      </c>
      <c r="I126" s="118" t="s">
        <v>154</v>
      </c>
      <c r="J126" s="118" t="s">
        <v>127</v>
      </c>
      <c r="K126" s="119" t="s">
        <v>155</v>
      </c>
      <c r="L126" s="116"/>
      <c r="M126" s="59" t="s">
        <v>1</v>
      </c>
      <c r="N126" s="60" t="s">
        <v>40</v>
      </c>
      <c r="O126" s="60" t="s">
        <v>156</v>
      </c>
      <c r="P126" s="60" t="s">
        <v>157</v>
      </c>
      <c r="Q126" s="60" t="s">
        <v>158</v>
      </c>
      <c r="R126" s="60" t="s">
        <v>159</v>
      </c>
      <c r="S126" s="60" t="s">
        <v>160</v>
      </c>
      <c r="T126" s="61" t="s">
        <v>161</v>
      </c>
    </row>
    <row r="127" spans="2:63" s="1" customFormat="1" ht="22.9" customHeight="1">
      <c r="B127" s="32"/>
      <c r="C127" s="64" t="s">
        <v>162</v>
      </c>
      <c r="J127" s="120">
        <f>BK127</f>
        <v>0</v>
      </c>
      <c r="L127" s="32"/>
      <c r="M127" s="62"/>
      <c r="N127" s="53"/>
      <c r="O127" s="53"/>
      <c r="P127" s="121">
        <f>P128+P136+P142+P160+P185+P196+P202</f>
        <v>0</v>
      </c>
      <c r="Q127" s="53"/>
      <c r="R127" s="121">
        <f>R128+R136+R142+R160+R185+R196+R202</f>
        <v>0</v>
      </c>
      <c r="S127" s="53"/>
      <c r="T127" s="122">
        <f>T128+T136+T142+T160+T185+T196+T202</f>
        <v>0</v>
      </c>
      <c r="AT127" s="17" t="s">
        <v>75</v>
      </c>
      <c r="AU127" s="17" t="s">
        <v>129</v>
      </c>
      <c r="BK127" s="123">
        <f>BK128+BK136+BK142+BK160+BK185+BK196+BK202</f>
        <v>0</v>
      </c>
    </row>
    <row r="128" spans="2:63" s="11" customFormat="1" ht="25.9" customHeight="1">
      <c r="B128" s="124"/>
      <c r="D128" s="125" t="s">
        <v>75</v>
      </c>
      <c r="E128" s="126" t="s">
        <v>1178</v>
      </c>
      <c r="F128" s="126" t="s">
        <v>1179</v>
      </c>
      <c r="I128" s="127"/>
      <c r="J128" s="128">
        <f>BK128</f>
        <v>0</v>
      </c>
      <c r="L128" s="124"/>
      <c r="M128" s="129"/>
      <c r="P128" s="130">
        <f>SUM(P129:P135)</f>
        <v>0</v>
      </c>
      <c r="R128" s="130">
        <f>SUM(R129:R135)</f>
        <v>0</v>
      </c>
      <c r="T128" s="131">
        <f>SUM(T129:T135)</f>
        <v>0</v>
      </c>
      <c r="AR128" s="125" t="s">
        <v>86</v>
      </c>
      <c r="AT128" s="132" t="s">
        <v>75</v>
      </c>
      <c r="AU128" s="132" t="s">
        <v>76</v>
      </c>
      <c r="AY128" s="125" t="s">
        <v>165</v>
      </c>
      <c r="BK128" s="133">
        <f>SUM(BK129:BK135)</f>
        <v>0</v>
      </c>
    </row>
    <row r="129" spans="2:65" s="1" customFormat="1" ht="16.5" customHeight="1">
      <c r="B129" s="136"/>
      <c r="C129" s="137" t="s">
        <v>84</v>
      </c>
      <c r="D129" s="137" t="s">
        <v>167</v>
      </c>
      <c r="E129" s="138" t="s">
        <v>776</v>
      </c>
      <c r="F129" s="139" t="s">
        <v>1180</v>
      </c>
      <c r="G129" s="140" t="s">
        <v>387</v>
      </c>
      <c r="H129" s="141">
        <v>1</v>
      </c>
      <c r="I129" s="142"/>
      <c r="J129" s="143">
        <f>ROUND(I129*H129,2)</f>
        <v>0</v>
      </c>
      <c r="K129" s="139" t="s">
        <v>1</v>
      </c>
      <c r="L129" s="32"/>
      <c r="M129" s="144" t="s">
        <v>1</v>
      </c>
      <c r="N129" s="145" t="s">
        <v>41</v>
      </c>
      <c r="P129" s="146">
        <f>O129*H129</f>
        <v>0</v>
      </c>
      <c r="Q129" s="146">
        <v>0</v>
      </c>
      <c r="R129" s="146">
        <f>Q129*H129</f>
        <v>0</v>
      </c>
      <c r="S129" s="146">
        <v>0</v>
      </c>
      <c r="T129" s="147">
        <f>S129*H129</f>
        <v>0</v>
      </c>
      <c r="AR129" s="148" t="s">
        <v>261</v>
      </c>
      <c r="AT129" s="148" t="s">
        <v>167</v>
      </c>
      <c r="AU129" s="148" t="s">
        <v>84</v>
      </c>
      <c r="AY129" s="17" t="s">
        <v>165</v>
      </c>
      <c r="BE129" s="149">
        <f>IF(N129="základní",J129,0)</f>
        <v>0</v>
      </c>
      <c r="BF129" s="149">
        <f>IF(N129="snížená",J129,0)</f>
        <v>0</v>
      </c>
      <c r="BG129" s="149">
        <f>IF(N129="zákl. přenesená",J129,0)</f>
        <v>0</v>
      </c>
      <c r="BH129" s="149">
        <f>IF(N129="sníž. přenesená",J129,0)</f>
        <v>0</v>
      </c>
      <c r="BI129" s="149">
        <f>IF(N129="nulová",J129,0)</f>
        <v>0</v>
      </c>
      <c r="BJ129" s="17" t="s">
        <v>84</v>
      </c>
      <c r="BK129" s="149">
        <f>ROUND(I129*H129,2)</f>
        <v>0</v>
      </c>
      <c r="BL129" s="17" t="s">
        <v>261</v>
      </c>
      <c r="BM129" s="148" t="s">
        <v>86</v>
      </c>
    </row>
    <row r="130" spans="2:65" s="1" customFormat="1" ht="16.5" customHeight="1">
      <c r="B130" s="136"/>
      <c r="C130" s="137" t="s">
        <v>86</v>
      </c>
      <c r="D130" s="137" t="s">
        <v>167</v>
      </c>
      <c r="E130" s="138" t="s">
        <v>1181</v>
      </c>
      <c r="F130" s="139" t="s">
        <v>1182</v>
      </c>
      <c r="G130" s="140" t="s">
        <v>387</v>
      </c>
      <c r="H130" s="141">
        <v>2</v>
      </c>
      <c r="I130" s="142"/>
      <c r="J130" s="143">
        <f>ROUND(I130*H130,2)</f>
        <v>0</v>
      </c>
      <c r="K130" s="139" t="s">
        <v>788</v>
      </c>
      <c r="L130" s="32"/>
      <c r="M130" s="144" t="s">
        <v>1</v>
      </c>
      <c r="N130" s="145" t="s">
        <v>41</v>
      </c>
      <c r="P130" s="146">
        <f>O130*H130</f>
        <v>0</v>
      </c>
      <c r="Q130" s="146">
        <v>0</v>
      </c>
      <c r="R130" s="146">
        <f>Q130*H130</f>
        <v>0</v>
      </c>
      <c r="S130" s="146">
        <v>0</v>
      </c>
      <c r="T130" s="147">
        <f>S130*H130</f>
        <v>0</v>
      </c>
      <c r="AR130" s="148" t="s">
        <v>261</v>
      </c>
      <c r="AT130" s="148" t="s">
        <v>167</v>
      </c>
      <c r="AU130" s="148" t="s">
        <v>84</v>
      </c>
      <c r="AY130" s="17" t="s">
        <v>165</v>
      </c>
      <c r="BE130" s="149">
        <f>IF(N130="základní",J130,0)</f>
        <v>0</v>
      </c>
      <c r="BF130" s="149">
        <f>IF(N130="snížená",J130,0)</f>
        <v>0</v>
      </c>
      <c r="BG130" s="149">
        <f>IF(N130="zákl. přenesená",J130,0)</f>
        <v>0</v>
      </c>
      <c r="BH130" s="149">
        <f>IF(N130="sníž. přenesená",J130,0)</f>
        <v>0</v>
      </c>
      <c r="BI130" s="149">
        <f>IF(N130="nulová",J130,0)</f>
        <v>0</v>
      </c>
      <c r="BJ130" s="17" t="s">
        <v>84</v>
      </c>
      <c r="BK130" s="149">
        <f>ROUND(I130*H130,2)</f>
        <v>0</v>
      </c>
      <c r="BL130" s="17" t="s">
        <v>261</v>
      </c>
      <c r="BM130" s="148" t="s">
        <v>116</v>
      </c>
    </row>
    <row r="131" spans="2:65" s="1" customFormat="1" ht="16.5" customHeight="1">
      <c r="B131" s="136"/>
      <c r="C131" s="137" t="s">
        <v>113</v>
      </c>
      <c r="D131" s="137" t="s">
        <v>167</v>
      </c>
      <c r="E131" s="138" t="s">
        <v>778</v>
      </c>
      <c r="F131" s="139" t="s">
        <v>1183</v>
      </c>
      <c r="G131" s="140" t="s">
        <v>448</v>
      </c>
      <c r="H131" s="141">
        <v>2</v>
      </c>
      <c r="I131" s="142"/>
      <c r="J131" s="143">
        <f>ROUND(I131*H131,2)</f>
        <v>0</v>
      </c>
      <c r="K131" s="139" t="s">
        <v>1</v>
      </c>
      <c r="L131" s="32"/>
      <c r="M131" s="144" t="s">
        <v>1</v>
      </c>
      <c r="N131" s="145" t="s">
        <v>41</v>
      </c>
      <c r="P131" s="146">
        <f>O131*H131</f>
        <v>0</v>
      </c>
      <c r="Q131" s="146">
        <v>0</v>
      </c>
      <c r="R131" s="146">
        <f>Q131*H131</f>
        <v>0</v>
      </c>
      <c r="S131" s="146">
        <v>0</v>
      </c>
      <c r="T131" s="147">
        <f>S131*H131</f>
        <v>0</v>
      </c>
      <c r="AR131" s="148" t="s">
        <v>261</v>
      </c>
      <c r="AT131" s="148" t="s">
        <v>167</v>
      </c>
      <c r="AU131" s="148" t="s">
        <v>84</v>
      </c>
      <c r="AY131" s="17" t="s">
        <v>165</v>
      </c>
      <c r="BE131" s="149">
        <f>IF(N131="základní",J131,0)</f>
        <v>0</v>
      </c>
      <c r="BF131" s="149">
        <f>IF(N131="snížená",J131,0)</f>
        <v>0</v>
      </c>
      <c r="BG131" s="149">
        <f>IF(N131="zákl. přenesená",J131,0)</f>
        <v>0</v>
      </c>
      <c r="BH131" s="149">
        <f>IF(N131="sníž. přenesená",J131,0)</f>
        <v>0</v>
      </c>
      <c r="BI131" s="149">
        <f>IF(N131="nulová",J131,0)</f>
        <v>0</v>
      </c>
      <c r="BJ131" s="17" t="s">
        <v>84</v>
      </c>
      <c r="BK131" s="149">
        <f>ROUND(I131*H131,2)</f>
        <v>0</v>
      </c>
      <c r="BL131" s="17" t="s">
        <v>261</v>
      </c>
      <c r="BM131" s="148" t="s">
        <v>193</v>
      </c>
    </row>
    <row r="132" spans="2:65" s="1" customFormat="1" ht="16.5" customHeight="1">
      <c r="B132" s="136"/>
      <c r="C132" s="137" t="s">
        <v>116</v>
      </c>
      <c r="D132" s="137" t="s">
        <v>167</v>
      </c>
      <c r="E132" s="138" t="s">
        <v>780</v>
      </c>
      <c r="F132" s="139" t="s">
        <v>1184</v>
      </c>
      <c r="G132" s="140" t="s">
        <v>387</v>
      </c>
      <c r="H132" s="141">
        <v>15</v>
      </c>
      <c r="I132" s="142"/>
      <c r="J132" s="143">
        <f>ROUND(I132*H132,2)</f>
        <v>0</v>
      </c>
      <c r="K132" s="139" t="s">
        <v>1</v>
      </c>
      <c r="L132" s="32"/>
      <c r="M132" s="144" t="s">
        <v>1</v>
      </c>
      <c r="N132" s="145" t="s">
        <v>41</v>
      </c>
      <c r="P132" s="146">
        <f>O132*H132</f>
        <v>0</v>
      </c>
      <c r="Q132" s="146">
        <v>0</v>
      </c>
      <c r="R132" s="146">
        <f>Q132*H132</f>
        <v>0</v>
      </c>
      <c r="S132" s="146">
        <v>0</v>
      </c>
      <c r="T132" s="147">
        <f>S132*H132</f>
        <v>0</v>
      </c>
      <c r="AR132" s="148" t="s">
        <v>261</v>
      </c>
      <c r="AT132" s="148" t="s">
        <v>167</v>
      </c>
      <c r="AU132" s="148" t="s">
        <v>84</v>
      </c>
      <c r="AY132" s="17" t="s">
        <v>165</v>
      </c>
      <c r="BE132" s="149">
        <f>IF(N132="základní",J132,0)</f>
        <v>0</v>
      </c>
      <c r="BF132" s="149">
        <f>IF(N132="snížená",J132,0)</f>
        <v>0</v>
      </c>
      <c r="BG132" s="149">
        <f>IF(N132="zákl. přenesená",J132,0)</f>
        <v>0</v>
      </c>
      <c r="BH132" s="149">
        <f>IF(N132="sníž. přenesená",J132,0)</f>
        <v>0</v>
      </c>
      <c r="BI132" s="149">
        <f>IF(N132="nulová",J132,0)</f>
        <v>0</v>
      </c>
      <c r="BJ132" s="17" t="s">
        <v>84</v>
      </c>
      <c r="BK132" s="149">
        <f>ROUND(I132*H132,2)</f>
        <v>0</v>
      </c>
      <c r="BL132" s="17" t="s">
        <v>261</v>
      </c>
      <c r="BM132" s="148" t="s">
        <v>216</v>
      </c>
    </row>
    <row r="133" spans="2:65" s="1" customFormat="1" ht="19.5">
      <c r="B133" s="32"/>
      <c r="D133" s="154" t="s">
        <v>175</v>
      </c>
      <c r="F133" s="155" t="s">
        <v>1185</v>
      </c>
      <c r="I133" s="152"/>
      <c r="L133" s="32"/>
      <c r="M133" s="153"/>
      <c r="T133" s="56"/>
      <c r="AT133" s="17" t="s">
        <v>175</v>
      </c>
      <c r="AU133" s="17" t="s">
        <v>84</v>
      </c>
    </row>
    <row r="134" spans="2:65" s="1" customFormat="1" ht="16.5" customHeight="1">
      <c r="B134" s="136"/>
      <c r="C134" s="137" t="s">
        <v>201</v>
      </c>
      <c r="D134" s="137" t="s">
        <v>167</v>
      </c>
      <c r="E134" s="138" t="s">
        <v>782</v>
      </c>
      <c r="F134" s="139" t="s">
        <v>1186</v>
      </c>
      <c r="G134" s="140" t="s">
        <v>387</v>
      </c>
      <c r="H134" s="141">
        <v>1</v>
      </c>
      <c r="I134" s="142"/>
      <c r="J134" s="143">
        <f>ROUND(I134*H134,2)</f>
        <v>0</v>
      </c>
      <c r="K134" s="139" t="s">
        <v>1</v>
      </c>
      <c r="L134" s="32"/>
      <c r="M134" s="144" t="s">
        <v>1</v>
      </c>
      <c r="N134" s="145" t="s">
        <v>41</v>
      </c>
      <c r="P134" s="146">
        <f>O134*H134</f>
        <v>0</v>
      </c>
      <c r="Q134" s="146">
        <v>0</v>
      </c>
      <c r="R134" s="146">
        <f>Q134*H134</f>
        <v>0</v>
      </c>
      <c r="S134" s="146">
        <v>0</v>
      </c>
      <c r="T134" s="147">
        <f>S134*H134</f>
        <v>0</v>
      </c>
      <c r="AR134" s="148" t="s">
        <v>261</v>
      </c>
      <c r="AT134" s="148" t="s">
        <v>167</v>
      </c>
      <c r="AU134" s="148" t="s">
        <v>84</v>
      </c>
      <c r="AY134" s="17" t="s">
        <v>165</v>
      </c>
      <c r="BE134" s="149">
        <f>IF(N134="základní",J134,0)</f>
        <v>0</v>
      </c>
      <c r="BF134" s="149">
        <f>IF(N134="snížená",J134,0)</f>
        <v>0</v>
      </c>
      <c r="BG134" s="149">
        <f>IF(N134="zákl. přenesená",J134,0)</f>
        <v>0</v>
      </c>
      <c r="BH134" s="149">
        <f>IF(N134="sníž. přenesená",J134,0)</f>
        <v>0</v>
      </c>
      <c r="BI134" s="149">
        <f>IF(N134="nulová",J134,0)</f>
        <v>0</v>
      </c>
      <c r="BJ134" s="17" t="s">
        <v>84</v>
      </c>
      <c r="BK134" s="149">
        <f>ROUND(I134*H134,2)</f>
        <v>0</v>
      </c>
      <c r="BL134" s="17" t="s">
        <v>261</v>
      </c>
      <c r="BM134" s="148" t="s">
        <v>226</v>
      </c>
    </row>
    <row r="135" spans="2:65" s="1" customFormat="1" ht="16.5" customHeight="1">
      <c r="B135" s="136"/>
      <c r="C135" s="137" t="s">
        <v>193</v>
      </c>
      <c r="D135" s="137" t="s">
        <v>167</v>
      </c>
      <c r="E135" s="138" t="s">
        <v>1187</v>
      </c>
      <c r="F135" s="139" t="s">
        <v>1188</v>
      </c>
      <c r="G135" s="140" t="s">
        <v>182</v>
      </c>
      <c r="H135" s="141">
        <v>1.54</v>
      </c>
      <c r="I135" s="142"/>
      <c r="J135" s="143">
        <f>ROUND(I135*H135,2)</f>
        <v>0</v>
      </c>
      <c r="K135" s="139" t="s">
        <v>788</v>
      </c>
      <c r="L135" s="32"/>
      <c r="M135" s="144" t="s">
        <v>1</v>
      </c>
      <c r="N135" s="145" t="s">
        <v>41</v>
      </c>
      <c r="P135" s="146">
        <f>O135*H135</f>
        <v>0</v>
      </c>
      <c r="Q135" s="146">
        <v>0</v>
      </c>
      <c r="R135" s="146">
        <f>Q135*H135</f>
        <v>0</v>
      </c>
      <c r="S135" s="146">
        <v>0</v>
      </c>
      <c r="T135" s="147">
        <f>S135*H135</f>
        <v>0</v>
      </c>
      <c r="AR135" s="148" t="s">
        <v>261</v>
      </c>
      <c r="AT135" s="148" t="s">
        <v>167</v>
      </c>
      <c r="AU135" s="148" t="s">
        <v>84</v>
      </c>
      <c r="AY135" s="17" t="s">
        <v>165</v>
      </c>
      <c r="BE135" s="149">
        <f>IF(N135="základní",J135,0)</f>
        <v>0</v>
      </c>
      <c r="BF135" s="149">
        <f>IF(N135="snížená",J135,0)</f>
        <v>0</v>
      </c>
      <c r="BG135" s="149">
        <f>IF(N135="zákl. přenesená",J135,0)</f>
        <v>0</v>
      </c>
      <c r="BH135" s="149">
        <f>IF(N135="sníž. přenesená",J135,0)</f>
        <v>0</v>
      </c>
      <c r="BI135" s="149">
        <f>IF(N135="nulová",J135,0)</f>
        <v>0</v>
      </c>
      <c r="BJ135" s="17" t="s">
        <v>84</v>
      </c>
      <c r="BK135" s="149">
        <f>ROUND(I135*H135,2)</f>
        <v>0</v>
      </c>
      <c r="BL135" s="17" t="s">
        <v>261</v>
      </c>
      <c r="BM135" s="148" t="s">
        <v>8</v>
      </c>
    </row>
    <row r="136" spans="2:65" s="11" customFormat="1" ht="25.9" customHeight="1">
      <c r="B136" s="124"/>
      <c r="D136" s="125" t="s">
        <v>75</v>
      </c>
      <c r="E136" s="126" t="s">
        <v>1189</v>
      </c>
      <c r="F136" s="126" t="s">
        <v>1190</v>
      </c>
      <c r="I136" s="127"/>
      <c r="J136" s="128">
        <f>BK136</f>
        <v>0</v>
      </c>
      <c r="L136" s="124"/>
      <c r="M136" s="129"/>
      <c r="P136" s="130">
        <f>SUM(P137:P141)</f>
        <v>0</v>
      </c>
      <c r="R136" s="130">
        <f>SUM(R137:R141)</f>
        <v>0</v>
      </c>
      <c r="T136" s="131">
        <f>SUM(T137:T141)</f>
        <v>0</v>
      </c>
      <c r="AR136" s="125" t="s">
        <v>86</v>
      </c>
      <c r="AT136" s="132" t="s">
        <v>75</v>
      </c>
      <c r="AU136" s="132" t="s">
        <v>76</v>
      </c>
      <c r="AY136" s="125" t="s">
        <v>165</v>
      </c>
      <c r="BK136" s="133">
        <f>SUM(BK137:BK141)</f>
        <v>0</v>
      </c>
    </row>
    <row r="137" spans="2:65" s="1" customFormat="1" ht="16.5" customHeight="1">
      <c r="B137" s="136"/>
      <c r="C137" s="137" t="s">
        <v>211</v>
      </c>
      <c r="D137" s="137" t="s">
        <v>167</v>
      </c>
      <c r="E137" s="138" t="s">
        <v>1191</v>
      </c>
      <c r="F137" s="139" t="s">
        <v>1192</v>
      </c>
      <c r="G137" s="140" t="s">
        <v>620</v>
      </c>
      <c r="H137" s="141">
        <v>45</v>
      </c>
      <c r="I137" s="142"/>
      <c r="J137" s="143">
        <f>ROUND(I137*H137,2)</f>
        <v>0</v>
      </c>
      <c r="K137" s="139" t="s">
        <v>788</v>
      </c>
      <c r="L137" s="32"/>
      <c r="M137" s="144" t="s">
        <v>1</v>
      </c>
      <c r="N137" s="145" t="s">
        <v>41</v>
      </c>
      <c r="P137" s="146">
        <f>O137*H137</f>
        <v>0</v>
      </c>
      <c r="Q137" s="146">
        <v>0</v>
      </c>
      <c r="R137" s="146">
        <f>Q137*H137</f>
        <v>0</v>
      </c>
      <c r="S137" s="146">
        <v>0</v>
      </c>
      <c r="T137" s="147">
        <f>S137*H137</f>
        <v>0</v>
      </c>
      <c r="AR137" s="148" t="s">
        <v>261</v>
      </c>
      <c r="AT137" s="148" t="s">
        <v>167</v>
      </c>
      <c r="AU137" s="148" t="s">
        <v>84</v>
      </c>
      <c r="AY137" s="17" t="s">
        <v>165</v>
      </c>
      <c r="BE137" s="149">
        <f>IF(N137="základní",J137,0)</f>
        <v>0</v>
      </c>
      <c r="BF137" s="149">
        <f>IF(N137="snížená",J137,0)</f>
        <v>0</v>
      </c>
      <c r="BG137" s="149">
        <f>IF(N137="zákl. přenesená",J137,0)</f>
        <v>0</v>
      </c>
      <c r="BH137" s="149">
        <f>IF(N137="sníž. přenesená",J137,0)</f>
        <v>0</v>
      </c>
      <c r="BI137" s="149">
        <f>IF(N137="nulová",J137,0)</f>
        <v>0</v>
      </c>
      <c r="BJ137" s="17" t="s">
        <v>84</v>
      </c>
      <c r="BK137" s="149">
        <f>ROUND(I137*H137,2)</f>
        <v>0</v>
      </c>
      <c r="BL137" s="17" t="s">
        <v>261</v>
      </c>
      <c r="BM137" s="148" t="s">
        <v>250</v>
      </c>
    </row>
    <row r="138" spans="2:65" s="1" customFormat="1" ht="16.5" customHeight="1">
      <c r="B138" s="136"/>
      <c r="C138" s="137" t="s">
        <v>216</v>
      </c>
      <c r="D138" s="137" t="s">
        <v>167</v>
      </c>
      <c r="E138" s="138" t="s">
        <v>1037</v>
      </c>
      <c r="F138" s="139" t="s">
        <v>1038</v>
      </c>
      <c r="G138" s="140" t="s">
        <v>620</v>
      </c>
      <c r="H138" s="141">
        <v>7</v>
      </c>
      <c r="I138" s="142"/>
      <c r="J138" s="143">
        <f>ROUND(I138*H138,2)</f>
        <v>0</v>
      </c>
      <c r="K138" s="139" t="s">
        <v>788</v>
      </c>
      <c r="L138" s="32"/>
      <c r="M138" s="144" t="s">
        <v>1</v>
      </c>
      <c r="N138" s="145" t="s">
        <v>41</v>
      </c>
      <c r="P138" s="146">
        <f>O138*H138</f>
        <v>0</v>
      </c>
      <c r="Q138" s="146">
        <v>0</v>
      </c>
      <c r="R138" s="146">
        <f>Q138*H138</f>
        <v>0</v>
      </c>
      <c r="S138" s="146">
        <v>0</v>
      </c>
      <c r="T138" s="147">
        <f>S138*H138</f>
        <v>0</v>
      </c>
      <c r="AR138" s="148" t="s">
        <v>261</v>
      </c>
      <c r="AT138" s="148" t="s">
        <v>167</v>
      </c>
      <c r="AU138" s="148" t="s">
        <v>84</v>
      </c>
      <c r="AY138" s="17" t="s">
        <v>165</v>
      </c>
      <c r="BE138" s="149">
        <f>IF(N138="základní",J138,0)</f>
        <v>0</v>
      </c>
      <c r="BF138" s="149">
        <f>IF(N138="snížená",J138,0)</f>
        <v>0</v>
      </c>
      <c r="BG138" s="149">
        <f>IF(N138="zákl. přenesená",J138,0)</f>
        <v>0</v>
      </c>
      <c r="BH138" s="149">
        <f>IF(N138="sníž. přenesená",J138,0)</f>
        <v>0</v>
      </c>
      <c r="BI138" s="149">
        <f>IF(N138="nulová",J138,0)</f>
        <v>0</v>
      </c>
      <c r="BJ138" s="17" t="s">
        <v>84</v>
      </c>
      <c r="BK138" s="149">
        <f>ROUND(I138*H138,2)</f>
        <v>0</v>
      </c>
      <c r="BL138" s="17" t="s">
        <v>261</v>
      </c>
      <c r="BM138" s="148" t="s">
        <v>261</v>
      </c>
    </row>
    <row r="139" spans="2:65" s="1" customFormat="1" ht="16.5" customHeight="1">
      <c r="B139" s="136"/>
      <c r="C139" s="137" t="s">
        <v>221</v>
      </c>
      <c r="D139" s="137" t="s">
        <v>167</v>
      </c>
      <c r="E139" s="138" t="s">
        <v>1193</v>
      </c>
      <c r="F139" s="139" t="s">
        <v>1194</v>
      </c>
      <c r="G139" s="140" t="s">
        <v>620</v>
      </c>
      <c r="H139" s="141">
        <v>28</v>
      </c>
      <c r="I139" s="142"/>
      <c r="J139" s="143">
        <f>ROUND(I139*H139,2)</f>
        <v>0</v>
      </c>
      <c r="K139" s="139" t="s">
        <v>788</v>
      </c>
      <c r="L139" s="32"/>
      <c r="M139" s="144" t="s">
        <v>1</v>
      </c>
      <c r="N139" s="145" t="s">
        <v>41</v>
      </c>
      <c r="P139" s="146">
        <f>O139*H139</f>
        <v>0</v>
      </c>
      <c r="Q139" s="146">
        <v>0</v>
      </c>
      <c r="R139" s="146">
        <f>Q139*H139</f>
        <v>0</v>
      </c>
      <c r="S139" s="146">
        <v>0</v>
      </c>
      <c r="T139" s="147">
        <f>S139*H139</f>
        <v>0</v>
      </c>
      <c r="AR139" s="148" t="s">
        <v>261</v>
      </c>
      <c r="AT139" s="148" t="s">
        <v>167</v>
      </c>
      <c r="AU139" s="148" t="s">
        <v>84</v>
      </c>
      <c r="AY139" s="17" t="s">
        <v>165</v>
      </c>
      <c r="BE139" s="149">
        <f>IF(N139="základní",J139,0)</f>
        <v>0</v>
      </c>
      <c r="BF139" s="149">
        <f>IF(N139="snížená",J139,0)</f>
        <v>0</v>
      </c>
      <c r="BG139" s="149">
        <f>IF(N139="zákl. přenesená",J139,0)</f>
        <v>0</v>
      </c>
      <c r="BH139" s="149">
        <f>IF(N139="sníž. přenesená",J139,0)</f>
        <v>0</v>
      </c>
      <c r="BI139" s="149">
        <f>IF(N139="nulová",J139,0)</f>
        <v>0</v>
      </c>
      <c r="BJ139" s="17" t="s">
        <v>84</v>
      </c>
      <c r="BK139" s="149">
        <f>ROUND(I139*H139,2)</f>
        <v>0</v>
      </c>
      <c r="BL139" s="17" t="s">
        <v>261</v>
      </c>
      <c r="BM139" s="148" t="s">
        <v>273</v>
      </c>
    </row>
    <row r="140" spans="2:65" s="1" customFormat="1" ht="16.5" customHeight="1">
      <c r="B140" s="136"/>
      <c r="C140" s="137" t="s">
        <v>226</v>
      </c>
      <c r="D140" s="137" t="s">
        <v>167</v>
      </c>
      <c r="E140" s="138" t="s">
        <v>799</v>
      </c>
      <c r="F140" s="139" t="s">
        <v>1195</v>
      </c>
      <c r="G140" s="140" t="s">
        <v>620</v>
      </c>
      <c r="H140" s="141">
        <v>80</v>
      </c>
      <c r="I140" s="142"/>
      <c r="J140" s="143">
        <f>ROUND(I140*H140,2)</f>
        <v>0</v>
      </c>
      <c r="K140" s="139" t="s">
        <v>788</v>
      </c>
      <c r="L140" s="32"/>
      <c r="M140" s="144" t="s">
        <v>1</v>
      </c>
      <c r="N140" s="145" t="s">
        <v>41</v>
      </c>
      <c r="P140" s="146">
        <f>O140*H140</f>
        <v>0</v>
      </c>
      <c r="Q140" s="146">
        <v>0</v>
      </c>
      <c r="R140" s="146">
        <f>Q140*H140</f>
        <v>0</v>
      </c>
      <c r="S140" s="146">
        <v>0</v>
      </c>
      <c r="T140" s="147">
        <f>S140*H140</f>
        <v>0</v>
      </c>
      <c r="AR140" s="148" t="s">
        <v>261</v>
      </c>
      <c r="AT140" s="148" t="s">
        <v>167</v>
      </c>
      <c r="AU140" s="148" t="s">
        <v>84</v>
      </c>
      <c r="AY140" s="17" t="s">
        <v>165</v>
      </c>
      <c r="BE140" s="149">
        <f>IF(N140="základní",J140,0)</f>
        <v>0</v>
      </c>
      <c r="BF140" s="149">
        <f>IF(N140="snížená",J140,0)</f>
        <v>0</v>
      </c>
      <c r="BG140" s="149">
        <f>IF(N140="zákl. přenesená",J140,0)</f>
        <v>0</v>
      </c>
      <c r="BH140" s="149">
        <f>IF(N140="sníž. přenesená",J140,0)</f>
        <v>0</v>
      </c>
      <c r="BI140" s="149">
        <f>IF(N140="nulová",J140,0)</f>
        <v>0</v>
      </c>
      <c r="BJ140" s="17" t="s">
        <v>84</v>
      </c>
      <c r="BK140" s="149">
        <f>ROUND(I140*H140,2)</f>
        <v>0</v>
      </c>
      <c r="BL140" s="17" t="s">
        <v>261</v>
      </c>
      <c r="BM140" s="148" t="s">
        <v>286</v>
      </c>
    </row>
    <row r="141" spans="2:65" s="1" customFormat="1" ht="16.5" customHeight="1">
      <c r="B141" s="136"/>
      <c r="C141" s="137" t="s">
        <v>231</v>
      </c>
      <c r="D141" s="137" t="s">
        <v>167</v>
      </c>
      <c r="E141" s="138" t="s">
        <v>1196</v>
      </c>
      <c r="F141" s="139" t="s">
        <v>1197</v>
      </c>
      <c r="G141" s="140" t="s">
        <v>182</v>
      </c>
      <c r="H141" s="141">
        <v>0.36599999999999999</v>
      </c>
      <c r="I141" s="142"/>
      <c r="J141" s="143">
        <f>ROUND(I141*H141,2)</f>
        <v>0</v>
      </c>
      <c r="K141" s="139" t="s">
        <v>788</v>
      </c>
      <c r="L141" s="32"/>
      <c r="M141" s="144" t="s">
        <v>1</v>
      </c>
      <c r="N141" s="145" t="s">
        <v>41</v>
      </c>
      <c r="P141" s="146">
        <f>O141*H141</f>
        <v>0</v>
      </c>
      <c r="Q141" s="146">
        <v>0</v>
      </c>
      <c r="R141" s="146">
        <f>Q141*H141</f>
        <v>0</v>
      </c>
      <c r="S141" s="146">
        <v>0</v>
      </c>
      <c r="T141" s="147">
        <f>S141*H141</f>
        <v>0</v>
      </c>
      <c r="AR141" s="148" t="s">
        <v>261</v>
      </c>
      <c r="AT141" s="148" t="s">
        <v>167</v>
      </c>
      <c r="AU141" s="148" t="s">
        <v>84</v>
      </c>
      <c r="AY141" s="17" t="s">
        <v>165</v>
      </c>
      <c r="BE141" s="149">
        <f>IF(N141="základní",J141,0)</f>
        <v>0</v>
      </c>
      <c r="BF141" s="149">
        <f>IF(N141="snížená",J141,0)</f>
        <v>0</v>
      </c>
      <c r="BG141" s="149">
        <f>IF(N141="zákl. přenesená",J141,0)</f>
        <v>0</v>
      </c>
      <c r="BH141" s="149">
        <f>IF(N141="sníž. přenesená",J141,0)</f>
        <v>0</v>
      </c>
      <c r="BI141" s="149">
        <f>IF(N141="nulová",J141,0)</f>
        <v>0</v>
      </c>
      <c r="BJ141" s="17" t="s">
        <v>84</v>
      </c>
      <c r="BK141" s="149">
        <f>ROUND(I141*H141,2)</f>
        <v>0</v>
      </c>
      <c r="BL141" s="17" t="s">
        <v>261</v>
      </c>
      <c r="BM141" s="148" t="s">
        <v>297</v>
      </c>
    </row>
    <row r="142" spans="2:65" s="11" customFormat="1" ht="25.9" customHeight="1">
      <c r="B142" s="124"/>
      <c r="D142" s="125" t="s">
        <v>75</v>
      </c>
      <c r="E142" s="126" t="s">
        <v>923</v>
      </c>
      <c r="F142" s="126" t="s">
        <v>924</v>
      </c>
      <c r="I142" s="127"/>
      <c r="J142" s="128">
        <f>BK142</f>
        <v>0</v>
      </c>
      <c r="L142" s="124"/>
      <c r="M142" s="129"/>
      <c r="P142" s="130">
        <f>SUM(P143:P159)</f>
        <v>0</v>
      </c>
      <c r="R142" s="130">
        <f>SUM(R143:R159)</f>
        <v>0</v>
      </c>
      <c r="T142" s="131">
        <f>SUM(T143:T159)</f>
        <v>0</v>
      </c>
      <c r="AR142" s="125" t="s">
        <v>86</v>
      </c>
      <c r="AT142" s="132" t="s">
        <v>75</v>
      </c>
      <c r="AU142" s="132" t="s">
        <v>76</v>
      </c>
      <c r="AY142" s="125" t="s">
        <v>165</v>
      </c>
      <c r="BK142" s="133">
        <f>SUM(BK143:BK159)</f>
        <v>0</v>
      </c>
    </row>
    <row r="143" spans="2:65" s="1" customFormat="1" ht="16.5" customHeight="1">
      <c r="B143" s="136"/>
      <c r="C143" s="137" t="s">
        <v>8</v>
      </c>
      <c r="D143" s="137" t="s">
        <v>167</v>
      </c>
      <c r="E143" s="138" t="s">
        <v>1198</v>
      </c>
      <c r="F143" s="139" t="s">
        <v>1199</v>
      </c>
      <c r="G143" s="140" t="s">
        <v>448</v>
      </c>
      <c r="H143" s="141">
        <v>3</v>
      </c>
      <c r="I143" s="142"/>
      <c r="J143" s="143">
        <f t="shared" ref="J143:J159" si="0">ROUND(I143*H143,2)</f>
        <v>0</v>
      </c>
      <c r="K143" s="139" t="s">
        <v>788</v>
      </c>
      <c r="L143" s="32"/>
      <c r="M143" s="144" t="s">
        <v>1</v>
      </c>
      <c r="N143" s="145" t="s">
        <v>41</v>
      </c>
      <c r="P143" s="146">
        <f t="shared" ref="P143:P159" si="1">O143*H143</f>
        <v>0</v>
      </c>
      <c r="Q143" s="146">
        <v>0</v>
      </c>
      <c r="R143" s="146">
        <f t="shared" ref="R143:R159" si="2">Q143*H143</f>
        <v>0</v>
      </c>
      <c r="S143" s="146">
        <v>0</v>
      </c>
      <c r="T143" s="147">
        <f t="shared" ref="T143:T159" si="3">S143*H143</f>
        <v>0</v>
      </c>
      <c r="AR143" s="148" t="s">
        <v>261</v>
      </c>
      <c r="AT143" s="148" t="s">
        <v>167</v>
      </c>
      <c r="AU143" s="148" t="s">
        <v>84</v>
      </c>
      <c r="AY143" s="17" t="s">
        <v>165</v>
      </c>
      <c r="BE143" s="149">
        <f t="shared" ref="BE143:BE159" si="4">IF(N143="základní",J143,0)</f>
        <v>0</v>
      </c>
      <c r="BF143" s="149">
        <f t="shared" ref="BF143:BF159" si="5">IF(N143="snížená",J143,0)</f>
        <v>0</v>
      </c>
      <c r="BG143" s="149">
        <f t="shared" ref="BG143:BG159" si="6">IF(N143="zákl. přenesená",J143,0)</f>
        <v>0</v>
      </c>
      <c r="BH143" s="149">
        <f t="shared" ref="BH143:BH159" si="7">IF(N143="sníž. přenesená",J143,0)</f>
        <v>0</v>
      </c>
      <c r="BI143" s="149">
        <f t="shared" ref="BI143:BI159" si="8">IF(N143="nulová",J143,0)</f>
        <v>0</v>
      </c>
      <c r="BJ143" s="17" t="s">
        <v>84</v>
      </c>
      <c r="BK143" s="149">
        <f t="shared" ref="BK143:BK159" si="9">ROUND(I143*H143,2)</f>
        <v>0</v>
      </c>
      <c r="BL143" s="17" t="s">
        <v>261</v>
      </c>
      <c r="BM143" s="148" t="s">
        <v>309</v>
      </c>
    </row>
    <row r="144" spans="2:65" s="1" customFormat="1" ht="16.5" customHeight="1">
      <c r="B144" s="136"/>
      <c r="C144" s="137" t="s">
        <v>245</v>
      </c>
      <c r="D144" s="137" t="s">
        <v>167</v>
      </c>
      <c r="E144" s="138" t="s">
        <v>1200</v>
      </c>
      <c r="F144" s="139" t="s">
        <v>1201</v>
      </c>
      <c r="G144" s="140" t="s">
        <v>448</v>
      </c>
      <c r="H144" s="141">
        <v>2</v>
      </c>
      <c r="I144" s="142"/>
      <c r="J144" s="143">
        <f t="shared" si="0"/>
        <v>0</v>
      </c>
      <c r="K144" s="139" t="s">
        <v>788</v>
      </c>
      <c r="L144" s="32"/>
      <c r="M144" s="144" t="s">
        <v>1</v>
      </c>
      <c r="N144" s="145" t="s">
        <v>41</v>
      </c>
      <c r="P144" s="146">
        <f t="shared" si="1"/>
        <v>0</v>
      </c>
      <c r="Q144" s="146">
        <v>0</v>
      </c>
      <c r="R144" s="146">
        <f t="shared" si="2"/>
        <v>0</v>
      </c>
      <c r="S144" s="146">
        <v>0</v>
      </c>
      <c r="T144" s="147">
        <f t="shared" si="3"/>
        <v>0</v>
      </c>
      <c r="AR144" s="148" t="s">
        <v>261</v>
      </c>
      <c r="AT144" s="148" t="s">
        <v>167</v>
      </c>
      <c r="AU144" s="148" t="s">
        <v>84</v>
      </c>
      <c r="AY144" s="17" t="s">
        <v>165</v>
      </c>
      <c r="BE144" s="149">
        <f t="shared" si="4"/>
        <v>0</v>
      </c>
      <c r="BF144" s="149">
        <f t="shared" si="5"/>
        <v>0</v>
      </c>
      <c r="BG144" s="149">
        <f t="shared" si="6"/>
        <v>0</v>
      </c>
      <c r="BH144" s="149">
        <f t="shared" si="7"/>
        <v>0</v>
      </c>
      <c r="BI144" s="149">
        <f t="shared" si="8"/>
        <v>0</v>
      </c>
      <c r="BJ144" s="17" t="s">
        <v>84</v>
      </c>
      <c r="BK144" s="149">
        <f t="shared" si="9"/>
        <v>0</v>
      </c>
      <c r="BL144" s="17" t="s">
        <v>261</v>
      </c>
      <c r="BM144" s="148" t="s">
        <v>323</v>
      </c>
    </row>
    <row r="145" spans="2:65" s="1" customFormat="1" ht="16.5" customHeight="1">
      <c r="B145" s="136"/>
      <c r="C145" s="137" t="s">
        <v>250</v>
      </c>
      <c r="D145" s="137" t="s">
        <v>167</v>
      </c>
      <c r="E145" s="138" t="s">
        <v>1202</v>
      </c>
      <c r="F145" s="139" t="s">
        <v>1203</v>
      </c>
      <c r="G145" s="140" t="s">
        <v>448</v>
      </c>
      <c r="H145" s="141">
        <v>11</v>
      </c>
      <c r="I145" s="142"/>
      <c r="J145" s="143">
        <f t="shared" si="0"/>
        <v>0</v>
      </c>
      <c r="K145" s="139" t="s">
        <v>788</v>
      </c>
      <c r="L145" s="32"/>
      <c r="M145" s="144" t="s">
        <v>1</v>
      </c>
      <c r="N145" s="145" t="s">
        <v>41</v>
      </c>
      <c r="P145" s="146">
        <f t="shared" si="1"/>
        <v>0</v>
      </c>
      <c r="Q145" s="146">
        <v>0</v>
      </c>
      <c r="R145" s="146">
        <f t="shared" si="2"/>
        <v>0</v>
      </c>
      <c r="S145" s="146">
        <v>0</v>
      </c>
      <c r="T145" s="147">
        <f t="shared" si="3"/>
        <v>0</v>
      </c>
      <c r="AR145" s="148" t="s">
        <v>261</v>
      </c>
      <c r="AT145" s="148" t="s">
        <v>167</v>
      </c>
      <c r="AU145" s="148" t="s">
        <v>84</v>
      </c>
      <c r="AY145" s="17" t="s">
        <v>165</v>
      </c>
      <c r="BE145" s="149">
        <f t="shared" si="4"/>
        <v>0</v>
      </c>
      <c r="BF145" s="149">
        <f t="shared" si="5"/>
        <v>0</v>
      </c>
      <c r="BG145" s="149">
        <f t="shared" si="6"/>
        <v>0</v>
      </c>
      <c r="BH145" s="149">
        <f t="shared" si="7"/>
        <v>0</v>
      </c>
      <c r="BI145" s="149">
        <f t="shared" si="8"/>
        <v>0</v>
      </c>
      <c r="BJ145" s="17" t="s">
        <v>84</v>
      </c>
      <c r="BK145" s="149">
        <f t="shared" si="9"/>
        <v>0</v>
      </c>
      <c r="BL145" s="17" t="s">
        <v>261</v>
      </c>
      <c r="BM145" s="148" t="s">
        <v>334</v>
      </c>
    </row>
    <row r="146" spans="2:65" s="1" customFormat="1" ht="16.5" customHeight="1">
      <c r="B146" s="136"/>
      <c r="C146" s="137" t="s">
        <v>255</v>
      </c>
      <c r="D146" s="137" t="s">
        <v>167</v>
      </c>
      <c r="E146" s="138" t="s">
        <v>1204</v>
      </c>
      <c r="F146" s="139" t="s">
        <v>1205</v>
      </c>
      <c r="G146" s="140" t="s">
        <v>448</v>
      </c>
      <c r="H146" s="141">
        <v>1</v>
      </c>
      <c r="I146" s="142"/>
      <c r="J146" s="143">
        <f t="shared" si="0"/>
        <v>0</v>
      </c>
      <c r="K146" s="139" t="s">
        <v>788</v>
      </c>
      <c r="L146" s="32"/>
      <c r="M146" s="144" t="s">
        <v>1</v>
      </c>
      <c r="N146" s="145" t="s">
        <v>41</v>
      </c>
      <c r="P146" s="146">
        <f t="shared" si="1"/>
        <v>0</v>
      </c>
      <c r="Q146" s="146">
        <v>0</v>
      </c>
      <c r="R146" s="146">
        <f t="shared" si="2"/>
        <v>0</v>
      </c>
      <c r="S146" s="146">
        <v>0</v>
      </c>
      <c r="T146" s="147">
        <f t="shared" si="3"/>
        <v>0</v>
      </c>
      <c r="AR146" s="148" t="s">
        <v>261</v>
      </c>
      <c r="AT146" s="148" t="s">
        <v>167</v>
      </c>
      <c r="AU146" s="148" t="s">
        <v>84</v>
      </c>
      <c r="AY146" s="17" t="s">
        <v>165</v>
      </c>
      <c r="BE146" s="149">
        <f t="shared" si="4"/>
        <v>0</v>
      </c>
      <c r="BF146" s="149">
        <f t="shared" si="5"/>
        <v>0</v>
      </c>
      <c r="BG146" s="149">
        <f t="shared" si="6"/>
        <v>0</v>
      </c>
      <c r="BH146" s="149">
        <f t="shared" si="7"/>
        <v>0</v>
      </c>
      <c r="BI146" s="149">
        <f t="shared" si="8"/>
        <v>0</v>
      </c>
      <c r="BJ146" s="17" t="s">
        <v>84</v>
      </c>
      <c r="BK146" s="149">
        <f t="shared" si="9"/>
        <v>0</v>
      </c>
      <c r="BL146" s="17" t="s">
        <v>261</v>
      </c>
      <c r="BM146" s="148" t="s">
        <v>347</v>
      </c>
    </row>
    <row r="147" spans="2:65" s="1" customFormat="1" ht="16.5" customHeight="1">
      <c r="B147" s="136"/>
      <c r="C147" s="137" t="s">
        <v>261</v>
      </c>
      <c r="D147" s="137" t="s">
        <v>167</v>
      </c>
      <c r="E147" s="138" t="s">
        <v>1206</v>
      </c>
      <c r="F147" s="139" t="s">
        <v>1207</v>
      </c>
      <c r="G147" s="140" t="s">
        <v>448</v>
      </c>
      <c r="H147" s="141">
        <v>11</v>
      </c>
      <c r="I147" s="142"/>
      <c r="J147" s="143">
        <f t="shared" si="0"/>
        <v>0</v>
      </c>
      <c r="K147" s="139" t="s">
        <v>788</v>
      </c>
      <c r="L147" s="32"/>
      <c r="M147" s="144" t="s">
        <v>1</v>
      </c>
      <c r="N147" s="145" t="s">
        <v>41</v>
      </c>
      <c r="P147" s="146">
        <f t="shared" si="1"/>
        <v>0</v>
      </c>
      <c r="Q147" s="146">
        <v>0</v>
      </c>
      <c r="R147" s="146">
        <f t="shared" si="2"/>
        <v>0</v>
      </c>
      <c r="S147" s="146">
        <v>0</v>
      </c>
      <c r="T147" s="147">
        <f t="shared" si="3"/>
        <v>0</v>
      </c>
      <c r="AR147" s="148" t="s">
        <v>261</v>
      </c>
      <c r="AT147" s="148" t="s">
        <v>167</v>
      </c>
      <c r="AU147" s="148" t="s">
        <v>84</v>
      </c>
      <c r="AY147" s="17" t="s">
        <v>165</v>
      </c>
      <c r="BE147" s="149">
        <f t="shared" si="4"/>
        <v>0</v>
      </c>
      <c r="BF147" s="149">
        <f t="shared" si="5"/>
        <v>0</v>
      </c>
      <c r="BG147" s="149">
        <f t="shared" si="6"/>
        <v>0</v>
      </c>
      <c r="BH147" s="149">
        <f t="shared" si="7"/>
        <v>0</v>
      </c>
      <c r="BI147" s="149">
        <f t="shared" si="8"/>
        <v>0</v>
      </c>
      <c r="BJ147" s="17" t="s">
        <v>84</v>
      </c>
      <c r="BK147" s="149">
        <f t="shared" si="9"/>
        <v>0</v>
      </c>
      <c r="BL147" s="17" t="s">
        <v>261</v>
      </c>
      <c r="BM147" s="148" t="s">
        <v>357</v>
      </c>
    </row>
    <row r="148" spans="2:65" s="1" customFormat="1" ht="16.5" customHeight="1">
      <c r="B148" s="136"/>
      <c r="C148" s="137" t="s">
        <v>268</v>
      </c>
      <c r="D148" s="137" t="s">
        <v>167</v>
      </c>
      <c r="E148" s="138" t="s">
        <v>1208</v>
      </c>
      <c r="F148" s="139" t="s">
        <v>1209</v>
      </c>
      <c r="G148" s="140" t="s">
        <v>448</v>
      </c>
      <c r="H148" s="141">
        <v>2</v>
      </c>
      <c r="I148" s="142"/>
      <c r="J148" s="143">
        <f t="shared" si="0"/>
        <v>0</v>
      </c>
      <c r="K148" s="139" t="s">
        <v>788</v>
      </c>
      <c r="L148" s="32"/>
      <c r="M148" s="144" t="s">
        <v>1</v>
      </c>
      <c r="N148" s="145" t="s">
        <v>41</v>
      </c>
      <c r="P148" s="146">
        <f t="shared" si="1"/>
        <v>0</v>
      </c>
      <c r="Q148" s="146">
        <v>0</v>
      </c>
      <c r="R148" s="146">
        <f t="shared" si="2"/>
        <v>0</v>
      </c>
      <c r="S148" s="146">
        <v>0</v>
      </c>
      <c r="T148" s="147">
        <f t="shared" si="3"/>
        <v>0</v>
      </c>
      <c r="AR148" s="148" t="s">
        <v>261</v>
      </c>
      <c r="AT148" s="148" t="s">
        <v>167</v>
      </c>
      <c r="AU148" s="148" t="s">
        <v>84</v>
      </c>
      <c r="AY148" s="17" t="s">
        <v>165</v>
      </c>
      <c r="BE148" s="149">
        <f t="shared" si="4"/>
        <v>0</v>
      </c>
      <c r="BF148" s="149">
        <f t="shared" si="5"/>
        <v>0</v>
      </c>
      <c r="BG148" s="149">
        <f t="shared" si="6"/>
        <v>0</v>
      </c>
      <c r="BH148" s="149">
        <f t="shared" si="7"/>
        <v>0</v>
      </c>
      <c r="BI148" s="149">
        <f t="shared" si="8"/>
        <v>0</v>
      </c>
      <c r="BJ148" s="17" t="s">
        <v>84</v>
      </c>
      <c r="BK148" s="149">
        <f t="shared" si="9"/>
        <v>0</v>
      </c>
      <c r="BL148" s="17" t="s">
        <v>261</v>
      </c>
      <c r="BM148" s="148" t="s">
        <v>368</v>
      </c>
    </row>
    <row r="149" spans="2:65" s="1" customFormat="1" ht="16.5" customHeight="1">
      <c r="B149" s="136"/>
      <c r="C149" s="137" t="s">
        <v>273</v>
      </c>
      <c r="D149" s="137" t="s">
        <v>167</v>
      </c>
      <c r="E149" s="138" t="s">
        <v>1210</v>
      </c>
      <c r="F149" s="139" t="s">
        <v>1211</v>
      </c>
      <c r="G149" s="140" t="s">
        <v>448</v>
      </c>
      <c r="H149" s="141">
        <v>1</v>
      </c>
      <c r="I149" s="142"/>
      <c r="J149" s="143">
        <f t="shared" si="0"/>
        <v>0</v>
      </c>
      <c r="K149" s="139" t="s">
        <v>788</v>
      </c>
      <c r="L149" s="32"/>
      <c r="M149" s="144" t="s">
        <v>1</v>
      </c>
      <c r="N149" s="145" t="s">
        <v>41</v>
      </c>
      <c r="P149" s="146">
        <f t="shared" si="1"/>
        <v>0</v>
      </c>
      <c r="Q149" s="146">
        <v>0</v>
      </c>
      <c r="R149" s="146">
        <f t="shared" si="2"/>
        <v>0</v>
      </c>
      <c r="S149" s="146">
        <v>0</v>
      </c>
      <c r="T149" s="147">
        <f t="shared" si="3"/>
        <v>0</v>
      </c>
      <c r="AR149" s="148" t="s">
        <v>261</v>
      </c>
      <c r="AT149" s="148" t="s">
        <v>167</v>
      </c>
      <c r="AU149" s="148" t="s">
        <v>84</v>
      </c>
      <c r="AY149" s="17" t="s">
        <v>165</v>
      </c>
      <c r="BE149" s="149">
        <f t="shared" si="4"/>
        <v>0</v>
      </c>
      <c r="BF149" s="149">
        <f t="shared" si="5"/>
        <v>0</v>
      </c>
      <c r="BG149" s="149">
        <f t="shared" si="6"/>
        <v>0</v>
      </c>
      <c r="BH149" s="149">
        <f t="shared" si="7"/>
        <v>0</v>
      </c>
      <c r="BI149" s="149">
        <f t="shared" si="8"/>
        <v>0</v>
      </c>
      <c r="BJ149" s="17" t="s">
        <v>84</v>
      </c>
      <c r="BK149" s="149">
        <f t="shared" si="9"/>
        <v>0</v>
      </c>
      <c r="BL149" s="17" t="s">
        <v>261</v>
      </c>
      <c r="BM149" s="148" t="s">
        <v>384</v>
      </c>
    </row>
    <row r="150" spans="2:65" s="1" customFormat="1" ht="16.5" customHeight="1">
      <c r="B150" s="136"/>
      <c r="C150" s="137" t="s">
        <v>280</v>
      </c>
      <c r="D150" s="137" t="s">
        <v>167</v>
      </c>
      <c r="E150" s="138" t="s">
        <v>1212</v>
      </c>
      <c r="F150" s="139" t="s">
        <v>1213</v>
      </c>
      <c r="G150" s="140" t="s">
        <v>448</v>
      </c>
      <c r="H150" s="141">
        <v>1</v>
      </c>
      <c r="I150" s="142"/>
      <c r="J150" s="143">
        <f t="shared" si="0"/>
        <v>0</v>
      </c>
      <c r="K150" s="139" t="s">
        <v>788</v>
      </c>
      <c r="L150" s="32"/>
      <c r="M150" s="144" t="s">
        <v>1</v>
      </c>
      <c r="N150" s="145" t="s">
        <v>41</v>
      </c>
      <c r="P150" s="146">
        <f t="shared" si="1"/>
        <v>0</v>
      </c>
      <c r="Q150" s="146">
        <v>0</v>
      </c>
      <c r="R150" s="146">
        <f t="shared" si="2"/>
        <v>0</v>
      </c>
      <c r="S150" s="146">
        <v>0</v>
      </c>
      <c r="T150" s="147">
        <f t="shared" si="3"/>
        <v>0</v>
      </c>
      <c r="AR150" s="148" t="s">
        <v>261</v>
      </c>
      <c r="AT150" s="148" t="s">
        <v>167</v>
      </c>
      <c r="AU150" s="148" t="s">
        <v>84</v>
      </c>
      <c r="AY150" s="17" t="s">
        <v>165</v>
      </c>
      <c r="BE150" s="149">
        <f t="shared" si="4"/>
        <v>0</v>
      </c>
      <c r="BF150" s="149">
        <f t="shared" si="5"/>
        <v>0</v>
      </c>
      <c r="BG150" s="149">
        <f t="shared" si="6"/>
        <v>0</v>
      </c>
      <c r="BH150" s="149">
        <f t="shared" si="7"/>
        <v>0</v>
      </c>
      <c r="BI150" s="149">
        <f t="shared" si="8"/>
        <v>0</v>
      </c>
      <c r="BJ150" s="17" t="s">
        <v>84</v>
      </c>
      <c r="BK150" s="149">
        <f t="shared" si="9"/>
        <v>0</v>
      </c>
      <c r="BL150" s="17" t="s">
        <v>261</v>
      </c>
      <c r="BM150" s="148" t="s">
        <v>395</v>
      </c>
    </row>
    <row r="151" spans="2:65" s="1" customFormat="1" ht="16.5" customHeight="1">
      <c r="B151" s="136"/>
      <c r="C151" s="137" t="s">
        <v>286</v>
      </c>
      <c r="D151" s="137" t="s">
        <v>167</v>
      </c>
      <c r="E151" s="138" t="s">
        <v>1214</v>
      </c>
      <c r="F151" s="139" t="s">
        <v>1215</v>
      </c>
      <c r="G151" s="140" t="s">
        <v>448</v>
      </c>
      <c r="H151" s="141">
        <v>6</v>
      </c>
      <c r="I151" s="142"/>
      <c r="J151" s="143">
        <f t="shared" si="0"/>
        <v>0</v>
      </c>
      <c r="K151" s="139" t="s">
        <v>788</v>
      </c>
      <c r="L151" s="32"/>
      <c r="M151" s="144" t="s">
        <v>1</v>
      </c>
      <c r="N151" s="145" t="s">
        <v>41</v>
      </c>
      <c r="P151" s="146">
        <f t="shared" si="1"/>
        <v>0</v>
      </c>
      <c r="Q151" s="146">
        <v>0</v>
      </c>
      <c r="R151" s="146">
        <f t="shared" si="2"/>
        <v>0</v>
      </c>
      <c r="S151" s="146">
        <v>0</v>
      </c>
      <c r="T151" s="147">
        <f t="shared" si="3"/>
        <v>0</v>
      </c>
      <c r="AR151" s="148" t="s">
        <v>261</v>
      </c>
      <c r="AT151" s="148" t="s">
        <v>167</v>
      </c>
      <c r="AU151" s="148" t="s">
        <v>84</v>
      </c>
      <c r="AY151" s="17" t="s">
        <v>165</v>
      </c>
      <c r="BE151" s="149">
        <f t="shared" si="4"/>
        <v>0</v>
      </c>
      <c r="BF151" s="149">
        <f t="shared" si="5"/>
        <v>0</v>
      </c>
      <c r="BG151" s="149">
        <f t="shared" si="6"/>
        <v>0</v>
      </c>
      <c r="BH151" s="149">
        <f t="shared" si="7"/>
        <v>0</v>
      </c>
      <c r="BI151" s="149">
        <f t="shared" si="8"/>
        <v>0</v>
      </c>
      <c r="BJ151" s="17" t="s">
        <v>84</v>
      </c>
      <c r="BK151" s="149">
        <f t="shared" si="9"/>
        <v>0</v>
      </c>
      <c r="BL151" s="17" t="s">
        <v>261</v>
      </c>
      <c r="BM151" s="148" t="s">
        <v>407</v>
      </c>
    </row>
    <row r="152" spans="2:65" s="1" customFormat="1" ht="16.5" customHeight="1">
      <c r="B152" s="136"/>
      <c r="C152" s="137" t="s">
        <v>7</v>
      </c>
      <c r="D152" s="137" t="s">
        <v>167</v>
      </c>
      <c r="E152" s="138" t="s">
        <v>1216</v>
      </c>
      <c r="F152" s="139" t="s">
        <v>1217</v>
      </c>
      <c r="G152" s="140" t="s">
        <v>448</v>
      </c>
      <c r="H152" s="141">
        <v>2</v>
      </c>
      <c r="I152" s="142"/>
      <c r="J152" s="143">
        <f t="shared" si="0"/>
        <v>0</v>
      </c>
      <c r="K152" s="139" t="s">
        <v>788</v>
      </c>
      <c r="L152" s="32"/>
      <c r="M152" s="144" t="s">
        <v>1</v>
      </c>
      <c r="N152" s="145" t="s">
        <v>41</v>
      </c>
      <c r="P152" s="146">
        <f t="shared" si="1"/>
        <v>0</v>
      </c>
      <c r="Q152" s="146">
        <v>0</v>
      </c>
      <c r="R152" s="146">
        <f t="shared" si="2"/>
        <v>0</v>
      </c>
      <c r="S152" s="146">
        <v>0</v>
      </c>
      <c r="T152" s="147">
        <f t="shared" si="3"/>
        <v>0</v>
      </c>
      <c r="AR152" s="148" t="s">
        <v>261</v>
      </c>
      <c r="AT152" s="148" t="s">
        <v>167</v>
      </c>
      <c r="AU152" s="148" t="s">
        <v>84</v>
      </c>
      <c r="AY152" s="17" t="s">
        <v>165</v>
      </c>
      <c r="BE152" s="149">
        <f t="shared" si="4"/>
        <v>0</v>
      </c>
      <c r="BF152" s="149">
        <f t="shared" si="5"/>
        <v>0</v>
      </c>
      <c r="BG152" s="149">
        <f t="shared" si="6"/>
        <v>0</v>
      </c>
      <c r="BH152" s="149">
        <f t="shared" si="7"/>
        <v>0</v>
      </c>
      <c r="BI152" s="149">
        <f t="shared" si="8"/>
        <v>0</v>
      </c>
      <c r="BJ152" s="17" t="s">
        <v>84</v>
      </c>
      <c r="BK152" s="149">
        <f t="shared" si="9"/>
        <v>0</v>
      </c>
      <c r="BL152" s="17" t="s">
        <v>261</v>
      </c>
      <c r="BM152" s="148" t="s">
        <v>417</v>
      </c>
    </row>
    <row r="153" spans="2:65" s="1" customFormat="1" ht="16.5" customHeight="1">
      <c r="B153" s="136"/>
      <c r="C153" s="137" t="s">
        <v>297</v>
      </c>
      <c r="D153" s="137" t="s">
        <v>167</v>
      </c>
      <c r="E153" s="138" t="s">
        <v>1218</v>
      </c>
      <c r="F153" s="139" t="s">
        <v>1219</v>
      </c>
      <c r="G153" s="140" t="s">
        <v>448</v>
      </c>
      <c r="H153" s="141">
        <v>1</v>
      </c>
      <c r="I153" s="142"/>
      <c r="J153" s="143">
        <f t="shared" si="0"/>
        <v>0</v>
      </c>
      <c r="K153" s="139" t="s">
        <v>1</v>
      </c>
      <c r="L153" s="32"/>
      <c r="M153" s="144" t="s">
        <v>1</v>
      </c>
      <c r="N153" s="145" t="s">
        <v>41</v>
      </c>
      <c r="P153" s="146">
        <f t="shared" si="1"/>
        <v>0</v>
      </c>
      <c r="Q153" s="146">
        <v>0</v>
      </c>
      <c r="R153" s="146">
        <f t="shared" si="2"/>
        <v>0</v>
      </c>
      <c r="S153" s="146">
        <v>0</v>
      </c>
      <c r="T153" s="147">
        <f t="shared" si="3"/>
        <v>0</v>
      </c>
      <c r="AR153" s="148" t="s">
        <v>261</v>
      </c>
      <c r="AT153" s="148" t="s">
        <v>167</v>
      </c>
      <c r="AU153" s="148" t="s">
        <v>84</v>
      </c>
      <c r="AY153" s="17" t="s">
        <v>165</v>
      </c>
      <c r="BE153" s="149">
        <f t="shared" si="4"/>
        <v>0</v>
      </c>
      <c r="BF153" s="149">
        <f t="shared" si="5"/>
        <v>0</v>
      </c>
      <c r="BG153" s="149">
        <f t="shared" si="6"/>
        <v>0</v>
      </c>
      <c r="BH153" s="149">
        <f t="shared" si="7"/>
        <v>0</v>
      </c>
      <c r="BI153" s="149">
        <f t="shared" si="8"/>
        <v>0</v>
      </c>
      <c r="BJ153" s="17" t="s">
        <v>84</v>
      </c>
      <c r="BK153" s="149">
        <f t="shared" si="9"/>
        <v>0</v>
      </c>
      <c r="BL153" s="17" t="s">
        <v>261</v>
      </c>
      <c r="BM153" s="148" t="s">
        <v>431</v>
      </c>
    </row>
    <row r="154" spans="2:65" s="1" customFormat="1" ht="16.5" customHeight="1">
      <c r="B154" s="136"/>
      <c r="C154" s="137" t="s">
        <v>303</v>
      </c>
      <c r="D154" s="137" t="s">
        <v>167</v>
      </c>
      <c r="E154" s="138" t="s">
        <v>1220</v>
      </c>
      <c r="F154" s="139" t="s">
        <v>1221</v>
      </c>
      <c r="G154" s="140" t="s">
        <v>448</v>
      </c>
      <c r="H154" s="141">
        <v>19</v>
      </c>
      <c r="I154" s="142"/>
      <c r="J154" s="143">
        <f t="shared" si="0"/>
        <v>0</v>
      </c>
      <c r="K154" s="139" t="s">
        <v>788</v>
      </c>
      <c r="L154" s="32"/>
      <c r="M154" s="144" t="s">
        <v>1</v>
      </c>
      <c r="N154" s="145" t="s">
        <v>41</v>
      </c>
      <c r="P154" s="146">
        <f t="shared" si="1"/>
        <v>0</v>
      </c>
      <c r="Q154" s="146">
        <v>0</v>
      </c>
      <c r="R154" s="146">
        <f t="shared" si="2"/>
        <v>0</v>
      </c>
      <c r="S154" s="146">
        <v>0</v>
      </c>
      <c r="T154" s="147">
        <f t="shared" si="3"/>
        <v>0</v>
      </c>
      <c r="AR154" s="148" t="s">
        <v>261</v>
      </c>
      <c r="AT154" s="148" t="s">
        <v>167</v>
      </c>
      <c r="AU154" s="148" t="s">
        <v>84</v>
      </c>
      <c r="AY154" s="17" t="s">
        <v>165</v>
      </c>
      <c r="BE154" s="149">
        <f t="shared" si="4"/>
        <v>0</v>
      </c>
      <c r="BF154" s="149">
        <f t="shared" si="5"/>
        <v>0</v>
      </c>
      <c r="BG154" s="149">
        <f t="shared" si="6"/>
        <v>0</v>
      </c>
      <c r="BH154" s="149">
        <f t="shared" si="7"/>
        <v>0</v>
      </c>
      <c r="BI154" s="149">
        <f t="shared" si="8"/>
        <v>0</v>
      </c>
      <c r="BJ154" s="17" t="s">
        <v>84</v>
      </c>
      <c r="BK154" s="149">
        <f t="shared" si="9"/>
        <v>0</v>
      </c>
      <c r="BL154" s="17" t="s">
        <v>261</v>
      </c>
      <c r="BM154" s="148" t="s">
        <v>441</v>
      </c>
    </row>
    <row r="155" spans="2:65" s="1" customFormat="1" ht="16.5" customHeight="1">
      <c r="B155" s="136"/>
      <c r="C155" s="137" t="s">
        <v>309</v>
      </c>
      <c r="D155" s="137" t="s">
        <v>167</v>
      </c>
      <c r="E155" s="138" t="s">
        <v>1222</v>
      </c>
      <c r="F155" s="139" t="s">
        <v>1223</v>
      </c>
      <c r="G155" s="140" t="s">
        <v>448</v>
      </c>
      <c r="H155" s="141">
        <v>1</v>
      </c>
      <c r="I155" s="142"/>
      <c r="J155" s="143">
        <f t="shared" si="0"/>
        <v>0</v>
      </c>
      <c r="K155" s="139" t="s">
        <v>788</v>
      </c>
      <c r="L155" s="32"/>
      <c r="M155" s="144" t="s">
        <v>1</v>
      </c>
      <c r="N155" s="145" t="s">
        <v>41</v>
      </c>
      <c r="P155" s="146">
        <f t="shared" si="1"/>
        <v>0</v>
      </c>
      <c r="Q155" s="146">
        <v>0</v>
      </c>
      <c r="R155" s="146">
        <f t="shared" si="2"/>
        <v>0</v>
      </c>
      <c r="S155" s="146">
        <v>0</v>
      </c>
      <c r="T155" s="147">
        <f t="shared" si="3"/>
        <v>0</v>
      </c>
      <c r="AR155" s="148" t="s">
        <v>261</v>
      </c>
      <c r="AT155" s="148" t="s">
        <v>167</v>
      </c>
      <c r="AU155" s="148" t="s">
        <v>84</v>
      </c>
      <c r="AY155" s="17" t="s">
        <v>165</v>
      </c>
      <c r="BE155" s="149">
        <f t="shared" si="4"/>
        <v>0</v>
      </c>
      <c r="BF155" s="149">
        <f t="shared" si="5"/>
        <v>0</v>
      </c>
      <c r="BG155" s="149">
        <f t="shared" si="6"/>
        <v>0</v>
      </c>
      <c r="BH155" s="149">
        <f t="shared" si="7"/>
        <v>0</v>
      </c>
      <c r="BI155" s="149">
        <f t="shared" si="8"/>
        <v>0</v>
      </c>
      <c r="BJ155" s="17" t="s">
        <v>84</v>
      </c>
      <c r="BK155" s="149">
        <f t="shared" si="9"/>
        <v>0</v>
      </c>
      <c r="BL155" s="17" t="s">
        <v>261</v>
      </c>
      <c r="BM155" s="148" t="s">
        <v>451</v>
      </c>
    </row>
    <row r="156" spans="2:65" s="1" customFormat="1" ht="16.5" customHeight="1">
      <c r="B156" s="136"/>
      <c r="C156" s="137" t="s">
        <v>316</v>
      </c>
      <c r="D156" s="137" t="s">
        <v>167</v>
      </c>
      <c r="E156" s="138" t="s">
        <v>1224</v>
      </c>
      <c r="F156" s="139" t="s">
        <v>1225</v>
      </c>
      <c r="G156" s="140" t="s">
        <v>448</v>
      </c>
      <c r="H156" s="141">
        <v>1</v>
      </c>
      <c r="I156" s="142"/>
      <c r="J156" s="143">
        <f t="shared" si="0"/>
        <v>0</v>
      </c>
      <c r="K156" s="139" t="s">
        <v>788</v>
      </c>
      <c r="L156" s="32"/>
      <c r="M156" s="144" t="s">
        <v>1</v>
      </c>
      <c r="N156" s="145" t="s">
        <v>41</v>
      </c>
      <c r="P156" s="146">
        <f t="shared" si="1"/>
        <v>0</v>
      </c>
      <c r="Q156" s="146">
        <v>0</v>
      </c>
      <c r="R156" s="146">
        <f t="shared" si="2"/>
        <v>0</v>
      </c>
      <c r="S156" s="146">
        <v>0</v>
      </c>
      <c r="T156" s="147">
        <f t="shared" si="3"/>
        <v>0</v>
      </c>
      <c r="AR156" s="148" t="s">
        <v>261</v>
      </c>
      <c r="AT156" s="148" t="s">
        <v>167</v>
      </c>
      <c r="AU156" s="148" t="s">
        <v>84</v>
      </c>
      <c r="AY156" s="17" t="s">
        <v>165</v>
      </c>
      <c r="BE156" s="149">
        <f t="shared" si="4"/>
        <v>0</v>
      </c>
      <c r="BF156" s="149">
        <f t="shared" si="5"/>
        <v>0</v>
      </c>
      <c r="BG156" s="149">
        <f t="shared" si="6"/>
        <v>0</v>
      </c>
      <c r="BH156" s="149">
        <f t="shared" si="7"/>
        <v>0</v>
      </c>
      <c r="BI156" s="149">
        <f t="shared" si="8"/>
        <v>0</v>
      </c>
      <c r="BJ156" s="17" t="s">
        <v>84</v>
      </c>
      <c r="BK156" s="149">
        <f t="shared" si="9"/>
        <v>0</v>
      </c>
      <c r="BL156" s="17" t="s">
        <v>261</v>
      </c>
      <c r="BM156" s="148" t="s">
        <v>464</v>
      </c>
    </row>
    <row r="157" spans="2:65" s="1" customFormat="1" ht="16.5" customHeight="1">
      <c r="B157" s="136"/>
      <c r="C157" s="137" t="s">
        <v>323</v>
      </c>
      <c r="D157" s="137" t="s">
        <v>167</v>
      </c>
      <c r="E157" s="138" t="s">
        <v>1226</v>
      </c>
      <c r="F157" s="139" t="s">
        <v>1227</v>
      </c>
      <c r="G157" s="140" t="s">
        <v>448</v>
      </c>
      <c r="H157" s="141">
        <v>4</v>
      </c>
      <c r="I157" s="142"/>
      <c r="J157" s="143">
        <f t="shared" si="0"/>
        <v>0</v>
      </c>
      <c r="K157" s="139" t="s">
        <v>788</v>
      </c>
      <c r="L157" s="32"/>
      <c r="M157" s="144" t="s">
        <v>1</v>
      </c>
      <c r="N157" s="145" t="s">
        <v>41</v>
      </c>
      <c r="P157" s="146">
        <f t="shared" si="1"/>
        <v>0</v>
      </c>
      <c r="Q157" s="146">
        <v>0</v>
      </c>
      <c r="R157" s="146">
        <f t="shared" si="2"/>
        <v>0</v>
      </c>
      <c r="S157" s="146">
        <v>0</v>
      </c>
      <c r="T157" s="147">
        <f t="shared" si="3"/>
        <v>0</v>
      </c>
      <c r="AR157" s="148" t="s">
        <v>261</v>
      </c>
      <c r="AT157" s="148" t="s">
        <v>167</v>
      </c>
      <c r="AU157" s="148" t="s">
        <v>84</v>
      </c>
      <c r="AY157" s="17" t="s">
        <v>165</v>
      </c>
      <c r="BE157" s="149">
        <f t="shared" si="4"/>
        <v>0</v>
      </c>
      <c r="BF157" s="149">
        <f t="shared" si="5"/>
        <v>0</v>
      </c>
      <c r="BG157" s="149">
        <f t="shared" si="6"/>
        <v>0</v>
      </c>
      <c r="BH157" s="149">
        <f t="shared" si="7"/>
        <v>0</v>
      </c>
      <c r="BI157" s="149">
        <f t="shared" si="8"/>
        <v>0</v>
      </c>
      <c r="BJ157" s="17" t="s">
        <v>84</v>
      </c>
      <c r="BK157" s="149">
        <f t="shared" si="9"/>
        <v>0</v>
      </c>
      <c r="BL157" s="17" t="s">
        <v>261</v>
      </c>
      <c r="BM157" s="148" t="s">
        <v>472</v>
      </c>
    </row>
    <row r="158" spans="2:65" s="1" customFormat="1" ht="16.5" customHeight="1">
      <c r="B158" s="136"/>
      <c r="C158" s="137" t="s">
        <v>329</v>
      </c>
      <c r="D158" s="137" t="s">
        <v>167</v>
      </c>
      <c r="E158" s="138" t="s">
        <v>1228</v>
      </c>
      <c r="F158" s="139" t="s">
        <v>1229</v>
      </c>
      <c r="G158" s="140" t="s">
        <v>448</v>
      </c>
      <c r="H158" s="141">
        <v>15</v>
      </c>
      <c r="I158" s="142"/>
      <c r="J158" s="143">
        <f t="shared" si="0"/>
        <v>0</v>
      </c>
      <c r="K158" s="139" t="s">
        <v>788</v>
      </c>
      <c r="L158" s="32"/>
      <c r="M158" s="144" t="s">
        <v>1</v>
      </c>
      <c r="N158" s="145" t="s">
        <v>41</v>
      </c>
      <c r="P158" s="146">
        <f t="shared" si="1"/>
        <v>0</v>
      </c>
      <c r="Q158" s="146">
        <v>0</v>
      </c>
      <c r="R158" s="146">
        <f t="shared" si="2"/>
        <v>0</v>
      </c>
      <c r="S158" s="146">
        <v>0</v>
      </c>
      <c r="T158" s="147">
        <f t="shared" si="3"/>
        <v>0</v>
      </c>
      <c r="AR158" s="148" t="s">
        <v>261</v>
      </c>
      <c r="AT158" s="148" t="s">
        <v>167</v>
      </c>
      <c r="AU158" s="148" t="s">
        <v>84</v>
      </c>
      <c r="AY158" s="17" t="s">
        <v>165</v>
      </c>
      <c r="BE158" s="149">
        <f t="shared" si="4"/>
        <v>0</v>
      </c>
      <c r="BF158" s="149">
        <f t="shared" si="5"/>
        <v>0</v>
      </c>
      <c r="BG158" s="149">
        <f t="shared" si="6"/>
        <v>0</v>
      </c>
      <c r="BH158" s="149">
        <f t="shared" si="7"/>
        <v>0</v>
      </c>
      <c r="BI158" s="149">
        <f t="shared" si="8"/>
        <v>0</v>
      </c>
      <c r="BJ158" s="17" t="s">
        <v>84</v>
      </c>
      <c r="BK158" s="149">
        <f t="shared" si="9"/>
        <v>0</v>
      </c>
      <c r="BL158" s="17" t="s">
        <v>261</v>
      </c>
      <c r="BM158" s="148" t="s">
        <v>480</v>
      </c>
    </row>
    <row r="159" spans="2:65" s="1" customFormat="1" ht="16.5" customHeight="1">
      <c r="B159" s="136"/>
      <c r="C159" s="137" t="s">
        <v>334</v>
      </c>
      <c r="D159" s="137" t="s">
        <v>167</v>
      </c>
      <c r="E159" s="138" t="s">
        <v>1230</v>
      </c>
      <c r="F159" s="139" t="s">
        <v>1231</v>
      </c>
      <c r="G159" s="140" t="s">
        <v>182</v>
      </c>
      <c r="H159" s="141">
        <v>0.19900000000000001</v>
      </c>
      <c r="I159" s="142"/>
      <c r="J159" s="143">
        <f t="shared" si="0"/>
        <v>0</v>
      </c>
      <c r="K159" s="139" t="s">
        <v>788</v>
      </c>
      <c r="L159" s="32"/>
      <c r="M159" s="144" t="s">
        <v>1</v>
      </c>
      <c r="N159" s="145" t="s">
        <v>41</v>
      </c>
      <c r="P159" s="146">
        <f t="shared" si="1"/>
        <v>0</v>
      </c>
      <c r="Q159" s="146">
        <v>0</v>
      </c>
      <c r="R159" s="146">
        <f t="shared" si="2"/>
        <v>0</v>
      </c>
      <c r="S159" s="146">
        <v>0</v>
      </c>
      <c r="T159" s="147">
        <f t="shared" si="3"/>
        <v>0</v>
      </c>
      <c r="AR159" s="148" t="s">
        <v>261</v>
      </c>
      <c r="AT159" s="148" t="s">
        <v>167</v>
      </c>
      <c r="AU159" s="148" t="s">
        <v>84</v>
      </c>
      <c r="AY159" s="17" t="s">
        <v>165</v>
      </c>
      <c r="BE159" s="149">
        <f t="shared" si="4"/>
        <v>0</v>
      </c>
      <c r="BF159" s="149">
        <f t="shared" si="5"/>
        <v>0</v>
      </c>
      <c r="BG159" s="149">
        <f t="shared" si="6"/>
        <v>0</v>
      </c>
      <c r="BH159" s="149">
        <f t="shared" si="7"/>
        <v>0</v>
      </c>
      <c r="BI159" s="149">
        <f t="shared" si="8"/>
        <v>0</v>
      </c>
      <c r="BJ159" s="17" t="s">
        <v>84</v>
      </c>
      <c r="BK159" s="149">
        <f t="shared" si="9"/>
        <v>0</v>
      </c>
      <c r="BL159" s="17" t="s">
        <v>261</v>
      </c>
      <c r="BM159" s="148" t="s">
        <v>489</v>
      </c>
    </row>
    <row r="160" spans="2:65" s="11" customFormat="1" ht="25.9" customHeight="1">
      <c r="B160" s="124"/>
      <c r="D160" s="125" t="s">
        <v>75</v>
      </c>
      <c r="E160" s="126" t="s">
        <v>1232</v>
      </c>
      <c r="F160" s="126" t="s">
        <v>1233</v>
      </c>
      <c r="I160" s="127"/>
      <c r="J160" s="128">
        <f>BK160</f>
        <v>0</v>
      </c>
      <c r="L160" s="124"/>
      <c r="M160" s="129"/>
      <c r="P160" s="130">
        <f>SUM(P161:P184)</f>
        <v>0</v>
      </c>
      <c r="R160" s="130">
        <f>SUM(R161:R184)</f>
        <v>0</v>
      </c>
      <c r="T160" s="131">
        <f>SUM(T161:T184)</f>
        <v>0</v>
      </c>
      <c r="AR160" s="125" t="s">
        <v>86</v>
      </c>
      <c r="AT160" s="132" t="s">
        <v>75</v>
      </c>
      <c r="AU160" s="132" t="s">
        <v>76</v>
      </c>
      <c r="AY160" s="125" t="s">
        <v>165</v>
      </c>
      <c r="BK160" s="133">
        <f>SUM(BK161:BK184)</f>
        <v>0</v>
      </c>
    </row>
    <row r="161" spans="2:65" s="1" customFormat="1" ht="16.5" customHeight="1">
      <c r="B161" s="136"/>
      <c r="C161" s="137" t="s">
        <v>339</v>
      </c>
      <c r="D161" s="137" t="s">
        <v>167</v>
      </c>
      <c r="E161" s="138" t="s">
        <v>1234</v>
      </c>
      <c r="F161" s="139" t="s">
        <v>1235</v>
      </c>
      <c r="G161" s="140" t="s">
        <v>448</v>
      </c>
      <c r="H161" s="141">
        <v>1</v>
      </c>
      <c r="I161" s="142"/>
      <c r="J161" s="143">
        <f>ROUND(I161*H161,2)</f>
        <v>0</v>
      </c>
      <c r="K161" s="139" t="s">
        <v>788</v>
      </c>
      <c r="L161" s="32"/>
      <c r="M161" s="144" t="s">
        <v>1</v>
      </c>
      <c r="N161" s="145" t="s">
        <v>41</v>
      </c>
      <c r="P161" s="146">
        <f>O161*H161</f>
        <v>0</v>
      </c>
      <c r="Q161" s="146">
        <v>0</v>
      </c>
      <c r="R161" s="146">
        <f>Q161*H161</f>
        <v>0</v>
      </c>
      <c r="S161" s="146">
        <v>0</v>
      </c>
      <c r="T161" s="147">
        <f>S161*H161</f>
        <v>0</v>
      </c>
      <c r="AR161" s="148" t="s">
        <v>261</v>
      </c>
      <c r="AT161" s="148" t="s">
        <v>167</v>
      </c>
      <c r="AU161" s="148" t="s">
        <v>84</v>
      </c>
      <c r="AY161" s="17" t="s">
        <v>165</v>
      </c>
      <c r="BE161" s="149">
        <f>IF(N161="základní",J161,0)</f>
        <v>0</v>
      </c>
      <c r="BF161" s="149">
        <f>IF(N161="snížená",J161,0)</f>
        <v>0</v>
      </c>
      <c r="BG161" s="149">
        <f>IF(N161="zákl. přenesená",J161,0)</f>
        <v>0</v>
      </c>
      <c r="BH161" s="149">
        <f>IF(N161="sníž. přenesená",J161,0)</f>
        <v>0</v>
      </c>
      <c r="BI161" s="149">
        <f>IF(N161="nulová",J161,0)</f>
        <v>0</v>
      </c>
      <c r="BJ161" s="17" t="s">
        <v>84</v>
      </c>
      <c r="BK161" s="149">
        <f>ROUND(I161*H161,2)</f>
        <v>0</v>
      </c>
      <c r="BL161" s="17" t="s">
        <v>261</v>
      </c>
      <c r="BM161" s="148" t="s">
        <v>500</v>
      </c>
    </row>
    <row r="162" spans="2:65" s="1" customFormat="1" ht="16.5" customHeight="1">
      <c r="B162" s="136"/>
      <c r="C162" s="137" t="s">
        <v>347</v>
      </c>
      <c r="D162" s="137" t="s">
        <v>167</v>
      </c>
      <c r="E162" s="138" t="s">
        <v>1236</v>
      </c>
      <c r="F162" s="139" t="s">
        <v>1237</v>
      </c>
      <c r="G162" s="140" t="s">
        <v>448</v>
      </c>
      <c r="H162" s="141">
        <v>2</v>
      </c>
      <c r="I162" s="142"/>
      <c r="J162" s="143">
        <f>ROUND(I162*H162,2)</f>
        <v>0</v>
      </c>
      <c r="K162" s="139" t="s">
        <v>788</v>
      </c>
      <c r="L162" s="32"/>
      <c r="M162" s="144" t="s">
        <v>1</v>
      </c>
      <c r="N162" s="145" t="s">
        <v>41</v>
      </c>
      <c r="P162" s="146">
        <f>O162*H162</f>
        <v>0</v>
      </c>
      <c r="Q162" s="146">
        <v>0</v>
      </c>
      <c r="R162" s="146">
        <f>Q162*H162</f>
        <v>0</v>
      </c>
      <c r="S162" s="146">
        <v>0</v>
      </c>
      <c r="T162" s="147">
        <f>S162*H162</f>
        <v>0</v>
      </c>
      <c r="AR162" s="148" t="s">
        <v>261</v>
      </c>
      <c r="AT162" s="148" t="s">
        <v>167</v>
      </c>
      <c r="AU162" s="148" t="s">
        <v>84</v>
      </c>
      <c r="AY162" s="17" t="s">
        <v>165</v>
      </c>
      <c r="BE162" s="149">
        <f>IF(N162="základní",J162,0)</f>
        <v>0</v>
      </c>
      <c r="BF162" s="149">
        <f>IF(N162="snížená",J162,0)</f>
        <v>0</v>
      </c>
      <c r="BG162" s="149">
        <f>IF(N162="zákl. přenesená",J162,0)</f>
        <v>0</v>
      </c>
      <c r="BH162" s="149">
        <f>IF(N162="sníž. přenesená",J162,0)</f>
        <v>0</v>
      </c>
      <c r="BI162" s="149">
        <f>IF(N162="nulová",J162,0)</f>
        <v>0</v>
      </c>
      <c r="BJ162" s="17" t="s">
        <v>84</v>
      </c>
      <c r="BK162" s="149">
        <f>ROUND(I162*H162,2)</f>
        <v>0</v>
      </c>
      <c r="BL162" s="17" t="s">
        <v>261</v>
      </c>
      <c r="BM162" s="148" t="s">
        <v>510</v>
      </c>
    </row>
    <row r="163" spans="2:65" s="1" customFormat="1" ht="16.5" customHeight="1">
      <c r="B163" s="136"/>
      <c r="C163" s="137" t="s">
        <v>352</v>
      </c>
      <c r="D163" s="137" t="s">
        <v>167</v>
      </c>
      <c r="E163" s="138" t="s">
        <v>1238</v>
      </c>
      <c r="F163" s="139" t="s">
        <v>1239</v>
      </c>
      <c r="G163" s="140" t="s">
        <v>448</v>
      </c>
      <c r="H163" s="141">
        <v>1</v>
      </c>
      <c r="I163" s="142"/>
      <c r="J163" s="143">
        <f>ROUND(I163*H163,2)</f>
        <v>0</v>
      </c>
      <c r="K163" s="139" t="s">
        <v>788</v>
      </c>
      <c r="L163" s="32"/>
      <c r="M163" s="144" t="s">
        <v>1</v>
      </c>
      <c r="N163" s="145" t="s">
        <v>41</v>
      </c>
      <c r="P163" s="146">
        <f>O163*H163</f>
        <v>0</v>
      </c>
      <c r="Q163" s="146">
        <v>0</v>
      </c>
      <c r="R163" s="146">
        <f>Q163*H163</f>
        <v>0</v>
      </c>
      <c r="S163" s="146">
        <v>0</v>
      </c>
      <c r="T163" s="147">
        <f>S163*H163</f>
        <v>0</v>
      </c>
      <c r="AR163" s="148" t="s">
        <v>261</v>
      </c>
      <c r="AT163" s="148" t="s">
        <v>167</v>
      </c>
      <c r="AU163" s="148" t="s">
        <v>84</v>
      </c>
      <c r="AY163" s="17" t="s">
        <v>165</v>
      </c>
      <c r="BE163" s="149">
        <f>IF(N163="základní",J163,0)</f>
        <v>0</v>
      </c>
      <c r="BF163" s="149">
        <f>IF(N163="snížená",J163,0)</f>
        <v>0</v>
      </c>
      <c r="BG163" s="149">
        <f>IF(N163="zákl. přenesená",J163,0)</f>
        <v>0</v>
      </c>
      <c r="BH163" s="149">
        <f>IF(N163="sníž. přenesená",J163,0)</f>
        <v>0</v>
      </c>
      <c r="BI163" s="149">
        <f>IF(N163="nulová",J163,0)</f>
        <v>0</v>
      </c>
      <c r="BJ163" s="17" t="s">
        <v>84</v>
      </c>
      <c r="BK163" s="149">
        <f>ROUND(I163*H163,2)</f>
        <v>0</v>
      </c>
      <c r="BL163" s="17" t="s">
        <v>261</v>
      </c>
      <c r="BM163" s="148" t="s">
        <v>522</v>
      </c>
    </row>
    <row r="164" spans="2:65" s="1" customFormat="1" ht="19.5">
      <c r="B164" s="32"/>
      <c r="D164" s="154" t="s">
        <v>175</v>
      </c>
      <c r="F164" s="155" t="s">
        <v>1240</v>
      </c>
      <c r="I164" s="152"/>
      <c r="L164" s="32"/>
      <c r="M164" s="153"/>
      <c r="T164" s="56"/>
      <c r="AT164" s="17" t="s">
        <v>175</v>
      </c>
      <c r="AU164" s="17" t="s">
        <v>84</v>
      </c>
    </row>
    <row r="165" spans="2:65" s="1" customFormat="1" ht="16.5" customHeight="1">
      <c r="B165" s="136"/>
      <c r="C165" s="137" t="s">
        <v>357</v>
      </c>
      <c r="D165" s="137" t="s">
        <v>167</v>
      </c>
      <c r="E165" s="138" t="s">
        <v>1241</v>
      </c>
      <c r="F165" s="139" t="s">
        <v>1242</v>
      </c>
      <c r="G165" s="140" t="s">
        <v>448</v>
      </c>
      <c r="H165" s="141">
        <v>1</v>
      </c>
      <c r="I165" s="142"/>
      <c r="J165" s="143">
        <f>ROUND(I165*H165,2)</f>
        <v>0</v>
      </c>
      <c r="K165" s="139" t="s">
        <v>788</v>
      </c>
      <c r="L165" s="32"/>
      <c r="M165" s="144" t="s">
        <v>1</v>
      </c>
      <c r="N165" s="145" t="s">
        <v>41</v>
      </c>
      <c r="P165" s="146">
        <f>O165*H165</f>
        <v>0</v>
      </c>
      <c r="Q165" s="146">
        <v>0</v>
      </c>
      <c r="R165" s="146">
        <f>Q165*H165</f>
        <v>0</v>
      </c>
      <c r="S165" s="146">
        <v>0</v>
      </c>
      <c r="T165" s="147">
        <f>S165*H165</f>
        <v>0</v>
      </c>
      <c r="AR165" s="148" t="s">
        <v>261</v>
      </c>
      <c r="AT165" s="148" t="s">
        <v>167</v>
      </c>
      <c r="AU165" s="148" t="s">
        <v>84</v>
      </c>
      <c r="AY165" s="17" t="s">
        <v>165</v>
      </c>
      <c r="BE165" s="149">
        <f>IF(N165="základní",J165,0)</f>
        <v>0</v>
      </c>
      <c r="BF165" s="149">
        <f>IF(N165="snížená",J165,0)</f>
        <v>0</v>
      </c>
      <c r="BG165" s="149">
        <f>IF(N165="zákl. přenesená",J165,0)</f>
        <v>0</v>
      </c>
      <c r="BH165" s="149">
        <f>IF(N165="sníž. přenesená",J165,0)</f>
        <v>0</v>
      </c>
      <c r="BI165" s="149">
        <f>IF(N165="nulová",J165,0)</f>
        <v>0</v>
      </c>
      <c r="BJ165" s="17" t="s">
        <v>84</v>
      </c>
      <c r="BK165" s="149">
        <f>ROUND(I165*H165,2)</f>
        <v>0</v>
      </c>
      <c r="BL165" s="17" t="s">
        <v>261</v>
      </c>
      <c r="BM165" s="148" t="s">
        <v>533</v>
      </c>
    </row>
    <row r="166" spans="2:65" s="1" customFormat="1" ht="16.5" customHeight="1">
      <c r="B166" s="136"/>
      <c r="C166" s="137" t="s">
        <v>362</v>
      </c>
      <c r="D166" s="137" t="s">
        <v>167</v>
      </c>
      <c r="E166" s="138" t="s">
        <v>1243</v>
      </c>
      <c r="F166" s="139" t="s">
        <v>1244</v>
      </c>
      <c r="G166" s="140" t="s">
        <v>448</v>
      </c>
      <c r="H166" s="141">
        <v>5</v>
      </c>
      <c r="I166" s="142"/>
      <c r="J166" s="143">
        <f>ROUND(I166*H166,2)</f>
        <v>0</v>
      </c>
      <c r="K166" s="139" t="s">
        <v>788</v>
      </c>
      <c r="L166" s="32"/>
      <c r="M166" s="144" t="s">
        <v>1</v>
      </c>
      <c r="N166" s="145" t="s">
        <v>41</v>
      </c>
      <c r="P166" s="146">
        <f>O166*H166</f>
        <v>0</v>
      </c>
      <c r="Q166" s="146">
        <v>0</v>
      </c>
      <c r="R166" s="146">
        <f>Q166*H166</f>
        <v>0</v>
      </c>
      <c r="S166" s="146">
        <v>0</v>
      </c>
      <c r="T166" s="147">
        <f>S166*H166</f>
        <v>0</v>
      </c>
      <c r="AR166" s="148" t="s">
        <v>261</v>
      </c>
      <c r="AT166" s="148" t="s">
        <v>167</v>
      </c>
      <c r="AU166" s="148" t="s">
        <v>84</v>
      </c>
      <c r="AY166" s="17" t="s">
        <v>165</v>
      </c>
      <c r="BE166" s="149">
        <f>IF(N166="základní",J166,0)</f>
        <v>0</v>
      </c>
      <c r="BF166" s="149">
        <f>IF(N166="snížená",J166,0)</f>
        <v>0</v>
      </c>
      <c r="BG166" s="149">
        <f>IF(N166="zákl. přenesená",J166,0)</f>
        <v>0</v>
      </c>
      <c r="BH166" s="149">
        <f>IF(N166="sníž. přenesená",J166,0)</f>
        <v>0</v>
      </c>
      <c r="BI166" s="149">
        <f>IF(N166="nulová",J166,0)</f>
        <v>0</v>
      </c>
      <c r="BJ166" s="17" t="s">
        <v>84</v>
      </c>
      <c r="BK166" s="149">
        <f>ROUND(I166*H166,2)</f>
        <v>0</v>
      </c>
      <c r="BL166" s="17" t="s">
        <v>261</v>
      </c>
      <c r="BM166" s="148" t="s">
        <v>545</v>
      </c>
    </row>
    <row r="167" spans="2:65" s="1" customFormat="1" ht="24.2" customHeight="1">
      <c r="B167" s="136"/>
      <c r="C167" s="137" t="s">
        <v>368</v>
      </c>
      <c r="D167" s="137" t="s">
        <v>167</v>
      </c>
      <c r="E167" s="138" t="s">
        <v>784</v>
      </c>
      <c r="F167" s="139" t="s">
        <v>1245</v>
      </c>
      <c r="G167" s="140" t="s">
        <v>448</v>
      </c>
      <c r="H167" s="141">
        <v>5</v>
      </c>
      <c r="I167" s="142"/>
      <c r="J167" s="143">
        <f>ROUND(I167*H167,2)</f>
        <v>0</v>
      </c>
      <c r="K167" s="139" t="s">
        <v>1</v>
      </c>
      <c r="L167" s="32"/>
      <c r="M167" s="144" t="s">
        <v>1</v>
      </c>
      <c r="N167" s="145" t="s">
        <v>41</v>
      </c>
      <c r="P167" s="146">
        <f>O167*H167</f>
        <v>0</v>
      </c>
      <c r="Q167" s="146">
        <v>0</v>
      </c>
      <c r="R167" s="146">
        <f>Q167*H167</f>
        <v>0</v>
      </c>
      <c r="S167" s="146">
        <v>0</v>
      </c>
      <c r="T167" s="147">
        <f>S167*H167</f>
        <v>0</v>
      </c>
      <c r="AR167" s="148" t="s">
        <v>261</v>
      </c>
      <c r="AT167" s="148" t="s">
        <v>167</v>
      </c>
      <c r="AU167" s="148" t="s">
        <v>84</v>
      </c>
      <c r="AY167" s="17" t="s">
        <v>165</v>
      </c>
      <c r="BE167" s="149">
        <f>IF(N167="základní",J167,0)</f>
        <v>0</v>
      </c>
      <c r="BF167" s="149">
        <f>IF(N167="snížená",J167,0)</f>
        <v>0</v>
      </c>
      <c r="BG167" s="149">
        <f>IF(N167="zákl. přenesená",J167,0)</f>
        <v>0</v>
      </c>
      <c r="BH167" s="149">
        <f>IF(N167="sníž. přenesená",J167,0)</f>
        <v>0</v>
      </c>
      <c r="BI167" s="149">
        <f>IF(N167="nulová",J167,0)</f>
        <v>0</v>
      </c>
      <c r="BJ167" s="17" t="s">
        <v>84</v>
      </c>
      <c r="BK167" s="149">
        <f>ROUND(I167*H167,2)</f>
        <v>0</v>
      </c>
      <c r="BL167" s="17" t="s">
        <v>261</v>
      </c>
      <c r="BM167" s="148" t="s">
        <v>555</v>
      </c>
    </row>
    <row r="168" spans="2:65" s="1" customFormat="1" ht="19.5">
      <c r="B168" s="32"/>
      <c r="D168" s="154" t="s">
        <v>175</v>
      </c>
      <c r="F168" s="155" t="s">
        <v>1088</v>
      </c>
      <c r="I168" s="152"/>
      <c r="L168" s="32"/>
      <c r="M168" s="153"/>
      <c r="T168" s="56"/>
      <c r="AT168" s="17" t="s">
        <v>175</v>
      </c>
      <c r="AU168" s="17" t="s">
        <v>84</v>
      </c>
    </row>
    <row r="169" spans="2:65" s="1" customFormat="1" ht="21.75" customHeight="1">
      <c r="B169" s="136"/>
      <c r="C169" s="137" t="s">
        <v>375</v>
      </c>
      <c r="D169" s="137" t="s">
        <v>167</v>
      </c>
      <c r="E169" s="138" t="s">
        <v>801</v>
      </c>
      <c r="F169" s="139" t="s">
        <v>1246</v>
      </c>
      <c r="G169" s="140" t="s">
        <v>448</v>
      </c>
      <c r="H169" s="141">
        <v>5</v>
      </c>
      <c r="I169" s="142"/>
      <c r="J169" s="143">
        <f>ROUND(I169*H169,2)</f>
        <v>0</v>
      </c>
      <c r="K169" s="139" t="s">
        <v>1</v>
      </c>
      <c r="L169" s="32"/>
      <c r="M169" s="144" t="s">
        <v>1</v>
      </c>
      <c r="N169" s="145" t="s">
        <v>41</v>
      </c>
      <c r="P169" s="146">
        <f>O169*H169</f>
        <v>0</v>
      </c>
      <c r="Q169" s="146">
        <v>0</v>
      </c>
      <c r="R169" s="146">
        <f>Q169*H169</f>
        <v>0</v>
      </c>
      <c r="S169" s="146">
        <v>0</v>
      </c>
      <c r="T169" s="147">
        <f>S169*H169</f>
        <v>0</v>
      </c>
      <c r="AR169" s="148" t="s">
        <v>261</v>
      </c>
      <c r="AT169" s="148" t="s">
        <v>167</v>
      </c>
      <c r="AU169" s="148" t="s">
        <v>84</v>
      </c>
      <c r="AY169" s="17" t="s">
        <v>165</v>
      </c>
      <c r="BE169" s="149">
        <f>IF(N169="základní",J169,0)</f>
        <v>0</v>
      </c>
      <c r="BF169" s="149">
        <f>IF(N169="snížená",J169,0)</f>
        <v>0</v>
      </c>
      <c r="BG169" s="149">
        <f>IF(N169="zákl. přenesená",J169,0)</f>
        <v>0</v>
      </c>
      <c r="BH169" s="149">
        <f>IF(N169="sníž. přenesená",J169,0)</f>
        <v>0</v>
      </c>
      <c r="BI169" s="149">
        <f>IF(N169="nulová",J169,0)</f>
        <v>0</v>
      </c>
      <c r="BJ169" s="17" t="s">
        <v>84</v>
      </c>
      <c r="BK169" s="149">
        <f>ROUND(I169*H169,2)</f>
        <v>0</v>
      </c>
      <c r="BL169" s="17" t="s">
        <v>261</v>
      </c>
      <c r="BM169" s="148" t="s">
        <v>565</v>
      </c>
    </row>
    <row r="170" spans="2:65" s="1" customFormat="1" ht="16.5" customHeight="1">
      <c r="B170" s="136"/>
      <c r="C170" s="137" t="s">
        <v>384</v>
      </c>
      <c r="D170" s="137" t="s">
        <v>167</v>
      </c>
      <c r="E170" s="138" t="s">
        <v>817</v>
      </c>
      <c r="F170" s="139" t="s">
        <v>1247</v>
      </c>
      <c r="G170" s="140" t="s">
        <v>448</v>
      </c>
      <c r="H170" s="141">
        <v>5</v>
      </c>
      <c r="I170" s="142"/>
      <c r="J170" s="143">
        <f>ROUND(I170*H170,2)</f>
        <v>0</v>
      </c>
      <c r="K170" s="139" t="s">
        <v>1</v>
      </c>
      <c r="L170" s="32"/>
      <c r="M170" s="144" t="s">
        <v>1</v>
      </c>
      <c r="N170" s="145" t="s">
        <v>41</v>
      </c>
      <c r="P170" s="146">
        <f>O170*H170</f>
        <v>0</v>
      </c>
      <c r="Q170" s="146">
        <v>0</v>
      </c>
      <c r="R170" s="146">
        <f>Q170*H170</f>
        <v>0</v>
      </c>
      <c r="S170" s="146">
        <v>0</v>
      </c>
      <c r="T170" s="147">
        <f>S170*H170</f>
        <v>0</v>
      </c>
      <c r="AR170" s="148" t="s">
        <v>261</v>
      </c>
      <c r="AT170" s="148" t="s">
        <v>167</v>
      </c>
      <c r="AU170" s="148" t="s">
        <v>84</v>
      </c>
      <c r="AY170" s="17" t="s">
        <v>165</v>
      </c>
      <c r="BE170" s="149">
        <f>IF(N170="základní",J170,0)</f>
        <v>0</v>
      </c>
      <c r="BF170" s="149">
        <f>IF(N170="snížená",J170,0)</f>
        <v>0</v>
      </c>
      <c r="BG170" s="149">
        <f>IF(N170="zákl. přenesená",J170,0)</f>
        <v>0</v>
      </c>
      <c r="BH170" s="149">
        <f>IF(N170="sníž. přenesená",J170,0)</f>
        <v>0</v>
      </c>
      <c r="BI170" s="149">
        <f>IF(N170="nulová",J170,0)</f>
        <v>0</v>
      </c>
      <c r="BJ170" s="17" t="s">
        <v>84</v>
      </c>
      <c r="BK170" s="149">
        <f>ROUND(I170*H170,2)</f>
        <v>0</v>
      </c>
      <c r="BL170" s="17" t="s">
        <v>261</v>
      </c>
      <c r="BM170" s="148" t="s">
        <v>579</v>
      </c>
    </row>
    <row r="171" spans="2:65" s="1" customFormat="1" ht="19.5">
      <c r="B171" s="32"/>
      <c r="D171" s="154" t="s">
        <v>175</v>
      </c>
      <c r="F171" s="155" t="s">
        <v>1088</v>
      </c>
      <c r="I171" s="152"/>
      <c r="L171" s="32"/>
      <c r="M171" s="153"/>
      <c r="T171" s="56"/>
      <c r="AT171" s="17" t="s">
        <v>175</v>
      </c>
      <c r="AU171" s="17" t="s">
        <v>84</v>
      </c>
    </row>
    <row r="172" spans="2:65" s="1" customFormat="1" ht="16.5" customHeight="1">
      <c r="B172" s="136"/>
      <c r="C172" s="137" t="s">
        <v>390</v>
      </c>
      <c r="D172" s="137" t="s">
        <v>167</v>
      </c>
      <c r="E172" s="138" t="s">
        <v>819</v>
      </c>
      <c r="F172" s="139" t="s">
        <v>1248</v>
      </c>
      <c r="G172" s="140" t="s">
        <v>448</v>
      </c>
      <c r="H172" s="141">
        <v>11</v>
      </c>
      <c r="I172" s="142"/>
      <c r="J172" s="143">
        <f>ROUND(I172*H172,2)</f>
        <v>0</v>
      </c>
      <c r="K172" s="139" t="s">
        <v>1</v>
      </c>
      <c r="L172" s="32"/>
      <c r="M172" s="144" t="s">
        <v>1</v>
      </c>
      <c r="N172" s="145" t="s">
        <v>41</v>
      </c>
      <c r="P172" s="146">
        <f>O172*H172</f>
        <v>0</v>
      </c>
      <c r="Q172" s="146">
        <v>0</v>
      </c>
      <c r="R172" s="146">
        <f>Q172*H172</f>
        <v>0</v>
      </c>
      <c r="S172" s="146">
        <v>0</v>
      </c>
      <c r="T172" s="147">
        <f>S172*H172</f>
        <v>0</v>
      </c>
      <c r="AR172" s="148" t="s">
        <v>261</v>
      </c>
      <c r="AT172" s="148" t="s">
        <v>167</v>
      </c>
      <c r="AU172" s="148" t="s">
        <v>84</v>
      </c>
      <c r="AY172" s="17" t="s">
        <v>165</v>
      </c>
      <c r="BE172" s="149">
        <f>IF(N172="základní",J172,0)</f>
        <v>0</v>
      </c>
      <c r="BF172" s="149">
        <f>IF(N172="snížená",J172,0)</f>
        <v>0</v>
      </c>
      <c r="BG172" s="149">
        <f>IF(N172="zákl. přenesená",J172,0)</f>
        <v>0</v>
      </c>
      <c r="BH172" s="149">
        <f>IF(N172="sníž. přenesená",J172,0)</f>
        <v>0</v>
      </c>
      <c r="BI172" s="149">
        <f>IF(N172="nulová",J172,0)</f>
        <v>0</v>
      </c>
      <c r="BJ172" s="17" t="s">
        <v>84</v>
      </c>
      <c r="BK172" s="149">
        <f>ROUND(I172*H172,2)</f>
        <v>0</v>
      </c>
      <c r="BL172" s="17" t="s">
        <v>261</v>
      </c>
      <c r="BM172" s="148" t="s">
        <v>589</v>
      </c>
    </row>
    <row r="173" spans="2:65" s="1" customFormat="1" ht="19.5">
      <c r="B173" s="32"/>
      <c r="D173" s="154" t="s">
        <v>175</v>
      </c>
      <c r="F173" s="155" t="s">
        <v>1088</v>
      </c>
      <c r="I173" s="152"/>
      <c r="L173" s="32"/>
      <c r="M173" s="153"/>
      <c r="T173" s="56"/>
      <c r="AT173" s="17" t="s">
        <v>175</v>
      </c>
      <c r="AU173" s="17" t="s">
        <v>84</v>
      </c>
    </row>
    <row r="174" spans="2:65" s="1" customFormat="1" ht="16.5" customHeight="1">
      <c r="B174" s="136"/>
      <c r="C174" s="137" t="s">
        <v>395</v>
      </c>
      <c r="D174" s="137" t="s">
        <v>167</v>
      </c>
      <c r="E174" s="138" t="s">
        <v>1249</v>
      </c>
      <c r="F174" s="139" t="s">
        <v>1250</v>
      </c>
      <c r="G174" s="140" t="s">
        <v>448</v>
      </c>
      <c r="H174" s="141">
        <v>11</v>
      </c>
      <c r="I174" s="142"/>
      <c r="J174" s="143">
        <f>ROUND(I174*H174,2)</f>
        <v>0</v>
      </c>
      <c r="K174" s="139" t="s">
        <v>788</v>
      </c>
      <c r="L174" s="32"/>
      <c r="M174" s="144" t="s">
        <v>1</v>
      </c>
      <c r="N174" s="145" t="s">
        <v>41</v>
      </c>
      <c r="P174" s="146">
        <f>O174*H174</f>
        <v>0</v>
      </c>
      <c r="Q174" s="146">
        <v>0</v>
      </c>
      <c r="R174" s="146">
        <f>Q174*H174</f>
        <v>0</v>
      </c>
      <c r="S174" s="146">
        <v>0</v>
      </c>
      <c r="T174" s="147">
        <f>S174*H174</f>
        <v>0</v>
      </c>
      <c r="AR174" s="148" t="s">
        <v>261</v>
      </c>
      <c r="AT174" s="148" t="s">
        <v>167</v>
      </c>
      <c r="AU174" s="148" t="s">
        <v>84</v>
      </c>
      <c r="AY174" s="17" t="s">
        <v>165</v>
      </c>
      <c r="BE174" s="149">
        <f>IF(N174="základní",J174,0)</f>
        <v>0</v>
      </c>
      <c r="BF174" s="149">
        <f>IF(N174="snížená",J174,0)</f>
        <v>0</v>
      </c>
      <c r="BG174" s="149">
        <f>IF(N174="zákl. přenesená",J174,0)</f>
        <v>0</v>
      </c>
      <c r="BH174" s="149">
        <f>IF(N174="sníž. přenesená",J174,0)</f>
        <v>0</v>
      </c>
      <c r="BI174" s="149">
        <f>IF(N174="nulová",J174,0)</f>
        <v>0</v>
      </c>
      <c r="BJ174" s="17" t="s">
        <v>84</v>
      </c>
      <c r="BK174" s="149">
        <f>ROUND(I174*H174,2)</f>
        <v>0</v>
      </c>
      <c r="BL174" s="17" t="s">
        <v>261</v>
      </c>
      <c r="BM174" s="148" t="s">
        <v>599</v>
      </c>
    </row>
    <row r="175" spans="2:65" s="1" customFormat="1" ht="19.5">
      <c r="B175" s="32"/>
      <c r="D175" s="154" t="s">
        <v>175</v>
      </c>
      <c r="F175" s="155" t="s">
        <v>1240</v>
      </c>
      <c r="I175" s="152"/>
      <c r="L175" s="32"/>
      <c r="M175" s="153"/>
      <c r="T175" s="56"/>
      <c r="AT175" s="17" t="s">
        <v>175</v>
      </c>
      <c r="AU175" s="17" t="s">
        <v>84</v>
      </c>
    </row>
    <row r="176" spans="2:65" s="1" customFormat="1" ht="16.5" customHeight="1">
      <c r="B176" s="136"/>
      <c r="C176" s="137" t="s">
        <v>402</v>
      </c>
      <c r="D176" s="137" t="s">
        <v>167</v>
      </c>
      <c r="E176" s="138" t="s">
        <v>1251</v>
      </c>
      <c r="F176" s="139" t="s">
        <v>1252</v>
      </c>
      <c r="G176" s="140" t="s">
        <v>448</v>
      </c>
      <c r="H176" s="141">
        <v>1</v>
      </c>
      <c r="I176" s="142"/>
      <c r="J176" s="143">
        <f>ROUND(I176*H176,2)</f>
        <v>0</v>
      </c>
      <c r="K176" s="139" t="s">
        <v>788</v>
      </c>
      <c r="L176" s="32"/>
      <c r="M176" s="144" t="s">
        <v>1</v>
      </c>
      <c r="N176" s="145" t="s">
        <v>41</v>
      </c>
      <c r="P176" s="146">
        <f>O176*H176</f>
        <v>0</v>
      </c>
      <c r="Q176" s="146">
        <v>0</v>
      </c>
      <c r="R176" s="146">
        <f>Q176*H176</f>
        <v>0</v>
      </c>
      <c r="S176" s="146">
        <v>0</v>
      </c>
      <c r="T176" s="147">
        <f>S176*H176</f>
        <v>0</v>
      </c>
      <c r="AR176" s="148" t="s">
        <v>261</v>
      </c>
      <c r="AT176" s="148" t="s">
        <v>167</v>
      </c>
      <c r="AU176" s="148" t="s">
        <v>84</v>
      </c>
      <c r="AY176" s="17" t="s">
        <v>165</v>
      </c>
      <c r="BE176" s="149">
        <f>IF(N176="základní",J176,0)</f>
        <v>0</v>
      </c>
      <c r="BF176" s="149">
        <f>IF(N176="snížená",J176,0)</f>
        <v>0</v>
      </c>
      <c r="BG176" s="149">
        <f>IF(N176="zákl. přenesená",J176,0)</f>
        <v>0</v>
      </c>
      <c r="BH176" s="149">
        <f>IF(N176="sníž. přenesená",J176,0)</f>
        <v>0</v>
      </c>
      <c r="BI176" s="149">
        <f>IF(N176="nulová",J176,0)</f>
        <v>0</v>
      </c>
      <c r="BJ176" s="17" t="s">
        <v>84</v>
      </c>
      <c r="BK176" s="149">
        <f>ROUND(I176*H176,2)</f>
        <v>0</v>
      </c>
      <c r="BL176" s="17" t="s">
        <v>261</v>
      </c>
      <c r="BM176" s="148" t="s">
        <v>611</v>
      </c>
    </row>
    <row r="177" spans="2:65" s="1" customFormat="1" ht="16.5" customHeight="1">
      <c r="B177" s="136"/>
      <c r="C177" s="137" t="s">
        <v>407</v>
      </c>
      <c r="D177" s="137" t="s">
        <v>167</v>
      </c>
      <c r="E177" s="138" t="s">
        <v>1253</v>
      </c>
      <c r="F177" s="139" t="s">
        <v>1254</v>
      </c>
      <c r="G177" s="140" t="s">
        <v>448</v>
      </c>
      <c r="H177" s="141">
        <v>1</v>
      </c>
      <c r="I177" s="142"/>
      <c r="J177" s="143">
        <f>ROUND(I177*H177,2)</f>
        <v>0</v>
      </c>
      <c r="K177" s="139" t="s">
        <v>788</v>
      </c>
      <c r="L177" s="32"/>
      <c r="M177" s="144" t="s">
        <v>1</v>
      </c>
      <c r="N177" s="145" t="s">
        <v>41</v>
      </c>
      <c r="P177" s="146">
        <f>O177*H177</f>
        <v>0</v>
      </c>
      <c r="Q177" s="146">
        <v>0</v>
      </c>
      <c r="R177" s="146">
        <f>Q177*H177</f>
        <v>0</v>
      </c>
      <c r="S177" s="146">
        <v>0</v>
      </c>
      <c r="T177" s="147">
        <f>S177*H177</f>
        <v>0</v>
      </c>
      <c r="AR177" s="148" t="s">
        <v>261</v>
      </c>
      <c r="AT177" s="148" t="s">
        <v>167</v>
      </c>
      <c r="AU177" s="148" t="s">
        <v>84</v>
      </c>
      <c r="AY177" s="17" t="s">
        <v>165</v>
      </c>
      <c r="BE177" s="149">
        <f>IF(N177="základní",J177,0)</f>
        <v>0</v>
      </c>
      <c r="BF177" s="149">
        <f>IF(N177="snížená",J177,0)</f>
        <v>0</v>
      </c>
      <c r="BG177" s="149">
        <f>IF(N177="zákl. přenesená",J177,0)</f>
        <v>0</v>
      </c>
      <c r="BH177" s="149">
        <f>IF(N177="sníž. přenesená",J177,0)</f>
        <v>0</v>
      </c>
      <c r="BI177" s="149">
        <f>IF(N177="nulová",J177,0)</f>
        <v>0</v>
      </c>
      <c r="BJ177" s="17" t="s">
        <v>84</v>
      </c>
      <c r="BK177" s="149">
        <f>ROUND(I177*H177,2)</f>
        <v>0</v>
      </c>
      <c r="BL177" s="17" t="s">
        <v>261</v>
      </c>
      <c r="BM177" s="148" t="s">
        <v>623</v>
      </c>
    </row>
    <row r="178" spans="2:65" s="1" customFormat="1" ht="24.2" customHeight="1">
      <c r="B178" s="136"/>
      <c r="C178" s="137" t="s">
        <v>412</v>
      </c>
      <c r="D178" s="137" t="s">
        <v>167</v>
      </c>
      <c r="E178" s="138" t="s">
        <v>822</v>
      </c>
      <c r="F178" s="139" t="s">
        <v>1245</v>
      </c>
      <c r="G178" s="140" t="s">
        <v>448</v>
      </c>
      <c r="H178" s="141">
        <v>1</v>
      </c>
      <c r="I178" s="142"/>
      <c r="J178" s="143">
        <f>ROUND(I178*H178,2)</f>
        <v>0</v>
      </c>
      <c r="K178" s="139" t="s">
        <v>1</v>
      </c>
      <c r="L178" s="32"/>
      <c r="M178" s="144" t="s">
        <v>1</v>
      </c>
      <c r="N178" s="145" t="s">
        <v>41</v>
      </c>
      <c r="P178" s="146">
        <f>O178*H178</f>
        <v>0</v>
      </c>
      <c r="Q178" s="146">
        <v>0</v>
      </c>
      <c r="R178" s="146">
        <f>Q178*H178</f>
        <v>0</v>
      </c>
      <c r="S178" s="146">
        <v>0</v>
      </c>
      <c r="T178" s="147">
        <f>S178*H178</f>
        <v>0</v>
      </c>
      <c r="AR178" s="148" t="s">
        <v>261</v>
      </c>
      <c r="AT178" s="148" t="s">
        <v>167</v>
      </c>
      <c r="AU178" s="148" t="s">
        <v>84</v>
      </c>
      <c r="AY178" s="17" t="s">
        <v>165</v>
      </c>
      <c r="BE178" s="149">
        <f>IF(N178="základní",J178,0)</f>
        <v>0</v>
      </c>
      <c r="BF178" s="149">
        <f>IF(N178="snížená",J178,0)</f>
        <v>0</v>
      </c>
      <c r="BG178" s="149">
        <f>IF(N178="zákl. přenesená",J178,0)</f>
        <v>0</v>
      </c>
      <c r="BH178" s="149">
        <f>IF(N178="sníž. přenesená",J178,0)</f>
        <v>0</v>
      </c>
      <c r="BI178" s="149">
        <f>IF(N178="nulová",J178,0)</f>
        <v>0</v>
      </c>
      <c r="BJ178" s="17" t="s">
        <v>84</v>
      </c>
      <c r="BK178" s="149">
        <f>ROUND(I178*H178,2)</f>
        <v>0</v>
      </c>
      <c r="BL178" s="17" t="s">
        <v>261</v>
      </c>
      <c r="BM178" s="148" t="s">
        <v>634</v>
      </c>
    </row>
    <row r="179" spans="2:65" s="1" customFormat="1" ht="19.5">
      <c r="B179" s="32"/>
      <c r="D179" s="154" t="s">
        <v>175</v>
      </c>
      <c r="F179" s="155" t="s">
        <v>1088</v>
      </c>
      <c r="I179" s="152"/>
      <c r="L179" s="32"/>
      <c r="M179" s="153"/>
      <c r="T179" s="56"/>
      <c r="AT179" s="17" t="s">
        <v>175</v>
      </c>
      <c r="AU179" s="17" t="s">
        <v>84</v>
      </c>
    </row>
    <row r="180" spans="2:65" s="1" customFormat="1" ht="16.5" customHeight="1">
      <c r="B180" s="136"/>
      <c r="C180" s="137" t="s">
        <v>417</v>
      </c>
      <c r="D180" s="137" t="s">
        <v>167</v>
      </c>
      <c r="E180" s="138" t="s">
        <v>824</v>
      </c>
      <c r="F180" s="139" t="s">
        <v>1247</v>
      </c>
      <c r="G180" s="140" t="s">
        <v>448</v>
      </c>
      <c r="H180" s="141">
        <v>1</v>
      </c>
      <c r="I180" s="142"/>
      <c r="J180" s="143">
        <f>ROUND(I180*H180,2)</f>
        <v>0</v>
      </c>
      <c r="K180" s="139" t="s">
        <v>1</v>
      </c>
      <c r="L180" s="32"/>
      <c r="M180" s="144" t="s">
        <v>1</v>
      </c>
      <c r="N180" s="145" t="s">
        <v>41</v>
      </c>
      <c r="P180" s="146">
        <f>O180*H180</f>
        <v>0</v>
      </c>
      <c r="Q180" s="146">
        <v>0</v>
      </c>
      <c r="R180" s="146">
        <f>Q180*H180</f>
        <v>0</v>
      </c>
      <c r="S180" s="146">
        <v>0</v>
      </c>
      <c r="T180" s="147">
        <f>S180*H180</f>
        <v>0</v>
      </c>
      <c r="AR180" s="148" t="s">
        <v>261</v>
      </c>
      <c r="AT180" s="148" t="s">
        <v>167</v>
      </c>
      <c r="AU180" s="148" t="s">
        <v>84</v>
      </c>
      <c r="AY180" s="17" t="s">
        <v>165</v>
      </c>
      <c r="BE180" s="149">
        <f>IF(N180="základní",J180,0)</f>
        <v>0</v>
      </c>
      <c r="BF180" s="149">
        <f>IF(N180="snížená",J180,0)</f>
        <v>0</v>
      </c>
      <c r="BG180" s="149">
        <f>IF(N180="zákl. přenesená",J180,0)</f>
        <v>0</v>
      </c>
      <c r="BH180" s="149">
        <f>IF(N180="sníž. přenesená",J180,0)</f>
        <v>0</v>
      </c>
      <c r="BI180" s="149">
        <f>IF(N180="nulová",J180,0)</f>
        <v>0</v>
      </c>
      <c r="BJ180" s="17" t="s">
        <v>84</v>
      </c>
      <c r="BK180" s="149">
        <f>ROUND(I180*H180,2)</f>
        <v>0</v>
      </c>
      <c r="BL180" s="17" t="s">
        <v>261</v>
      </c>
      <c r="BM180" s="148" t="s">
        <v>647</v>
      </c>
    </row>
    <row r="181" spans="2:65" s="1" customFormat="1" ht="19.5">
      <c r="B181" s="32"/>
      <c r="D181" s="154" t="s">
        <v>175</v>
      </c>
      <c r="F181" s="155" t="s">
        <v>1088</v>
      </c>
      <c r="I181" s="152"/>
      <c r="L181" s="32"/>
      <c r="M181" s="153"/>
      <c r="T181" s="56"/>
      <c r="AT181" s="17" t="s">
        <v>175</v>
      </c>
      <c r="AU181" s="17" t="s">
        <v>84</v>
      </c>
    </row>
    <row r="182" spans="2:65" s="1" customFormat="1" ht="16.5" customHeight="1">
      <c r="B182" s="136"/>
      <c r="C182" s="137" t="s">
        <v>424</v>
      </c>
      <c r="D182" s="137" t="s">
        <v>167</v>
      </c>
      <c r="E182" s="138" t="s">
        <v>826</v>
      </c>
      <c r="F182" s="139" t="s">
        <v>1248</v>
      </c>
      <c r="G182" s="140" t="s">
        <v>448</v>
      </c>
      <c r="H182" s="141">
        <v>2</v>
      </c>
      <c r="I182" s="142"/>
      <c r="J182" s="143">
        <f>ROUND(I182*H182,2)</f>
        <v>0</v>
      </c>
      <c r="K182" s="139" t="s">
        <v>1</v>
      </c>
      <c r="L182" s="32"/>
      <c r="M182" s="144" t="s">
        <v>1</v>
      </c>
      <c r="N182" s="145" t="s">
        <v>41</v>
      </c>
      <c r="P182" s="146">
        <f>O182*H182</f>
        <v>0</v>
      </c>
      <c r="Q182" s="146">
        <v>0</v>
      </c>
      <c r="R182" s="146">
        <f>Q182*H182</f>
        <v>0</v>
      </c>
      <c r="S182" s="146">
        <v>0</v>
      </c>
      <c r="T182" s="147">
        <f>S182*H182</f>
        <v>0</v>
      </c>
      <c r="AR182" s="148" t="s">
        <v>261</v>
      </c>
      <c r="AT182" s="148" t="s">
        <v>167</v>
      </c>
      <c r="AU182" s="148" t="s">
        <v>84</v>
      </c>
      <c r="AY182" s="17" t="s">
        <v>165</v>
      </c>
      <c r="BE182" s="149">
        <f>IF(N182="základní",J182,0)</f>
        <v>0</v>
      </c>
      <c r="BF182" s="149">
        <f>IF(N182="snížená",J182,0)</f>
        <v>0</v>
      </c>
      <c r="BG182" s="149">
        <f>IF(N182="zákl. přenesená",J182,0)</f>
        <v>0</v>
      </c>
      <c r="BH182" s="149">
        <f>IF(N182="sníž. přenesená",J182,0)</f>
        <v>0</v>
      </c>
      <c r="BI182" s="149">
        <f>IF(N182="nulová",J182,0)</f>
        <v>0</v>
      </c>
      <c r="BJ182" s="17" t="s">
        <v>84</v>
      </c>
      <c r="BK182" s="149">
        <f>ROUND(I182*H182,2)</f>
        <v>0</v>
      </c>
      <c r="BL182" s="17" t="s">
        <v>261</v>
      </c>
      <c r="BM182" s="148" t="s">
        <v>658</v>
      </c>
    </row>
    <row r="183" spans="2:65" s="1" customFormat="1" ht="19.5">
      <c r="B183" s="32"/>
      <c r="D183" s="154" t="s">
        <v>175</v>
      </c>
      <c r="F183" s="155" t="s">
        <v>1088</v>
      </c>
      <c r="I183" s="152"/>
      <c r="L183" s="32"/>
      <c r="M183" s="153"/>
      <c r="T183" s="56"/>
      <c r="AT183" s="17" t="s">
        <v>175</v>
      </c>
      <c r="AU183" s="17" t="s">
        <v>84</v>
      </c>
    </row>
    <row r="184" spans="2:65" s="1" customFormat="1" ht="16.5" customHeight="1">
      <c r="B184" s="136"/>
      <c r="C184" s="137" t="s">
        <v>431</v>
      </c>
      <c r="D184" s="137" t="s">
        <v>167</v>
      </c>
      <c r="E184" s="138" t="s">
        <v>1249</v>
      </c>
      <c r="F184" s="139" t="s">
        <v>1250</v>
      </c>
      <c r="G184" s="140" t="s">
        <v>448</v>
      </c>
      <c r="H184" s="141">
        <v>2</v>
      </c>
      <c r="I184" s="142"/>
      <c r="J184" s="143">
        <f>ROUND(I184*H184,2)</f>
        <v>0</v>
      </c>
      <c r="K184" s="139" t="s">
        <v>788</v>
      </c>
      <c r="L184" s="32"/>
      <c r="M184" s="144" t="s">
        <v>1</v>
      </c>
      <c r="N184" s="145" t="s">
        <v>41</v>
      </c>
      <c r="P184" s="146">
        <f>O184*H184</f>
        <v>0</v>
      </c>
      <c r="Q184" s="146">
        <v>0</v>
      </c>
      <c r="R184" s="146">
        <f>Q184*H184</f>
        <v>0</v>
      </c>
      <c r="S184" s="146">
        <v>0</v>
      </c>
      <c r="T184" s="147">
        <f>S184*H184</f>
        <v>0</v>
      </c>
      <c r="AR184" s="148" t="s">
        <v>261</v>
      </c>
      <c r="AT184" s="148" t="s">
        <v>167</v>
      </c>
      <c r="AU184" s="148" t="s">
        <v>84</v>
      </c>
      <c r="AY184" s="17" t="s">
        <v>165</v>
      </c>
      <c r="BE184" s="149">
        <f>IF(N184="základní",J184,0)</f>
        <v>0</v>
      </c>
      <c r="BF184" s="149">
        <f>IF(N184="snížená",J184,0)</f>
        <v>0</v>
      </c>
      <c r="BG184" s="149">
        <f>IF(N184="zákl. přenesená",J184,0)</f>
        <v>0</v>
      </c>
      <c r="BH184" s="149">
        <f>IF(N184="sníž. přenesená",J184,0)</f>
        <v>0</v>
      </c>
      <c r="BI184" s="149">
        <f>IF(N184="nulová",J184,0)</f>
        <v>0</v>
      </c>
      <c r="BJ184" s="17" t="s">
        <v>84</v>
      </c>
      <c r="BK184" s="149">
        <f>ROUND(I184*H184,2)</f>
        <v>0</v>
      </c>
      <c r="BL184" s="17" t="s">
        <v>261</v>
      </c>
      <c r="BM184" s="148" t="s">
        <v>672</v>
      </c>
    </row>
    <row r="185" spans="2:65" s="11" customFormat="1" ht="25.9" customHeight="1">
      <c r="B185" s="124"/>
      <c r="D185" s="125" t="s">
        <v>75</v>
      </c>
      <c r="E185" s="126" t="s">
        <v>774</v>
      </c>
      <c r="F185" s="126" t="s">
        <v>992</v>
      </c>
      <c r="I185" s="127"/>
      <c r="J185" s="128">
        <f>BK185</f>
        <v>0</v>
      </c>
      <c r="L185" s="124"/>
      <c r="M185" s="129"/>
      <c r="P185" s="130">
        <f>SUM(P186:P195)</f>
        <v>0</v>
      </c>
      <c r="R185" s="130">
        <f>SUM(R186:R195)</f>
        <v>0</v>
      </c>
      <c r="T185" s="131">
        <f>SUM(T186:T195)</f>
        <v>0</v>
      </c>
      <c r="AR185" s="125" t="s">
        <v>86</v>
      </c>
      <c r="AT185" s="132" t="s">
        <v>75</v>
      </c>
      <c r="AU185" s="132" t="s">
        <v>76</v>
      </c>
      <c r="AY185" s="125" t="s">
        <v>165</v>
      </c>
      <c r="BK185" s="133">
        <f>SUM(BK186:BK195)</f>
        <v>0</v>
      </c>
    </row>
    <row r="186" spans="2:65" s="1" customFormat="1" ht="16.5" customHeight="1">
      <c r="B186" s="136"/>
      <c r="C186" s="137" t="s">
        <v>437</v>
      </c>
      <c r="D186" s="137" t="s">
        <v>167</v>
      </c>
      <c r="E186" s="138" t="s">
        <v>1255</v>
      </c>
      <c r="F186" s="139" t="s">
        <v>1256</v>
      </c>
      <c r="G186" s="140" t="s">
        <v>620</v>
      </c>
      <c r="H186" s="141">
        <v>52</v>
      </c>
      <c r="I186" s="142"/>
      <c r="J186" s="143">
        <f>ROUND(I186*H186,2)</f>
        <v>0</v>
      </c>
      <c r="K186" s="139" t="s">
        <v>788</v>
      </c>
      <c r="L186" s="32"/>
      <c r="M186" s="144" t="s">
        <v>1</v>
      </c>
      <c r="N186" s="145" t="s">
        <v>41</v>
      </c>
      <c r="P186" s="146">
        <f>O186*H186</f>
        <v>0</v>
      </c>
      <c r="Q186" s="146">
        <v>0</v>
      </c>
      <c r="R186" s="146">
        <f>Q186*H186</f>
        <v>0</v>
      </c>
      <c r="S186" s="146">
        <v>0</v>
      </c>
      <c r="T186" s="147">
        <f>S186*H186</f>
        <v>0</v>
      </c>
      <c r="AR186" s="148" t="s">
        <v>261</v>
      </c>
      <c r="AT186" s="148" t="s">
        <v>167</v>
      </c>
      <c r="AU186" s="148" t="s">
        <v>84</v>
      </c>
      <c r="AY186" s="17" t="s">
        <v>165</v>
      </c>
      <c r="BE186" s="149">
        <f>IF(N186="základní",J186,0)</f>
        <v>0</v>
      </c>
      <c r="BF186" s="149">
        <f>IF(N186="snížená",J186,0)</f>
        <v>0</v>
      </c>
      <c r="BG186" s="149">
        <f>IF(N186="zákl. přenesená",J186,0)</f>
        <v>0</v>
      </c>
      <c r="BH186" s="149">
        <f>IF(N186="sníž. přenesená",J186,0)</f>
        <v>0</v>
      </c>
      <c r="BI186" s="149">
        <f>IF(N186="nulová",J186,0)</f>
        <v>0</v>
      </c>
      <c r="BJ186" s="17" t="s">
        <v>84</v>
      </c>
      <c r="BK186" s="149">
        <f>ROUND(I186*H186,2)</f>
        <v>0</v>
      </c>
      <c r="BL186" s="17" t="s">
        <v>261</v>
      </c>
      <c r="BM186" s="148" t="s">
        <v>687</v>
      </c>
    </row>
    <row r="187" spans="2:65" s="1" customFormat="1" ht="16.5" customHeight="1">
      <c r="B187" s="136"/>
      <c r="C187" s="137" t="s">
        <v>441</v>
      </c>
      <c r="D187" s="137" t="s">
        <v>167</v>
      </c>
      <c r="E187" s="138" t="s">
        <v>1257</v>
      </c>
      <c r="F187" s="139" t="s">
        <v>1258</v>
      </c>
      <c r="G187" s="140" t="s">
        <v>620</v>
      </c>
      <c r="H187" s="141">
        <v>7</v>
      </c>
      <c r="I187" s="142"/>
      <c r="J187" s="143">
        <f>ROUND(I187*H187,2)</f>
        <v>0</v>
      </c>
      <c r="K187" s="139" t="s">
        <v>788</v>
      </c>
      <c r="L187" s="32"/>
      <c r="M187" s="144" t="s">
        <v>1</v>
      </c>
      <c r="N187" s="145" t="s">
        <v>41</v>
      </c>
      <c r="P187" s="146">
        <f>O187*H187</f>
        <v>0</v>
      </c>
      <c r="Q187" s="146">
        <v>0</v>
      </c>
      <c r="R187" s="146">
        <f>Q187*H187</f>
        <v>0</v>
      </c>
      <c r="S187" s="146">
        <v>0</v>
      </c>
      <c r="T187" s="147">
        <f>S187*H187</f>
        <v>0</v>
      </c>
      <c r="AR187" s="148" t="s">
        <v>261</v>
      </c>
      <c r="AT187" s="148" t="s">
        <v>167</v>
      </c>
      <c r="AU187" s="148" t="s">
        <v>84</v>
      </c>
      <c r="AY187" s="17" t="s">
        <v>165</v>
      </c>
      <c r="BE187" s="149">
        <f>IF(N187="základní",J187,0)</f>
        <v>0</v>
      </c>
      <c r="BF187" s="149">
        <f>IF(N187="snížená",J187,0)</f>
        <v>0</v>
      </c>
      <c r="BG187" s="149">
        <f>IF(N187="zákl. přenesená",J187,0)</f>
        <v>0</v>
      </c>
      <c r="BH187" s="149">
        <f>IF(N187="sníž. přenesená",J187,0)</f>
        <v>0</v>
      </c>
      <c r="BI187" s="149">
        <f>IF(N187="nulová",J187,0)</f>
        <v>0</v>
      </c>
      <c r="BJ187" s="17" t="s">
        <v>84</v>
      </c>
      <c r="BK187" s="149">
        <f>ROUND(I187*H187,2)</f>
        <v>0</v>
      </c>
      <c r="BL187" s="17" t="s">
        <v>261</v>
      </c>
      <c r="BM187" s="148" t="s">
        <v>697</v>
      </c>
    </row>
    <row r="188" spans="2:65" s="1" customFormat="1" ht="16.5" customHeight="1">
      <c r="B188" s="136"/>
      <c r="C188" s="137" t="s">
        <v>445</v>
      </c>
      <c r="D188" s="137" t="s">
        <v>167</v>
      </c>
      <c r="E188" s="138" t="s">
        <v>1259</v>
      </c>
      <c r="F188" s="139" t="s">
        <v>1260</v>
      </c>
      <c r="G188" s="140" t="s">
        <v>620</v>
      </c>
      <c r="H188" s="141">
        <v>28</v>
      </c>
      <c r="I188" s="142"/>
      <c r="J188" s="143">
        <f>ROUND(I188*H188,2)</f>
        <v>0</v>
      </c>
      <c r="K188" s="139" t="s">
        <v>788</v>
      </c>
      <c r="L188" s="32"/>
      <c r="M188" s="144" t="s">
        <v>1</v>
      </c>
      <c r="N188" s="145" t="s">
        <v>41</v>
      </c>
      <c r="P188" s="146">
        <f>O188*H188</f>
        <v>0</v>
      </c>
      <c r="Q188" s="146">
        <v>0</v>
      </c>
      <c r="R188" s="146">
        <f>Q188*H188</f>
        <v>0</v>
      </c>
      <c r="S188" s="146">
        <v>0</v>
      </c>
      <c r="T188" s="147">
        <f>S188*H188</f>
        <v>0</v>
      </c>
      <c r="AR188" s="148" t="s">
        <v>261</v>
      </c>
      <c r="AT188" s="148" t="s">
        <v>167</v>
      </c>
      <c r="AU188" s="148" t="s">
        <v>84</v>
      </c>
      <c r="AY188" s="17" t="s">
        <v>165</v>
      </c>
      <c r="BE188" s="149">
        <f>IF(N188="základní",J188,0)</f>
        <v>0</v>
      </c>
      <c r="BF188" s="149">
        <f>IF(N188="snížená",J188,0)</f>
        <v>0</v>
      </c>
      <c r="BG188" s="149">
        <f>IF(N188="zákl. přenesená",J188,0)</f>
        <v>0</v>
      </c>
      <c r="BH188" s="149">
        <f>IF(N188="sníž. přenesená",J188,0)</f>
        <v>0</v>
      </c>
      <c r="BI188" s="149">
        <f>IF(N188="nulová",J188,0)</f>
        <v>0</v>
      </c>
      <c r="BJ188" s="17" t="s">
        <v>84</v>
      </c>
      <c r="BK188" s="149">
        <f>ROUND(I188*H188,2)</f>
        <v>0</v>
      </c>
      <c r="BL188" s="17" t="s">
        <v>261</v>
      </c>
      <c r="BM188" s="148" t="s">
        <v>709</v>
      </c>
    </row>
    <row r="189" spans="2:65" s="1" customFormat="1" ht="16.5" customHeight="1">
      <c r="B189" s="136"/>
      <c r="C189" s="137" t="s">
        <v>451</v>
      </c>
      <c r="D189" s="137" t="s">
        <v>167</v>
      </c>
      <c r="E189" s="138" t="s">
        <v>1261</v>
      </c>
      <c r="F189" s="139" t="s">
        <v>1023</v>
      </c>
      <c r="G189" s="140" t="s">
        <v>620</v>
      </c>
      <c r="H189" s="141">
        <v>52</v>
      </c>
      <c r="I189" s="142"/>
      <c r="J189" s="143">
        <f>ROUND(I189*H189,2)</f>
        <v>0</v>
      </c>
      <c r="K189" s="139" t="s">
        <v>788</v>
      </c>
      <c r="L189" s="32"/>
      <c r="M189" s="144" t="s">
        <v>1</v>
      </c>
      <c r="N189" s="145" t="s">
        <v>41</v>
      </c>
      <c r="P189" s="146">
        <f>O189*H189</f>
        <v>0</v>
      </c>
      <c r="Q189" s="146">
        <v>0</v>
      </c>
      <c r="R189" s="146">
        <f>Q189*H189</f>
        <v>0</v>
      </c>
      <c r="S189" s="146">
        <v>0</v>
      </c>
      <c r="T189" s="147">
        <f>S189*H189</f>
        <v>0</v>
      </c>
      <c r="AR189" s="148" t="s">
        <v>261</v>
      </c>
      <c r="AT189" s="148" t="s">
        <v>167</v>
      </c>
      <c r="AU189" s="148" t="s">
        <v>84</v>
      </c>
      <c r="AY189" s="17" t="s">
        <v>165</v>
      </c>
      <c r="BE189" s="149">
        <f>IF(N189="základní",J189,0)</f>
        <v>0</v>
      </c>
      <c r="BF189" s="149">
        <f>IF(N189="snížená",J189,0)</f>
        <v>0</v>
      </c>
      <c r="BG189" s="149">
        <f>IF(N189="zákl. přenesená",J189,0)</f>
        <v>0</v>
      </c>
      <c r="BH189" s="149">
        <f>IF(N189="sníž. přenesená",J189,0)</f>
        <v>0</v>
      </c>
      <c r="BI189" s="149">
        <f>IF(N189="nulová",J189,0)</f>
        <v>0</v>
      </c>
      <c r="BJ189" s="17" t="s">
        <v>84</v>
      </c>
      <c r="BK189" s="149">
        <f>ROUND(I189*H189,2)</f>
        <v>0</v>
      </c>
      <c r="BL189" s="17" t="s">
        <v>261</v>
      </c>
      <c r="BM189" s="148" t="s">
        <v>717</v>
      </c>
    </row>
    <row r="190" spans="2:65" s="1" customFormat="1" ht="19.5">
      <c r="B190" s="32"/>
      <c r="D190" s="154" t="s">
        <v>175</v>
      </c>
      <c r="F190" s="155" t="s">
        <v>1262</v>
      </c>
      <c r="I190" s="152"/>
      <c r="L190" s="32"/>
      <c r="M190" s="153"/>
      <c r="T190" s="56"/>
      <c r="AT190" s="17" t="s">
        <v>175</v>
      </c>
      <c r="AU190" s="17" t="s">
        <v>84</v>
      </c>
    </row>
    <row r="191" spans="2:65" s="1" customFormat="1" ht="16.5" customHeight="1">
      <c r="B191" s="136"/>
      <c r="C191" s="137" t="s">
        <v>459</v>
      </c>
      <c r="D191" s="137" t="s">
        <v>167</v>
      </c>
      <c r="E191" s="138" t="s">
        <v>1026</v>
      </c>
      <c r="F191" s="139" t="s">
        <v>1027</v>
      </c>
      <c r="G191" s="140" t="s">
        <v>620</v>
      </c>
      <c r="H191" s="141">
        <v>7</v>
      </c>
      <c r="I191" s="142"/>
      <c r="J191" s="143">
        <f>ROUND(I191*H191,2)</f>
        <v>0</v>
      </c>
      <c r="K191" s="139" t="s">
        <v>788</v>
      </c>
      <c r="L191" s="32"/>
      <c r="M191" s="144" t="s">
        <v>1</v>
      </c>
      <c r="N191" s="145" t="s">
        <v>41</v>
      </c>
      <c r="P191" s="146">
        <f>O191*H191</f>
        <v>0</v>
      </c>
      <c r="Q191" s="146">
        <v>0</v>
      </c>
      <c r="R191" s="146">
        <f>Q191*H191</f>
        <v>0</v>
      </c>
      <c r="S191" s="146">
        <v>0</v>
      </c>
      <c r="T191" s="147">
        <f>S191*H191</f>
        <v>0</v>
      </c>
      <c r="AR191" s="148" t="s">
        <v>261</v>
      </c>
      <c r="AT191" s="148" t="s">
        <v>167</v>
      </c>
      <c r="AU191" s="148" t="s">
        <v>84</v>
      </c>
      <c r="AY191" s="17" t="s">
        <v>165</v>
      </c>
      <c r="BE191" s="149">
        <f>IF(N191="základní",J191,0)</f>
        <v>0</v>
      </c>
      <c r="BF191" s="149">
        <f>IF(N191="snížená",J191,0)</f>
        <v>0</v>
      </c>
      <c r="BG191" s="149">
        <f>IF(N191="zákl. přenesená",J191,0)</f>
        <v>0</v>
      </c>
      <c r="BH191" s="149">
        <f>IF(N191="sníž. přenesená",J191,0)</f>
        <v>0</v>
      </c>
      <c r="BI191" s="149">
        <f>IF(N191="nulová",J191,0)</f>
        <v>0</v>
      </c>
      <c r="BJ191" s="17" t="s">
        <v>84</v>
      </c>
      <c r="BK191" s="149">
        <f>ROUND(I191*H191,2)</f>
        <v>0</v>
      </c>
      <c r="BL191" s="17" t="s">
        <v>261</v>
      </c>
      <c r="BM191" s="148" t="s">
        <v>734</v>
      </c>
    </row>
    <row r="192" spans="2:65" s="1" customFormat="1" ht="19.5">
      <c r="B192" s="32"/>
      <c r="D192" s="154" t="s">
        <v>175</v>
      </c>
      <c r="F192" s="155" t="s">
        <v>1029</v>
      </c>
      <c r="I192" s="152"/>
      <c r="L192" s="32"/>
      <c r="M192" s="153"/>
      <c r="T192" s="56"/>
      <c r="AT192" s="17" t="s">
        <v>175</v>
      </c>
      <c r="AU192" s="17" t="s">
        <v>84</v>
      </c>
    </row>
    <row r="193" spans="2:65" s="1" customFormat="1" ht="16.5" customHeight="1">
      <c r="B193" s="136"/>
      <c r="C193" s="137" t="s">
        <v>464</v>
      </c>
      <c r="D193" s="137" t="s">
        <v>167</v>
      </c>
      <c r="E193" s="138" t="s">
        <v>1030</v>
      </c>
      <c r="F193" s="139" t="s">
        <v>1031</v>
      </c>
      <c r="G193" s="140" t="s">
        <v>620</v>
      </c>
      <c r="H193" s="141">
        <v>28</v>
      </c>
      <c r="I193" s="142"/>
      <c r="J193" s="143">
        <f>ROUND(I193*H193,2)</f>
        <v>0</v>
      </c>
      <c r="K193" s="139" t="s">
        <v>788</v>
      </c>
      <c r="L193" s="32"/>
      <c r="M193" s="144" t="s">
        <v>1</v>
      </c>
      <c r="N193" s="145" t="s">
        <v>41</v>
      </c>
      <c r="P193" s="146">
        <f>O193*H193</f>
        <v>0</v>
      </c>
      <c r="Q193" s="146">
        <v>0</v>
      </c>
      <c r="R193" s="146">
        <f>Q193*H193</f>
        <v>0</v>
      </c>
      <c r="S193" s="146">
        <v>0</v>
      </c>
      <c r="T193" s="147">
        <f>S193*H193</f>
        <v>0</v>
      </c>
      <c r="AR193" s="148" t="s">
        <v>261</v>
      </c>
      <c r="AT193" s="148" t="s">
        <v>167</v>
      </c>
      <c r="AU193" s="148" t="s">
        <v>84</v>
      </c>
      <c r="AY193" s="17" t="s">
        <v>165</v>
      </c>
      <c r="BE193" s="149">
        <f>IF(N193="základní",J193,0)</f>
        <v>0</v>
      </c>
      <c r="BF193" s="149">
        <f>IF(N193="snížená",J193,0)</f>
        <v>0</v>
      </c>
      <c r="BG193" s="149">
        <f>IF(N193="zákl. přenesená",J193,0)</f>
        <v>0</v>
      </c>
      <c r="BH193" s="149">
        <f>IF(N193="sníž. přenesená",J193,0)</f>
        <v>0</v>
      </c>
      <c r="BI193" s="149">
        <f>IF(N193="nulová",J193,0)</f>
        <v>0</v>
      </c>
      <c r="BJ193" s="17" t="s">
        <v>84</v>
      </c>
      <c r="BK193" s="149">
        <f>ROUND(I193*H193,2)</f>
        <v>0</v>
      </c>
      <c r="BL193" s="17" t="s">
        <v>261</v>
      </c>
      <c r="BM193" s="148" t="s">
        <v>742</v>
      </c>
    </row>
    <row r="194" spans="2:65" s="1" customFormat="1" ht="19.5">
      <c r="B194" s="32"/>
      <c r="D194" s="154" t="s">
        <v>175</v>
      </c>
      <c r="F194" s="155" t="s">
        <v>1029</v>
      </c>
      <c r="I194" s="152"/>
      <c r="L194" s="32"/>
      <c r="M194" s="153"/>
      <c r="T194" s="56"/>
      <c r="AT194" s="17" t="s">
        <v>175</v>
      </c>
      <c r="AU194" s="17" t="s">
        <v>84</v>
      </c>
    </row>
    <row r="195" spans="2:65" s="1" customFormat="1" ht="16.5" customHeight="1">
      <c r="B195" s="136"/>
      <c r="C195" s="137" t="s">
        <v>468</v>
      </c>
      <c r="D195" s="137" t="s">
        <v>167</v>
      </c>
      <c r="E195" s="138" t="s">
        <v>1263</v>
      </c>
      <c r="F195" s="139" t="s">
        <v>1264</v>
      </c>
      <c r="G195" s="140" t="s">
        <v>182</v>
      </c>
      <c r="H195" s="141">
        <v>0.03</v>
      </c>
      <c r="I195" s="142"/>
      <c r="J195" s="143">
        <f>ROUND(I195*H195,2)</f>
        <v>0</v>
      </c>
      <c r="K195" s="139" t="s">
        <v>788</v>
      </c>
      <c r="L195" s="32"/>
      <c r="M195" s="144" t="s">
        <v>1</v>
      </c>
      <c r="N195" s="145" t="s">
        <v>41</v>
      </c>
      <c r="P195" s="146">
        <f>O195*H195</f>
        <v>0</v>
      </c>
      <c r="Q195" s="146">
        <v>0</v>
      </c>
      <c r="R195" s="146">
        <f>Q195*H195</f>
        <v>0</v>
      </c>
      <c r="S195" s="146">
        <v>0</v>
      </c>
      <c r="T195" s="147">
        <f>S195*H195</f>
        <v>0</v>
      </c>
      <c r="AR195" s="148" t="s">
        <v>261</v>
      </c>
      <c r="AT195" s="148" t="s">
        <v>167</v>
      </c>
      <c r="AU195" s="148" t="s">
        <v>84</v>
      </c>
      <c r="AY195" s="17" t="s">
        <v>165</v>
      </c>
      <c r="BE195" s="149">
        <f>IF(N195="základní",J195,0)</f>
        <v>0</v>
      </c>
      <c r="BF195" s="149">
        <f>IF(N195="snížená",J195,0)</f>
        <v>0</v>
      </c>
      <c r="BG195" s="149">
        <f>IF(N195="zákl. přenesená",J195,0)</f>
        <v>0</v>
      </c>
      <c r="BH195" s="149">
        <f>IF(N195="sníž. přenesená",J195,0)</f>
        <v>0</v>
      </c>
      <c r="BI195" s="149">
        <f>IF(N195="nulová",J195,0)</f>
        <v>0</v>
      </c>
      <c r="BJ195" s="17" t="s">
        <v>84</v>
      </c>
      <c r="BK195" s="149">
        <f>ROUND(I195*H195,2)</f>
        <v>0</v>
      </c>
      <c r="BL195" s="17" t="s">
        <v>261</v>
      </c>
      <c r="BM195" s="148" t="s">
        <v>888</v>
      </c>
    </row>
    <row r="196" spans="2:65" s="11" customFormat="1" ht="25.9" customHeight="1">
      <c r="B196" s="124"/>
      <c r="D196" s="125" t="s">
        <v>75</v>
      </c>
      <c r="E196" s="126" t="s">
        <v>1143</v>
      </c>
      <c r="F196" s="126" t="s">
        <v>1144</v>
      </c>
      <c r="I196" s="127"/>
      <c r="J196" s="128">
        <f>BK196</f>
        <v>0</v>
      </c>
      <c r="L196" s="124"/>
      <c r="M196" s="129"/>
      <c r="P196" s="130">
        <f>SUM(P197:P201)</f>
        <v>0</v>
      </c>
      <c r="R196" s="130">
        <f>SUM(R197:R201)</f>
        <v>0</v>
      </c>
      <c r="T196" s="131">
        <f>SUM(T197:T201)</f>
        <v>0</v>
      </c>
      <c r="AR196" s="125" t="s">
        <v>86</v>
      </c>
      <c r="AT196" s="132" t="s">
        <v>75</v>
      </c>
      <c r="AU196" s="132" t="s">
        <v>76</v>
      </c>
      <c r="AY196" s="125" t="s">
        <v>165</v>
      </c>
      <c r="BK196" s="133">
        <f>SUM(BK197:BK201)</f>
        <v>0</v>
      </c>
    </row>
    <row r="197" spans="2:65" s="1" customFormat="1" ht="16.5" customHeight="1">
      <c r="B197" s="136"/>
      <c r="C197" s="137" t="s">
        <v>472</v>
      </c>
      <c r="D197" s="137" t="s">
        <v>167</v>
      </c>
      <c r="E197" s="138" t="s">
        <v>1265</v>
      </c>
      <c r="F197" s="139" t="s">
        <v>1266</v>
      </c>
      <c r="G197" s="140" t="s">
        <v>620</v>
      </c>
      <c r="H197" s="141">
        <v>15</v>
      </c>
      <c r="I197" s="142"/>
      <c r="J197" s="143">
        <f>ROUND(I197*H197,2)</f>
        <v>0</v>
      </c>
      <c r="K197" s="139" t="s">
        <v>788</v>
      </c>
      <c r="L197" s="32"/>
      <c r="M197" s="144" t="s">
        <v>1</v>
      </c>
      <c r="N197" s="145" t="s">
        <v>41</v>
      </c>
      <c r="P197" s="146">
        <f>O197*H197</f>
        <v>0</v>
      </c>
      <c r="Q197" s="146">
        <v>0</v>
      </c>
      <c r="R197" s="146">
        <f>Q197*H197</f>
        <v>0</v>
      </c>
      <c r="S197" s="146">
        <v>0</v>
      </c>
      <c r="T197" s="147">
        <f>S197*H197</f>
        <v>0</v>
      </c>
      <c r="AR197" s="148" t="s">
        <v>261</v>
      </c>
      <c r="AT197" s="148" t="s">
        <v>167</v>
      </c>
      <c r="AU197" s="148" t="s">
        <v>84</v>
      </c>
      <c r="AY197" s="17" t="s">
        <v>165</v>
      </c>
      <c r="BE197" s="149">
        <f>IF(N197="základní",J197,0)</f>
        <v>0</v>
      </c>
      <c r="BF197" s="149">
        <f>IF(N197="snížená",J197,0)</f>
        <v>0</v>
      </c>
      <c r="BG197" s="149">
        <f>IF(N197="zákl. přenesená",J197,0)</f>
        <v>0</v>
      </c>
      <c r="BH197" s="149">
        <f>IF(N197="sníž. přenesená",J197,0)</f>
        <v>0</v>
      </c>
      <c r="BI197" s="149">
        <f>IF(N197="nulová",J197,0)</f>
        <v>0</v>
      </c>
      <c r="BJ197" s="17" t="s">
        <v>84</v>
      </c>
      <c r="BK197" s="149">
        <f>ROUND(I197*H197,2)</f>
        <v>0</v>
      </c>
      <c r="BL197" s="17" t="s">
        <v>261</v>
      </c>
      <c r="BM197" s="148" t="s">
        <v>892</v>
      </c>
    </row>
    <row r="198" spans="2:65" s="1" customFormat="1" ht="16.5" customHeight="1">
      <c r="B198" s="136"/>
      <c r="C198" s="137" t="s">
        <v>476</v>
      </c>
      <c r="D198" s="137" t="s">
        <v>167</v>
      </c>
      <c r="E198" s="138" t="s">
        <v>1267</v>
      </c>
      <c r="F198" s="139" t="s">
        <v>1268</v>
      </c>
      <c r="G198" s="140" t="s">
        <v>448</v>
      </c>
      <c r="H198" s="141">
        <v>7</v>
      </c>
      <c r="I198" s="142"/>
      <c r="J198" s="143">
        <f>ROUND(I198*H198,2)</f>
        <v>0</v>
      </c>
      <c r="K198" s="139" t="s">
        <v>788</v>
      </c>
      <c r="L198" s="32"/>
      <c r="M198" s="144" t="s">
        <v>1</v>
      </c>
      <c r="N198" s="145" t="s">
        <v>41</v>
      </c>
      <c r="P198" s="146">
        <f>O198*H198</f>
        <v>0</v>
      </c>
      <c r="Q198" s="146">
        <v>0</v>
      </c>
      <c r="R198" s="146">
        <f>Q198*H198</f>
        <v>0</v>
      </c>
      <c r="S198" s="146">
        <v>0</v>
      </c>
      <c r="T198" s="147">
        <f>S198*H198</f>
        <v>0</v>
      </c>
      <c r="AR198" s="148" t="s">
        <v>261</v>
      </c>
      <c r="AT198" s="148" t="s">
        <v>167</v>
      </c>
      <c r="AU198" s="148" t="s">
        <v>84</v>
      </c>
      <c r="AY198" s="17" t="s">
        <v>165</v>
      </c>
      <c r="BE198" s="149">
        <f>IF(N198="základní",J198,0)</f>
        <v>0</v>
      </c>
      <c r="BF198" s="149">
        <f>IF(N198="snížená",J198,0)</f>
        <v>0</v>
      </c>
      <c r="BG198" s="149">
        <f>IF(N198="zákl. přenesená",J198,0)</f>
        <v>0</v>
      </c>
      <c r="BH198" s="149">
        <f>IF(N198="sníž. přenesená",J198,0)</f>
        <v>0</v>
      </c>
      <c r="BI198" s="149">
        <f>IF(N198="nulová",J198,0)</f>
        <v>0</v>
      </c>
      <c r="BJ198" s="17" t="s">
        <v>84</v>
      </c>
      <c r="BK198" s="149">
        <f>ROUND(I198*H198,2)</f>
        <v>0</v>
      </c>
      <c r="BL198" s="17" t="s">
        <v>261</v>
      </c>
      <c r="BM198" s="148" t="s">
        <v>896</v>
      </c>
    </row>
    <row r="199" spans="2:65" s="1" customFormat="1" ht="16.5" customHeight="1">
      <c r="B199" s="136"/>
      <c r="C199" s="137" t="s">
        <v>480</v>
      </c>
      <c r="D199" s="137" t="s">
        <v>167</v>
      </c>
      <c r="E199" s="138" t="s">
        <v>1154</v>
      </c>
      <c r="F199" s="139" t="s">
        <v>1269</v>
      </c>
      <c r="G199" s="140" t="s">
        <v>448</v>
      </c>
      <c r="H199" s="141">
        <v>40</v>
      </c>
      <c r="I199" s="142"/>
      <c r="J199" s="143">
        <f>ROUND(I199*H199,2)</f>
        <v>0</v>
      </c>
      <c r="K199" s="139" t="s">
        <v>788</v>
      </c>
      <c r="L199" s="32"/>
      <c r="M199" s="144" t="s">
        <v>1</v>
      </c>
      <c r="N199" s="145" t="s">
        <v>41</v>
      </c>
      <c r="P199" s="146">
        <f>O199*H199</f>
        <v>0</v>
      </c>
      <c r="Q199" s="146">
        <v>0</v>
      </c>
      <c r="R199" s="146">
        <f>Q199*H199</f>
        <v>0</v>
      </c>
      <c r="S199" s="146">
        <v>0</v>
      </c>
      <c r="T199" s="147">
        <f>S199*H199</f>
        <v>0</v>
      </c>
      <c r="AR199" s="148" t="s">
        <v>261</v>
      </c>
      <c r="AT199" s="148" t="s">
        <v>167</v>
      </c>
      <c r="AU199" s="148" t="s">
        <v>84</v>
      </c>
      <c r="AY199" s="17" t="s">
        <v>165</v>
      </c>
      <c r="BE199" s="149">
        <f>IF(N199="základní",J199,0)</f>
        <v>0</v>
      </c>
      <c r="BF199" s="149">
        <f>IF(N199="snížená",J199,0)</f>
        <v>0</v>
      </c>
      <c r="BG199" s="149">
        <f>IF(N199="zákl. přenesená",J199,0)</f>
        <v>0</v>
      </c>
      <c r="BH199" s="149">
        <f>IF(N199="sníž. přenesená",J199,0)</f>
        <v>0</v>
      </c>
      <c r="BI199" s="149">
        <f>IF(N199="nulová",J199,0)</f>
        <v>0</v>
      </c>
      <c r="BJ199" s="17" t="s">
        <v>84</v>
      </c>
      <c r="BK199" s="149">
        <f>ROUND(I199*H199,2)</f>
        <v>0</v>
      </c>
      <c r="BL199" s="17" t="s">
        <v>261</v>
      </c>
      <c r="BM199" s="148" t="s">
        <v>900</v>
      </c>
    </row>
    <row r="200" spans="2:65" s="1" customFormat="1" ht="16.5" customHeight="1">
      <c r="B200" s="136"/>
      <c r="C200" s="137" t="s">
        <v>485</v>
      </c>
      <c r="D200" s="137" t="s">
        <v>167</v>
      </c>
      <c r="E200" s="138" t="s">
        <v>844</v>
      </c>
      <c r="F200" s="139" t="s">
        <v>1270</v>
      </c>
      <c r="G200" s="140" t="s">
        <v>448</v>
      </c>
      <c r="H200" s="141">
        <v>1</v>
      </c>
      <c r="I200" s="142"/>
      <c r="J200" s="143">
        <f>ROUND(I200*H200,2)</f>
        <v>0</v>
      </c>
      <c r="K200" s="139" t="s">
        <v>1</v>
      </c>
      <c r="L200" s="32"/>
      <c r="M200" s="144" t="s">
        <v>1</v>
      </c>
      <c r="N200" s="145" t="s">
        <v>41</v>
      </c>
      <c r="P200" s="146">
        <f>O200*H200</f>
        <v>0</v>
      </c>
      <c r="Q200" s="146">
        <v>0</v>
      </c>
      <c r="R200" s="146">
        <f>Q200*H200</f>
        <v>0</v>
      </c>
      <c r="S200" s="146">
        <v>0</v>
      </c>
      <c r="T200" s="147">
        <f>S200*H200</f>
        <v>0</v>
      </c>
      <c r="AR200" s="148" t="s">
        <v>261</v>
      </c>
      <c r="AT200" s="148" t="s">
        <v>167</v>
      </c>
      <c r="AU200" s="148" t="s">
        <v>84</v>
      </c>
      <c r="AY200" s="17" t="s">
        <v>165</v>
      </c>
      <c r="BE200" s="149">
        <f>IF(N200="základní",J200,0)</f>
        <v>0</v>
      </c>
      <c r="BF200" s="149">
        <f>IF(N200="snížená",J200,0)</f>
        <v>0</v>
      </c>
      <c r="BG200" s="149">
        <f>IF(N200="zákl. přenesená",J200,0)</f>
        <v>0</v>
      </c>
      <c r="BH200" s="149">
        <f>IF(N200="sníž. přenesená",J200,0)</f>
        <v>0</v>
      </c>
      <c r="BI200" s="149">
        <f>IF(N200="nulová",J200,0)</f>
        <v>0</v>
      </c>
      <c r="BJ200" s="17" t="s">
        <v>84</v>
      </c>
      <c r="BK200" s="149">
        <f>ROUND(I200*H200,2)</f>
        <v>0</v>
      </c>
      <c r="BL200" s="17" t="s">
        <v>261</v>
      </c>
      <c r="BM200" s="148" t="s">
        <v>905</v>
      </c>
    </row>
    <row r="201" spans="2:65" s="1" customFormat="1" ht="19.5">
      <c r="B201" s="32"/>
      <c r="D201" s="154" t="s">
        <v>175</v>
      </c>
      <c r="F201" s="155" t="s">
        <v>1149</v>
      </c>
      <c r="I201" s="152"/>
      <c r="L201" s="32"/>
      <c r="M201" s="153"/>
      <c r="T201" s="56"/>
      <c r="AT201" s="17" t="s">
        <v>175</v>
      </c>
      <c r="AU201" s="17" t="s">
        <v>84</v>
      </c>
    </row>
    <row r="202" spans="2:65" s="11" customFormat="1" ht="25.9" customHeight="1">
      <c r="B202" s="124"/>
      <c r="D202" s="125" t="s">
        <v>75</v>
      </c>
      <c r="E202" s="126" t="s">
        <v>76</v>
      </c>
      <c r="F202" s="126" t="s">
        <v>754</v>
      </c>
      <c r="I202" s="127"/>
      <c r="J202" s="128">
        <f>BK202</f>
        <v>0</v>
      </c>
      <c r="L202" s="124"/>
      <c r="M202" s="129"/>
      <c r="P202" s="130">
        <f>SUM(P203:P211)</f>
        <v>0</v>
      </c>
      <c r="R202" s="130">
        <f>SUM(R203:R211)</f>
        <v>0</v>
      </c>
      <c r="T202" s="131">
        <f>SUM(T203:T211)</f>
        <v>0</v>
      </c>
      <c r="AR202" s="125" t="s">
        <v>84</v>
      </c>
      <c r="AT202" s="132" t="s">
        <v>75</v>
      </c>
      <c r="AU202" s="132" t="s">
        <v>76</v>
      </c>
      <c r="AY202" s="125" t="s">
        <v>165</v>
      </c>
      <c r="BK202" s="133">
        <f>SUM(BK203:BK211)</f>
        <v>0</v>
      </c>
    </row>
    <row r="203" spans="2:65" s="1" customFormat="1" ht="16.5" customHeight="1">
      <c r="B203" s="136"/>
      <c r="C203" s="137" t="s">
        <v>489</v>
      </c>
      <c r="D203" s="137" t="s">
        <v>167</v>
      </c>
      <c r="E203" s="138" t="s">
        <v>1271</v>
      </c>
      <c r="F203" s="139" t="s">
        <v>722</v>
      </c>
      <c r="G203" s="140" t="s">
        <v>1159</v>
      </c>
      <c r="H203" s="141">
        <v>15</v>
      </c>
      <c r="I203" s="142"/>
      <c r="J203" s="143">
        <f>ROUND(I203*H203,2)</f>
        <v>0</v>
      </c>
      <c r="K203" s="139" t="s">
        <v>788</v>
      </c>
      <c r="L203" s="32"/>
      <c r="M203" s="144" t="s">
        <v>1</v>
      </c>
      <c r="N203" s="145" t="s">
        <v>41</v>
      </c>
      <c r="P203" s="146">
        <f>O203*H203</f>
        <v>0</v>
      </c>
      <c r="Q203" s="146">
        <v>0</v>
      </c>
      <c r="R203" s="146">
        <f>Q203*H203</f>
        <v>0</v>
      </c>
      <c r="S203" s="146">
        <v>0</v>
      </c>
      <c r="T203" s="147">
        <f>S203*H203</f>
        <v>0</v>
      </c>
      <c r="AR203" s="148" t="s">
        <v>116</v>
      </c>
      <c r="AT203" s="148" t="s">
        <v>167</v>
      </c>
      <c r="AU203" s="148" t="s">
        <v>84</v>
      </c>
      <c r="AY203" s="17" t="s">
        <v>165</v>
      </c>
      <c r="BE203" s="149">
        <f>IF(N203="základní",J203,0)</f>
        <v>0</v>
      </c>
      <c r="BF203" s="149">
        <f>IF(N203="snížená",J203,0)</f>
        <v>0</v>
      </c>
      <c r="BG203" s="149">
        <f>IF(N203="zákl. přenesená",J203,0)</f>
        <v>0</v>
      </c>
      <c r="BH203" s="149">
        <f>IF(N203="sníž. přenesená",J203,0)</f>
        <v>0</v>
      </c>
      <c r="BI203" s="149">
        <f>IF(N203="nulová",J203,0)</f>
        <v>0</v>
      </c>
      <c r="BJ203" s="17" t="s">
        <v>84</v>
      </c>
      <c r="BK203" s="149">
        <f>ROUND(I203*H203,2)</f>
        <v>0</v>
      </c>
      <c r="BL203" s="17" t="s">
        <v>116</v>
      </c>
      <c r="BM203" s="148" t="s">
        <v>909</v>
      </c>
    </row>
    <row r="204" spans="2:65" s="1" customFormat="1" ht="19.5">
      <c r="B204" s="32"/>
      <c r="D204" s="154" t="s">
        <v>175</v>
      </c>
      <c r="F204" s="155" t="s">
        <v>1272</v>
      </c>
      <c r="I204" s="152"/>
      <c r="L204" s="32"/>
      <c r="M204" s="153"/>
      <c r="T204" s="56"/>
      <c r="AT204" s="17" t="s">
        <v>175</v>
      </c>
      <c r="AU204" s="17" t="s">
        <v>84</v>
      </c>
    </row>
    <row r="205" spans="2:65" s="1" customFormat="1" ht="16.5" customHeight="1">
      <c r="B205" s="136"/>
      <c r="C205" s="137" t="s">
        <v>493</v>
      </c>
      <c r="D205" s="137" t="s">
        <v>167</v>
      </c>
      <c r="E205" s="138" t="s">
        <v>1273</v>
      </c>
      <c r="F205" s="139" t="s">
        <v>1274</v>
      </c>
      <c r="G205" s="140" t="s">
        <v>1159</v>
      </c>
      <c r="H205" s="141">
        <v>10</v>
      </c>
      <c r="I205" s="142"/>
      <c r="J205" s="143">
        <f>ROUND(I205*H205,2)</f>
        <v>0</v>
      </c>
      <c r="K205" s="139" t="s">
        <v>788</v>
      </c>
      <c r="L205" s="32"/>
      <c r="M205" s="144" t="s">
        <v>1</v>
      </c>
      <c r="N205" s="145" t="s">
        <v>41</v>
      </c>
      <c r="P205" s="146">
        <f>O205*H205</f>
        <v>0</v>
      </c>
      <c r="Q205" s="146">
        <v>0</v>
      </c>
      <c r="R205" s="146">
        <f>Q205*H205</f>
        <v>0</v>
      </c>
      <c r="S205" s="146">
        <v>0</v>
      </c>
      <c r="T205" s="147">
        <f>S205*H205</f>
        <v>0</v>
      </c>
      <c r="AR205" s="148" t="s">
        <v>116</v>
      </c>
      <c r="AT205" s="148" t="s">
        <v>167</v>
      </c>
      <c r="AU205" s="148" t="s">
        <v>84</v>
      </c>
      <c r="AY205" s="17" t="s">
        <v>165</v>
      </c>
      <c r="BE205" s="149">
        <f>IF(N205="základní",J205,0)</f>
        <v>0</v>
      </c>
      <c r="BF205" s="149">
        <f>IF(N205="snížená",J205,0)</f>
        <v>0</v>
      </c>
      <c r="BG205" s="149">
        <f>IF(N205="zákl. přenesená",J205,0)</f>
        <v>0</v>
      </c>
      <c r="BH205" s="149">
        <f>IF(N205="sníž. přenesená",J205,0)</f>
        <v>0</v>
      </c>
      <c r="BI205" s="149">
        <f>IF(N205="nulová",J205,0)</f>
        <v>0</v>
      </c>
      <c r="BJ205" s="17" t="s">
        <v>84</v>
      </c>
      <c r="BK205" s="149">
        <f>ROUND(I205*H205,2)</f>
        <v>0</v>
      </c>
      <c r="BL205" s="17" t="s">
        <v>116</v>
      </c>
      <c r="BM205" s="148" t="s">
        <v>912</v>
      </c>
    </row>
    <row r="206" spans="2:65" s="1" customFormat="1" ht="19.5">
      <c r="B206" s="32"/>
      <c r="D206" s="154" t="s">
        <v>175</v>
      </c>
      <c r="F206" s="155" t="s">
        <v>1275</v>
      </c>
      <c r="I206" s="152"/>
      <c r="L206" s="32"/>
      <c r="M206" s="153"/>
      <c r="T206" s="56"/>
      <c r="AT206" s="17" t="s">
        <v>175</v>
      </c>
      <c r="AU206" s="17" t="s">
        <v>84</v>
      </c>
    </row>
    <row r="207" spans="2:65" s="1" customFormat="1" ht="16.5" customHeight="1">
      <c r="B207" s="136"/>
      <c r="C207" s="137" t="s">
        <v>500</v>
      </c>
      <c r="D207" s="137" t="s">
        <v>167</v>
      </c>
      <c r="E207" s="138"/>
      <c r="F207" s="139" t="s">
        <v>2157</v>
      </c>
      <c r="G207" s="140" t="s">
        <v>803</v>
      </c>
      <c r="H207" s="141">
        <v>0</v>
      </c>
      <c r="I207" s="142"/>
      <c r="J207" s="143">
        <f>ROUND(I207*H207,2)</f>
        <v>0</v>
      </c>
      <c r="K207" s="139" t="s">
        <v>1</v>
      </c>
      <c r="L207" s="32"/>
      <c r="M207" s="144" t="s">
        <v>1</v>
      </c>
      <c r="N207" s="145" t="s">
        <v>41</v>
      </c>
      <c r="P207" s="146">
        <f>O207*H207</f>
        <v>0</v>
      </c>
      <c r="Q207" s="146">
        <v>0</v>
      </c>
      <c r="R207" s="146">
        <f>Q207*H207</f>
        <v>0</v>
      </c>
      <c r="S207" s="146">
        <v>0</v>
      </c>
      <c r="T207" s="147">
        <f>S207*H207</f>
        <v>0</v>
      </c>
      <c r="AR207" s="148" t="s">
        <v>116</v>
      </c>
      <c r="AT207" s="148" t="s">
        <v>167</v>
      </c>
      <c r="AU207" s="148" t="s">
        <v>84</v>
      </c>
      <c r="AY207" s="17" t="s">
        <v>165</v>
      </c>
      <c r="BE207" s="149">
        <f>IF(N207="základní",J207,0)</f>
        <v>0</v>
      </c>
      <c r="BF207" s="149">
        <f>IF(N207="snížená",J207,0)</f>
        <v>0</v>
      </c>
      <c r="BG207" s="149">
        <f>IF(N207="zákl. přenesená",J207,0)</f>
        <v>0</v>
      </c>
      <c r="BH207" s="149">
        <f>IF(N207="sníž. přenesená",J207,0)</f>
        <v>0</v>
      </c>
      <c r="BI207" s="149">
        <f>IF(N207="nulová",J207,0)</f>
        <v>0</v>
      </c>
      <c r="BJ207" s="17" t="s">
        <v>84</v>
      </c>
      <c r="BK207" s="149">
        <f>ROUND(I207*H207,2)</f>
        <v>0</v>
      </c>
      <c r="BL207" s="17" t="s">
        <v>116</v>
      </c>
      <c r="BM207" s="148" t="s">
        <v>915</v>
      </c>
    </row>
    <row r="208" spans="2:65" s="1" customFormat="1" ht="16.5" customHeight="1">
      <c r="B208" s="136"/>
      <c r="C208" s="137" t="s">
        <v>505</v>
      </c>
      <c r="D208" s="137" t="s">
        <v>167</v>
      </c>
      <c r="E208" s="138"/>
      <c r="F208" s="139" t="s">
        <v>2157</v>
      </c>
      <c r="G208" s="140" t="s">
        <v>803</v>
      </c>
      <c r="H208" s="141">
        <v>0</v>
      </c>
      <c r="I208" s="142"/>
      <c r="J208" s="143">
        <f>ROUND(I208*H208,2)</f>
        <v>0</v>
      </c>
      <c r="K208" s="139" t="s">
        <v>1</v>
      </c>
      <c r="L208" s="32"/>
      <c r="M208" s="144" t="s">
        <v>1</v>
      </c>
      <c r="N208" s="145" t="s">
        <v>41</v>
      </c>
      <c r="P208" s="146">
        <f>O208*H208</f>
        <v>0</v>
      </c>
      <c r="Q208" s="146">
        <v>0</v>
      </c>
      <c r="R208" s="146">
        <f>Q208*H208</f>
        <v>0</v>
      </c>
      <c r="S208" s="146">
        <v>0</v>
      </c>
      <c r="T208" s="147">
        <f>S208*H208</f>
        <v>0</v>
      </c>
      <c r="AR208" s="148" t="s">
        <v>116</v>
      </c>
      <c r="AT208" s="148" t="s">
        <v>167</v>
      </c>
      <c r="AU208" s="148" t="s">
        <v>84</v>
      </c>
      <c r="AY208" s="17" t="s">
        <v>165</v>
      </c>
      <c r="BE208" s="149">
        <f>IF(N208="základní",J208,0)</f>
        <v>0</v>
      </c>
      <c r="BF208" s="149">
        <f>IF(N208="snížená",J208,0)</f>
        <v>0</v>
      </c>
      <c r="BG208" s="149">
        <f>IF(N208="zákl. přenesená",J208,0)</f>
        <v>0</v>
      </c>
      <c r="BH208" s="149">
        <f>IF(N208="sníž. přenesená",J208,0)</f>
        <v>0</v>
      </c>
      <c r="BI208" s="149">
        <f>IF(N208="nulová",J208,0)</f>
        <v>0</v>
      </c>
      <c r="BJ208" s="17" t="s">
        <v>84</v>
      </c>
      <c r="BK208" s="149">
        <f>ROUND(I208*H208,2)</f>
        <v>0</v>
      </c>
      <c r="BL208" s="17" t="s">
        <v>116</v>
      </c>
      <c r="BM208" s="148" t="s">
        <v>918</v>
      </c>
    </row>
    <row r="209" spans="2:65" s="1" customFormat="1" ht="16.5" customHeight="1">
      <c r="B209" s="136"/>
      <c r="C209" s="137" t="s">
        <v>510</v>
      </c>
      <c r="D209" s="137" t="s">
        <v>167</v>
      </c>
      <c r="E209" s="138" t="s">
        <v>852</v>
      </c>
      <c r="F209" s="139" t="s">
        <v>1276</v>
      </c>
      <c r="G209" s="140" t="s">
        <v>803</v>
      </c>
      <c r="H209" s="141">
        <v>1</v>
      </c>
      <c r="I209" s="142"/>
      <c r="J209" s="143">
        <f>ROUND(I209*H209,2)</f>
        <v>0</v>
      </c>
      <c r="K209" s="139" t="s">
        <v>1</v>
      </c>
      <c r="L209" s="32"/>
      <c r="M209" s="144" t="s">
        <v>1</v>
      </c>
      <c r="N209" s="145" t="s">
        <v>41</v>
      </c>
      <c r="P209" s="146">
        <f>O209*H209</f>
        <v>0</v>
      </c>
      <c r="Q209" s="146">
        <v>0</v>
      </c>
      <c r="R209" s="146">
        <f>Q209*H209</f>
        <v>0</v>
      </c>
      <c r="S209" s="146">
        <v>0</v>
      </c>
      <c r="T209" s="147">
        <f>S209*H209</f>
        <v>0</v>
      </c>
      <c r="AR209" s="148" t="s">
        <v>116</v>
      </c>
      <c r="AT209" s="148" t="s">
        <v>167</v>
      </c>
      <c r="AU209" s="148" t="s">
        <v>84</v>
      </c>
      <c r="AY209" s="17" t="s">
        <v>165</v>
      </c>
      <c r="BE209" s="149">
        <f>IF(N209="základní",J209,0)</f>
        <v>0</v>
      </c>
      <c r="BF209" s="149">
        <f>IF(N209="snížená",J209,0)</f>
        <v>0</v>
      </c>
      <c r="BG209" s="149">
        <f>IF(N209="zákl. přenesená",J209,0)</f>
        <v>0</v>
      </c>
      <c r="BH209" s="149">
        <f>IF(N209="sníž. přenesená",J209,0)</f>
        <v>0</v>
      </c>
      <c r="BI209" s="149">
        <f>IF(N209="nulová",J209,0)</f>
        <v>0</v>
      </c>
      <c r="BJ209" s="17" t="s">
        <v>84</v>
      </c>
      <c r="BK209" s="149">
        <f>ROUND(I209*H209,2)</f>
        <v>0</v>
      </c>
      <c r="BL209" s="17" t="s">
        <v>116</v>
      </c>
      <c r="BM209" s="148" t="s">
        <v>922</v>
      </c>
    </row>
    <row r="210" spans="2:65" s="1" customFormat="1" ht="16.5" customHeight="1">
      <c r="B210" s="136"/>
      <c r="C210" s="137" t="s">
        <v>515</v>
      </c>
      <c r="D210" s="137" t="s">
        <v>167</v>
      </c>
      <c r="E210" s="138" t="s">
        <v>854</v>
      </c>
      <c r="F210" s="139" t="s">
        <v>1277</v>
      </c>
      <c r="G210" s="140" t="s">
        <v>803</v>
      </c>
      <c r="H210" s="141">
        <v>1</v>
      </c>
      <c r="I210" s="142"/>
      <c r="J210" s="143">
        <f>ROUND(I210*H210,2)</f>
        <v>0</v>
      </c>
      <c r="K210" s="139" t="s">
        <v>1</v>
      </c>
      <c r="L210" s="32"/>
      <c r="M210" s="144" t="s">
        <v>1</v>
      </c>
      <c r="N210" s="145" t="s">
        <v>41</v>
      </c>
      <c r="P210" s="146">
        <f>O210*H210</f>
        <v>0</v>
      </c>
      <c r="Q210" s="146">
        <v>0</v>
      </c>
      <c r="R210" s="146">
        <f>Q210*H210</f>
        <v>0</v>
      </c>
      <c r="S210" s="146">
        <v>0</v>
      </c>
      <c r="T210" s="147">
        <f>S210*H210</f>
        <v>0</v>
      </c>
      <c r="AR210" s="148" t="s">
        <v>116</v>
      </c>
      <c r="AT210" s="148" t="s">
        <v>167</v>
      </c>
      <c r="AU210" s="148" t="s">
        <v>84</v>
      </c>
      <c r="AY210" s="17" t="s">
        <v>165</v>
      </c>
      <c r="BE210" s="149">
        <f>IF(N210="základní",J210,0)</f>
        <v>0</v>
      </c>
      <c r="BF210" s="149">
        <f>IF(N210="snížená",J210,0)</f>
        <v>0</v>
      </c>
      <c r="BG210" s="149">
        <f>IF(N210="zákl. přenesená",J210,0)</f>
        <v>0</v>
      </c>
      <c r="BH210" s="149">
        <f>IF(N210="sníž. přenesená",J210,0)</f>
        <v>0</v>
      </c>
      <c r="BI210" s="149">
        <f>IF(N210="nulová",J210,0)</f>
        <v>0</v>
      </c>
      <c r="BJ210" s="17" t="s">
        <v>84</v>
      </c>
      <c r="BK210" s="149">
        <f>ROUND(I210*H210,2)</f>
        <v>0</v>
      </c>
      <c r="BL210" s="17" t="s">
        <v>116</v>
      </c>
      <c r="BM210" s="148" t="s">
        <v>927</v>
      </c>
    </row>
    <row r="211" spans="2:65" s="1" customFormat="1" ht="16.5" customHeight="1">
      <c r="B211" s="136"/>
      <c r="C211" s="137" t="s">
        <v>522</v>
      </c>
      <c r="D211" s="137" t="s">
        <v>167</v>
      </c>
      <c r="E211" s="138"/>
      <c r="F211" s="139" t="s">
        <v>2157</v>
      </c>
      <c r="G211" s="140" t="s">
        <v>803</v>
      </c>
      <c r="H211" s="141">
        <v>0</v>
      </c>
      <c r="I211" s="142"/>
      <c r="J211" s="143">
        <f>ROUND(I211*H211,2)</f>
        <v>0</v>
      </c>
      <c r="K211" s="139" t="s">
        <v>1</v>
      </c>
      <c r="L211" s="32"/>
      <c r="M211" s="200" t="s">
        <v>1</v>
      </c>
      <c r="N211" s="201" t="s">
        <v>41</v>
      </c>
      <c r="O211" s="195"/>
      <c r="P211" s="202">
        <f>O211*H211</f>
        <v>0</v>
      </c>
      <c r="Q211" s="202">
        <v>0</v>
      </c>
      <c r="R211" s="202">
        <f>Q211*H211</f>
        <v>0</v>
      </c>
      <c r="S211" s="202">
        <v>0</v>
      </c>
      <c r="T211" s="203">
        <f>S211*H211</f>
        <v>0</v>
      </c>
      <c r="AR211" s="148" t="s">
        <v>116</v>
      </c>
      <c r="AT211" s="148" t="s">
        <v>167</v>
      </c>
      <c r="AU211" s="148" t="s">
        <v>84</v>
      </c>
      <c r="AY211" s="17" t="s">
        <v>165</v>
      </c>
      <c r="BE211" s="149">
        <f>IF(N211="základní",J211,0)</f>
        <v>0</v>
      </c>
      <c r="BF211" s="149">
        <f>IF(N211="snížená",J211,0)</f>
        <v>0</v>
      </c>
      <c r="BG211" s="149">
        <f>IF(N211="zákl. přenesená",J211,0)</f>
        <v>0</v>
      </c>
      <c r="BH211" s="149">
        <f>IF(N211="sníž. přenesená",J211,0)</f>
        <v>0</v>
      </c>
      <c r="BI211" s="149">
        <f>IF(N211="nulová",J211,0)</f>
        <v>0</v>
      </c>
      <c r="BJ211" s="17" t="s">
        <v>84</v>
      </c>
      <c r="BK211" s="149">
        <f>ROUND(I211*H211,2)</f>
        <v>0</v>
      </c>
      <c r="BL211" s="17" t="s">
        <v>116</v>
      </c>
      <c r="BM211" s="148" t="s">
        <v>930</v>
      </c>
    </row>
    <row r="212" spans="2:65" s="1" customFormat="1" ht="6.95" customHeight="1">
      <c r="B212" s="44"/>
      <c r="C212" s="45"/>
      <c r="D212" s="45"/>
      <c r="E212" s="45"/>
      <c r="F212" s="45"/>
      <c r="G212" s="45"/>
      <c r="H212" s="45"/>
      <c r="I212" s="45"/>
      <c r="J212" s="45"/>
      <c r="K212" s="45"/>
      <c r="L212" s="32"/>
    </row>
  </sheetData>
  <autoFilter ref="C126:K211" xr:uid="{00000000-0009-0000-0000-000004000000}"/>
  <mergeCells count="12">
    <mergeCell ref="E119:H119"/>
    <mergeCell ref="L2:V2"/>
    <mergeCell ref="E85:H85"/>
    <mergeCell ref="E87:H87"/>
    <mergeCell ref="E89:H89"/>
    <mergeCell ref="E115:H115"/>
    <mergeCell ref="E117:H117"/>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B2:BM163"/>
  <sheetViews>
    <sheetView showGridLines="0" topLeftCell="A131" workbookViewId="0">
      <selection activeCell="H159" sqref="H159"/>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102</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761</v>
      </c>
      <c r="F9" s="247"/>
      <c r="G9" s="247"/>
      <c r="H9" s="247"/>
      <c r="L9" s="32"/>
    </row>
    <row r="10" spans="2:46" s="1" customFormat="1" ht="12" customHeight="1">
      <c r="B10" s="32"/>
      <c r="D10" s="27" t="s">
        <v>762</v>
      </c>
      <c r="L10" s="32"/>
    </row>
    <row r="11" spans="2:46" s="1" customFormat="1" ht="16.5" customHeight="1">
      <c r="B11" s="32"/>
      <c r="E11" s="208" t="s">
        <v>1278</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19.25" customHeight="1">
      <c r="B29" s="94"/>
      <c r="E29" s="225" t="s">
        <v>1279</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ROUND(J124,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ROUND((SUM(BE124:BE162)),  2)</f>
        <v>0</v>
      </c>
      <c r="I35" s="96">
        <v>0.21</v>
      </c>
      <c r="J35" s="86">
        <f>ROUND(((SUM(BE124:BE162))*I35),  2)</f>
        <v>0</v>
      </c>
      <c r="L35" s="32"/>
    </row>
    <row r="36" spans="2:12" s="1" customFormat="1" ht="14.45" customHeight="1">
      <c r="B36" s="32"/>
      <c r="E36" s="27" t="s">
        <v>42</v>
      </c>
      <c r="F36" s="86">
        <f>ROUND((SUM(BF124:BF162)),  2)</f>
        <v>0</v>
      </c>
      <c r="I36" s="96">
        <v>0.12</v>
      </c>
      <c r="J36" s="86">
        <f>ROUND(((SUM(BF124:BF162))*I36),  2)</f>
        <v>0</v>
      </c>
      <c r="L36" s="32"/>
    </row>
    <row r="37" spans="2:12" s="1" customFormat="1" ht="14.45" hidden="1" customHeight="1">
      <c r="B37" s="32"/>
      <c r="E37" s="27" t="s">
        <v>43</v>
      </c>
      <c r="F37" s="86">
        <f>ROUND((SUM(BG124:BG162)),  2)</f>
        <v>0</v>
      </c>
      <c r="I37" s="96">
        <v>0.21</v>
      </c>
      <c r="J37" s="86">
        <f>0</f>
        <v>0</v>
      </c>
      <c r="L37" s="32"/>
    </row>
    <row r="38" spans="2:12" s="1" customFormat="1" ht="14.45" hidden="1" customHeight="1">
      <c r="B38" s="32"/>
      <c r="E38" s="27" t="s">
        <v>44</v>
      </c>
      <c r="F38" s="86">
        <f>ROUND((SUM(BH124:BH162)),  2)</f>
        <v>0</v>
      </c>
      <c r="I38" s="96">
        <v>0.12</v>
      </c>
      <c r="J38" s="86">
        <f>0</f>
        <v>0</v>
      </c>
      <c r="L38" s="32"/>
    </row>
    <row r="39" spans="2:12" s="1" customFormat="1" ht="14.45" hidden="1" customHeight="1">
      <c r="B39" s="32"/>
      <c r="E39" s="27" t="s">
        <v>45</v>
      </c>
      <c r="F39" s="86">
        <f>ROUND((SUM(BI124:BI162)),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761</v>
      </c>
      <c r="F87" s="247"/>
      <c r="G87" s="247"/>
      <c r="H87" s="247"/>
      <c r="L87" s="32"/>
    </row>
    <row r="88" spans="2:12" s="1" customFormat="1" ht="12" customHeight="1">
      <c r="B88" s="32"/>
      <c r="C88" s="27" t="s">
        <v>762</v>
      </c>
      <c r="L88" s="32"/>
    </row>
    <row r="89" spans="2:12" s="1" customFormat="1" ht="16.5" customHeight="1">
      <c r="B89" s="32"/>
      <c r="E89" s="208" t="str">
        <f>E11</f>
        <v>D.1.4.3 - Vzduchotechnika a chlazení</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J124</f>
        <v>0</v>
      </c>
      <c r="L98" s="32"/>
      <c r="AU98" s="17" t="s">
        <v>129</v>
      </c>
    </row>
    <row r="99" spans="2:47" s="8" customFormat="1" ht="24.95" customHeight="1">
      <c r="B99" s="108"/>
      <c r="D99" s="109" t="s">
        <v>1280</v>
      </c>
      <c r="E99" s="110"/>
      <c r="F99" s="110"/>
      <c r="G99" s="110"/>
      <c r="H99" s="110"/>
      <c r="I99" s="110"/>
      <c r="J99" s="111">
        <f>J125</f>
        <v>0</v>
      </c>
      <c r="L99" s="108"/>
    </row>
    <row r="100" spans="2:47" s="8" customFormat="1" ht="24.95" customHeight="1">
      <c r="B100" s="108"/>
      <c r="D100" s="109" t="s">
        <v>1281</v>
      </c>
      <c r="E100" s="110"/>
      <c r="F100" s="110"/>
      <c r="G100" s="110"/>
      <c r="H100" s="110"/>
      <c r="I100" s="110"/>
      <c r="J100" s="111">
        <f>J133</f>
        <v>0</v>
      </c>
      <c r="L100" s="108"/>
    </row>
    <row r="101" spans="2:47" s="8" customFormat="1" ht="24.95" customHeight="1">
      <c r="B101" s="108"/>
      <c r="D101" s="109" t="s">
        <v>1282</v>
      </c>
      <c r="E101" s="110"/>
      <c r="F101" s="110"/>
      <c r="G101" s="110"/>
      <c r="H101" s="110"/>
      <c r="I101" s="110"/>
      <c r="J101" s="111">
        <f>J150</f>
        <v>0</v>
      </c>
      <c r="L101" s="108"/>
    </row>
    <row r="102" spans="2:47" s="8" customFormat="1" ht="24.95" customHeight="1">
      <c r="B102" s="108"/>
      <c r="D102" s="109" t="s">
        <v>1283</v>
      </c>
      <c r="E102" s="110"/>
      <c r="F102" s="110"/>
      <c r="G102" s="110"/>
      <c r="H102" s="110"/>
      <c r="I102" s="110"/>
      <c r="J102" s="111">
        <f>J153</f>
        <v>0</v>
      </c>
      <c r="L102" s="108"/>
    </row>
    <row r="103" spans="2:47" s="1" customFormat="1" ht="21.75" customHeight="1">
      <c r="B103" s="32"/>
      <c r="L103" s="32"/>
    </row>
    <row r="104" spans="2:47" s="1" customFormat="1" ht="6.95" customHeight="1">
      <c r="B104" s="44"/>
      <c r="C104" s="45"/>
      <c r="D104" s="45"/>
      <c r="E104" s="45"/>
      <c r="F104" s="45"/>
      <c r="G104" s="45"/>
      <c r="H104" s="45"/>
      <c r="I104" s="45"/>
      <c r="J104" s="45"/>
      <c r="K104" s="45"/>
      <c r="L104" s="32"/>
    </row>
    <row r="108" spans="2:47" s="1" customFormat="1" ht="6.95" customHeight="1">
      <c r="B108" s="46"/>
      <c r="C108" s="47"/>
      <c r="D108" s="47"/>
      <c r="E108" s="47"/>
      <c r="F108" s="47"/>
      <c r="G108" s="47"/>
      <c r="H108" s="47"/>
      <c r="I108" s="47"/>
      <c r="J108" s="47"/>
      <c r="K108" s="47"/>
      <c r="L108" s="32"/>
    </row>
    <row r="109" spans="2:47" s="1" customFormat="1" ht="24.95" customHeight="1">
      <c r="B109" s="32"/>
      <c r="C109" s="21" t="s">
        <v>150</v>
      </c>
      <c r="L109" s="32"/>
    </row>
    <row r="110" spans="2:47" s="1" customFormat="1" ht="6.95" customHeight="1">
      <c r="B110" s="32"/>
      <c r="L110" s="32"/>
    </row>
    <row r="111" spans="2:47" s="1" customFormat="1" ht="12" customHeight="1">
      <c r="B111" s="32"/>
      <c r="C111" s="27" t="s">
        <v>16</v>
      </c>
      <c r="L111" s="32"/>
    </row>
    <row r="112" spans="2:47" s="1" customFormat="1" ht="26.25" customHeight="1">
      <c r="B112" s="32"/>
      <c r="E112" s="248" t="str">
        <f>E7</f>
        <v>ONJI–PŘEMÍSTĚNÍ ODD. PSYCHIATRIE PO DOBU VÝSTAVBY NOVÉHO PAVILONU–STAVEBNÍ ÚPRAVY PAVILONU B–PD–ZD/23/446</v>
      </c>
      <c r="F112" s="249"/>
      <c r="G112" s="249"/>
      <c r="H112" s="249"/>
      <c r="L112" s="32"/>
    </row>
    <row r="113" spans="2:65" ht="12" customHeight="1">
      <c r="B113" s="20"/>
      <c r="C113" s="27" t="s">
        <v>123</v>
      </c>
      <c r="L113" s="20"/>
    </row>
    <row r="114" spans="2:65" s="1" customFormat="1" ht="16.5" customHeight="1">
      <c r="B114" s="32"/>
      <c r="E114" s="248" t="s">
        <v>761</v>
      </c>
      <c r="F114" s="247"/>
      <c r="G114" s="247"/>
      <c r="H114" s="247"/>
      <c r="L114" s="32"/>
    </row>
    <row r="115" spans="2:65" s="1" customFormat="1" ht="12" customHeight="1">
      <c r="B115" s="32"/>
      <c r="C115" s="27" t="s">
        <v>762</v>
      </c>
      <c r="L115" s="32"/>
    </row>
    <row r="116" spans="2:65" s="1" customFormat="1" ht="16.5" customHeight="1">
      <c r="B116" s="32"/>
      <c r="E116" s="208" t="str">
        <f>E11</f>
        <v>D.1.4.3 - Vzduchotechnika a chlazení</v>
      </c>
      <c r="F116" s="247"/>
      <c r="G116" s="247"/>
      <c r="H116" s="247"/>
      <c r="L116" s="32"/>
    </row>
    <row r="117" spans="2:65" s="1" customFormat="1" ht="6.95" customHeight="1">
      <c r="B117" s="32"/>
      <c r="L117" s="32"/>
    </row>
    <row r="118" spans="2:65" s="1" customFormat="1" ht="12" customHeight="1">
      <c r="B118" s="32"/>
      <c r="C118" s="27" t="s">
        <v>20</v>
      </c>
      <c r="F118" s="25" t="str">
        <f>F14</f>
        <v xml:space="preserve"> </v>
      </c>
      <c r="I118" s="27" t="s">
        <v>22</v>
      </c>
      <c r="J118" s="52" t="str">
        <f>IF(J14="","",J14)</f>
        <v>24. 3. 2025</v>
      </c>
      <c r="L118" s="32"/>
    </row>
    <row r="119" spans="2:65" s="1" customFormat="1" ht="6.95" customHeight="1">
      <c r="B119" s="32"/>
      <c r="L119" s="32"/>
    </row>
    <row r="120" spans="2:65" s="1" customFormat="1" ht="15.2" customHeight="1">
      <c r="B120" s="32"/>
      <c r="C120" s="27" t="s">
        <v>24</v>
      </c>
      <c r="F120" s="25" t="str">
        <f>E17</f>
        <v>KRÁLOVÉHRADECKÝ KRAJ</v>
      </c>
      <c r="I120" s="27" t="s">
        <v>30</v>
      </c>
      <c r="J120" s="30" t="str">
        <f>E23</f>
        <v>KANIA a.s.</v>
      </c>
      <c r="L120" s="32"/>
    </row>
    <row r="121" spans="2:65" s="1" customFormat="1" ht="15.2" customHeight="1">
      <c r="B121" s="32"/>
      <c r="C121" s="27" t="s">
        <v>28</v>
      </c>
      <c r="F121" s="25" t="str">
        <f>IF(E20="","",E20)</f>
        <v>Vyplň údaj</v>
      </c>
      <c r="I121" s="27" t="s">
        <v>33</v>
      </c>
      <c r="J121" s="30" t="str">
        <f>E26</f>
        <v xml:space="preserve"> </v>
      </c>
      <c r="L121" s="32"/>
    </row>
    <row r="122" spans="2:65" s="1" customFormat="1" ht="10.35" customHeight="1">
      <c r="B122" s="32"/>
      <c r="L122" s="32"/>
    </row>
    <row r="123" spans="2:65" s="10" customFormat="1" ht="29.25" customHeight="1">
      <c r="B123" s="116"/>
      <c r="C123" s="117" t="s">
        <v>151</v>
      </c>
      <c r="D123" s="118" t="s">
        <v>61</v>
      </c>
      <c r="E123" s="118" t="s">
        <v>57</v>
      </c>
      <c r="F123" s="118" t="s">
        <v>58</v>
      </c>
      <c r="G123" s="118" t="s">
        <v>152</v>
      </c>
      <c r="H123" s="118" t="s">
        <v>153</v>
      </c>
      <c r="I123" s="118" t="s">
        <v>154</v>
      </c>
      <c r="J123" s="118" t="s">
        <v>127</v>
      </c>
      <c r="K123" s="119" t="s">
        <v>155</v>
      </c>
      <c r="L123" s="116"/>
      <c r="M123" s="59" t="s">
        <v>1</v>
      </c>
      <c r="N123" s="60" t="s">
        <v>40</v>
      </c>
      <c r="O123" s="60" t="s">
        <v>156</v>
      </c>
      <c r="P123" s="60" t="s">
        <v>157</v>
      </c>
      <c r="Q123" s="60" t="s">
        <v>158</v>
      </c>
      <c r="R123" s="60" t="s">
        <v>159</v>
      </c>
      <c r="S123" s="60" t="s">
        <v>160</v>
      </c>
      <c r="T123" s="61" t="s">
        <v>161</v>
      </c>
    </row>
    <row r="124" spans="2:65" s="1" customFormat="1" ht="22.9" customHeight="1">
      <c r="B124" s="32"/>
      <c r="C124" s="64" t="s">
        <v>162</v>
      </c>
      <c r="J124" s="120">
        <f>BK124</f>
        <v>0</v>
      </c>
      <c r="L124" s="32"/>
      <c r="M124" s="62"/>
      <c r="N124" s="53"/>
      <c r="O124" s="53"/>
      <c r="P124" s="121">
        <f>P125+P133+P150+P153</f>
        <v>0</v>
      </c>
      <c r="Q124" s="53"/>
      <c r="R124" s="121">
        <f>R125+R133+R150+R153</f>
        <v>0</v>
      </c>
      <c r="S124" s="53"/>
      <c r="T124" s="122">
        <f>T125+T133+T150+T153</f>
        <v>0</v>
      </c>
      <c r="AT124" s="17" t="s">
        <v>75</v>
      </c>
      <c r="AU124" s="17" t="s">
        <v>129</v>
      </c>
      <c r="BK124" s="123">
        <f>BK125+BK133+BK150+BK153</f>
        <v>0</v>
      </c>
    </row>
    <row r="125" spans="2:65" s="11" customFormat="1" ht="25.9" customHeight="1">
      <c r="B125" s="124"/>
      <c r="D125" s="125" t="s">
        <v>75</v>
      </c>
      <c r="E125" s="126" t="s">
        <v>1284</v>
      </c>
      <c r="F125" s="126" t="s">
        <v>1285</v>
      </c>
      <c r="I125" s="127"/>
      <c r="J125" s="128">
        <f>BK125</f>
        <v>0</v>
      </c>
      <c r="L125" s="124"/>
      <c r="M125" s="129"/>
      <c r="P125" s="130">
        <f>SUM(P126:P132)</f>
        <v>0</v>
      </c>
      <c r="R125" s="130">
        <f>SUM(R126:R132)</f>
        <v>0</v>
      </c>
      <c r="T125" s="131">
        <f>SUM(T126:T132)</f>
        <v>0</v>
      </c>
      <c r="AR125" s="125" t="s">
        <v>84</v>
      </c>
      <c r="AT125" s="132" t="s">
        <v>75</v>
      </c>
      <c r="AU125" s="132" t="s">
        <v>76</v>
      </c>
      <c r="AY125" s="125" t="s">
        <v>165</v>
      </c>
      <c r="BK125" s="133">
        <f>SUM(BK126:BK132)</f>
        <v>0</v>
      </c>
    </row>
    <row r="126" spans="2:65" s="1" customFormat="1" ht="16.5" customHeight="1">
      <c r="B126" s="136"/>
      <c r="C126" s="137" t="s">
        <v>84</v>
      </c>
      <c r="D126" s="137" t="s">
        <v>167</v>
      </c>
      <c r="E126" s="138" t="s">
        <v>1286</v>
      </c>
      <c r="F126" s="139" t="s">
        <v>1287</v>
      </c>
      <c r="G126" s="140" t="s">
        <v>620</v>
      </c>
      <c r="H126" s="141">
        <v>19</v>
      </c>
      <c r="I126" s="142"/>
      <c r="J126" s="143">
        <f t="shared" ref="J126:J132" si="0">ROUND(I126*H126,2)</f>
        <v>0</v>
      </c>
      <c r="K126" s="139" t="s">
        <v>788</v>
      </c>
      <c r="L126" s="32"/>
      <c r="M126" s="144" t="s">
        <v>1</v>
      </c>
      <c r="N126" s="145" t="s">
        <v>41</v>
      </c>
      <c r="P126" s="146">
        <f t="shared" ref="P126:P132" si="1">O126*H126</f>
        <v>0</v>
      </c>
      <c r="Q126" s="146">
        <v>0</v>
      </c>
      <c r="R126" s="146">
        <f t="shared" ref="R126:R132" si="2">Q126*H126</f>
        <v>0</v>
      </c>
      <c r="S126" s="146">
        <v>0</v>
      </c>
      <c r="T126" s="147">
        <f t="shared" ref="T126:T132" si="3">S126*H126</f>
        <v>0</v>
      </c>
      <c r="AR126" s="148" t="s">
        <v>116</v>
      </c>
      <c r="AT126" s="148" t="s">
        <v>167</v>
      </c>
      <c r="AU126" s="148" t="s">
        <v>84</v>
      </c>
      <c r="AY126" s="17" t="s">
        <v>165</v>
      </c>
      <c r="BE126" s="149">
        <f t="shared" ref="BE126:BE132" si="4">IF(N126="základní",J126,0)</f>
        <v>0</v>
      </c>
      <c r="BF126" s="149">
        <f t="shared" ref="BF126:BF132" si="5">IF(N126="snížená",J126,0)</f>
        <v>0</v>
      </c>
      <c r="BG126" s="149">
        <f t="shared" ref="BG126:BG132" si="6">IF(N126="zákl. přenesená",J126,0)</f>
        <v>0</v>
      </c>
      <c r="BH126" s="149">
        <f t="shared" ref="BH126:BH132" si="7">IF(N126="sníž. přenesená",J126,0)</f>
        <v>0</v>
      </c>
      <c r="BI126" s="149">
        <f t="shared" ref="BI126:BI132" si="8">IF(N126="nulová",J126,0)</f>
        <v>0</v>
      </c>
      <c r="BJ126" s="17" t="s">
        <v>84</v>
      </c>
      <c r="BK126" s="149">
        <f t="shared" ref="BK126:BK132" si="9">ROUND(I126*H126,2)</f>
        <v>0</v>
      </c>
      <c r="BL126" s="17" t="s">
        <v>116</v>
      </c>
      <c r="BM126" s="148" t="s">
        <v>86</v>
      </c>
    </row>
    <row r="127" spans="2:65" s="1" customFormat="1" ht="16.5" customHeight="1">
      <c r="B127" s="136"/>
      <c r="C127" s="137" t="s">
        <v>86</v>
      </c>
      <c r="D127" s="137" t="s">
        <v>167</v>
      </c>
      <c r="E127" s="138" t="s">
        <v>1288</v>
      </c>
      <c r="F127" s="139" t="s">
        <v>1289</v>
      </c>
      <c r="G127" s="140" t="s">
        <v>620</v>
      </c>
      <c r="H127" s="141">
        <v>14</v>
      </c>
      <c r="I127" s="142"/>
      <c r="J127" s="143">
        <f t="shared" si="0"/>
        <v>0</v>
      </c>
      <c r="K127" s="139" t="s">
        <v>788</v>
      </c>
      <c r="L127" s="32"/>
      <c r="M127" s="144" t="s">
        <v>1</v>
      </c>
      <c r="N127" s="145" t="s">
        <v>41</v>
      </c>
      <c r="P127" s="146">
        <f t="shared" si="1"/>
        <v>0</v>
      </c>
      <c r="Q127" s="146">
        <v>0</v>
      </c>
      <c r="R127" s="146">
        <f t="shared" si="2"/>
        <v>0</v>
      </c>
      <c r="S127" s="146">
        <v>0</v>
      </c>
      <c r="T127" s="147">
        <f t="shared" si="3"/>
        <v>0</v>
      </c>
      <c r="AR127" s="148" t="s">
        <v>116</v>
      </c>
      <c r="AT127" s="148" t="s">
        <v>167</v>
      </c>
      <c r="AU127" s="148" t="s">
        <v>84</v>
      </c>
      <c r="AY127" s="17" t="s">
        <v>165</v>
      </c>
      <c r="BE127" s="149">
        <f t="shared" si="4"/>
        <v>0</v>
      </c>
      <c r="BF127" s="149">
        <f t="shared" si="5"/>
        <v>0</v>
      </c>
      <c r="BG127" s="149">
        <f t="shared" si="6"/>
        <v>0</v>
      </c>
      <c r="BH127" s="149">
        <f t="shared" si="7"/>
        <v>0</v>
      </c>
      <c r="BI127" s="149">
        <f t="shared" si="8"/>
        <v>0</v>
      </c>
      <c r="BJ127" s="17" t="s">
        <v>84</v>
      </c>
      <c r="BK127" s="149">
        <f t="shared" si="9"/>
        <v>0</v>
      </c>
      <c r="BL127" s="17" t="s">
        <v>116</v>
      </c>
      <c r="BM127" s="148" t="s">
        <v>116</v>
      </c>
    </row>
    <row r="128" spans="2:65" s="1" customFormat="1" ht="16.5" customHeight="1">
      <c r="B128" s="136"/>
      <c r="C128" s="137" t="s">
        <v>113</v>
      </c>
      <c r="D128" s="137" t="s">
        <v>167</v>
      </c>
      <c r="E128" s="138" t="s">
        <v>1290</v>
      </c>
      <c r="F128" s="139" t="s">
        <v>1291</v>
      </c>
      <c r="G128" s="140" t="s">
        <v>620</v>
      </c>
      <c r="H128" s="141">
        <v>4</v>
      </c>
      <c r="I128" s="142"/>
      <c r="J128" s="143">
        <f t="shared" si="0"/>
        <v>0</v>
      </c>
      <c r="K128" s="139" t="s">
        <v>788</v>
      </c>
      <c r="L128" s="32"/>
      <c r="M128" s="144" t="s">
        <v>1</v>
      </c>
      <c r="N128" s="145" t="s">
        <v>41</v>
      </c>
      <c r="P128" s="146">
        <f t="shared" si="1"/>
        <v>0</v>
      </c>
      <c r="Q128" s="146">
        <v>0</v>
      </c>
      <c r="R128" s="146">
        <f t="shared" si="2"/>
        <v>0</v>
      </c>
      <c r="S128" s="146">
        <v>0</v>
      </c>
      <c r="T128" s="147">
        <f t="shared" si="3"/>
        <v>0</v>
      </c>
      <c r="AR128" s="148" t="s">
        <v>116</v>
      </c>
      <c r="AT128" s="148" t="s">
        <v>167</v>
      </c>
      <c r="AU128" s="148" t="s">
        <v>84</v>
      </c>
      <c r="AY128" s="17" t="s">
        <v>165</v>
      </c>
      <c r="BE128" s="149">
        <f t="shared" si="4"/>
        <v>0</v>
      </c>
      <c r="BF128" s="149">
        <f t="shared" si="5"/>
        <v>0</v>
      </c>
      <c r="BG128" s="149">
        <f t="shared" si="6"/>
        <v>0</v>
      </c>
      <c r="BH128" s="149">
        <f t="shared" si="7"/>
        <v>0</v>
      </c>
      <c r="BI128" s="149">
        <f t="shared" si="8"/>
        <v>0</v>
      </c>
      <c r="BJ128" s="17" t="s">
        <v>84</v>
      </c>
      <c r="BK128" s="149">
        <f t="shared" si="9"/>
        <v>0</v>
      </c>
      <c r="BL128" s="17" t="s">
        <v>116</v>
      </c>
      <c r="BM128" s="148" t="s">
        <v>193</v>
      </c>
    </row>
    <row r="129" spans="2:65" s="1" customFormat="1" ht="16.5" customHeight="1">
      <c r="B129" s="136"/>
      <c r="C129" s="137" t="s">
        <v>116</v>
      </c>
      <c r="D129" s="137" t="s">
        <v>167</v>
      </c>
      <c r="E129" s="138" t="s">
        <v>1292</v>
      </c>
      <c r="F129" s="139" t="s">
        <v>1293</v>
      </c>
      <c r="G129" s="140" t="s">
        <v>620</v>
      </c>
      <c r="H129" s="141">
        <v>37</v>
      </c>
      <c r="I129" s="142"/>
      <c r="J129" s="143">
        <f t="shared" si="0"/>
        <v>0</v>
      </c>
      <c r="K129" s="139" t="s">
        <v>788</v>
      </c>
      <c r="L129" s="32"/>
      <c r="M129" s="144" t="s">
        <v>1</v>
      </c>
      <c r="N129" s="145" t="s">
        <v>41</v>
      </c>
      <c r="P129" s="146">
        <f t="shared" si="1"/>
        <v>0</v>
      </c>
      <c r="Q129" s="146">
        <v>0</v>
      </c>
      <c r="R129" s="146">
        <f t="shared" si="2"/>
        <v>0</v>
      </c>
      <c r="S129" s="146">
        <v>0</v>
      </c>
      <c r="T129" s="147">
        <f t="shared" si="3"/>
        <v>0</v>
      </c>
      <c r="AR129" s="148" t="s">
        <v>116</v>
      </c>
      <c r="AT129" s="148" t="s">
        <v>167</v>
      </c>
      <c r="AU129" s="148" t="s">
        <v>84</v>
      </c>
      <c r="AY129" s="17" t="s">
        <v>165</v>
      </c>
      <c r="BE129" s="149">
        <f t="shared" si="4"/>
        <v>0</v>
      </c>
      <c r="BF129" s="149">
        <f t="shared" si="5"/>
        <v>0</v>
      </c>
      <c r="BG129" s="149">
        <f t="shared" si="6"/>
        <v>0</v>
      </c>
      <c r="BH129" s="149">
        <f t="shared" si="7"/>
        <v>0</v>
      </c>
      <c r="BI129" s="149">
        <f t="shared" si="8"/>
        <v>0</v>
      </c>
      <c r="BJ129" s="17" t="s">
        <v>84</v>
      </c>
      <c r="BK129" s="149">
        <f t="shared" si="9"/>
        <v>0</v>
      </c>
      <c r="BL129" s="17" t="s">
        <v>116</v>
      </c>
      <c r="BM129" s="148" t="s">
        <v>216</v>
      </c>
    </row>
    <row r="130" spans="2:65" s="1" customFormat="1" ht="16.5" customHeight="1">
      <c r="B130" s="136"/>
      <c r="C130" s="137" t="s">
        <v>201</v>
      </c>
      <c r="D130" s="137" t="s">
        <v>167</v>
      </c>
      <c r="E130" s="138" t="s">
        <v>776</v>
      </c>
      <c r="F130" s="139" t="s">
        <v>1294</v>
      </c>
      <c r="G130" s="140" t="s">
        <v>620</v>
      </c>
      <c r="H130" s="141">
        <v>3.5</v>
      </c>
      <c r="I130" s="142"/>
      <c r="J130" s="143">
        <f t="shared" si="0"/>
        <v>0</v>
      </c>
      <c r="K130" s="139" t="s">
        <v>1</v>
      </c>
      <c r="L130" s="32"/>
      <c r="M130" s="144" t="s">
        <v>1</v>
      </c>
      <c r="N130" s="145" t="s">
        <v>41</v>
      </c>
      <c r="P130" s="146">
        <f t="shared" si="1"/>
        <v>0</v>
      </c>
      <c r="Q130" s="146">
        <v>0</v>
      </c>
      <c r="R130" s="146">
        <f t="shared" si="2"/>
        <v>0</v>
      </c>
      <c r="S130" s="146">
        <v>0</v>
      </c>
      <c r="T130" s="147">
        <f t="shared" si="3"/>
        <v>0</v>
      </c>
      <c r="AR130" s="148" t="s">
        <v>116</v>
      </c>
      <c r="AT130" s="148" t="s">
        <v>167</v>
      </c>
      <c r="AU130" s="148" t="s">
        <v>84</v>
      </c>
      <c r="AY130" s="17" t="s">
        <v>165</v>
      </c>
      <c r="BE130" s="149">
        <f t="shared" si="4"/>
        <v>0</v>
      </c>
      <c r="BF130" s="149">
        <f t="shared" si="5"/>
        <v>0</v>
      </c>
      <c r="BG130" s="149">
        <f t="shared" si="6"/>
        <v>0</v>
      </c>
      <c r="BH130" s="149">
        <f t="shared" si="7"/>
        <v>0</v>
      </c>
      <c r="BI130" s="149">
        <f t="shared" si="8"/>
        <v>0</v>
      </c>
      <c r="BJ130" s="17" t="s">
        <v>84</v>
      </c>
      <c r="BK130" s="149">
        <f t="shared" si="9"/>
        <v>0</v>
      </c>
      <c r="BL130" s="17" t="s">
        <v>116</v>
      </c>
      <c r="BM130" s="148" t="s">
        <v>226</v>
      </c>
    </row>
    <row r="131" spans="2:65" s="1" customFormat="1" ht="16.5" customHeight="1">
      <c r="B131" s="136"/>
      <c r="C131" s="137" t="s">
        <v>193</v>
      </c>
      <c r="D131" s="137" t="s">
        <v>167</v>
      </c>
      <c r="E131" s="138" t="s">
        <v>778</v>
      </c>
      <c r="F131" s="139" t="s">
        <v>1295</v>
      </c>
      <c r="G131" s="140" t="s">
        <v>620</v>
      </c>
      <c r="H131" s="141">
        <v>2</v>
      </c>
      <c r="I131" s="142"/>
      <c r="J131" s="143">
        <f t="shared" si="0"/>
        <v>0</v>
      </c>
      <c r="K131" s="139" t="s">
        <v>1</v>
      </c>
      <c r="L131" s="32"/>
      <c r="M131" s="144" t="s">
        <v>1</v>
      </c>
      <c r="N131" s="145" t="s">
        <v>41</v>
      </c>
      <c r="P131" s="146">
        <f t="shared" si="1"/>
        <v>0</v>
      </c>
      <c r="Q131" s="146">
        <v>0</v>
      </c>
      <c r="R131" s="146">
        <f t="shared" si="2"/>
        <v>0</v>
      </c>
      <c r="S131" s="146">
        <v>0</v>
      </c>
      <c r="T131" s="147">
        <f t="shared" si="3"/>
        <v>0</v>
      </c>
      <c r="AR131" s="148" t="s">
        <v>116</v>
      </c>
      <c r="AT131" s="148" t="s">
        <v>167</v>
      </c>
      <c r="AU131" s="148" t="s">
        <v>84</v>
      </c>
      <c r="AY131" s="17" t="s">
        <v>165</v>
      </c>
      <c r="BE131" s="149">
        <f t="shared" si="4"/>
        <v>0</v>
      </c>
      <c r="BF131" s="149">
        <f t="shared" si="5"/>
        <v>0</v>
      </c>
      <c r="BG131" s="149">
        <f t="shared" si="6"/>
        <v>0</v>
      </c>
      <c r="BH131" s="149">
        <f t="shared" si="7"/>
        <v>0</v>
      </c>
      <c r="BI131" s="149">
        <f t="shared" si="8"/>
        <v>0</v>
      </c>
      <c r="BJ131" s="17" t="s">
        <v>84</v>
      </c>
      <c r="BK131" s="149">
        <f t="shared" si="9"/>
        <v>0</v>
      </c>
      <c r="BL131" s="17" t="s">
        <v>116</v>
      </c>
      <c r="BM131" s="148" t="s">
        <v>8</v>
      </c>
    </row>
    <row r="132" spans="2:65" s="1" customFormat="1" ht="16.5" customHeight="1">
      <c r="B132" s="136"/>
      <c r="C132" s="137" t="s">
        <v>211</v>
      </c>
      <c r="D132" s="137" t="s">
        <v>167</v>
      </c>
      <c r="E132" s="138" t="s">
        <v>780</v>
      </c>
      <c r="F132" s="139" t="s">
        <v>1296</v>
      </c>
      <c r="G132" s="140" t="s">
        <v>197</v>
      </c>
      <c r="H132" s="141">
        <v>17.404</v>
      </c>
      <c r="I132" s="142"/>
      <c r="J132" s="143">
        <f t="shared" si="0"/>
        <v>0</v>
      </c>
      <c r="K132" s="139" t="s">
        <v>1</v>
      </c>
      <c r="L132" s="32"/>
      <c r="M132" s="144" t="s">
        <v>1</v>
      </c>
      <c r="N132" s="145" t="s">
        <v>41</v>
      </c>
      <c r="P132" s="146">
        <f t="shared" si="1"/>
        <v>0</v>
      </c>
      <c r="Q132" s="146">
        <v>0</v>
      </c>
      <c r="R132" s="146">
        <f t="shared" si="2"/>
        <v>0</v>
      </c>
      <c r="S132" s="146">
        <v>0</v>
      </c>
      <c r="T132" s="147">
        <f t="shared" si="3"/>
        <v>0</v>
      </c>
      <c r="AR132" s="148" t="s">
        <v>116</v>
      </c>
      <c r="AT132" s="148" t="s">
        <v>167</v>
      </c>
      <c r="AU132" s="148" t="s">
        <v>84</v>
      </c>
      <c r="AY132" s="17" t="s">
        <v>165</v>
      </c>
      <c r="BE132" s="149">
        <f t="shared" si="4"/>
        <v>0</v>
      </c>
      <c r="BF132" s="149">
        <f t="shared" si="5"/>
        <v>0</v>
      </c>
      <c r="BG132" s="149">
        <f t="shared" si="6"/>
        <v>0</v>
      </c>
      <c r="BH132" s="149">
        <f t="shared" si="7"/>
        <v>0</v>
      </c>
      <c r="BI132" s="149">
        <f t="shared" si="8"/>
        <v>0</v>
      </c>
      <c r="BJ132" s="17" t="s">
        <v>84</v>
      </c>
      <c r="BK132" s="149">
        <f t="shared" si="9"/>
        <v>0</v>
      </c>
      <c r="BL132" s="17" t="s">
        <v>116</v>
      </c>
      <c r="BM132" s="148" t="s">
        <v>250</v>
      </c>
    </row>
    <row r="133" spans="2:65" s="11" customFormat="1" ht="25.9" customHeight="1">
      <c r="B133" s="124"/>
      <c r="D133" s="125" t="s">
        <v>75</v>
      </c>
      <c r="E133" s="126" t="s">
        <v>352</v>
      </c>
      <c r="F133" s="126" t="s">
        <v>1297</v>
      </c>
      <c r="I133" s="127"/>
      <c r="J133" s="128">
        <f>BK133</f>
        <v>0</v>
      </c>
      <c r="L133" s="124"/>
      <c r="M133" s="129"/>
      <c r="P133" s="130">
        <f>SUM(P134:P149)</f>
        <v>0</v>
      </c>
      <c r="R133" s="130">
        <f>SUM(R134:R149)</f>
        <v>0</v>
      </c>
      <c r="T133" s="131">
        <f>SUM(T134:T149)</f>
        <v>0</v>
      </c>
      <c r="AR133" s="125" t="s">
        <v>84</v>
      </c>
      <c r="AT133" s="132" t="s">
        <v>75</v>
      </c>
      <c r="AU133" s="132" t="s">
        <v>76</v>
      </c>
      <c r="AY133" s="125" t="s">
        <v>165</v>
      </c>
      <c r="BK133" s="133">
        <f>SUM(BK134:BK149)</f>
        <v>0</v>
      </c>
    </row>
    <row r="134" spans="2:65" s="1" customFormat="1" ht="16.5" customHeight="1">
      <c r="B134" s="136"/>
      <c r="C134" s="137" t="s">
        <v>216</v>
      </c>
      <c r="D134" s="137" t="s">
        <v>167</v>
      </c>
      <c r="E134" s="138" t="s">
        <v>782</v>
      </c>
      <c r="F134" s="139" t="s">
        <v>1298</v>
      </c>
      <c r="G134" s="140" t="s">
        <v>448</v>
      </c>
      <c r="H134" s="141">
        <v>4</v>
      </c>
      <c r="I134" s="142"/>
      <c r="J134" s="143">
        <f>ROUND(I134*H134,2)</f>
        <v>0</v>
      </c>
      <c r="K134" s="139" t="s">
        <v>1</v>
      </c>
      <c r="L134" s="32"/>
      <c r="M134" s="144" t="s">
        <v>1</v>
      </c>
      <c r="N134" s="145" t="s">
        <v>41</v>
      </c>
      <c r="P134" s="146">
        <f>O134*H134</f>
        <v>0</v>
      </c>
      <c r="Q134" s="146">
        <v>0</v>
      </c>
      <c r="R134" s="146">
        <f>Q134*H134</f>
        <v>0</v>
      </c>
      <c r="S134" s="146">
        <v>0</v>
      </c>
      <c r="T134" s="147">
        <f>S134*H134</f>
        <v>0</v>
      </c>
      <c r="AR134" s="148" t="s">
        <v>116</v>
      </c>
      <c r="AT134" s="148" t="s">
        <v>167</v>
      </c>
      <c r="AU134" s="148" t="s">
        <v>84</v>
      </c>
      <c r="AY134" s="17" t="s">
        <v>165</v>
      </c>
      <c r="BE134" s="149">
        <f>IF(N134="základní",J134,0)</f>
        <v>0</v>
      </c>
      <c r="BF134" s="149">
        <f>IF(N134="snížená",J134,0)</f>
        <v>0</v>
      </c>
      <c r="BG134" s="149">
        <f>IF(N134="zákl. přenesená",J134,0)</f>
        <v>0</v>
      </c>
      <c r="BH134" s="149">
        <f>IF(N134="sníž. přenesená",J134,0)</f>
        <v>0</v>
      </c>
      <c r="BI134" s="149">
        <f>IF(N134="nulová",J134,0)</f>
        <v>0</v>
      </c>
      <c r="BJ134" s="17" t="s">
        <v>84</v>
      </c>
      <c r="BK134" s="149">
        <f>ROUND(I134*H134,2)</f>
        <v>0</v>
      </c>
      <c r="BL134" s="17" t="s">
        <v>116</v>
      </c>
      <c r="BM134" s="148" t="s">
        <v>261</v>
      </c>
    </row>
    <row r="135" spans="2:65" s="1" customFormat="1" ht="19.5">
      <c r="B135" s="32"/>
      <c r="D135" s="154" t="s">
        <v>175</v>
      </c>
      <c r="F135" s="155" t="s">
        <v>1299</v>
      </c>
      <c r="I135" s="152"/>
      <c r="L135" s="32"/>
      <c r="M135" s="153"/>
      <c r="T135" s="56"/>
      <c r="AT135" s="17" t="s">
        <v>175</v>
      </c>
      <c r="AU135" s="17" t="s">
        <v>84</v>
      </c>
    </row>
    <row r="136" spans="2:65" s="1" customFormat="1" ht="16.5" customHeight="1">
      <c r="B136" s="136"/>
      <c r="C136" s="137" t="s">
        <v>221</v>
      </c>
      <c r="D136" s="137" t="s">
        <v>167</v>
      </c>
      <c r="E136" s="138" t="s">
        <v>784</v>
      </c>
      <c r="F136" s="139" t="s">
        <v>1300</v>
      </c>
      <c r="G136" s="140" t="s">
        <v>448</v>
      </c>
      <c r="H136" s="141">
        <v>2</v>
      </c>
      <c r="I136" s="142"/>
      <c r="J136" s="143">
        <f>ROUND(I136*H136,2)</f>
        <v>0</v>
      </c>
      <c r="K136" s="139" t="s">
        <v>1</v>
      </c>
      <c r="L136" s="32"/>
      <c r="M136" s="144" t="s">
        <v>1</v>
      </c>
      <c r="N136" s="145" t="s">
        <v>41</v>
      </c>
      <c r="P136" s="146">
        <f>O136*H136</f>
        <v>0</v>
      </c>
      <c r="Q136" s="146">
        <v>0</v>
      </c>
      <c r="R136" s="146">
        <f>Q136*H136</f>
        <v>0</v>
      </c>
      <c r="S136" s="146">
        <v>0</v>
      </c>
      <c r="T136" s="147">
        <f>S136*H136</f>
        <v>0</v>
      </c>
      <c r="AR136" s="148" t="s">
        <v>116</v>
      </c>
      <c r="AT136" s="148" t="s">
        <v>167</v>
      </c>
      <c r="AU136" s="148" t="s">
        <v>84</v>
      </c>
      <c r="AY136" s="17" t="s">
        <v>165</v>
      </c>
      <c r="BE136" s="149">
        <f>IF(N136="základní",J136,0)</f>
        <v>0</v>
      </c>
      <c r="BF136" s="149">
        <f>IF(N136="snížená",J136,0)</f>
        <v>0</v>
      </c>
      <c r="BG136" s="149">
        <f>IF(N136="zákl. přenesená",J136,0)</f>
        <v>0</v>
      </c>
      <c r="BH136" s="149">
        <f>IF(N136="sníž. přenesená",J136,0)</f>
        <v>0</v>
      </c>
      <c r="BI136" s="149">
        <f>IF(N136="nulová",J136,0)</f>
        <v>0</v>
      </c>
      <c r="BJ136" s="17" t="s">
        <v>84</v>
      </c>
      <c r="BK136" s="149">
        <f>ROUND(I136*H136,2)</f>
        <v>0</v>
      </c>
      <c r="BL136" s="17" t="s">
        <v>116</v>
      </c>
      <c r="BM136" s="148" t="s">
        <v>273</v>
      </c>
    </row>
    <row r="137" spans="2:65" s="1" customFormat="1" ht="19.5">
      <c r="B137" s="32"/>
      <c r="D137" s="154" t="s">
        <v>175</v>
      </c>
      <c r="F137" s="155" t="s">
        <v>1301</v>
      </c>
      <c r="I137" s="152"/>
      <c r="L137" s="32"/>
      <c r="M137" s="153"/>
      <c r="T137" s="56"/>
      <c r="AT137" s="17" t="s">
        <v>175</v>
      </c>
      <c r="AU137" s="17" t="s">
        <v>84</v>
      </c>
    </row>
    <row r="138" spans="2:65" s="1" customFormat="1" ht="16.5" customHeight="1">
      <c r="B138" s="136"/>
      <c r="C138" s="137" t="s">
        <v>226</v>
      </c>
      <c r="D138" s="137" t="s">
        <v>167</v>
      </c>
      <c r="E138" s="138" t="s">
        <v>801</v>
      </c>
      <c r="F138" s="139" t="s">
        <v>1302</v>
      </c>
      <c r="G138" s="140" t="s">
        <v>448</v>
      </c>
      <c r="H138" s="141">
        <v>2</v>
      </c>
      <c r="I138" s="142"/>
      <c r="J138" s="143">
        <f>ROUND(I138*H138,2)</f>
        <v>0</v>
      </c>
      <c r="K138" s="139" t="s">
        <v>1</v>
      </c>
      <c r="L138" s="32"/>
      <c r="M138" s="144" t="s">
        <v>1</v>
      </c>
      <c r="N138" s="145" t="s">
        <v>41</v>
      </c>
      <c r="P138" s="146">
        <f>O138*H138</f>
        <v>0</v>
      </c>
      <c r="Q138" s="146">
        <v>0</v>
      </c>
      <c r="R138" s="146">
        <f>Q138*H138</f>
        <v>0</v>
      </c>
      <c r="S138" s="146">
        <v>0</v>
      </c>
      <c r="T138" s="147">
        <f>S138*H138</f>
        <v>0</v>
      </c>
      <c r="AR138" s="148" t="s">
        <v>116</v>
      </c>
      <c r="AT138" s="148" t="s">
        <v>167</v>
      </c>
      <c r="AU138" s="148" t="s">
        <v>84</v>
      </c>
      <c r="AY138" s="17" t="s">
        <v>165</v>
      </c>
      <c r="BE138" s="149">
        <f>IF(N138="základní",J138,0)</f>
        <v>0</v>
      </c>
      <c r="BF138" s="149">
        <f>IF(N138="snížená",J138,0)</f>
        <v>0</v>
      </c>
      <c r="BG138" s="149">
        <f>IF(N138="zákl. přenesená",J138,0)</f>
        <v>0</v>
      </c>
      <c r="BH138" s="149">
        <f>IF(N138="sníž. přenesená",J138,0)</f>
        <v>0</v>
      </c>
      <c r="BI138" s="149">
        <f>IF(N138="nulová",J138,0)</f>
        <v>0</v>
      </c>
      <c r="BJ138" s="17" t="s">
        <v>84</v>
      </c>
      <c r="BK138" s="149">
        <f>ROUND(I138*H138,2)</f>
        <v>0</v>
      </c>
      <c r="BL138" s="17" t="s">
        <v>116</v>
      </c>
      <c r="BM138" s="148" t="s">
        <v>286</v>
      </c>
    </row>
    <row r="139" spans="2:65" s="1" customFormat="1" ht="19.5">
      <c r="B139" s="32"/>
      <c r="D139" s="154" t="s">
        <v>175</v>
      </c>
      <c r="F139" s="155" t="s">
        <v>1303</v>
      </c>
      <c r="I139" s="152"/>
      <c r="L139" s="32"/>
      <c r="M139" s="153"/>
      <c r="T139" s="56"/>
      <c r="AT139" s="17" t="s">
        <v>175</v>
      </c>
      <c r="AU139" s="17" t="s">
        <v>84</v>
      </c>
    </row>
    <row r="140" spans="2:65" s="1" customFormat="1" ht="16.5" customHeight="1">
      <c r="B140" s="136"/>
      <c r="C140" s="137" t="s">
        <v>231</v>
      </c>
      <c r="D140" s="137" t="s">
        <v>167</v>
      </c>
      <c r="E140" s="138" t="s">
        <v>817</v>
      </c>
      <c r="F140" s="139" t="s">
        <v>1304</v>
      </c>
      <c r="G140" s="140" t="s">
        <v>448</v>
      </c>
      <c r="H140" s="141">
        <v>8</v>
      </c>
      <c r="I140" s="142"/>
      <c r="J140" s="143">
        <f>ROUND(I140*H140,2)</f>
        <v>0</v>
      </c>
      <c r="K140" s="139" t="s">
        <v>1</v>
      </c>
      <c r="L140" s="32"/>
      <c r="M140" s="144" t="s">
        <v>1</v>
      </c>
      <c r="N140" s="145" t="s">
        <v>41</v>
      </c>
      <c r="P140" s="146">
        <f>O140*H140</f>
        <v>0</v>
      </c>
      <c r="Q140" s="146">
        <v>0</v>
      </c>
      <c r="R140" s="146">
        <f>Q140*H140</f>
        <v>0</v>
      </c>
      <c r="S140" s="146">
        <v>0</v>
      </c>
      <c r="T140" s="147">
        <f>S140*H140</f>
        <v>0</v>
      </c>
      <c r="AR140" s="148" t="s">
        <v>116</v>
      </c>
      <c r="AT140" s="148" t="s">
        <v>167</v>
      </c>
      <c r="AU140" s="148" t="s">
        <v>84</v>
      </c>
      <c r="AY140" s="17" t="s">
        <v>165</v>
      </c>
      <c r="BE140" s="149">
        <f>IF(N140="základní",J140,0)</f>
        <v>0</v>
      </c>
      <c r="BF140" s="149">
        <f>IF(N140="snížená",J140,0)</f>
        <v>0</v>
      </c>
      <c r="BG140" s="149">
        <f>IF(N140="zákl. přenesená",J140,0)</f>
        <v>0</v>
      </c>
      <c r="BH140" s="149">
        <f>IF(N140="sníž. přenesená",J140,0)</f>
        <v>0</v>
      </c>
      <c r="BI140" s="149">
        <f>IF(N140="nulová",J140,0)</f>
        <v>0</v>
      </c>
      <c r="BJ140" s="17" t="s">
        <v>84</v>
      </c>
      <c r="BK140" s="149">
        <f>ROUND(I140*H140,2)</f>
        <v>0</v>
      </c>
      <c r="BL140" s="17" t="s">
        <v>116</v>
      </c>
      <c r="BM140" s="148" t="s">
        <v>297</v>
      </c>
    </row>
    <row r="141" spans="2:65" s="1" customFormat="1" ht="16.5" customHeight="1">
      <c r="B141" s="136"/>
      <c r="C141" s="137" t="s">
        <v>8</v>
      </c>
      <c r="D141" s="137" t="s">
        <v>167</v>
      </c>
      <c r="E141" s="138" t="s">
        <v>822</v>
      </c>
      <c r="F141" s="139" t="s">
        <v>1305</v>
      </c>
      <c r="G141" s="140" t="s">
        <v>434</v>
      </c>
      <c r="H141" s="141">
        <v>3</v>
      </c>
      <c r="I141" s="142"/>
      <c r="J141" s="143">
        <f>ROUND(I141*H141,2)</f>
        <v>0</v>
      </c>
      <c r="K141" s="139" t="s">
        <v>1</v>
      </c>
      <c r="L141" s="32"/>
      <c r="M141" s="144" t="s">
        <v>1</v>
      </c>
      <c r="N141" s="145" t="s">
        <v>41</v>
      </c>
      <c r="P141" s="146">
        <f>O141*H141</f>
        <v>0</v>
      </c>
      <c r="Q141" s="146">
        <v>0</v>
      </c>
      <c r="R141" s="146">
        <f>Q141*H141</f>
        <v>0</v>
      </c>
      <c r="S141" s="146">
        <v>0</v>
      </c>
      <c r="T141" s="147">
        <f>S141*H141</f>
        <v>0</v>
      </c>
      <c r="AR141" s="148" t="s">
        <v>116</v>
      </c>
      <c r="AT141" s="148" t="s">
        <v>167</v>
      </c>
      <c r="AU141" s="148" t="s">
        <v>84</v>
      </c>
      <c r="AY141" s="17" t="s">
        <v>165</v>
      </c>
      <c r="BE141" s="149">
        <f>IF(N141="základní",J141,0)</f>
        <v>0</v>
      </c>
      <c r="BF141" s="149">
        <f>IF(N141="snížená",J141,0)</f>
        <v>0</v>
      </c>
      <c r="BG141" s="149">
        <f>IF(N141="zákl. přenesená",J141,0)</f>
        <v>0</v>
      </c>
      <c r="BH141" s="149">
        <f>IF(N141="sníž. přenesená",J141,0)</f>
        <v>0</v>
      </c>
      <c r="BI141" s="149">
        <f>IF(N141="nulová",J141,0)</f>
        <v>0</v>
      </c>
      <c r="BJ141" s="17" t="s">
        <v>84</v>
      </c>
      <c r="BK141" s="149">
        <f>ROUND(I141*H141,2)</f>
        <v>0</v>
      </c>
      <c r="BL141" s="17" t="s">
        <v>116</v>
      </c>
      <c r="BM141" s="148" t="s">
        <v>309</v>
      </c>
    </row>
    <row r="142" spans="2:65" s="1" customFormat="1" ht="19.5">
      <c r="B142" s="32"/>
      <c r="D142" s="154" t="s">
        <v>175</v>
      </c>
      <c r="F142" s="155" t="s">
        <v>1306</v>
      </c>
      <c r="I142" s="152"/>
      <c r="L142" s="32"/>
      <c r="M142" s="153"/>
      <c r="T142" s="56"/>
      <c r="AT142" s="17" t="s">
        <v>175</v>
      </c>
      <c r="AU142" s="17" t="s">
        <v>84</v>
      </c>
    </row>
    <row r="143" spans="2:65" s="1" customFormat="1" ht="16.5" customHeight="1">
      <c r="B143" s="136"/>
      <c r="C143" s="137" t="s">
        <v>245</v>
      </c>
      <c r="D143" s="137" t="s">
        <v>167</v>
      </c>
      <c r="E143" s="138" t="s">
        <v>824</v>
      </c>
      <c r="F143" s="139" t="s">
        <v>1307</v>
      </c>
      <c r="G143" s="140" t="s">
        <v>434</v>
      </c>
      <c r="H143" s="141">
        <v>11</v>
      </c>
      <c r="I143" s="142"/>
      <c r="J143" s="143">
        <f>ROUND(I143*H143,2)</f>
        <v>0</v>
      </c>
      <c r="K143" s="139" t="s">
        <v>1</v>
      </c>
      <c r="L143" s="32"/>
      <c r="M143" s="144" t="s">
        <v>1</v>
      </c>
      <c r="N143" s="145" t="s">
        <v>41</v>
      </c>
      <c r="P143" s="146">
        <f>O143*H143</f>
        <v>0</v>
      </c>
      <c r="Q143" s="146">
        <v>0</v>
      </c>
      <c r="R143" s="146">
        <f>Q143*H143</f>
        <v>0</v>
      </c>
      <c r="S143" s="146">
        <v>0</v>
      </c>
      <c r="T143" s="147">
        <f>S143*H143</f>
        <v>0</v>
      </c>
      <c r="AR143" s="148" t="s">
        <v>116</v>
      </c>
      <c r="AT143" s="148" t="s">
        <v>167</v>
      </c>
      <c r="AU143" s="148" t="s">
        <v>84</v>
      </c>
      <c r="AY143" s="17" t="s">
        <v>165</v>
      </c>
      <c r="BE143" s="149">
        <f>IF(N143="základní",J143,0)</f>
        <v>0</v>
      </c>
      <c r="BF143" s="149">
        <f>IF(N143="snížená",J143,0)</f>
        <v>0</v>
      </c>
      <c r="BG143" s="149">
        <f>IF(N143="zákl. přenesená",J143,0)</f>
        <v>0</v>
      </c>
      <c r="BH143" s="149">
        <f>IF(N143="sníž. přenesená",J143,0)</f>
        <v>0</v>
      </c>
      <c r="BI143" s="149">
        <f>IF(N143="nulová",J143,0)</f>
        <v>0</v>
      </c>
      <c r="BJ143" s="17" t="s">
        <v>84</v>
      </c>
      <c r="BK143" s="149">
        <f>ROUND(I143*H143,2)</f>
        <v>0</v>
      </c>
      <c r="BL143" s="17" t="s">
        <v>116</v>
      </c>
      <c r="BM143" s="148" t="s">
        <v>323</v>
      </c>
    </row>
    <row r="144" spans="2:65" s="1" customFormat="1" ht="19.5">
      <c r="B144" s="32"/>
      <c r="D144" s="154" t="s">
        <v>175</v>
      </c>
      <c r="F144" s="155" t="s">
        <v>1308</v>
      </c>
      <c r="I144" s="152"/>
      <c r="L144" s="32"/>
      <c r="M144" s="153"/>
      <c r="T144" s="56"/>
      <c r="AT144" s="17" t="s">
        <v>175</v>
      </c>
      <c r="AU144" s="17" t="s">
        <v>84</v>
      </c>
    </row>
    <row r="145" spans="2:65" s="1" customFormat="1" ht="16.5" customHeight="1">
      <c r="B145" s="136"/>
      <c r="C145" s="137" t="s">
        <v>250</v>
      </c>
      <c r="D145" s="137" t="s">
        <v>167</v>
      </c>
      <c r="E145" s="138" t="s">
        <v>1309</v>
      </c>
      <c r="F145" s="139" t="s">
        <v>1310</v>
      </c>
      <c r="G145" s="140" t="s">
        <v>448</v>
      </c>
      <c r="H145" s="141">
        <v>11</v>
      </c>
      <c r="I145" s="142"/>
      <c r="J145" s="143">
        <f>ROUND(I145*H145,2)</f>
        <v>0</v>
      </c>
      <c r="K145" s="139" t="s">
        <v>788</v>
      </c>
      <c r="L145" s="32"/>
      <c r="M145" s="144" t="s">
        <v>1</v>
      </c>
      <c r="N145" s="145" t="s">
        <v>41</v>
      </c>
      <c r="P145" s="146">
        <f>O145*H145</f>
        <v>0</v>
      </c>
      <c r="Q145" s="146">
        <v>0</v>
      </c>
      <c r="R145" s="146">
        <f>Q145*H145</f>
        <v>0</v>
      </c>
      <c r="S145" s="146">
        <v>0</v>
      </c>
      <c r="T145" s="147">
        <f>S145*H145</f>
        <v>0</v>
      </c>
      <c r="AR145" s="148" t="s">
        <v>116</v>
      </c>
      <c r="AT145" s="148" t="s">
        <v>167</v>
      </c>
      <c r="AU145" s="148" t="s">
        <v>84</v>
      </c>
      <c r="AY145" s="17" t="s">
        <v>165</v>
      </c>
      <c r="BE145" s="149">
        <f>IF(N145="základní",J145,0)</f>
        <v>0</v>
      </c>
      <c r="BF145" s="149">
        <f>IF(N145="snížená",J145,0)</f>
        <v>0</v>
      </c>
      <c r="BG145" s="149">
        <f>IF(N145="zákl. přenesená",J145,0)</f>
        <v>0</v>
      </c>
      <c r="BH145" s="149">
        <f>IF(N145="sníž. přenesená",J145,0)</f>
        <v>0</v>
      </c>
      <c r="BI145" s="149">
        <f>IF(N145="nulová",J145,0)</f>
        <v>0</v>
      </c>
      <c r="BJ145" s="17" t="s">
        <v>84</v>
      </c>
      <c r="BK145" s="149">
        <f>ROUND(I145*H145,2)</f>
        <v>0</v>
      </c>
      <c r="BL145" s="17" t="s">
        <v>116</v>
      </c>
      <c r="BM145" s="148" t="s">
        <v>334</v>
      </c>
    </row>
    <row r="146" spans="2:65" s="1" customFormat="1" ht="16.5" customHeight="1">
      <c r="B146" s="136"/>
      <c r="C146" s="137" t="s">
        <v>255</v>
      </c>
      <c r="D146" s="137" t="s">
        <v>167</v>
      </c>
      <c r="E146" s="138" t="s">
        <v>826</v>
      </c>
      <c r="F146" s="139" t="s">
        <v>1311</v>
      </c>
      <c r="G146" s="140" t="s">
        <v>387</v>
      </c>
      <c r="H146" s="141">
        <v>1</v>
      </c>
      <c r="I146" s="142"/>
      <c r="J146" s="143">
        <f>ROUND(I146*H146,2)</f>
        <v>0</v>
      </c>
      <c r="K146" s="139" t="s">
        <v>1</v>
      </c>
      <c r="L146" s="32"/>
      <c r="M146" s="144" t="s">
        <v>1</v>
      </c>
      <c r="N146" s="145" t="s">
        <v>41</v>
      </c>
      <c r="P146" s="146">
        <f>O146*H146</f>
        <v>0</v>
      </c>
      <c r="Q146" s="146">
        <v>0</v>
      </c>
      <c r="R146" s="146">
        <f>Q146*H146</f>
        <v>0</v>
      </c>
      <c r="S146" s="146">
        <v>0</v>
      </c>
      <c r="T146" s="147">
        <f>S146*H146</f>
        <v>0</v>
      </c>
      <c r="AR146" s="148" t="s">
        <v>116</v>
      </c>
      <c r="AT146" s="148" t="s">
        <v>167</v>
      </c>
      <c r="AU146" s="148" t="s">
        <v>84</v>
      </c>
      <c r="AY146" s="17" t="s">
        <v>165</v>
      </c>
      <c r="BE146" s="149">
        <f>IF(N146="základní",J146,0)</f>
        <v>0</v>
      </c>
      <c r="BF146" s="149">
        <f>IF(N146="snížená",J146,0)</f>
        <v>0</v>
      </c>
      <c r="BG146" s="149">
        <f>IF(N146="zákl. přenesená",J146,0)</f>
        <v>0</v>
      </c>
      <c r="BH146" s="149">
        <f>IF(N146="sníž. přenesená",J146,0)</f>
        <v>0</v>
      </c>
      <c r="BI146" s="149">
        <f>IF(N146="nulová",J146,0)</f>
        <v>0</v>
      </c>
      <c r="BJ146" s="17" t="s">
        <v>84</v>
      </c>
      <c r="BK146" s="149">
        <f>ROUND(I146*H146,2)</f>
        <v>0</v>
      </c>
      <c r="BL146" s="17" t="s">
        <v>116</v>
      </c>
      <c r="BM146" s="148" t="s">
        <v>347</v>
      </c>
    </row>
    <row r="147" spans="2:65" s="1" customFormat="1" ht="16.5" customHeight="1">
      <c r="B147" s="136"/>
      <c r="C147" s="137" t="s">
        <v>261</v>
      </c>
      <c r="D147" s="137" t="s">
        <v>167</v>
      </c>
      <c r="E147" s="138" t="s">
        <v>829</v>
      </c>
      <c r="F147" s="139" t="s">
        <v>1312</v>
      </c>
      <c r="G147" s="140" t="s">
        <v>448</v>
      </c>
      <c r="H147" s="141">
        <v>4</v>
      </c>
      <c r="I147" s="142"/>
      <c r="J147" s="143">
        <f>ROUND(I147*H147,2)</f>
        <v>0</v>
      </c>
      <c r="K147" s="139" t="s">
        <v>1</v>
      </c>
      <c r="L147" s="32"/>
      <c r="M147" s="144" t="s">
        <v>1</v>
      </c>
      <c r="N147" s="145" t="s">
        <v>41</v>
      </c>
      <c r="P147" s="146">
        <f>O147*H147</f>
        <v>0</v>
      </c>
      <c r="Q147" s="146">
        <v>0</v>
      </c>
      <c r="R147" s="146">
        <f>Q147*H147</f>
        <v>0</v>
      </c>
      <c r="S147" s="146">
        <v>0</v>
      </c>
      <c r="T147" s="147">
        <f>S147*H147</f>
        <v>0</v>
      </c>
      <c r="AR147" s="148" t="s">
        <v>116</v>
      </c>
      <c r="AT147" s="148" t="s">
        <v>167</v>
      </c>
      <c r="AU147" s="148" t="s">
        <v>84</v>
      </c>
      <c r="AY147" s="17" t="s">
        <v>165</v>
      </c>
      <c r="BE147" s="149">
        <f>IF(N147="základní",J147,0)</f>
        <v>0</v>
      </c>
      <c r="BF147" s="149">
        <f>IF(N147="snížená",J147,0)</f>
        <v>0</v>
      </c>
      <c r="BG147" s="149">
        <f>IF(N147="zákl. přenesená",J147,0)</f>
        <v>0</v>
      </c>
      <c r="BH147" s="149">
        <f>IF(N147="sníž. přenesená",J147,0)</f>
        <v>0</v>
      </c>
      <c r="BI147" s="149">
        <f>IF(N147="nulová",J147,0)</f>
        <v>0</v>
      </c>
      <c r="BJ147" s="17" t="s">
        <v>84</v>
      </c>
      <c r="BK147" s="149">
        <f>ROUND(I147*H147,2)</f>
        <v>0</v>
      </c>
      <c r="BL147" s="17" t="s">
        <v>116</v>
      </c>
      <c r="BM147" s="148" t="s">
        <v>357</v>
      </c>
    </row>
    <row r="148" spans="2:65" s="1" customFormat="1" ht="16.5" customHeight="1">
      <c r="B148" s="136"/>
      <c r="C148" s="137" t="s">
        <v>268</v>
      </c>
      <c r="D148" s="137" t="s">
        <v>167</v>
      </c>
      <c r="E148" s="138" t="s">
        <v>831</v>
      </c>
      <c r="F148" s="139" t="s">
        <v>1313</v>
      </c>
      <c r="G148" s="140" t="s">
        <v>448</v>
      </c>
      <c r="H148" s="141">
        <v>4</v>
      </c>
      <c r="I148" s="142"/>
      <c r="J148" s="143">
        <f>ROUND(I148*H148,2)</f>
        <v>0</v>
      </c>
      <c r="K148" s="139" t="s">
        <v>1</v>
      </c>
      <c r="L148" s="32"/>
      <c r="M148" s="144" t="s">
        <v>1</v>
      </c>
      <c r="N148" s="145" t="s">
        <v>41</v>
      </c>
      <c r="P148" s="146">
        <f>O148*H148</f>
        <v>0</v>
      </c>
      <c r="Q148" s="146">
        <v>0</v>
      </c>
      <c r="R148" s="146">
        <f>Q148*H148</f>
        <v>0</v>
      </c>
      <c r="S148" s="146">
        <v>0</v>
      </c>
      <c r="T148" s="147">
        <f>S148*H148</f>
        <v>0</v>
      </c>
      <c r="AR148" s="148" t="s">
        <v>116</v>
      </c>
      <c r="AT148" s="148" t="s">
        <v>167</v>
      </c>
      <c r="AU148" s="148" t="s">
        <v>84</v>
      </c>
      <c r="AY148" s="17" t="s">
        <v>165</v>
      </c>
      <c r="BE148" s="149">
        <f>IF(N148="základní",J148,0)</f>
        <v>0</v>
      </c>
      <c r="BF148" s="149">
        <f>IF(N148="snížená",J148,0)</f>
        <v>0</v>
      </c>
      <c r="BG148" s="149">
        <f>IF(N148="zákl. přenesená",J148,0)</f>
        <v>0</v>
      </c>
      <c r="BH148" s="149">
        <f>IF(N148="sníž. přenesená",J148,0)</f>
        <v>0</v>
      </c>
      <c r="BI148" s="149">
        <f>IF(N148="nulová",J148,0)</f>
        <v>0</v>
      </c>
      <c r="BJ148" s="17" t="s">
        <v>84</v>
      </c>
      <c r="BK148" s="149">
        <f>ROUND(I148*H148,2)</f>
        <v>0</v>
      </c>
      <c r="BL148" s="17" t="s">
        <v>116</v>
      </c>
      <c r="BM148" s="148" t="s">
        <v>368</v>
      </c>
    </row>
    <row r="149" spans="2:65" s="1" customFormat="1" ht="16.5" customHeight="1">
      <c r="B149" s="136"/>
      <c r="C149" s="137" t="s">
        <v>273</v>
      </c>
      <c r="D149" s="137" t="s">
        <v>167</v>
      </c>
      <c r="E149" s="138" t="s">
        <v>1314</v>
      </c>
      <c r="F149" s="139" t="s">
        <v>1315</v>
      </c>
      <c r="G149" s="140" t="s">
        <v>448</v>
      </c>
      <c r="H149" s="141">
        <v>8</v>
      </c>
      <c r="I149" s="142"/>
      <c r="J149" s="143">
        <f>ROUND(I149*H149,2)</f>
        <v>0</v>
      </c>
      <c r="K149" s="139" t="s">
        <v>788</v>
      </c>
      <c r="L149" s="32"/>
      <c r="M149" s="144" t="s">
        <v>1</v>
      </c>
      <c r="N149" s="145" t="s">
        <v>41</v>
      </c>
      <c r="P149" s="146">
        <f>O149*H149</f>
        <v>0</v>
      </c>
      <c r="Q149" s="146">
        <v>0</v>
      </c>
      <c r="R149" s="146">
        <f>Q149*H149</f>
        <v>0</v>
      </c>
      <c r="S149" s="146">
        <v>0</v>
      </c>
      <c r="T149" s="147">
        <f>S149*H149</f>
        <v>0</v>
      </c>
      <c r="AR149" s="148" t="s">
        <v>116</v>
      </c>
      <c r="AT149" s="148" t="s">
        <v>167</v>
      </c>
      <c r="AU149" s="148" t="s">
        <v>84</v>
      </c>
      <c r="AY149" s="17" t="s">
        <v>165</v>
      </c>
      <c r="BE149" s="149">
        <f>IF(N149="základní",J149,0)</f>
        <v>0</v>
      </c>
      <c r="BF149" s="149">
        <f>IF(N149="snížená",J149,0)</f>
        <v>0</v>
      </c>
      <c r="BG149" s="149">
        <f>IF(N149="zákl. přenesená",J149,0)</f>
        <v>0</v>
      </c>
      <c r="BH149" s="149">
        <f>IF(N149="sníž. přenesená",J149,0)</f>
        <v>0</v>
      </c>
      <c r="BI149" s="149">
        <f>IF(N149="nulová",J149,0)</f>
        <v>0</v>
      </c>
      <c r="BJ149" s="17" t="s">
        <v>84</v>
      </c>
      <c r="BK149" s="149">
        <f>ROUND(I149*H149,2)</f>
        <v>0</v>
      </c>
      <c r="BL149" s="17" t="s">
        <v>116</v>
      </c>
      <c r="BM149" s="148" t="s">
        <v>384</v>
      </c>
    </row>
    <row r="150" spans="2:65" s="11" customFormat="1" ht="25.9" customHeight="1">
      <c r="B150" s="124"/>
      <c r="D150" s="125" t="s">
        <v>75</v>
      </c>
      <c r="E150" s="126" t="s">
        <v>76</v>
      </c>
      <c r="F150" s="126" t="s">
        <v>1316</v>
      </c>
      <c r="I150" s="127"/>
      <c r="J150" s="128">
        <f>BK150</f>
        <v>0</v>
      </c>
      <c r="L150" s="124"/>
      <c r="M150" s="129"/>
      <c r="P150" s="130">
        <f>SUM(P151:P152)</f>
        <v>0</v>
      </c>
      <c r="R150" s="130">
        <f>SUM(R151:R152)</f>
        <v>0</v>
      </c>
      <c r="T150" s="131">
        <f>SUM(T151:T152)</f>
        <v>0</v>
      </c>
      <c r="AR150" s="125" t="s">
        <v>84</v>
      </c>
      <c r="AT150" s="132" t="s">
        <v>75</v>
      </c>
      <c r="AU150" s="132" t="s">
        <v>76</v>
      </c>
      <c r="AY150" s="125" t="s">
        <v>165</v>
      </c>
      <c r="BK150" s="133">
        <f>SUM(BK151:BK152)</f>
        <v>0</v>
      </c>
    </row>
    <row r="151" spans="2:65" s="1" customFormat="1" ht="16.5" customHeight="1">
      <c r="B151" s="136"/>
      <c r="C151" s="137" t="s">
        <v>280</v>
      </c>
      <c r="D151" s="137" t="s">
        <v>167</v>
      </c>
      <c r="E151" s="138" t="s">
        <v>1317</v>
      </c>
      <c r="F151" s="139" t="s">
        <v>1318</v>
      </c>
      <c r="G151" s="140" t="s">
        <v>448</v>
      </c>
      <c r="H151" s="141">
        <v>4</v>
      </c>
      <c r="I151" s="142"/>
      <c r="J151" s="143">
        <f>ROUND(I151*H151,2)</f>
        <v>0</v>
      </c>
      <c r="K151" s="139" t="s">
        <v>788</v>
      </c>
      <c r="L151" s="32"/>
      <c r="M151" s="144" t="s">
        <v>1</v>
      </c>
      <c r="N151" s="145" t="s">
        <v>41</v>
      </c>
      <c r="P151" s="146">
        <f>O151*H151</f>
        <v>0</v>
      </c>
      <c r="Q151" s="146">
        <v>0</v>
      </c>
      <c r="R151" s="146">
        <f>Q151*H151</f>
        <v>0</v>
      </c>
      <c r="S151" s="146">
        <v>0</v>
      </c>
      <c r="T151" s="147">
        <f>S151*H151</f>
        <v>0</v>
      </c>
      <c r="AR151" s="148" t="s">
        <v>116</v>
      </c>
      <c r="AT151" s="148" t="s">
        <v>167</v>
      </c>
      <c r="AU151" s="148" t="s">
        <v>84</v>
      </c>
      <c r="AY151" s="17" t="s">
        <v>165</v>
      </c>
      <c r="BE151" s="149">
        <f>IF(N151="základní",J151,0)</f>
        <v>0</v>
      </c>
      <c r="BF151" s="149">
        <f>IF(N151="snížená",J151,0)</f>
        <v>0</v>
      </c>
      <c r="BG151" s="149">
        <f>IF(N151="zákl. přenesená",J151,0)</f>
        <v>0</v>
      </c>
      <c r="BH151" s="149">
        <f>IF(N151="sníž. přenesená",J151,0)</f>
        <v>0</v>
      </c>
      <c r="BI151" s="149">
        <f>IF(N151="nulová",J151,0)</f>
        <v>0</v>
      </c>
      <c r="BJ151" s="17" t="s">
        <v>84</v>
      </c>
      <c r="BK151" s="149">
        <f>ROUND(I151*H151,2)</f>
        <v>0</v>
      </c>
      <c r="BL151" s="17" t="s">
        <v>116</v>
      </c>
      <c r="BM151" s="148" t="s">
        <v>395</v>
      </c>
    </row>
    <row r="152" spans="2:65" s="1" customFormat="1" ht="16.5" customHeight="1">
      <c r="B152" s="136"/>
      <c r="C152" s="137" t="s">
        <v>286</v>
      </c>
      <c r="D152" s="137" t="s">
        <v>167</v>
      </c>
      <c r="E152" s="138" t="s">
        <v>1319</v>
      </c>
      <c r="F152" s="139" t="s">
        <v>1320</v>
      </c>
      <c r="G152" s="140" t="s">
        <v>448</v>
      </c>
      <c r="H152" s="141">
        <v>4</v>
      </c>
      <c r="I152" s="142"/>
      <c r="J152" s="143">
        <f>ROUND(I152*H152,2)</f>
        <v>0</v>
      </c>
      <c r="K152" s="139" t="s">
        <v>788</v>
      </c>
      <c r="L152" s="32"/>
      <c r="M152" s="144" t="s">
        <v>1</v>
      </c>
      <c r="N152" s="145" t="s">
        <v>41</v>
      </c>
      <c r="P152" s="146">
        <f>O152*H152</f>
        <v>0</v>
      </c>
      <c r="Q152" s="146">
        <v>0</v>
      </c>
      <c r="R152" s="146">
        <f>Q152*H152</f>
        <v>0</v>
      </c>
      <c r="S152" s="146">
        <v>0</v>
      </c>
      <c r="T152" s="147">
        <f>S152*H152</f>
        <v>0</v>
      </c>
      <c r="AR152" s="148" t="s">
        <v>116</v>
      </c>
      <c r="AT152" s="148" t="s">
        <v>167</v>
      </c>
      <c r="AU152" s="148" t="s">
        <v>84</v>
      </c>
      <c r="AY152" s="17" t="s">
        <v>165</v>
      </c>
      <c r="BE152" s="149">
        <f>IF(N152="základní",J152,0)</f>
        <v>0</v>
      </c>
      <c r="BF152" s="149">
        <f>IF(N152="snížená",J152,0)</f>
        <v>0</v>
      </c>
      <c r="BG152" s="149">
        <f>IF(N152="zákl. přenesená",J152,0)</f>
        <v>0</v>
      </c>
      <c r="BH152" s="149">
        <f>IF(N152="sníž. přenesená",J152,0)</f>
        <v>0</v>
      </c>
      <c r="BI152" s="149">
        <f>IF(N152="nulová",J152,0)</f>
        <v>0</v>
      </c>
      <c r="BJ152" s="17" t="s">
        <v>84</v>
      </c>
      <c r="BK152" s="149">
        <f>ROUND(I152*H152,2)</f>
        <v>0</v>
      </c>
      <c r="BL152" s="17" t="s">
        <v>116</v>
      </c>
      <c r="BM152" s="148" t="s">
        <v>407</v>
      </c>
    </row>
    <row r="153" spans="2:65" s="11" customFormat="1" ht="25.9" customHeight="1">
      <c r="B153" s="124"/>
      <c r="D153" s="125" t="s">
        <v>75</v>
      </c>
      <c r="E153" s="126" t="s">
        <v>329</v>
      </c>
      <c r="F153" s="126" t="s">
        <v>754</v>
      </c>
      <c r="I153" s="127"/>
      <c r="J153" s="128">
        <f>BK153</f>
        <v>0</v>
      </c>
      <c r="L153" s="124"/>
      <c r="M153" s="129"/>
      <c r="P153" s="130">
        <f>SUM(P154:P162)</f>
        <v>0</v>
      </c>
      <c r="R153" s="130">
        <f>SUM(R154:R162)</f>
        <v>0</v>
      </c>
      <c r="T153" s="131">
        <f>SUM(T154:T162)</f>
        <v>0</v>
      </c>
      <c r="AR153" s="125" t="s">
        <v>84</v>
      </c>
      <c r="AT153" s="132" t="s">
        <v>75</v>
      </c>
      <c r="AU153" s="132" t="s">
        <v>76</v>
      </c>
      <c r="AY153" s="125" t="s">
        <v>165</v>
      </c>
      <c r="BK153" s="133">
        <f>SUM(BK154:BK162)</f>
        <v>0</v>
      </c>
    </row>
    <row r="154" spans="2:65" s="1" customFormat="1" ht="16.5" customHeight="1">
      <c r="B154" s="136"/>
      <c r="C154" s="137" t="s">
        <v>7</v>
      </c>
      <c r="D154" s="137" t="s">
        <v>167</v>
      </c>
      <c r="E154" s="138" t="s">
        <v>1321</v>
      </c>
      <c r="F154" s="139" t="s">
        <v>1322</v>
      </c>
      <c r="G154" s="140" t="s">
        <v>182</v>
      </c>
      <c r="H154" s="141">
        <v>2.4500000000000002</v>
      </c>
      <c r="I154" s="142"/>
      <c r="J154" s="143">
        <f>ROUND(I154*H154,2)</f>
        <v>0</v>
      </c>
      <c r="K154" s="139" t="s">
        <v>788</v>
      </c>
      <c r="L154" s="32"/>
      <c r="M154" s="144" t="s">
        <v>1</v>
      </c>
      <c r="N154" s="145" t="s">
        <v>41</v>
      </c>
      <c r="P154" s="146">
        <f>O154*H154</f>
        <v>0</v>
      </c>
      <c r="Q154" s="146">
        <v>0</v>
      </c>
      <c r="R154" s="146">
        <f>Q154*H154</f>
        <v>0</v>
      </c>
      <c r="S154" s="146">
        <v>0</v>
      </c>
      <c r="T154" s="147">
        <f>S154*H154</f>
        <v>0</v>
      </c>
      <c r="AR154" s="148" t="s">
        <v>116</v>
      </c>
      <c r="AT154" s="148" t="s">
        <v>167</v>
      </c>
      <c r="AU154" s="148" t="s">
        <v>84</v>
      </c>
      <c r="AY154" s="17" t="s">
        <v>165</v>
      </c>
      <c r="BE154" s="149">
        <f>IF(N154="základní",J154,0)</f>
        <v>0</v>
      </c>
      <c r="BF154" s="149">
        <f>IF(N154="snížená",J154,0)</f>
        <v>0</v>
      </c>
      <c r="BG154" s="149">
        <f>IF(N154="zákl. přenesená",J154,0)</f>
        <v>0</v>
      </c>
      <c r="BH154" s="149">
        <f>IF(N154="sníž. přenesená",J154,0)</f>
        <v>0</v>
      </c>
      <c r="BI154" s="149">
        <f>IF(N154="nulová",J154,0)</f>
        <v>0</v>
      </c>
      <c r="BJ154" s="17" t="s">
        <v>84</v>
      </c>
      <c r="BK154" s="149">
        <f>ROUND(I154*H154,2)</f>
        <v>0</v>
      </c>
      <c r="BL154" s="17" t="s">
        <v>116</v>
      </c>
      <c r="BM154" s="148" t="s">
        <v>417</v>
      </c>
    </row>
    <row r="155" spans="2:65" s="1" customFormat="1" ht="16.5" customHeight="1">
      <c r="B155" s="136"/>
      <c r="C155" s="137" t="s">
        <v>297</v>
      </c>
      <c r="D155" s="137" t="s">
        <v>167</v>
      </c>
      <c r="E155" s="138" t="s">
        <v>1323</v>
      </c>
      <c r="F155" s="139" t="s">
        <v>722</v>
      </c>
      <c r="G155" s="140" t="s">
        <v>1159</v>
      </c>
      <c r="H155" s="141">
        <v>20</v>
      </c>
      <c r="I155" s="142"/>
      <c r="J155" s="143">
        <f>ROUND(I155*H155,2)</f>
        <v>0</v>
      </c>
      <c r="K155" s="139" t="s">
        <v>788</v>
      </c>
      <c r="L155" s="32"/>
      <c r="M155" s="144" t="s">
        <v>1</v>
      </c>
      <c r="N155" s="145" t="s">
        <v>41</v>
      </c>
      <c r="P155" s="146">
        <f>O155*H155</f>
        <v>0</v>
      </c>
      <c r="Q155" s="146">
        <v>0</v>
      </c>
      <c r="R155" s="146">
        <f>Q155*H155</f>
        <v>0</v>
      </c>
      <c r="S155" s="146">
        <v>0</v>
      </c>
      <c r="T155" s="147">
        <f>S155*H155</f>
        <v>0</v>
      </c>
      <c r="AR155" s="148" t="s">
        <v>116</v>
      </c>
      <c r="AT155" s="148" t="s">
        <v>167</v>
      </c>
      <c r="AU155" s="148" t="s">
        <v>84</v>
      </c>
      <c r="AY155" s="17" t="s">
        <v>165</v>
      </c>
      <c r="BE155" s="149">
        <f>IF(N155="základní",J155,0)</f>
        <v>0</v>
      </c>
      <c r="BF155" s="149">
        <f>IF(N155="snížená",J155,0)</f>
        <v>0</v>
      </c>
      <c r="BG155" s="149">
        <f>IF(N155="zákl. přenesená",J155,0)</f>
        <v>0</v>
      </c>
      <c r="BH155" s="149">
        <f>IF(N155="sníž. přenesená",J155,0)</f>
        <v>0</v>
      </c>
      <c r="BI155" s="149">
        <f>IF(N155="nulová",J155,0)</f>
        <v>0</v>
      </c>
      <c r="BJ155" s="17" t="s">
        <v>84</v>
      </c>
      <c r="BK155" s="149">
        <f>ROUND(I155*H155,2)</f>
        <v>0</v>
      </c>
      <c r="BL155" s="17" t="s">
        <v>116</v>
      </c>
      <c r="BM155" s="148" t="s">
        <v>431</v>
      </c>
    </row>
    <row r="156" spans="2:65" s="1" customFormat="1" ht="19.5">
      <c r="B156" s="32"/>
      <c r="D156" s="154" t="s">
        <v>175</v>
      </c>
      <c r="F156" s="155" t="s">
        <v>1168</v>
      </c>
      <c r="I156" s="152"/>
      <c r="L156" s="32"/>
      <c r="M156" s="153"/>
      <c r="T156" s="56"/>
      <c r="AT156" s="17" t="s">
        <v>175</v>
      </c>
      <c r="AU156" s="17" t="s">
        <v>84</v>
      </c>
    </row>
    <row r="157" spans="2:65" s="1" customFormat="1" ht="16.5" customHeight="1">
      <c r="B157" s="136"/>
      <c r="C157" s="137" t="s">
        <v>303</v>
      </c>
      <c r="D157" s="137" t="s">
        <v>167</v>
      </c>
      <c r="E157" s="138" t="s">
        <v>1324</v>
      </c>
      <c r="F157" s="139" t="s">
        <v>1163</v>
      </c>
      <c r="G157" s="140" t="s">
        <v>1159</v>
      </c>
      <c r="H157" s="141">
        <v>15</v>
      </c>
      <c r="I157" s="142"/>
      <c r="J157" s="143">
        <f>ROUND(I157*H157,2)</f>
        <v>0</v>
      </c>
      <c r="K157" s="139" t="s">
        <v>788</v>
      </c>
      <c r="L157" s="32"/>
      <c r="M157" s="144" t="s">
        <v>1</v>
      </c>
      <c r="N157" s="145" t="s">
        <v>41</v>
      </c>
      <c r="P157" s="146">
        <f>O157*H157</f>
        <v>0</v>
      </c>
      <c r="Q157" s="146">
        <v>0</v>
      </c>
      <c r="R157" s="146">
        <f>Q157*H157</f>
        <v>0</v>
      </c>
      <c r="S157" s="146">
        <v>0</v>
      </c>
      <c r="T157" s="147">
        <f>S157*H157</f>
        <v>0</v>
      </c>
      <c r="AR157" s="148" t="s">
        <v>116</v>
      </c>
      <c r="AT157" s="148" t="s">
        <v>167</v>
      </c>
      <c r="AU157" s="148" t="s">
        <v>84</v>
      </c>
      <c r="AY157" s="17" t="s">
        <v>165</v>
      </c>
      <c r="BE157" s="149">
        <f>IF(N157="základní",J157,0)</f>
        <v>0</v>
      </c>
      <c r="BF157" s="149">
        <f>IF(N157="snížená",J157,0)</f>
        <v>0</v>
      </c>
      <c r="BG157" s="149">
        <f>IF(N157="zákl. přenesená",J157,0)</f>
        <v>0</v>
      </c>
      <c r="BH157" s="149">
        <f>IF(N157="sníž. přenesená",J157,0)</f>
        <v>0</v>
      </c>
      <c r="BI157" s="149">
        <f>IF(N157="nulová",J157,0)</f>
        <v>0</v>
      </c>
      <c r="BJ157" s="17" t="s">
        <v>84</v>
      </c>
      <c r="BK157" s="149">
        <f>ROUND(I157*H157,2)</f>
        <v>0</v>
      </c>
      <c r="BL157" s="17" t="s">
        <v>116</v>
      </c>
      <c r="BM157" s="148" t="s">
        <v>441</v>
      </c>
    </row>
    <row r="158" spans="2:65" s="1" customFormat="1" ht="19.5">
      <c r="B158" s="32"/>
      <c r="D158" s="154" t="s">
        <v>175</v>
      </c>
      <c r="F158" s="155" t="s">
        <v>1325</v>
      </c>
      <c r="I158" s="152"/>
      <c r="L158" s="32"/>
      <c r="M158" s="153"/>
      <c r="T158" s="56"/>
      <c r="AT158" s="17" t="s">
        <v>175</v>
      </c>
      <c r="AU158" s="17" t="s">
        <v>84</v>
      </c>
    </row>
    <row r="159" spans="2:65" s="1" customFormat="1" ht="16.5" customHeight="1">
      <c r="B159" s="136"/>
      <c r="C159" s="137" t="s">
        <v>309</v>
      </c>
      <c r="D159" s="137" t="s">
        <v>167</v>
      </c>
      <c r="E159" s="138"/>
      <c r="F159" s="139" t="s">
        <v>2157</v>
      </c>
      <c r="G159" s="140" t="s">
        <v>803</v>
      </c>
      <c r="H159" s="141">
        <v>0</v>
      </c>
      <c r="I159" s="142"/>
      <c r="J159" s="143">
        <f>ROUND(I159*H159,2)</f>
        <v>0</v>
      </c>
      <c r="K159" s="139" t="s">
        <v>1</v>
      </c>
      <c r="L159" s="32"/>
      <c r="M159" s="144" t="s">
        <v>1</v>
      </c>
      <c r="N159" s="145" t="s">
        <v>41</v>
      </c>
      <c r="P159" s="146">
        <f>O159*H159</f>
        <v>0</v>
      </c>
      <c r="Q159" s="146">
        <v>0</v>
      </c>
      <c r="R159" s="146">
        <f>Q159*H159</f>
        <v>0</v>
      </c>
      <c r="S159" s="146">
        <v>0</v>
      </c>
      <c r="T159" s="147">
        <f>S159*H159</f>
        <v>0</v>
      </c>
      <c r="AR159" s="148" t="s">
        <v>116</v>
      </c>
      <c r="AT159" s="148" t="s">
        <v>167</v>
      </c>
      <c r="AU159" s="148" t="s">
        <v>84</v>
      </c>
      <c r="AY159" s="17" t="s">
        <v>165</v>
      </c>
      <c r="BE159" s="149">
        <f>IF(N159="základní",J159,0)</f>
        <v>0</v>
      </c>
      <c r="BF159" s="149">
        <f>IF(N159="snížená",J159,0)</f>
        <v>0</v>
      </c>
      <c r="BG159" s="149">
        <f>IF(N159="zákl. přenesená",J159,0)</f>
        <v>0</v>
      </c>
      <c r="BH159" s="149">
        <f>IF(N159="sníž. přenesená",J159,0)</f>
        <v>0</v>
      </c>
      <c r="BI159" s="149">
        <f>IF(N159="nulová",J159,0)</f>
        <v>0</v>
      </c>
      <c r="BJ159" s="17" t="s">
        <v>84</v>
      </c>
      <c r="BK159" s="149">
        <f>ROUND(I159*H159,2)</f>
        <v>0</v>
      </c>
      <c r="BL159" s="17" t="s">
        <v>116</v>
      </c>
      <c r="BM159" s="148" t="s">
        <v>451</v>
      </c>
    </row>
    <row r="160" spans="2:65" s="1" customFormat="1" ht="16.5" customHeight="1">
      <c r="B160" s="136"/>
      <c r="C160" s="137" t="s">
        <v>316</v>
      </c>
      <c r="D160" s="137" t="s">
        <v>167</v>
      </c>
      <c r="E160" s="138"/>
      <c r="F160" s="139" t="s">
        <v>2157</v>
      </c>
      <c r="G160" s="140" t="s">
        <v>803</v>
      </c>
      <c r="H160" s="141">
        <v>0</v>
      </c>
      <c r="I160" s="142"/>
      <c r="J160" s="143">
        <f>ROUND(I160*H160,2)</f>
        <v>0</v>
      </c>
      <c r="K160" s="139" t="s">
        <v>1</v>
      </c>
      <c r="L160" s="32"/>
      <c r="M160" s="144" t="s">
        <v>1</v>
      </c>
      <c r="N160" s="145" t="s">
        <v>41</v>
      </c>
      <c r="P160" s="146">
        <f>O160*H160</f>
        <v>0</v>
      </c>
      <c r="Q160" s="146">
        <v>0</v>
      </c>
      <c r="R160" s="146">
        <f>Q160*H160</f>
        <v>0</v>
      </c>
      <c r="S160" s="146">
        <v>0</v>
      </c>
      <c r="T160" s="147">
        <f>S160*H160</f>
        <v>0</v>
      </c>
      <c r="AR160" s="148" t="s">
        <v>116</v>
      </c>
      <c r="AT160" s="148" t="s">
        <v>167</v>
      </c>
      <c r="AU160" s="148" t="s">
        <v>84</v>
      </c>
      <c r="AY160" s="17" t="s">
        <v>165</v>
      </c>
      <c r="BE160" s="149">
        <f>IF(N160="základní",J160,0)</f>
        <v>0</v>
      </c>
      <c r="BF160" s="149">
        <f>IF(N160="snížená",J160,0)</f>
        <v>0</v>
      </c>
      <c r="BG160" s="149">
        <f>IF(N160="zákl. přenesená",J160,0)</f>
        <v>0</v>
      </c>
      <c r="BH160" s="149">
        <f>IF(N160="sníž. přenesená",J160,0)</f>
        <v>0</v>
      </c>
      <c r="BI160" s="149">
        <f>IF(N160="nulová",J160,0)</f>
        <v>0</v>
      </c>
      <c r="BJ160" s="17" t="s">
        <v>84</v>
      </c>
      <c r="BK160" s="149">
        <f>ROUND(I160*H160,2)</f>
        <v>0</v>
      </c>
      <c r="BL160" s="17" t="s">
        <v>116</v>
      </c>
      <c r="BM160" s="148" t="s">
        <v>464</v>
      </c>
    </row>
    <row r="161" spans="2:65" s="1" customFormat="1" ht="16.5" customHeight="1">
      <c r="B161" s="136"/>
      <c r="C161" s="137" t="s">
        <v>323</v>
      </c>
      <c r="D161" s="137" t="s">
        <v>167</v>
      </c>
      <c r="E161" s="138" t="s">
        <v>1040</v>
      </c>
      <c r="F161" s="139" t="s">
        <v>1326</v>
      </c>
      <c r="G161" s="140" t="s">
        <v>803</v>
      </c>
      <c r="H161" s="141">
        <v>1</v>
      </c>
      <c r="I161" s="142"/>
      <c r="J161" s="143">
        <f>ROUND(I161*H161,2)</f>
        <v>0</v>
      </c>
      <c r="K161" s="139" t="s">
        <v>1</v>
      </c>
      <c r="L161" s="32"/>
      <c r="M161" s="144" t="s">
        <v>1</v>
      </c>
      <c r="N161" s="145" t="s">
        <v>41</v>
      </c>
      <c r="P161" s="146">
        <f>O161*H161</f>
        <v>0</v>
      </c>
      <c r="Q161" s="146">
        <v>0</v>
      </c>
      <c r="R161" s="146">
        <f>Q161*H161</f>
        <v>0</v>
      </c>
      <c r="S161" s="146">
        <v>0</v>
      </c>
      <c r="T161" s="147">
        <f>S161*H161</f>
        <v>0</v>
      </c>
      <c r="AR161" s="148" t="s">
        <v>116</v>
      </c>
      <c r="AT161" s="148" t="s">
        <v>167</v>
      </c>
      <c r="AU161" s="148" t="s">
        <v>84</v>
      </c>
      <c r="AY161" s="17" t="s">
        <v>165</v>
      </c>
      <c r="BE161" s="149">
        <f>IF(N161="základní",J161,0)</f>
        <v>0</v>
      </c>
      <c r="BF161" s="149">
        <f>IF(N161="snížená",J161,0)</f>
        <v>0</v>
      </c>
      <c r="BG161" s="149">
        <f>IF(N161="zákl. přenesená",J161,0)</f>
        <v>0</v>
      </c>
      <c r="BH161" s="149">
        <f>IF(N161="sníž. přenesená",J161,0)</f>
        <v>0</v>
      </c>
      <c r="BI161" s="149">
        <f>IF(N161="nulová",J161,0)</f>
        <v>0</v>
      </c>
      <c r="BJ161" s="17" t="s">
        <v>84</v>
      </c>
      <c r="BK161" s="149">
        <f>ROUND(I161*H161,2)</f>
        <v>0</v>
      </c>
      <c r="BL161" s="17" t="s">
        <v>116</v>
      </c>
      <c r="BM161" s="148" t="s">
        <v>472</v>
      </c>
    </row>
    <row r="162" spans="2:65" s="1" customFormat="1" ht="16.5" customHeight="1">
      <c r="B162" s="136"/>
      <c r="C162" s="137" t="s">
        <v>329</v>
      </c>
      <c r="D162" s="137" t="s">
        <v>167</v>
      </c>
      <c r="E162" s="138" t="s">
        <v>1043</v>
      </c>
      <c r="F162" s="139" t="s">
        <v>1327</v>
      </c>
      <c r="G162" s="140" t="s">
        <v>803</v>
      </c>
      <c r="H162" s="141">
        <v>1</v>
      </c>
      <c r="I162" s="142"/>
      <c r="J162" s="143">
        <f>ROUND(I162*H162,2)</f>
        <v>0</v>
      </c>
      <c r="K162" s="139" t="s">
        <v>1</v>
      </c>
      <c r="L162" s="32"/>
      <c r="M162" s="200" t="s">
        <v>1</v>
      </c>
      <c r="N162" s="201" t="s">
        <v>41</v>
      </c>
      <c r="O162" s="195"/>
      <c r="P162" s="202">
        <f>O162*H162</f>
        <v>0</v>
      </c>
      <c r="Q162" s="202">
        <v>0</v>
      </c>
      <c r="R162" s="202">
        <f>Q162*H162</f>
        <v>0</v>
      </c>
      <c r="S162" s="202">
        <v>0</v>
      </c>
      <c r="T162" s="203">
        <f>S162*H162</f>
        <v>0</v>
      </c>
      <c r="AR162" s="148" t="s">
        <v>116</v>
      </c>
      <c r="AT162" s="148" t="s">
        <v>167</v>
      </c>
      <c r="AU162" s="148" t="s">
        <v>84</v>
      </c>
      <c r="AY162" s="17" t="s">
        <v>165</v>
      </c>
      <c r="BE162" s="149">
        <f>IF(N162="základní",J162,0)</f>
        <v>0</v>
      </c>
      <c r="BF162" s="149">
        <f>IF(N162="snížená",J162,0)</f>
        <v>0</v>
      </c>
      <c r="BG162" s="149">
        <f>IF(N162="zákl. přenesená",J162,0)</f>
        <v>0</v>
      </c>
      <c r="BH162" s="149">
        <f>IF(N162="sníž. přenesená",J162,0)</f>
        <v>0</v>
      </c>
      <c r="BI162" s="149">
        <f>IF(N162="nulová",J162,0)</f>
        <v>0</v>
      </c>
      <c r="BJ162" s="17" t="s">
        <v>84</v>
      </c>
      <c r="BK162" s="149">
        <f>ROUND(I162*H162,2)</f>
        <v>0</v>
      </c>
      <c r="BL162" s="17" t="s">
        <v>116</v>
      </c>
      <c r="BM162" s="148" t="s">
        <v>480</v>
      </c>
    </row>
    <row r="163" spans="2:65" s="1" customFormat="1" ht="6.95" customHeight="1">
      <c r="B163" s="44"/>
      <c r="C163" s="45"/>
      <c r="D163" s="45"/>
      <c r="E163" s="45"/>
      <c r="F163" s="45"/>
      <c r="G163" s="45"/>
      <c r="H163" s="45"/>
      <c r="I163" s="45"/>
      <c r="J163" s="45"/>
      <c r="K163" s="45"/>
      <c r="L163" s="32"/>
    </row>
  </sheetData>
  <autoFilter ref="C123:K162" xr:uid="{00000000-0009-0000-0000-000005000000}"/>
  <mergeCells count="12">
    <mergeCell ref="E116:H116"/>
    <mergeCell ref="L2:V2"/>
    <mergeCell ref="E85:H85"/>
    <mergeCell ref="E87:H87"/>
    <mergeCell ref="E89:H89"/>
    <mergeCell ref="E112:H112"/>
    <mergeCell ref="E114:H114"/>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B2:BM563"/>
  <sheetViews>
    <sheetView showGridLines="0" topLeftCell="A521" workbookViewId="0">
      <selection activeCell="H549" sqref="H549"/>
    </sheetView>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105</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761</v>
      </c>
      <c r="F9" s="247"/>
      <c r="G9" s="247"/>
      <c r="H9" s="247"/>
      <c r="L9" s="32"/>
    </row>
    <row r="10" spans="2:46" s="1" customFormat="1" ht="12" customHeight="1">
      <c r="B10" s="32"/>
      <c r="D10" s="27" t="s">
        <v>762</v>
      </c>
      <c r="L10" s="32"/>
    </row>
    <row r="11" spans="2:46" s="1" customFormat="1" ht="16.5" customHeight="1">
      <c r="B11" s="32"/>
      <c r="E11" s="208" t="s">
        <v>1328</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
        <v>1329</v>
      </c>
      <c r="L16" s="32"/>
    </row>
    <row r="17" spans="2:12" s="1" customFormat="1" ht="18" customHeight="1">
      <c r="B17" s="32"/>
      <c r="E17" s="25" t="s">
        <v>1330</v>
      </c>
      <c r="I17" s="27" t="s">
        <v>27</v>
      </c>
      <c r="J17" s="25" t="s">
        <v>1331</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
        <v>1</v>
      </c>
      <c r="L22" s="32"/>
    </row>
    <row r="23" spans="2:12" s="1" customFormat="1" ht="18" customHeight="1">
      <c r="B23" s="32"/>
      <c r="E23" s="25" t="s">
        <v>21</v>
      </c>
      <c r="I23" s="27" t="s">
        <v>27</v>
      </c>
      <c r="J23" s="25" t="s">
        <v>1</v>
      </c>
      <c r="L23" s="32"/>
    </row>
    <row r="24" spans="2:12" s="1" customFormat="1" ht="6.95" customHeight="1">
      <c r="B24" s="32"/>
      <c r="L24" s="32"/>
    </row>
    <row r="25" spans="2:12" s="1" customFormat="1" ht="12" customHeight="1">
      <c r="B25" s="32"/>
      <c r="D25" s="27" t="s">
        <v>33</v>
      </c>
      <c r="I25" s="27" t="s">
        <v>25</v>
      </c>
      <c r="J25" s="25" t="s">
        <v>1332</v>
      </c>
      <c r="L25" s="32"/>
    </row>
    <row r="26" spans="2:12" s="1" customFormat="1" ht="18" customHeight="1">
      <c r="B26" s="32"/>
      <c r="E26" s="25" t="s">
        <v>1333</v>
      </c>
      <c r="I26" s="27" t="s">
        <v>27</v>
      </c>
      <c r="J26" s="25" t="s">
        <v>1334</v>
      </c>
      <c r="L26" s="32"/>
    </row>
    <row r="27" spans="2:12" s="1" customFormat="1" ht="6.95" customHeight="1">
      <c r="B27" s="32"/>
      <c r="L27" s="32"/>
    </row>
    <row r="28" spans="2:12" s="1" customFormat="1" ht="12" customHeight="1">
      <c r="B28" s="32"/>
      <c r="D28" s="27" t="s">
        <v>34</v>
      </c>
      <c r="L28" s="32"/>
    </row>
    <row r="29" spans="2:12" s="7" customFormat="1" ht="16.5" customHeight="1">
      <c r="B29" s="94"/>
      <c r="E29" s="225" t="s">
        <v>1</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ROUND(J131,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ROUND((SUM(BE131:BE562)),  2)</f>
        <v>0</v>
      </c>
      <c r="I35" s="96">
        <v>0.21</v>
      </c>
      <c r="J35" s="86">
        <f>ROUND(((SUM(BE131:BE562))*I35),  2)</f>
        <v>0</v>
      </c>
      <c r="L35" s="32"/>
    </row>
    <row r="36" spans="2:12" s="1" customFormat="1" ht="14.45" customHeight="1">
      <c r="B36" s="32"/>
      <c r="E36" s="27" t="s">
        <v>42</v>
      </c>
      <c r="F36" s="86">
        <f>ROUND((SUM(BF131:BF562)),  2)</f>
        <v>0</v>
      </c>
      <c r="I36" s="96">
        <v>0.12</v>
      </c>
      <c r="J36" s="86">
        <f>ROUND(((SUM(BF131:BF562))*I36),  2)</f>
        <v>0</v>
      </c>
      <c r="L36" s="32"/>
    </row>
    <row r="37" spans="2:12" s="1" customFormat="1" ht="14.45" hidden="1" customHeight="1">
      <c r="B37" s="32"/>
      <c r="E37" s="27" t="s">
        <v>43</v>
      </c>
      <c r="F37" s="86">
        <f>ROUND((SUM(BG131:BG562)),  2)</f>
        <v>0</v>
      </c>
      <c r="I37" s="96">
        <v>0.21</v>
      </c>
      <c r="J37" s="86">
        <f>0</f>
        <v>0</v>
      </c>
      <c r="L37" s="32"/>
    </row>
    <row r="38" spans="2:12" s="1" customFormat="1" ht="14.45" hidden="1" customHeight="1">
      <c r="B38" s="32"/>
      <c r="E38" s="27" t="s">
        <v>44</v>
      </c>
      <c r="F38" s="86">
        <f>ROUND((SUM(BH131:BH562)),  2)</f>
        <v>0</v>
      </c>
      <c r="I38" s="96">
        <v>0.12</v>
      </c>
      <c r="J38" s="86">
        <f>0</f>
        <v>0</v>
      </c>
      <c r="L38" s="32"/>
    </row>
    <row r="39" spans="2:12" s="1" customFormat="1" ht="14.45" hidden="1" customHeight="1">
      <c r="B39" s="32"/>
      <c r="E39" s="27" t="s">
        <v>45</v>
      </c>
      <c r="F39" s="86">
        <f>ROUND((SUM(BI131:BI562)),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761</v>
      </c>
      <c r="F87" s="247"/>
      <c r="G87" s="247"/>
      <c r="H87" s="247"/>
      <c r="L87" s="32"/>
    </row>
    <row r="88" spans="2:12" s="1" customFormat="1" ht="12" customHeight="1">
      <c r="B88" s="32"/>
      <c r="C88" s="27" t="s">
        <v>762</v>
      </c>
      <c r="L88" s="32"/>
    </row>
    <row r="89" spans="2:12" s="1" customFormat="1" ht="16.5" customHeight="1">
      <c r="B89" s="32"/>
      <c r="E89" s="208" t="str">
        <f>E11</f>
        <v>D.1.4.4 - Elektroinstalace</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Kania a.s.</v>
      </c>
      <c r="I93" s="27" t="s">
        <v>30</v>
      </c>
      <c r="J93" s="30" t="str">
        <f>E23</f>
        <v xml:space="preserve"> </v>
      </c>
      <c r="L93" s="32"/>
    </row>
    <row r="94" spans="2:12" s="1" customFormat="1" ht="15.2" customHeight="1">
      <c r="B94" s="32"/>
      <c r="C94" s="27" t="s">
        <v>28</v>
      </c>
      <c r="F94" s="25" t="str">
        <f>IF(E20="","",E20)</f>
        <v>Vyplň údaj</v>
      </c>
      <c r="I94" s="27" t="s">
        <v>33</v>
      </c>
      <c r="J94" s="30" t="str">
        <f>E26</f>
        <v>Stecovi s.r.o.</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J131</f>
        <v>0</v>
      </c>
      <c r="L98" s="32"/>
      <c r="AU98" s="17" t="s">
        <v>129</v>
      </c>
    </row>
    <row r="99" spans="2:47" s="8" customFormat="1" ht="24.95" customHeight="1">
      <c r="B99" s="108"/>
      <c r="D99" s="109" t="s">
        <v>136</v>
      </c>
      <c r="E99" s="110"/>
      <c r="F99" s="110"/>
      <c r="G99" s="110"/>
      <c r="H99" s="110"/>
      <c r="I99" s="110"/>
      <c r="J99" s="111">
        <f>J132</f>
        <v>0</v>
      </c>
      <c r="L99" s="108"/>
    </row>
    <row r="100" spans="2:47" s="9" customFormat="1" ht="19.899999999999999" customHeight="1">
      <c r="B100" s="112"/>
      <c r="D100" s="113" t="s">
        <v>1335</v>
      </c>
      <c r="E100" s="114"/>
      <c r="F100" s="114"/>
      <c r="G100" s="114"/>
      <c r="H100" s="114"/>
      <c r="I100" s="114"/>
      <c r="J100" s="115">
        <f>J133</f>
        <v>0</v>
      </c>
      <c r="L100" s="112"/>
    </row>
    <row r="101" spans="2:47" s="9" customFormat="1" ht="19.899999999999999" customHeight="1">
      <c r="B101" s="112"/>
      <c r="D101" s="113" t="s">
        <v>1336</v>
      </c>
      <c r="E101" s="114"/>
      <c r="F101" s="114"/>
      <c r="G101" s="114"/>
      <c r="H101" s="114"/>
      <c r="I101" s="114"/>
      <c r="J101" s="115">
        <f>J164</f>
        <v>0</v>
      </c>
      <c r="L101" s="112"/>
    </row>
    <row r="102" spans="2:47" s="9" customFormat="1" ht="19.899999999999999" customHeight="1">
      <c r="B102" s="112"/>
      <c r="D102" s="113" t="s">
        <v>1337</v>
      </c>
      <c r="E102" s="114"/>
      <c r="F102" s="114"/>
      <c r="G102" s="114"/>
      <c r="H102" s="114"/>
      <c r="I102" s="114"/>
      <c r="J102" s="115">
        <f>J234</f>
        <v>0</v>
      </c>
      <c r="L102" s="112"/>
    </row>
    <row r="103" spans="2:47" s="9" customFormat="1" ht="19.899999999999999" customHeight="1">
      <c r="B103" s="112"/>
      <c r="D103" s="113" t="s">
        <v>1338</v>
      </c>
      <c r="E103" s="114"/>
      <c r="F103" s="114"/>
      <c r="G103" s="114"/>
      <c r="H103" s="114"/>
      <c r="I103" s="114"/>
      <c r="J103" s="115">
        <f>J320</f>
        <v>0</v>
      </c>
      <c r="L103" s="112"/>
    </row>
    <row r="104" spans="2:47" s="9" customFormat="1" ht="19.899999999999999" customHeight="1">
      <c r="B104" s="112"/>
      <c r="D104" s="113" t="s">
        <v>1339</v>
      </c>
      <c r="E104" s="114"/>
      <c r="F104" s="114"/>
      <c r="G104" s="114"/>
      <c r="H104" s="114"/>
      <c r="I104" s="114"/>
      <c r="J104" s="115">
        <f>J347</f>
        <v>0</v>
      </c>
      <c r="L104" s="112"/>
    </row>
    <row r="105" spans="2:47" s="9" customFormat="1" ht="19.899999999999999" customHeight="1">
      <c r="B105" s="112"/>
      <c r="D105" s="113" t="s">
        <v>1340</v>
      </c>
      <c r="E105" s="114"/>
      <c r="F105" s="114"/>
      <c r="G105" s="114"/>
      <c r="H105" s="114"/>
      <c r="I105" s="114"/>
      <c r="J105" s="115">
        <f>J388</f>
        <v>0</v>
      </c>
      <c r="L105" s="112"/>
    </row>
    <row r="106" spans="2:47" s="9" customFormat="1" ht="19.899999999999999" customHeight="1">
      <c r="B106" s="112"/>
      <c r="D106" s="113" t="s">
        <v>1341</v>
      </c>
      <c r="E106" s="114"/>
      <c r="F106" s="114"/>
      <c r="G106" s="114"/>
      <c r="H106" s="114"/>
      <c r="I106" s="114"/>
      <c r="J106" s="115">
        <f>J473</f>
        <v>0</v>
      </c>
      <c r="L106" s="112"/>
    </row>
    <row r="107" spans="2:47" s="9" customFormat="1" ht="19.899999999999999" customHeight="1">
      <c r="B107" s="112"/>
      <c r="D107" s="113" t="s">
        <v>1342</v>
      </c>
      <c r="E107" s="114"/>
      <c r="F107" s="114"/>
      <c r="G107" s="114"/>
      <c r="H107" s="114"/>
      <c r="I107" s="114"/>
      <c r="J107" s="115">
        <f>J494</f>
        <v>0</v>
      </c>
      <c r="L107" s="112"/>
    </row>
    <row r="108" spans="2:47" s="9" customFormat="1" ht="19.899999999999999" customHeight="1">
      <c r="B108" s="112"/>
      <c r="D108" s="113" t="s">
        <v>1343</v>
      </c>
      <c r="E108" s="114"/>
      <c r="F108" s="114"/>
      <c r="G108" s="114"/>
      <c r="H108" s="114"/>
      <c r="I108" s="114"/>
      <c r="J108" s="115">
        <f>J533</f>
        <v>0</v>
      </c>
      <c r="L108" s="112"/>
    </row>
    <row r="109" spans="2:47" s="9" customFormat="1" ht="19.899999999999999" customHeight="1">
      <c r="B109" s="112"/>
      <c r="D109" s="113" t="s">
        <v>1344</v>
      </c>
      <c r="E109" s="114"/>
      <c r="F109" s="114"/>
      <c r="G109" s="114"/>
      <c r="H109" s="114"/>
      <c r="I109" s="114"/>
      <c r="J109" s="115">
        <f>J552</f>
        <v>0</v>
      </c>
      <c r="L109" s="112"/>
    </row>
    <row r="110" spans="2:47" s="1" customFormat="1" ht="21.75" customHeight="1">
      <c r="B110" s="32"/>
      <c r="L110" s="32"/>
    </row>
    <row r="111" spans="2:47" s="1" customFormat="1" ht="6.95" customHeight="1">
      <c r="B111" s="44"/>
      <c r="C111" s="45"/>
      <c r="D111" s="45"/>
      <c r="E111" s="45"/>
      <c r="F111" s="45"/>
      <c r="G111" s="45"/>
      <c r="H111" s="45"/>
      <c r="I111" s="45"/>
      <c r="J111" s="45"/>
      <c r="K111" s="45"/>
      <c r="L111" s="32"/>
    </row>
    <row r="115" spans="2:12" s="1" customFormat="1" ht="6.95" customHeight="1">
      <c r="B115" s="46"/>
      <c r="C115" s="47"/>
      <c r="D115" s="47"/>
      <c r="E115" s="47"/>
      <c r="F115" s="47"/>
      <c r="G115" s="47"/>
      <c r="H115" s="47"/>
      <c r="I115" s="47"/>
      <c r="J115" s="47"/>
      <c r="K115" s="47"/>
      <c r="L115" s="32"/>
    </row>
    <row r="116" spans="2:12" s="1" customFormat="1" ht="24.95" customHeight="1">
      <c r="B116" s="32"/>
      <c r="C116" s="21" t="s">
        <v>150</v>
      </c>
      <c r="L116" s="32"/>
    </row>
    <row r="117" spans="2:12" s="1" customFormat="1" ht="6.95" customHeight="1">
      <c r="B117" s="32"/>
      <c r="L117" s="32"/>
    </row>
    <row r="118" spans="2:12" s="1" customFormat="1" ht="12" customHeight="1">
      <c r="B118" s="32"/>
      <c r="C118" s="27" t="s">
        <v>16</v>
      </c>
      <c r="L118" s="32"/>
    </row>
    <row r="119" spans="2:12" s="1" customFormat="1" ht="26.25" customHeight="1">
      <c r="B119" s="32"/>
      <c r="E119" s="248" t="str">
        <f>E7</f>
        <v>ONJI–PŘEMÍSTĚNÍ ODD. PSYCHIATRIE PO DOBU VÝSTAVBY NOVÉHO PAVILONU–STAVEBNÍ ÚPRAVY PAVILONU B–PD–ZD/23/446</v>
      </c>
      <c r="F119" s="249"/>
      <c r="G119" s="249"/>
      <c r="H119" s="249"/>
      <c r="L119" s="32"/>
    </row>
    <row r="120" spans="2:12" ht="12" customHeight="1">
      <c r="B120" s="20"/>
      <c r="C120" s="27" t="s">
        <v>123</v>
      </c>
      <c r="L120" s="20"/>
    </row>
    <row r="121" spans="2:12" s="1" customFormat="1" ht="16.5" customHeight="1">
      <c r="B121" s="32"/>
      <c r="E121" s="248" t="s">
        <v>761</v>
      </c>
      <c r="F121" s="247"/>
      <c r="G121" s="247"/>
      <c r="H121" s="247"/>
      <c r="L121" s="32"/>
    </row>
    <row r="122" spans="2:12" s="1" customFormat="1" ht="12" customHeight="1">
      <c r="B122" s="32"/>
      <c r="C122" s="27" t="s">
        <v>762</v>
      </c>
      <c r="L122" s="32"/>
    </row>
    <row r="123" spans="2:12" s="1" customFormat="1" ht="16.5" customHeight="1">
      <c r="B123" s="32"/>
      <c r="E123" s="208" t="str">
        <f>E11</f>
        <v>D.1.4.4 - Elektroinstalace</v>
      </c>
      <c r="F123" s="247"/>
      <c r="G123" s="247"/>
      <c r="H123" s="247"/>
      <c r="L123" s="32"/>
    </row>
    <row r="124" spans="2:12" s="1" customFormat="1" ht="6.95" customHeight="1">
      <c r="B124" s="32"/>
      <c r="L124" s="32"/>
    </row>
    <row r="125" spans="2:12" s="1" customFormat="1" ht="12" customHeight="1">
      <c r="B125" s="32"/>
      <c r="C125" s="27" t="s">
        <v>20</v>
      </c>
      <c r="F125" s="25" t="str">
        <f>F14</f>
        <v xml:space="preserve"> </v>
      </c>
      <c r="I125" s="27" t="s">
        <v>22</v>
      </c>
      <c r="J125" s="52" t="str">
        <f>IF(J14="","",J14)</f>
        <v>24. 3. 2025</v>
      </c>
      <c r="L125" s="32"/>
    </row>
    <row r="126" spans="2:12" s="1" customFormat="1" ht="6.95" customHeight="1">
      <c r="B126" s="32"/>
      <c r="L126" s="32"/>
    </row>
    <row r="127" spans="2:12" s="1" customFormat="1" ht="15.2" customHeight="1">
      <c r="B127" s="32"/>
      <c r="C127" s="27" t="s">
        <v>24</v>
      </c>
      <c r="F127" s="25" t="str">
        <f>E17</f>
        <v>Kania a.s.</v>
      </c>
      <c r="I127" s="27" t="s">
        <v>30</v>
      </c>
      <c r="J127" s="30" t="str">
        <f>E23</f>
        <v xml:space="preserve"> </v>
      </c>
      <c r="L127" s="32"/>
    </row>
    <row r="128" spans="2:12" s="1" customFormat="1" ht="15.2" customHeight="1">
      <c r="B128" s="32"/>
      <c r="C128" s="27" t="s">
        <v>28</v>
      </c>
      <c r="F128" s="25" t="str">
        <f>IF(E20="","",E20)</f>
        <v>Vyplň údaj</v>
      </c>
      <c r="I128" s="27" t="s">
        <v>33</v>
      </c>
      <c r="J128" s="30" t="str">
        <f>E26</f>
        <v>Stecovi s.r.o.</v>
      </c>
      <c r="L128" s="32"/>
    </row>
    <row r="129" spans="2:65" s="1" customFormat="1" ht="10.35" customHeight="1">
      <c r="B129" s="32"/>
      <c r="L129" s="32"/>
    </row>
    <row r="130" spans="2:65" s="10" customFormat="1" ht="29.25" customHeight="1">
      <c r="B130" s="116"/>
      <c r="C130" s="117" t="s">
        <v>151</v>
      </c>
      <c r="D130" s="118" t="s">
        <v>61</v>
      </c>
      <c r="E130" s="118" t="s">
        <v>57</v>
      </c>
      <c r="F130" s="118" t="s">
        <v>58</v>
      </c>
      <c r="G130" s="118" t="s">
        <v>152</v>
      </c>
      <c r="H130" s="118" t="s">
        <v>153</v>
      </c>
      <c r="I130" s="118" t="s">
        <v>154</v>
      </c>
      <c r="J130" s="118" t="s">
        <v>127</v>
      </c>
      <c r="K130" s="119" t="s">
        <v>155</v>
      </c>
      <c r="L130" s="116"/>
      <c r="M130" s="59" t="s">
        <v>1</v>
      </c>
      <c r="N130" s="60" t="s">
        <v>40</v>
      </c>
      <c r="O130" s="60" t="s">
        <v>156</v>
      </c>
      <c r="P130" s="60" t="s">
        <v>157</v>
      </c>
      <c r="Q130" s="60" t="s">
        <v>158</v>
      </c>
      <c r="R130" s="60" t="s">
        <v>159</v>
      </c>
      <c r="S130" s="60" t="s">
        <v>160</v>
      </c>
      <c r="T130" s="61" t="s">
        <v>161</v>
      </c>
    </row>
    <row r="131" spans="2:65" s="1" customFormat="1" ht="22.9" customHeight="1">
      <c r="B131" s="32"/>
      <c r="C131" s="64" t="s">
        <v>162</v>
      </c>
      <c r="J131" s="120">
        <f>BK131</f>
        <v>0</v>
      </c>
      <c r="L131" s="32"/>
      <c r="M131" s="62"/>
      <c r="N131" s="53"/>
      <c r="O131" s="53"/>
      <c r="P131" s="121">
        <f>P132</f>
        <v>0</v>
      </c>
      <c r="Q131" s="53"/>
      <c r="R131" s="121">
        <f>R132</f>
        <v>2.2956513299999997</v>
      </c>
      <c r="S131" s="53"/>
      <c r="T131" s="122">
        <f>T132</f>
        <v>1.23339</v>
      </c>
      <c r="AT131" s="17" t="s">
        <v>75</v>
      </c>
      <c r="AU131" s="17" t="s">
        <v>129</v>
      </c>
      <c r="BK131" s="123">
        <f>BK132</f>
        <v>0</v>
      </c>
    </row>
    <row r="132" spans="2:65" s="11" customFormat="1" ht="25.9" customHeight="1">
      <c r="B132" s="124"/>
      <c r="D132" s="125" t="s">
        <v>75</v>
      </c>
      <c r="E132" s="126" t="s">
        <v>380</v>
      </c>
      <c r="F132" s="126" t="s">
        <v>381</v>
      </c>
      <c r="I132" s="127"/>
      <c r="J132" s="128">
        <f>BK132</f>
        <v>0</v>
      </c>
      <c r="L132" s="124"/>
      <c r="M132" s="129"/>
      <c r="P132" s="130">
        <f>P133+P164+P234+P320+P347+P388+P473+P494+P533+P552</f>
        <v>0</v>
      </c>
      <c r="R132" s="130">
        <f>R133+R164+R234+R320+R347+R388+R473+R494+R533+R552</f>
        <v>2.2956513299999997</v>
      </c>
      <c r="T132" s="131">
        <f>T133+T164+T234+T320+T347+T388+T473+T494+T533+T552</f>
        <v>1.23339</v>
      </c>
      <c r="AR132" s="125" t="s">
        <v>86</v>
      </c>
      <c r="AT132" s="132" t="s">
        <v>75</v>
      </c>
      <c r="AU132" s="132" t="s">
        <v>76</v>
      </c>
      <c r="AY132" s="125" t="s">
        <v>165</v>
      </c>
      <c r="BK132" s="133">
        <f>BK133+BK164+BK234+BK320+BK347+BK388+BK473+BK494+BK533+BK552</f>
        <v>0</v>
      </c>
    </row>
    <row r="133" spans="2:65" s="11" customFormat="1" ht="22.9" customHeight="1">
      <c r="B133" s="124"/>
      <c r="D133" s="125" t="s">
        <v>75</v>
      </c>
      <c r="E133" s="134" t="s">
        <v>1345</v>
      </c>
      <c r="F133" s="134" t="s">
        <v>1346</v>
      </c>
      <c r="I133" s="127"/>
      <c r="J133" s="135">
        <f>BK133</f>
        <v>0</v>
      </c>
      <c r="L133" s="124"/>
      <c r="M133" s="129"/>
      <c r="P133" s="130">
        <f>SUM(P134:P163)</f>
        <v>0</v>
      </c>
      <c r="R133" s="130">
        <f>SUM(R134:R163)</f>
        <v>1.3584000000000002E-2</v>
      </c>
      <c r="T133" s="131">
        <f>SUM(T134:T163)</f>
        <v>0</v>
      </c>
      <c r="AR133" s="125" t="s">
        <v>86</v>
      </c>
      <c r="AT133" s="132" t="s">
        <v>75</v>
      </c>
      <c r="AU133" s="132" t="s">
        <v>84</v>
      </c>
      <c r="AY133" s="125" t="s">
        <v>165</v>
      </c>
      <c r="BK133" s="133">
        <f>SUM(BK134:BK163)</f>
        <v>0</v>
      </c>
    </row>
    <row r="134" spans="2:65" s="1" customFormat="1" ht="21.75" customHeight="1">
      <c r="B134" s="136"/>
      <c r="C134" s="137" t="s">
        <v>84</v>
      </c>
      <c r="D134" s="137" t="s">
        <v>167</v>
      </c>
      <c r="E134" s="138" t="s">
        <v>1347</v>
      </c>
      <c r="F134" s="139" t="s">
        <v>1348</v>
      </c>
      <c r="G134" s="140" t="s">
        <v>448</v>
      </c>
      <c r="H134" s="141">
        <v>2</v>
      </c>
      <c r="I134" s="142"/>
      <c r="J134" s="143">
        <f>ROUND(I134*H134,2)</f>
        <v>0</v>
      </c>
      <c r="K134" s="139" t="s">
        <v>171</v>
      </c>
      <c r="L134" s="32"/>
      <c r="M134" s="144" t="s">
        <v>1</v>
      </c>
      <c r="N134" s="145" t="s">
        <v>41</v>
      </c>
      <c r="P134" s="146">
        <f>O134*H134</f>
        <v>0</v>
      </c>
      <c r="Q134" s="146">
        <v>0</v>
      </c>
      <c r="R134" s="146">
        <f>Q134*H134</f>
        <v>0</v>
      </c>
      <c r="S134" s="146">
        <v>0</v>
      </c>
      <c r="T134" s="147">
        <f>S134*H134</f>
        <v>0</v>
      </c>
      <c r="AR134" s="148" t="s">
        <v>261</v>
      </c>
      <c r="AT134" s="148" t="s">
        <v>167</v>
      </c>
      <c r="AU134" s="148" t="s">
        <v>86</v>
      </c>
      <c r="AY134" s="17" t="s">
        <v>165</v>
      </c>
      <c r="BE134" s="149">
        <f>IF(N134="základní",J134,0)</f>
        <v>0</v>
      </c>
      <c r="BF134" s="149">
        <f>IF(N134="snížená",J134,0)</f>
        <v>0</v>
      </c>
      <c r="BG134" s="149">
        <f>IF(N134="zákl. přenesená",J134,0)</f>
        <v>0</v>
      </c>
      <c r="BH134" s="149">
        <f>IF(N134="sníž. přenesená",J134,0)</f>
        <v>0</v>
      </c>
      <c r="BI134" s="149">
        <f>IF(N134="nulová",J134,0)</f>
        <v>0</v>
      </c>
      <c r="BJ134" s="17" t="s">
        <v>84</v>
      </c>
      <c r="BK134" s="149">
        <f>ROUND(I134*H134,2)</f>
        <v>0</v>
      </c>
      <c r="BL134" s="17" t="s">
        <v>261</v>
      </c>
      <c r="BM134" s="148" t="s">
        <v>1349</v>
      </c>
    </row>
    <row r="135" spans="2:65" s="1" customFormat="1">
      <c r="B135" s="32"/>
      <c r="D135" s="150" t="s">
        <v>173</v>
      </c>
      <c r="F135" s="151" t="s">
        <v>1350</v>
      </c>
      <c r="I135" s="152"/>
      <c r="L135" s="32"/>
      <c r="M135" s="153"/>
      <c r="T135" s="56"/>
      <c r="AT135" s="17" t="s">
        <v>173</v>
      </c>
      <c r="AU135" s="17" t="s">
        <v>86</v>
      </c>
    </row>
    <row r="136" spans="2:65" s="14" customFormat="1">
      <c r="B136" s="170"/>
      <c r="D136" s="154" t="s">
        <v>177</v>
      </c>
      <c r="E136" s="171" t="s">
        <v>1</v>
      </c>
      <c r="F136" s="172" t="s">
        <v>1351</v>
      </c>
      <c r="H136" s="171" t="s">
        <v>1</v>
      </c>
      <c r="I136" s="173"/>
      <c r="L136" s="170"/>
      <c r="M136" s="174"/>
      <c r="T136" s="175"/>
      <c r="AT136" s="171" t="s">
        <v>177</v>
      </c>
      <c r="AU136" s="171" t="s">
        <v>86</v>
      </c>
      <c r="AV136" s="14" t="s">
        <v>84</v>
      </c>
      <c r="AW136" s="14" t="s">
        <v>32</v>
      </c>
      <c r="AX136" s="14" t="s">
        <v>76</v>
      </c>
      <c r="AY136" s="171" t="s">
        <v>165</v>
      </c>
    </row>
    <row r="137" spans="2:65" s="12" customFormat="1">
      <c r="B137" s="156"/>
      <c r="D137" s="154" t="s">
        <v>177</v>
      </c>
      <c r="E137" s="157" t="s">
        <v>1</v>
      </c>
      <c r="F137" s="158" t="s">
        <v>1352</v>
      </c>
      <c r="H137" s="159">
        <v>2</v>
      </c>
      <c r="I137" s="160"/>
      <c r="L137" s="156"/>
      <c r="M137" s="161"/>
      <c r="T137" s="162"/>
      <c r="AT137" s="157" t="s">
        <v>177</v>
      </c>
      <c r="AU137" s="157" t="s">
        <v>86</v>
      </c>
      <c r="AV137" s="12" t="s">
        <v>86</v>
      </c>
      <c r="AW137" s="12" t="s">
        <v>32</v>
      </c>
      <c r="AX137" s="12" t="s">
        <v>84</v>
      </c>
      <c r="AY137" s="157" t="s">
        <v>165</v>
      </c>
    </row>
    <row r="138" spans="2:65" s="1" customFormat="1" ht="16.5" customHeight="1">
      <c r="B138" s="136"/>
      <c r="C138" s="176" t="s">
        <v>86</v>
      </c>
      <c r="D138" s="176" t="s">
        <v>418</v>
      </c>
      <c r="E138" s="177" t="s">
        <v>1353</v>
      </c>
      <c r="F138" s="178" t="s">
        <v>1354</v>
      </c>
      <c r="G138" s="179" t="s">
        <v>1355</v>
      </c>
      <c r="H138" s="180">
        <v>1</v>
      </c>
      <c r="I138" s="181"/>
      <c r="J138" s="182">
        <f>ROUND(I138*H138,2)</f>
        <v>0</v>
      </c>
      <c r="K138" s="178" t="s">
        <v>1</v>
      </c>
      <c r="L138" s="183"/>
      <c r="M138" s="184" t="s">
        <v>1</v>
      </c>
      <c r="N138" s="185" t="s">
        <v>41</v>
      </c>
      <c r="P138" s="146">
        <f>O138*H138</f>
        <v>0</v>
      </c>
      <c r="Q138" s="146">
        <v>0</v>
      </c>
      <c r="R138" s="146">
        <f>Q138*H138</f>
        <v>0</v>
      </c>
      <c r="S138" s="146">
        <v>0</v>
      </c>
      <c r="T138" s="147">
        <f>S138*H138</f>
        <v>0</v>
      </c>
      <c r="AR138" s="148" t="s">
        <v>357</v>
      </c>
      <c r="AT138" s="148" t="s">
        <v>418</v>
      </c>
      <c r="AU138" s="148" t="s">
        <v>86</v>
      </c>
      <c r="AY138" s="17" t="s">
        <v>165</v>
      </c>
      <c r="BE138" s="149">
        <f>IF(N138="základní",J138,0)</f>
        <v>0</v>
      </c>
      <c r="BF138" s="149">
        <f>IF(N138="snížená",J138,0)</f>
        <v>0</v>
      </c>
      <c r="BG138" s="149">
        <f>IF(N138="zákl. přenesená",J138,0)</f>
        <v>0</v>
      </c>
      <c r="BH138" s="149">
        <f>IF(N138="sníž. přenesená",J138,0)</f>
        <v>0</v>
      </c>
      <c r="BI138" s="149">
        <f>IF(N138="nulová",J138,0)</f>
        <v>0</v>
      </c>
      <c r="BJ138" s="17" t="s">
        <v>84</v>
      </c>
      <c r="BK138" s="149">
        <f>ROUND(I138*H138,2)</f>
        <v>0</v>
      </c>
      <c r="BL138" s="17" t="s">
        <v>261</v>
      </c>
      <c r="BM138" s="148" t="s">
        <v>1356</v>
      </c>
    </row>
    <row r="139" spans="2:65" s="14" customFormat="1">
      <c r="B139" s="170"/>
      <c r="D139" s="154" t="s">
        <v>177</v>
      </c>
      <c r="E139" s="171" t="s">
        <v>1</v>
      </c>
      <c r="F139" s="172" t="s">
        <v>1357</v>
      </c>
      <c r="H139" s="171" t="s">
        <v>1</v>
      </c>
      <c r="I139" s="173"/>
      <c r="L139" s="170"/>
      <c r="M139" s="174"/>
      <c r="T139" s="175"/>
      <c r="AT139" s="171" t="s">
        <v>177</v>
      </c>
      <c r="AU139" s="171" t="s">
        <v>86</v>
      </c>
      <c r="AV139" s="14" t="s">
        <v>84</v>
      </c>
      <c r="AW139" s="14" t="s">
        <v>32</v>
      </c>
      <c r="AX139" s="14" t="s">
        <v>76</v>
      </c>
      <c r="AY139" s="171" t="s">
        <v>165</v>
      </c>
    </row>
    <row r="140" spans="2:65" s="14" customFormat="1">
      <c r="B140" s="170"/>
      <c r="D140" s="154" t="s">
        <v>177</v>
      </c>
      <c r="E140" s="171" t="s">
        <v>1</v>
      </c>
      <c r="F140" s="172" t="s">
        <v>1358</v>
      </c>
      <c r="H140" s="171" t="s">
        <v>1</v>
      </c>
      <c r="I140" s="173"/>
      <c r="L140" s="170"/>
      <c r="M140" s="174"/>
      <c r="T140" s="175"/>
      <c r="AT140" s="171" t="s">
        <v>177</v>
      </c>
      <c r="AU140" s="171" t="s">
        <v>86</v>
      </c>
      <c r="AV140" s="14" t="s">
        <v>84</v>
      </c>
      <c r="AW140" s="14" t="s">
        <v>32</v>
      </c>
      <c r="AX140" s="14" t="s">
        <v>76</v>
      </c>
      <c r="AY140" s="171" t="s">
        <v>165</v>
      </c>
    </row>
    <row r="141" spans="2:65" s="12" customFormat="1">
      <c r="B141" s="156"/>
      <c r="D141" s="154" t="s">
        <v>177</v>
      </c>
      <c r="E141" s="157" t="s">
        <v>1</v>
      </c>
      <c r="F141" s="158" t="s">
        <v>84</v>
      </c>
      <c r="H141" s="159">
        <v>1</v>
      </c>
      <c r="I141" s="160"/>
      <c r="L141" s="156"/>
      <c r="M141" s="161"/>
      <c r="T141" s="162"/>
      <c r="AT141" s="157" t="s">
        <v>177</v>
      </c>
      <c r="AU141" s="157" t="s">
        <v>86</v>
      </c>
      <c r="AV141" s="12" t="s">
        <v>86</v>
      </c>
      <c r="AW141" s="12" t="s">
        <v>32</v>
      </c>
      <c r="AX141" s="12" t="s">
        <v>84</v>
      </c>
      <c r="AY141" s="157" t="s">
        <v>165</v>
      </c>
    </row>
    <row r="142" spans="2:65" s="1" customFormat="1" ht="16.5" customHeight="1">
      <c r="B142" s="136"/>
      <c r="C142" s="137" t="s">
        <v>113</v>
      </c>
      <c r="D142" s="137" t="s">
        <v>167</v>
      </c>
      <c r="E142" s="138" t="s">
        <v>1359</v>
      </c>
      <c r="F142" s="139" t="s">
        <v>1360</v>
      </c>
      <c r="G142" s="140" t="s">
        <v>448</v>
      </c>
      <c r="H142" s="141">
        <v>1</v>
      </c>
      <c r="I142" s="142"/>
      <c r="J142" s="143">
        <f>ROUND(I142*H142,2)</f>
        <v>0</v>
      </c>
      <c r="K142" s="139" t="s">
        <v>171</v>
      </c>
      <c r="L142" s="32"/>
      <c r="M142" s="144" t="s">
        <v>1</v>
      </c>
      <c r="N142" s="145" t="s">
        <v>41</v>
      </c>
      <c r="P142" s="146">
        <f>O142*H142</f>
        <v>0</v>
      </c>
      <c r="Q142" s="146">
        <v>0</v>
      </c>
      <c r="R142" s="146">
        <f>Q142*H142</f>
        <v>0</v>
      </c>
      <c r="S142" s="146">
        <v>0</v>
      </c>
      <c r="T142" s="147">
        <f>S142*H142</f>
        <v>0</v>
      </c>
      <c r="AR142" s="148" t="s">
        <v>261</v>
      </c>
      <c r="AT142" s="148" t="s">
        <v>167</v>
      </c>
      <c r="AU142" s="148" t="s">
        <v>86</v>
      </c>
      <c r="AY142" s="17" t="s">
        <v>165</v>
      </c>
      <c r="BE142" s="149">
        <f>IF(N142="základní",J142,0)</f>
        <v>0</v>
      </c>
      <c r="BF142" s="149">
        <f>IF(N142="snížená",J142,0)</f>
        <v>0</v>
      </c>
      <c r="BG142" s="149">
        <f>IF(N142="zákl. přenesená",J142,0)</f>
        <v>0</v>
      </c>
      <c r="BH142" s="149">
        <f>IF(N142="sníž. přenesená",J142,0)</f>
        <v>0</v>
      </c>
      <c r="BI142" s="149">
        <f>IF(N142="nulová",J142,0)</f>
        <v>0</v>
      </c>
      <c r="BJ142" s="17" t="s">
        <v>84</v>
      </c>
      <c r="BK142" s="149">
        <f>ROUND(I142*H142,2)</f>
        <v>0</v>
      </c>
      <c r="BL142" s="17" t="s">
        <v>261</v>
      </c>
      <c r="BM142" s="148" t="s">
        <v>1361</v>
      </c>
    </row>
    <row r="143" spans="2:65" s="1" customFormat="1">
      <c r="B143" s="32"/>
      <c r="D143" s="150" t="s">
        <v>173</v>
      </c>
      <c r="F143" s="151" t="s">
        <v>1362</v>
      </c>
      <c r="I143" s="152"/>
      <c r="L143" s="32"/>
      <c r="M143" s="153"/>
      <c r="T143" s="56"/>
      <c r="AT143" s="17" t="s">
        <v>173</v>
      </c>
      <c r="AU143" s="17" t="s">
        <v>86</v>
      </c>
    </row>
    <row r="144" spans="2:65" s="14" customFormat="1">
      <c r="B144" s="170"/>
      <c r="D144" s="154" t="s">
        <v>177</v>
      </c>
      <c r="E144" s="171" t="s">
        <v>1</v>
      </c>
      <c r="F144" s="172" t="s">
        <v>1363</v>
      </c>
      <c r="H144" s="171" t="s">
        <v>1</v>
      </c>
      <c r="I144" s="173"/>
      <c r="L144" s="170"/>
      <c r="M144" s="174"/>
      <c r="T144" s="175"/>
      <c r="AT144" s="171" t="s">
        <v>177</v>
      </c>
      <c r="AU144" s="171" t="s">
        <v>86</v>
      </c>
      <c r="AV144" s="14" t="s">
        <v>84</v>
      </c>
      <c r="AW144" s="14" t="s">
        <v>32</v>
      </c>
      <c r="AX144" s="14" t="s">
        <v>76</v>
      </c>
      <c r="AY144" s="171" t="s">
        <v>165</v>
      </c>
    </row>
    <row r="145" spans="2:65" s="14" customFormat="1">
      <c r="B145" s="170"/>
      <c r="D145" s="154" t="s">
        <v>177</v>
      </c>
      <c r="E145" s="171" t="s">
        <v>1</v>
      </c>
      <c r="F145" s="172" t="s">
        <v>1364</v>
      </c>
      <c r="H145" s="171" t="s">
        <v>1</v>
      </c>
      <c r="I145" s="173"/>
      <c r="L145" s="170"/>
      <c r="M145" s="174"/>
      <c r="T145" s="175"/>
      <c r="AT145" s="171" t="s">
        <v>177</v>
      </c>
      <c r="AU145" s="171" t="s">
        <v>86</v>
      </c>
      <c r="AV145" s="14" t="s">
        <v>84</v>
      </c>
      <c r="AW145" s="14" t="s">
        <v>32</v>
      </c>
      <c r="AX145" s="14" t="s">
        <v>76</v>
      </c>
      <c r="AY145" s="171" t="s">
        <v>165</v>
      </c>
    </row>
    <row r="146" spans="2:65" s="12" customFormat="1">
      <c r="B146" s="156"/>
      <c r="D146" s="154" t="s">
        <v>177</v>
      </c>
      <c r="E146" s="157" t="s">
        <v>1</v>
      </c>
      <c r="F146" s="158" t="s">
        <v>84</v>
      </c>
      <c r="H146" s="159">
        <v>1</v>
      </c>
      <c r="I146" s="160"/>
      <c r="L146" s="156"/>
      <c r="M146" s="161"/>
      <c r="T146" s="162"/>
      <c r="AT146" s="157" t="s">
        <v>177</v>
      </c>
      <c r="AU146" s="157" t="s">
        <v>86</v>
      </c>
      <c r="AV146" s="12" t="s">
        <v>86</v>
      </c>
      <c r="AW146" s="12" t="s">
        <v>32</v>
      </c>
      <c r="AX146" s="12" t="s">
        <v>84</v>
      </c>
      <c r="AY146" s="157" t="s">
        <v>165</v>
      </c>
    </row>
    <row r="147" spans="2:65" s="1" customFormat="1" ht="16.5" customHeight="1">
      <c r="B147" s="136"/>
      <c r="C147" s="176" t="s">
        <v>116</v>
      </c>
      <c r="D147" s="176" t="s">
        <v>418</v>
      </c>
      <c r="E147" s="177" t="s">
        <v>1365</v>
      </c>
      <c r="F147" s="178" t="s">
        <v>1366</v>
      </c>
      <c r="G147" s="179" t="s">
        <v>1</v>
      </c>
      <c r="H147" s="180">
        <v>1</v>
      </c>
      <c r="I147" s="181"/>
      <c r="J147" s="182">
        <f>ROUND(I147*H147,2)</f>
        <v>0</v>
      </c>
      <c r="K147" s="178" t="s">
        <v>1</v>
      </c>
      <c r="L147" s="183"/>
      <c r="M147" s="184" t="s">
        <v>1</v>
      </c>
      <c r="N147" s="185" t="s">
        <v>41</v>
      </c>
      <c r="P147" s="146">
        <f>O147*H147</f>
        <v>0</v>
      </c>
      <c r="Q147" s="146">
        <v>0</v>
      </c>
      <c r="R147" s="146">
        <f>Q147*H147</f>
        <v>0</v>
      </c>
      <c r="S147" s="146">
        <v>0</v>
      </c>
      <c r="T147" s="147">
        <f>S147*H147</f>
        <v>0</v>
      </c>
      <c r="AR147" s="148" t="s">
        <v>357</v>
      </c>
      <c r="AT147" s="148" t="s">
        <v>418</v>
      </c>
      <c r="AU147" s="148" t="s">
        <v>86</v>
      </c>
      <c r="AY147" s="17" t="s">
        <v>165</v>
      </c>
      <c r="BE147" s="149">
        <f>IF(N147="základní",J147,0)</f>
        <v>0</v>
      </c>
      <c r="BF147" s="149">
        <f>IF(N147="snížená",J147,0)</f>
        <v>0</v>
      </c>
      <c r="BG147" s="149">
        <f>IF(N147="zákl. přenesená",J147,0)</f>
        <v>0</v>
      </c>
      <c r="BH147" s="149">
        <f>IF(N147="sníž. přenesená",J147,0)</f>
        <v>0</v>
      </c>
      <c r="BI147" s="149">
        <f>IF(N147="nulová",J147,0)</f>
        <v>0</v>
      </c>
      <c r="BJ147" s="17" t="s">
        <v>84</v>
      </c>
      <c r="BK147" s="149">
        <f>ROUND(I147*H147,2)</f>
        <v>0</v>
      </c>
      <c r="BL147" s="17" t="s">
        <v>261</v>
      </c>
      <c r="BM147" s="148" t="s">
        <v>1367</v>
      </c>
    </row>
    <row r="148" spans="2:65" s="14" customFormat="1">
      <c r="B148" s="170"/>
      <c r="D148" s="154" t="s">
        <v>177</v>
      </c>
      <c r="E148" s="171" t="s">
        <v>1</v>
      </c>
      <c r="F148" s="172" t="s">
        <v>1368</v>
      </c>
      <c r="H148" s="171" t="s">
        <v>1</v>
      </c>
      <c r="I148" s="173"/>
      <c r="L148" s="170"/>
      <c r="M148" s="174"/>
      <c r="T148" s="175"/>
      <c r="AT148" s="171" t="s">
        <v>177</v>
      </c>
      <c r="AU148" s="171" t="s">
        <v>86</v>
      </c>
      <c r="AV148" s="14" t="s">
        <v>84</v>
      </c>
      <c r="AW148" s="14" t="s">
        <v>32</v>
      </c>
      <c r="AX148" s="14" t="s">
        <v>76</v>
      </c>
      <c r="AY148" s="171" t="s">
        <v>165</v>
      </c>
    </row>
    <row r="149" spans="2:65" s="14" customFormat="1">
      <c r="B149" s="170"/>
      <c r="D149" s="154" t="s">
        <v>177</v>
      </c>
      <c r="E149" s="171" t="s">
        <v>1</v>
      </c>
      <c r="F149" s="172" t="s">
        <v>1358</v>
      </c>
      <c r="H149" s="171" t="s">
        <v>1</v>
      </c>
      <c r="I149" s="173"/>
      <c r="L149" s="170"/>
      <c r="M149" s="174"/>
      <c r="T149" s="175"/>
      <c r="AT149" s="171" t="s">
        <v>177</v>
      </c>
      <c r="AU149" s="171" t="s">
        <v>86</v>
      </c>
      <c r="AV149" s="14" t="s">
        <v>84</v>
      </c>
      <c r="AW149" s="14" t="s">
        <v>32</v>
      </c>
      <c r="AX149" s="14" t="s">
        <v>76</v>
      </c>
      <c r="AY149" s="171" t="s">
        <v>165</v>
      </c>
    </row>
    <row r="150" spans="2:65" s="12" customFormat="1">
      <c r="B150" s="156"/>
      <c r="D150" s="154" t="s">
        <v>177</v>
      </c>
      <c r="E150" s="157" t="s">
        <v>1</v>
      </c>
      <c r="F150" s="158" t="s">
        <v>84</v>
      </c>
      <c r="H150" s="159">
        <v>1</v>
      </c>
      <c r="I150" s="160"/>
      <c r="L150" s="156"/>
      <c r="M150" s="161"/>
      <c r="T150" s="162"/>
      <c r="AT150" s="157" t="s">
        <v>177</v>
      </c>
      <c r="AU150" s="157" t="s">
        <v>86</v>
      </c>
      <c r="AV150" s="12" t="s">
        <v>86</v>
      </c>
      <c r="AW150" s="12" t="s">
        <v>32</v>
      </c>
      <c r="AX150" s="12" t="s">
        <v>84</v>
      </c>
      <c r="AY150" s="157" t="s">
        <v>165</v>
      </c>
    </row>
    <row r="151" spans="2:65" s="1" customFormat="1" ht="16.5" customHeight="1">
      <c r="B151" s="136"/>
      <c r="C151" s="137" t="s">
        <v>201</v>
      </c>
      <c r="D151" s="137" t="s">
        <v>167</v>
      </c>
      <c r="E151" s="138" t="s">
        <v>1369</v>
      </c>
      <c r="F151" s="139" t="s">
        <v>1370</v>
      </c>
      <c r="G151" s="140" t="s">
        <v>448</v>
      </c>
      <c r="H151" s="141">
        <v>4</v>
      </c>
      <c r="I151" s="142"/>
      <c r="J151" s="143">
        <f>ROUND(I151*H151,2)</f>
        <v>0</v>
      </c>
      <c r="K151" s="139" t="s">
        <v>171</v>
      </c>
      <c r="L151" s="32"/>
      <c r="M151" s="144" t="s">
        <v>1</v>
      </c>
      <c r="N151" s="145" t="s">
        <v>41</v>
      </c>
      <c r="P151" s="146">
        <f>O151*H151</f>
        <v>0</v>
      </c>
      <c r="Q151" s="146">
        <v>0</v>
      </c>
      <c r="R151" s="146">
        <f>Q151*H151</f>
        <v>0</v>
      </c>
      <c r="S151" s="146">
        <v>0</v>
      </c>
      <c r="T151" s="147">
        <f>S151*H151</f>
        <v>0</v>
      </c>
      <c r="AR151" s="148" t="s">
        <v>261</v>
      </c>
      <c r="AT151" s="148" t="s">
        <v>167</v>
      </c>
      <c r="AU151" s="148" t="s">
        <v>86</v>
      </c>
      <c r="AY151" s="17" t="s">
        <v>165</v>
      </c>
      <c r="BE151" s="149">
        <f>IF(N151="základní",J151,0)</f>
        <v>0</v>
      </c>
      <c r="BF151" s="149">
        <f>IF(N151="snížená",J151,0)</f>
        <v>0</v>
      </c>
      <c r="BG151" s="149">
        <f>IF(N151="zákl. přenesená",J151,0)</f>
        <v>0</v>
      </c>
      <c r="BH151" s="149">
        <f>IF(N151="sníž. přenesená",J151,0)</f>
        <v>0</v>
      </c>
      <c r="BI151" s="149">
        <f>IF(N151="nulová",J151,0)</f>
        <v>0</v>
      </c>
      <c r="BJ151" s="17" t="s">
        <v>84</v>
      </c>
      <c r="BK151" s="149">
        <f>ROUND(I151*H151,2)</f>
        <v>0</v>
      </c>
      <c r="BL151" s="17" t="s">
        <v>261</v>
      </c>
      <c r="BM151" s="148" t="s">
        <v>1371</v>
      </c>
    </row>
    <row r="152" spans="2:65" s="1" customFormat="1">
      <c r="B152" s="32"/>
      <c r="D152" s="150" t="s">
        <v>173</v>
      </c>
      <c r="F152" s="151" t="s">
        <v>1372</v>
      </c>
      <c r="I152" s="152"/>
      <c r="L152" s="32"/>
      <c r="M152" s="153"/>
      <c r="T152" s="56"/>
      <c r="AT152" s="17" t="s">
        <v>173</v>
      </c>
      <c r="AU152" s="17" t="s">
        <v>86</v>
      </c>
    </row>
    <row r="153" spans="2:65" s="14" customFormat="1">
      <c r="B153" s="170"/>
      <c r="D153" s="154" t="s">
        <v>177</v>
      </c>
      <c r="E153" s="171" t="s">
        <v>1</v>
      </c>
      <c r="F153" s="172" t="s">
        <v>1373</v>
      </c>
      <c r="H153" s="171" t="s">
        <v>1</v>
      </c>
      <c r="I153" s="173"/>
      <c r="L153" s="170"/>
      <c r="M153" s="174"/>
      <c r="T153" s="175"/>
      <c r="AT153" s="171" t="s">
        <v>177</v>
      </c>
      <c r="AU153" s="171" t="s">
        <v>86</v>
      </c>
      <c r="AV153" s="14" t="s">
        <v>84</v>
      </c>
      <c r="AW153" s="14" t="s">
        <v>32</v>
      </c>
      <c r="AX153" s="14" t="s">
        <v>76</v>
      </c>
      <c r="AY153" s="171" t="s">
        <v>165</v>
      </c>
    </row>
    <row r="154" spans="2:65" s="14" customFormat="1">
      <c r="B154" s="170"/>
      <c r="D154" s="154" t="s">
        <v>177</v>
      </c>
      <c r="E154" s="171" t="s">
        <v>1</v>
      </c>
      <c r="F154" s="172" t="s">
        <v>1374</v>
      </c>
      <c r="H154" s="171" t="s">
        <v>1</v>
      </c>
      <c r="I154" s="173"/>
      <c r="L154" s="170"/>
      <c r="M154" s="174"/>
      <c r="T154" s="175"/>
      <c r="AT154" s="171" t="s">
        <v>177</v>
      </c>
      <c r="AU154" s="171" t="s">
        <v>86</v>
      </c>
      <c r="AV154" s="14" t="s">
        <v>84</v>
      </c>
      <c r="AW154" s="14" t="s">
        <v>32</v>
      </c>
      <c r="AX154" s="14" t="s">
        <v>76</v>
      </c>
      <c r="AY154" s="171" t="s">
        <v>165</v>
      </c>
    </row>
    <row r="155" spans="2:65" s="12" customFormat="1">
      <c r="B155" s="156"/>
      <c r="D155" s="154" t="s">
        <v>177</v>
      </c>
      <c r="E155" s="157" t="s">
        <v>1</v>
      </c>
      <c r="F155" s="158" t="s">
        <v>1375</v>
      </c>
      <c r="H155" s="159">
        <v>4</v>
      </c>
      <c r="I155" s="160"/>
      <c r="L155" s="156"/>
      <c r="M155" s="161"/>
      <c r="T155" s="162"/>
      <c r="AT155" s="157" t="s">
        <v>177</v>
      </c>
      <c r="AU155" s="157" t="s">
        <v>86</v>
      </c>
      <c r="AV155" s="12" t="s">
        <v>86</v>
      </c>
      <c r="AW155" s="12" t="s">
        <v>32</v>
      </c>
      <c r="AX155" s="12" t="s">
        <v>84</v>
      </c>
      <c r="AY155" s="157" t="s">
        <v>165</v>
      </c>
    </row>
    <row r="156" spans="2:65" s="1" customFormat="1" ht="16.5" customHeight="1">
      <c r="B156" s="136"/>
      <c r="C156" s="176" t="s">
        <v>193</v>
      </c>
      <c r="D156" s="176" t="s">
        <v>418</v>
      </c>
      <c r="E156" s="177" t="s">
        <v>1376</v>
      </c>
      <c r="F156" s="178" t="s">
        <v>1377</v>
      </c>
      <c r="G156" s="179" t="s">
        <v>448</v>
      </c>
      <c r="H156" s="180">
        <v>4</v>
      </c>
      <c r="I156" s="181"/>
      <c r="J156" s="182">
        <f>ROUND(I156*H156,2)</f>
        <v>0</v>
      </c>
      <c r="K156" s="178" t="s">
        <v>171</v>
      </c>
      <c r="L156" s="183"/>
      <c r="M156" s="184" t="s">
        <v>1</v>
      </c>
      <c r="N156" s="185" t="s">
        <v>41</v>
      </c>
      <c r="P156" s="146">
        <f>O156*H156</f>
        <v>0</v>
      </c>
      <c r="Q156" s="146">
        <v>1.0499999999999999E-3</v>
      </c>
      <c r="R156" s="146">
        <f>Q156*H156</f>
        <v>4.1999999999999997E-3</v>
      </c>
      <c r="S156" s="146">
        <v>0</v>
      </c>
      <c r="T156" s="147">
        <f>S156*H156</f>
        <v>0</v>
      </c>
      <c r="AR156" s="148" t="s">
        <v>357</v>
      </c>
      <c r="AT156" s="148" t="s">
        <v>418</v>
      </c>
      <c r="AU156" s="148" t="s">
        <v>86</v>
      </c>
      <c r="AY156" s="17" t="s">
        <v>165</v>
      </c>
      <c r="BE156" s="149">
        <f>IF(N156="základní",J156,0)</f>
        <v>0</v>
      </c>
      <c r="BF156" s="149">
        <f>IF(N156="snížená",J156,0)</f>
        <v>0</v>
      </c>
      <c r="BG156" s="149">
        <f>IF(N156="zákl. přenesená",J156,0)</f>
        <v>0</v>
      </c>
      <c r="BH156" s="149">
        <f>IF(N156="sníž. přenesená",J156,0)</f>
        <v>0</v>
      </c>
      <c r="BI156" s="149">
        <f>IF(N156="nulová",J156,0)</f>
        <v>0</v>
      </c>
      <c r="BJ156" s="17" t="s">
        <v>84</v>
      </c>
      <c r="BK156" s="149">
        <f>ROUND(I156*H156,2)</f>
        <v>0</v>
      </c>
      <c r="BL156" s="17" t="s">
        <v>261</v>
      </c>
      <c r="BM156" s="148" t="s">
        <v>1378</v>
      </c>
    </row>
    <row r="157" spans="2:65" s="1" customFormat="1" ht="24.2" customHeight="1">
      <c r="B157" s="136"/>
      <c r="C157" s="137" t="s">
        <v>211</v>
      </c>
      <c r="D157" s="137" t="s">
        <v>167</v>
      </c>
      <c r="E157" s="138" t="s">
        <v>1379</v>
      </c>
      <c r="F157" s="139" t="s">
        <v>1380</v>
      </c>
      <c r="G157" s="140" t="s">
        <v>620</v>
      </c>
      <c r="H157" s="141">
        <v>48</v>
      </c>
      <c r="I157" s="142"/>
      <c r="J157" s="143">
        <f>ROUND(I157*H157,2)</f>
        <v>0</v>
      </c>
      <c r="K157" s="139" t="s">
        <v>171</v>
      </c>
      <c r="L157" s="32"/>
      <c r="M157" s="144" t="s">
        <v>1</v>
      </c>
      <c r="N157" s="145" t="s">
        <v>41</v>
      </c>
      <c r="P157" s="146">
        <f>O157*H157</f>
        <v>0</v>
      </c>
      <c r="Q157" s="146">
        <v>0</v>
      </c>
      <c r="R157" s="146">
        <f>Q157*H157</f>
        <v>0</v>
      </c>
      <c r="S157" s="146">
        <v>0</v>
      </c>
      <c r="T157" s="147">
        <f>S157*H157</f>
        <v>0</v>
      </c>
      <c r="AR157" s="148" t="s">
        <v>261</v>
      </c>
      <c r="AT157" s="148" t="s">
        <v>167</v>
      </c>
      <c r="AU157" s="148" t="s">
        <v>86</v>
      </c>
      <c r="AY157" s="17" t="s">
        <v>165</v>
      </c>
      <c r="BE157" s="149">
        <f>IF(N157="základní",J157,0)</f>
        <v>0</v>
      </c>
      <c r="BF157" s="149">
        <f>IF(N157="snížená",J157,0)</f>
        <v>0</v>
      </c>
      <c r="BG157" s="149">
        <f>IF(N157="zákl. přenesená",J157,0)</f>
        <v>0</v>
      </c>
      <c r="BH157" s="149">
        <f>IF(N157="sníž. přenesená",J157,0)</f>
        <v>0</v>
      </c>
      <c r="BI157" s="149">
        <f>IF(N157="nulová",J157,0)</f>
        <v>0</v>
      </c>
      <c r="BJ157" s="17" t="s">
        <v>84</v>
      </c>
      <c r="BK157" s="149">
        <f>ROUND(I157*H157,2)</f>
        <v>0</v>
      </c>
      <c r="BL157" s="17" t="s">
        <v>261</v>
      </c>
      <c r="BM157" s="148" t="s">
        <v>1381</v>
      </c>
    </row>
    <row r="158" spans="2:65" s="1" customFormat="1">
      <c r="B158" s="32"/>
      <c r="D158" s="150" t="s">
        <v>173</v>
      </c>
      <c r="F158" s="151" t="s">
        <v>1382</v>
      </c>
      <c r="I158" s="152"/>
      <c r="L158" s="32"/>
      <c r="M158" s="153"/>
      <c r="T158" s="56"/>
      <c r="AT158" s="17" t="s">
        <v>173</v>
      </c>
      <c r="AU158" s="17" t="s">
        <v>86</v>
      </c>
    </row>
    <row r="159" spans="2:65" s="14" customFormat="1">
      <c r="B159" s="170"/>
      <c r="D159" s="154" t="s">
        <v>177</v>
      </c>
      <c r="E159" s="171" t="s">
        <v>1</v>
      </c>
      <c r="F159" s="172" t="s">
        <v>1383</v>
      </c>
      <c r="H159" s="171" t="s">
        <v>1</v>
      </c>
      <c r="I159" s="173"/>
      <c r="L159" s="170"/>
      <c r="M159" s="174"/>
      <c r="T159" s="175"/>
      <c r="AT159" s="171" t="s">
        <v>177</v>
      </c>
      <c r="AU159" s="171" t="s">
        <v>86</v>
      </c>
      <c r="AV159" s="14" t="s">
        <v>84</v>
      </c>
      <c r="AW159" s="14" t="s">
        <v>32</v>
      </c>
      <c r="AX159" s="14" t="s">
        <v>76</v>
      </c>
      <c r="AY159" s="171" t="s">
        <v>165</v>
      </c>
    </row>
    <row r="160" spans="2:65" s="14" customFormat="1">
      <c r="B160" s="170"/>
      <c r="D160" s="154" t="s">
        <v>177</v>
      </c>
      <c r="E160" s="171" t="s">
        <v>1</v>
      </c>
      <c r="F160" s="172" t="s">
        <v>1384</v>
      </c>
      <c r="H160" s="171" t="s">
        <v>1</v>
      </c>
      <c r="I160" s="173"/>
      <c r="L160" s="170"/>
      <c r="M160" s="174"/>
      <c r="T160" s="175"/>
      <c r="AT160" s="171" t="s">
        <v>177</v>
      </c>
      <c r="AU160" s="171" t="s">
        <v>86</v>
      </c>
      <c r="AV160" s="14" t="s">
        <v>84</v>
      </c>
      <c r="AW160" s="14" t="s">
        <v>32</v>
      </c>
      <c r="AX160" s="14" t="s">
        <v>76</v>
      </c>
      <c r="AY160" s="171" t="s">
        <v>165</v>
      </c>
    </row>
    <row r="161" spans="2:65" s="12" customFormat="1">
      <c r="B161" s="156"/>
      <c r="D161" s="154" t="s">
        <v>177</v>
      </c>
      <c r="E161" s="157" t="s">
        <v>1</v>
      </c>
      <c r="F161" s="158" t="s">
        <v>1385</v>
      </c>
      <c r="H161" s="159">
        <v>48</v>
      </c>
      <c r="I161" s="160"/>
      <c r="L161" s="156"/>
      <c r="M161" s="161"/>
      <c r="T161" s="162"/>
      <c r="AT161" s="157" t="s">
        <v>177</v>
      </c>
      <c r="AU161" s="157" t="s">
        <v>86</v>
      </c>
      <c r="AV161" s="12" t="s">
        <v>86</v>
      </c>
      <c r="AW161" s="12" t="s">
        <v>32</v>
      </c>
      <c r="AX161" s="12" t="s">
        <v>84</v>
      </c>
      <c r="AY161" s="157" t="s">
        <v>165</v>
      </c>
    </row>
    <row r="162" spans="2:65" s="1" customFormat="1" ht="16.5" customHeight="1">
      <c r="B162" s="136"/>
      <c r="C162" s="176" t="s">
        <v>216</v>
      </c>
      <c r="D162" s="176" t="s">
        <v>418</v>
      </c>
      <c r="E162" s="177" t="s">
        <v>1386</v>
      </c>
      <c r="F162" s="178" t="s">
        <v>1387</v>
      </c>
      <c r="G162" s="179" t="s">
        <v>620</v>
      </c>
      <c r="H162" s="180">
        <v>55.2</v>
      </c>
      <c r="I162" s="181"/>
      <c r="J162" s="182">
        <f>ROUND(I162*H162,2)</f>
        <v>0</v>
      </c>
      <c r="K162" s="178" t="s">
        <v>171</v>
      </c>
      <c r="L162" s="183"/>
      <c r="M162" s="184" t="s">
        <v>1</v>
      </c>
      <c r="N162" s="185" t="s">
        <v>41</v>
      </c>
      <c r="P162" s="146">
        <f>O162*H162</f>
        <v>0</v>
      </c>
      <c r="Q162" s="146">
        <v>1.7000000000000001E-4</v>
      </c>
      <c r="R162" s="146">
        <f>Q162*H162</f>
        <v>9.3840000000000017E-3</v>
      </c>
      <c r="S162" s="146">
        <v>0</v>
      </c>
      <c r="T162" s="147">
        <f>S162*H162</f>
        <v>0</v>
      </c>
      <c r="AR162" s="148" t="s">
        <v>357</v>
      </c>
      <c r="AT162" s="148" t="s">
        <v>418</v>
      </c>
      <c r="AU162" s="148" t="s">
        <v>86</v>
      </c>
      <c r="AY162" s="17" t="s">
        <v>165</v>
      </c>
      <c r="BE162" s="149">
        <f>IF(N162="základní",J162,0)</f>
        <v>0</v>
      </c>
      <c r="BF162" s="149">
        <f>IF(N162="snížená",J162,0)</f>
        <v>0</v>
      </c>
      <c r="BG162" s="149">
        <f>IF(N162="zákl. přenesená",J162,0)</f>
        <v>0</v>
      </c>
      <c r="BH162" s="149">
        <f>IF(N162="sníž. přenesená",J162,0)</f>
        <v>0</v>
      </c>
      <c r="BI162" s="149">
        <f>IF(N162="nulová",J162,0)</f>
        <v>0</v>
      </c>
      <c r="BJ162" s="17" t="s">
        <v>84</v>
      </c>
      <c r="BK162" s="149">
        <f>ROUND(I162*H162,2)</f>
        <v>0</v>
      </c>
      <c r="BL162" s="17" t="s">
        <v>261</v>
      </c>
      <c r="BM162" s="148" t="s">
        <v>1388</v>
      </c>
    </row>
    <row r="163" spans="2:65" s="12" customFormat="1">
      <c r="B163" s="156"/>
      <c r="D163" s="154" t="s">
        <v>177</v>
      </c>
      <c r="E163" s="157" t="s">
        <v>1</v>
      </c>
      <c r="F163" s="158" t="s">
        <v>1389</v>
      </c>
      <c r="H163" s="159">
        <v>55.2</v>
      </c>
      <c r="I163" s="160"/>
      <c r="L163" s="156"/>
      <c r="M163" s="161"/>
      <c r="T163" s="162"/>
      <c r="AT163" s="157" t="s">
        <v>177</v>
      </c>
      <c r="AU163" s="157" t="s">
        <v>86</v>
      </c>
      <c r="AV163" s="12" t="s">
        <v>86</v>
      </c>
      <c r="AW163" s="12" t="s">
        <v>32</v>
      </c>
      <c r="AX163" s="12" t="s">
        <v>84</v>
      </c>
      <c r="AY163" s="157" t="s">
        <v>165</v>
      </c>
    </row>
    <row r="164" spans="2:65" s="11" customFormat="1" ht="22.9" customHeight="1">
      <c r="B164" s="124"/>
      <c r="D164" s="125" t="s">
        <v>75</v>
      </c>
      <c r="E164" s="134" t="s">
        <v>1390</v>
      </c>
      <c r="F164" s="134" t="s">
        <v>1391</v>
      </c>
      <c r="I164" s="127"/>
      <c r="J164" s="135">
        <f>BK164</f>
        <v>0</v>
      </c>
      <c r="L164" s="124"/>
      <c r="M164" s="129"/>
      <c r="P164" s="130">
        <f>SUM(P165:P233)</f>
        <v>0</v>
      </c>
      <c r="R164" s="130">
        <f>SUM(R165:R233)</f>
        <v>0.35255000000000003</v>
      </c>
      <c r="T164" s="131">
        <f>SUM(T165:T233)</f>
        <v>0</v>
      </c>
      <c r="AR164" s="125" t="s">
        <v>84</v>
      </c>
      <c r="AT164" s="132" t="s">
        <v>75</v>
      </c>
      <c r="AU164" s="132" t="s">
        <v>84</v>
      </c>
      <c r="AY164" s="125" t="s">
        <v>165</v>
      </c>
      <c r="BK164" s="133">
        <f>SUM(BK165:BK233)</f>
        <v>0</v>
      </c>
    </row>
    <row r="165" spans="2:65" s="1" customFormat="1" ht="24.2" customHeight="1">
      <c r="B165" s="136"/>
      <c r="C165" s="137" t="s">
        <v>221</v>
      </c>
      <c r="D165" s="137" t="s">
        <v>167</v>
      </c>
      <c r="E165" s="138" t="s">
        <v>1392</v>
      </c>
      <c r="F165" s="139" t="s">
        <v>1393</v>
      </c>
      <c r="G165" s="140" t="s">
        <v>620</v>
      </c>
      <c r="H165" s="141">
        <v>556</v>
      </c>
      <c r="I165" s="142"/>
      <c r="J165" s="143">
        <f>ROUND(I165*H165,2)</f>
        <v>0</v>
      </c>
      <c r="K165" s="139" t="s">
        <v>171</v>
      </c>
      <c r="L165" s="32"/>
      <c r="M165" s="144" t="s">
        <v>1</v>
      </c>
      <c r="N165" s="145" t="s">
        <v>41</v>
      </c>
      <c r="P165" s="146">
        <f>O165*H165</f>
        <v>0</v>
      </c>
      <c r="Q165" s="146">
        <v>0</v>
      </c>
      <c r="R165" s="146">
        <f>Q165*H165</f>
        <v>0</v>
      </c>
      <c r="S165" s="146">
        <v>0</v>
      </c>
      <c r="T165" s="147">
        <f>S165*H165</f>
        <v>0</v>
      </c>
      <c r="AR165" s="148" t="s">
        <v>261</v>
      </c>
      <c r="AT165" s="148" t="s">
        <v>167</v>
      </c>
      <c r="AU165" s="148" t="s">
        <v>86</v>
      </c>
      <c r="AY165" s="17" t="s">
        <v>165</v>
      </c>
      <c r="BE165" s="149">
        <f>IF(N165="základní",J165,0)</f>
        <v>0</v>
      </c>
      <c r="BF165" s="149">
        <f>IF(N165="snížená",J165,0)</f>
        <v>0</v>
      </c>
      <c r="BG165" s="149">
        <f>IF(N165="zákl. přenesená",J165,0)</f>
        <v>0</v>
      </c>
      <c r="BH165" s="149">
        <f>IF(N165="sníž. přenesená",J165,0)</f>
        <v>0</v>
      </c>
      <c r="BI165" s="149">
        <f>IF(N165="nulová",J165,0)</f>
        <v>0</v>
      </c>
      <c r="BJ165" s="17" t="s">
        <v>84</v>
      </c>
      <c r="BK165" s="149">
        <f>ROUND(I165*H165,2)</f>
        <v>0</v>
      </c>
      <c r="BL165" s="17" t="s">
        <v>261</v>
      </c>
      <c r="BM165" s="148" t="s">
        <v>1394</v>
      </c>
    </row>
    <row r="166" spans="2:65" s="1" customFormat="1">
      <c r="B166" s="32"/>
      <c r="D166" s="150" t="s">
        <v>173</v>
      </c>
      <c r="F166" s="151" t="s">
        <v>1395</v>
      </c>
      <c r="I166" s="152"/>
      <c r="L166" s="32"/>
      <c r="M166" s="153"/>
      <c r="T166" s="56"/>
      <c r="AT166" s="17" t="s">
        <v>173</v>
      </c>
      <c r="AU166" s="17" t="s">
        <v>86</v>
      </c>
    </row>
    <row r="167" spans="2:65" s="14" customFormat="1">
      <c r="B167" s="170"/>
      <c r="D167" s="154" t="s">
        <v>177</v>
      </c>
      <c r="E167" s="171" t="s">
        <v>1</v>
      </c>
      <c r="F167" s="172" t="s">
        <v>1363</v>
      </c>
      <c r="H167" s="171" t="s">
        <v>1</v>
      </c>
      <c r="I167" s="173"/>
      <c r="L167" s="170"/>
      <c r="M167" s="174"/>
      <c r="T167" s="175"/>
      <c r="AT167" s="171" t="s">
        <v>177</v>
      </c>
      <c r="AU167" s="171" t="s">
        <v>86</v>
      </c>
      <c r="AV167" s="14" t="s">
        <v>84</v>
      </c>
      <c r="AW167" s="14" t="s">
        <v>32</v>
      </c>
      <c r="AX167" s="14" t="s">
        <v>76</v>
      </c>
      <c r="AY167" s="171" t="s">
        <v>165</v>
      </c>
    </row>
    <row r="168" spans="2:65" s="14" customFormat="1">
      <c r="B168" s="170"/>
      <c r="D168" s="154" t="s">
        <v>177</v>
      </c>
      <c r="E168" s="171" t="s">
        <v>1</v>
      </c>
      <c r="F168" s="172" t="s">
        <v>1396</v>
      </c>
      <c r="H168" s="171" t="s">
        <v>1</v>
      </c>
      <c r="I168" s="173"/>
      <c r="L168" s="170"/>
      <c r="M168" s="174"/>
      <c r="T168" s="175"/>
      <c r="AT168" s="171" t="s">
        <v>177</v>
      </c>
      <c r="AU168" s="171" t="s">
        <v>86</v>
      </c>
      <c r="AV168" s="14" t="s">
        <v>84</v>
      </c>
      <c r="AW168" s="14" t="s">
        <v>32</v>
      </c>
      <c r="AX168" s="14" t="s">
        <v>76</v>
      </c>
      <c r="AY168" s="171" t="s">
        <v>165</v>
      </c>
    </row>
    <row r="169" spans="2:65" s="12" customFormat="1">
      <c r="B169" s="156"/>
      <c r="D169" s="154" t="s">
        <v>177</v>
      </c>
      <c r="E169" s="157" t="s">
        <v>1</v>
      </c>
      <c r="F169" s="158" t="s">
        <v>1397</v>
      </c>
      <c r="H169" s="159">
        <v>556</v>
      </c>
      <c r="I169" s="160"/>
      <c r="L169" s="156"/>
      <c r="M169" s="161"/>
      <c r="T169" s="162"/>
      <c r="AT169" s="157" t="s">
        <v>177</v>
      </c>
      <c r="AU169" s="157" t="s">
        <v>86</v>
      </c>
      <c r="AV169" s="12" t="s">
        <v>86</v>
      </c>
      <c r="AW169" s="12" t="s">
        <v>32</v>
      </c>
      <c r="AX169" s="12" t="s">
        <v>84</v>
      </c>
      <c r="AY169" s="157" t="s">
        <v>165</v>
      </c>
    </row>
    <row r="170" spans="2:65" s="1" customFormat="1" ht="16.5" customHeight="1">
      <c r="B170" s="136"/>
      <c r="C170" s="176" t="s">
        <v>226</v>
      </c>
      <c r="D170" s="176" t="s">
        <v>418</v>
      </c>
      <c r="E170" s="177" t="s">
        <v>1398</v>
      </c>
      <c r="F170" s="178" t="s">
        <v>1399</v>
      </c>
      <c r="G170" s="179" t="s">
        <v>620</v>
      </c>
      <c r="H170" s="180">
        <v>262.5</v>
      </c>
      <c r="I170" s="181"/>
      <c r="J170" s="182">
        <f>ROUND(I170*H170,2)</f>
        <v>0</v>
      </c>
      <c r="K170" s="178" t="s">
        <v>1</v>
      </c>
      <c r="L170" s="183"/>
      <c r="M170" s="184" t="s">
        <v>1</v>
      </c>
      <c r="N170" s="185" t="s">
        <v>41</v>
      </c>
      <c r="P170" s="146">
        <f>O170*H170</f>
        <v>0</v>
      </c>
      <c r="Q170" s="146">
        <v>0</v>
      </c>
      <c r="R170" s="146">
        <f>Q170*H170</f>
        <v>0</v>
      </c>
      <c r="S170" s="146">
        <v>0</v>
      </c>
      <c r="T170" s="147">
        <f>S170*H170</f>
        <v>0</v>
      </c>
      <c r="AR170" s="148" t="s">
        <v>357</v>
      </c>
      <c r="AT170" s="148" t="s">
        <v>418</v>
      </c>
      <c r="AU170" s="148" t="s">
        <v>86</v>
      </c>
      <c r="AY170" s="17" t="s">
        <v>165</v>
      </c>
      <c r="BE170" s="149">
        <f>IF(N170="základní",J170,0)</f>
        <v>0</v>
      </c>
      <c r="BF170" s="149">
        <f>IF(N170="snížená",J170,0)</f>
        <v>0</v>
      </c>
      <c r="BG170" s="149">
        <f>IF(N170="zákl. přenesená",J170,0)</f>
        <v>0</v>
      </c>
      <c r="BH170" s="149">
        <f>IF(N170="sníž. přenesená",J170,0)</f>
        <v>0</v>
      </c>
      <c r="BI170" s="149">
        <f>IF(N170="nulová",J170,0)</f>
        <v>0</v>
      </c>
      <c r="BJ170" s="17" t="s">
        <v>84</v>
      </c>
      <c r="BK170" s="149">
        <f>ROUND(I170*H170,2)</f>
        <v>0</v>
      </c>
      <c r="BL170" s="17" t="s">
        <v>261</v>
      </c>
      <c r="BM170" s="148" t="s">
        <v>1400</v>
      </c>
    </row>
    <row r="171" spans="2:65" s="12" customFormat="1">
      <c r="B171" s="156"/>
      <c r="D171" s="154" t="s">
        <v>177</v>
      </c>
      <c r="E171" s="157" t="s">
        <v>1</v>
      </c>
      <c r="F171" s="158" t="s">
        <v>2152</v>
      </c>
      <c r="H171" s="159">
        <v>262.5</v>
      </c>
      <c r="I171" s="160"/>
      <c r="L171" s="156"/>
      <c r="M171" s="161"/>
      <c r="T171" s="162"/>
      <c r="AT171" s="157" t="s">
        <v>177</v>
      </c>
      <c r="AU171" s="157" t="s">
        <v>86</v>
      </c>
      <c r="AV171" s="12" t="s">
        <v>86</v>
      </c>
      <c r="AW171" s="12" t="s">
        <v>32</v>
      </c>
      <c r="AX171" s="12" t="s">
        <v>84</v>
      </c>
      <c r="AY171" s="157" t="s">
        <v>165</v>
      </c>
    </row>
    <row r="172" spans="2:65" s="1" customFormat="1" ht="16.5" customHeight="1">
      <c r="B172" s="136"/>
      <c r="C172" s="176" t="s">
        <v>231</v>
      </c>
      <c r="D172" s="176" t="s">
        <v>418</v>
      </c>
      <c r="E172" s="177" t="s">
        <v>1401</v>
      </c>
      <c r="F172" s="178" t="s">
        <v>1402</v>
      </c>
      <c r="G172" s="179" t="s">
        <v>620</v>
      </c>
      <c r="H172" s="180">
        <v>205.8</v>
      </c>
      <c r="I172" s="181"/>
      <c r="J172" s="182">
        <f>ROUND(I172*H172,2)</f>
        <v>0</v>
      </c>
      <c r="K172" s="178" t="s">
        <v>1</v>
      </c>
      <c r="L172" s="183"/>
      <c r="M172" s="184" t="s">
        <v>1</v>
      </c>
      <c r="N172" s="185" t="s">
        <v>41</v>
      </c>
      <c r="P172" s="146">
        <f>O172*H172</f>
        <v>0</v>
      </c>
      <c r="Q172" s="146">
        <v>0</v>
      </c>
      <c r="R172" s="146">
        <f>Q172*H172</f>
        <v>0</v>
      </c>
      <c r="S172" s="146">
        <v>0</v>
      </c>
      <c r="T172" s="147">
        <f>S172*H172</f>
        <v>0</v>
      </c>
      <c r="AR172" s="148" t="s">
        <v>357</v>
      </c>
      <c r="AT172" s="148" t="s">
        <v>418</v>
      </c>
      <c r="AU172" s="148" t="s">
        <v>86</v>
      </c>
      <c r="AY172" s="17" t="s">
        <v>165</v>
      </c>
      <c r="BE172" s="149">
        <f>IF(N172="základní",J172,0)</f>
        <v>0</v>
      </c>
      <c r="BF172" s="149">
        <f>IF(N172="snížená",J172,0)</f>
        <v>0</v>
      </c>
      <c r="BG172" s="149">
        <f>IF(N172="zákl. přenesená",J172,0)</f>
        <v>0</v>
      </c>
      <c r="BH172" s="149">
        <f>IF(N172="sníž. přenesená",J172,0)</f>
        <v>0</v>
      </c>
      <c r="BI172" s="149">
        <f>IF(N172="nulová",J172,0)</f>
        <v>0</v>
      </c>
      <c r="BJ172" s="17" t="s">
        <v>84</v>
      </c>
      <c r="BK172" s="149">
        <f>ROUND(I172*H172,2)</f>
        <v>0</v>
      </c>
      <c r="BL172" s="17" t="s">
        <v>261</v>
      </c>
      <c r="BM172" s="148" t="s">
        <v>1403</v>
      </c>
    </row>
    <row r="173" spans="2:65" s="12" customFormat="1">
      <c r="B173" s="156"/>
      <c r="D173" s="154" t="s">
        <v>177</v>
      </c>
      <c r="E173" s="157" t="s">
        <v>1</v>
      </c>
      <c r="F173" s="158" t="s">
        <v>1404</v>
      </c>
      <c r="H173" s="159">
        <v>205.8</v>
      </c>
      <c r="I173" s="160"/>
      <c r="L173" s="156"/>
      <c r="M173" s="161"/>
      <c r="T173" s="162"/>
      <c r="AT173" s="157" t="s">
        <v>177</v>
      </c>
      <c r="AU173" s="157" t="s">
        <v>86</v>
      </c>
      <c r="AV173" s="12" t="s">
        <v>86</v>
      </c>
      <c r="AW173" s="12" t="s">
        <v>32</v>
      </c>
      <c r="AX173" s="12" t="s">
        <v>84</v>
      </c>
      <c r="AY173" s="157" t="s">
        <v>165</v>
      </c>
    </row>
    <row r="174" spans="2:65" s="1" customFormat="1" ht="16.5" customHeight="1">
      <c r="B174" s="136"/>
      <c r="C174" s="176" t="s">
        <v>8</v>
      </c>
      <c r="D174" s="176" t="s">
        <v>418</v>
      </c>
      <c r="E174" s="177" t="s">
        <v>1405</v>
      </c>
      <c r="F174" s="178" t="s">
        <v>1406</v>
      </c>
      <c r="G174" s="179" t="s">
        <v>434</v>
      </c>
      <c r="H174" s="180">
        <v>44</v>
      </c>
      <c r="I174" s="181"/>
      <c r="J174" s="182">
        <f t="shared" ref="J174:J189" si="0">ROUND(I174*H174,2)</f>
        <v>0</v>
      </c>
      <c r="K174" s="178" t="s">
        <v>1</v>
      </c>
      <c r="L174" s="183"/>
      <c r="M174" s="184" t="s">
        <v>1</v>
      </c>
      <c r="N174" s="185" t="s">
        <v>41</v>
      </c>
      <c r="P174" s="146">
        <f t="shared" ref="P174:P189" si="1">O174*H174</f>
        <v>0</v>
      </c>
      <c r="Q174" s="146">
        <v>0</v>
      </c>
      <c r="R174" s="146">
        <f t="shared" ref="R174:R189" si="2">Q174*H174</f>
        <v>0</v>
      </c>
      <c r="S174" s="146">
        <v>0</v>
      </c>
      <c r="T174" s="147">
        <f t="shared" ref="T174:T189" si="3">S174*H174</f>
        <v>0</v>
      </c>
      <c r="AR174" s="148" t="s">
        <v>357</v>
      </c>
      <c r="AT174" s="148" t="s">
        <v>418</v>
      </c>
      <c r="AU174" s="148" t="s">
        <v>86</v>
      </c>
      <c r="AY174" s="17" t="s">
        <v>165</v>
      </c>
      <c r="BE174" s="149">
        <f t="shared" ref="BE174:BE189" si="4">IF(N174="základní",J174,0)</f>
        <v>0</v>
      </c>
      <c r="BF174" s="149">
        <f t="shared" ref="BF174:BF189" si="5">IF(N174="snížená",J174,0)</f>
        <v>0</v>
      </c>
      <c r="BG174" s="149">
        <f t="shared" ref="BG174:BG189" si="6">IF(N174="zákl. přenesená",J174,0)</f>
        <v>0</v>
      </c>
      <c r="BH174" s="149">
        <f t="shared" ref="BH174:BH189" si="7">IF(N174="sníž. přenesená",J174,0)</f>
        <v>0</v>
      </c>
      <c r="BI174" s="149">
        <f t="shared" ref="BI174:BI189" si="8">IF(N174="nulová",J174,0)</f>
        <v>0</v>
      </c>
      <c r="BJ174" s="17" t="s">
        <v>84</v>
      </c>
      <c r="BK174" s="149">
        <f t="shared" ref="BK174:BK189" si="9">ROUND(I174*H174,2)</f>
        <v>0</v>
      </c>
      <c r="BL174" s="17" t="s">
        <v>261</v>
      </c>
      <c r="BM174" s="148" t="s">
        <v>1407</v>
      </c>
    </row>
    <row r="175" spans="2:65" s="1" customFormat="1" ht="16.5" customHeight="1">
      <c r="B175" s="136"/>
      <c r="C175" s="176" t="s">
        <v>245</v>
      </c>
      <c r="D175" s="176" t="s">
        <v>418</v>
      </c>
      <c r="E175" s="177" t="s">
        <v>1408</v>
      </c>
      <c r="F175" s="178" t="s">
        <v>1409</v>
      </c>
      <c r="G175" s="179" t="s">
        <v>434</v>
      </c>
      <c r="H175" s="180">
        <v>151</v>
      </c>
      <c r="I175" s="181"/>
      <c r="J175" s="182">
        <f t="shared" si="0"/>
        <v>0</v>
      </c>
      <c r="K175" s="178" t="s">
        <v>1</v>
      </c>
      <c r="L175" s="183"/>
      <c r="M175" s="184" t="s">
        <v>1</v>
      </c>
      <c r="N175" s="185" t="s">
        <v>41</v>
      </c>
      <c r="P175" s="146">
        <f t="shared" si="1"/>
        <v>0</v>
      </c>
      <c r="Q175" s="146">
        <v>0</v>
      </c>
      <c r="R175" s="146">
        <f t="shared" si="2"/>
        <v>0</v>
      </c>
      <c r="S175" s="146">
        <v>0</v>
      </c>
      <c r="T175" s="147">
        <f t="shared" si="3"/>
        <v>0</v>
      </c>
      <c r="AR175" s="148" t="s">
        <v>357</v>
      </c>
      <c r="AT175" s="148" t="s">
        <v>418</v>
      </c>
      <c r="AU175" s="148" t="s">
        <v>86</v>
      </c>
      <c r="AY175" s="17" t="s">
        <v>165</v>
      </c>
      <c r="BE175" s="149">
        <f t="shared" si="4"/>
        <v>0</v>
      </c>
      <c r="BF175" s="149">
        <f t="shared" si="5"/>
        <v>0</v>
      </c>
      <c r="BG175" s="149">
        <f t="shared" si="6"/>
        <v>0</v>
      </c>
      <c r="BH175" s="149">
        <f t="shared" si="7"/>
        <v>0</v>
      </c>
      <c r="BI175" s="149">
        <f t="shared" si="8"/>
        <v>0</v>
      </c>
      <c r="BJ175" s="17" t="s">
        <v>84</v>
      </c>
      <c r="BK175" s="149">
        <f t="shared" si="9"/>
        <v>0</v>
      </c>
      <c r="BL175" s="17" t="s">
        <v>261</v>
      </c>
      <c r="BM175" s="148" t="s">
        <v>1410</v>
      </c>
    </row>
    <row r="176" spans="2:65" s="1" customFormat="1" ht="16.5" customHeight="1">
      <c r="B176" s="136"/>
      <c r="C176" s="176" t="s">
        <v>250</v>
      </c>
      <c r="D176" s="176" t="s">
        <v>418</v>
      </c>
      <c r="E176" s="177" t="s">
        <v>1411</v>
      </c>
      <c r="F176" s="178" t="s">
        <v>1412</v>
      </c>
      <c r="G176" s="179" t="s">
        <v>434</v>
      </c>
      <c r="H176" s="180">
        <v>76</v>
      </c>
      <c r="I176" s="181"/>
      <c r="J176" s="182">
        <f t="shared" si="0"/>
        <v>0</v>
      </c>
      <c r="K176" s="178" t="s">
        <v>1</v>
      </c>
      <c r="L176" s="183"/>
      <c r="M176" s="184" t="s">
        <v>1</v>
      </c>
      <c r="N176" s="185" t="s">
        <v>41</v>
      </c>
      <c r="P176" s="146">
        <f t="shared" si="1"/>
        <v>0</v>
      </c>
      <c r="Q176" s="146">
        <v>0</v>
      </c>
      <c r="R176" s="146">
        <f t="shared" si="2"/>
        <v>0</v>
      </c>
      <c r="S176" s="146">
        <v>0</v>
      </c>
      <c r="T176" s="147">
        <f t="shared" si="3"/>
        <v>0</v>
      </c>
      <c r="AR176" s="148" t="s">
        <v>357</v>
      </c>
      <c r="AT176" s="148" t="s">
        <v>418</v>
      </c>
      <c r="AU176" s="148" t="s">
        <v>86</v>
      </c>
      <c r="AY176" s="17" t="s">
        <v>165</v>
      </c>
      <c r="BE176" s="149">
        <f t="shared" si="4"/>
        <v>0</v>
      </c>
      <c r="BF176" s="149">
        <f t="shared" si="5"/>
        <v>0</v>
      </c>
      <c r="BG176" s="149">
        <f t="shared" si="6"/>
        <v>0</v>
      </c>
      <c r="BH176" s="149">
        <f t="shared" si="7"/>
        <v>0</v>
      </c>
      <c r="BI176" s="149">
        <f t="shared" si="8"/>
        <v>0</v>
      </c>
      <c r="BJ176" s="17" t="s">
        <v>84</v>
      </c>
      <c r="BK176" s="149">
        <f t="shared" si="9"/>
        <v>0</v>
      </c>
      <c r="BL176" s="17" t="s">
        <v>261</v>
      </c>
      <c r="BM176" s="148" t="s">
        <v>1413</v>
      </c>
    </row>
    <row r="177" spans="2:65" s="1" customFormat="1" ht="16.5" customHeight="1">
      <c r="B177" s="136"/>
      <c r="C177" s="176" t="s">
        <v>255</v>
      </c>
      <c r="D177" s="176" t="s">
        <v>418</v>
      </c>
      <c r="E177" s="177" t="s">
        <v>1414</v>
      </c>
      <c r="F177" s="178" t="s">
        <v>1415</v>
      </c>
      <c r="G177" s="179" t="s">
        <v>434</v>
      </c>
      <c r="H177" s="180">
        <v>13</v>
      </c>
      <c r="I177" s="181"/>
      <c r="J177" s="182">
        <f t="shared" si="0"/>
        <v>0</v>
      </c>
      <c r="K177" s="178" t="s">
        <v>1</v>
      </c>
      <c r="L177" s="183"/>
      <c r="M177" s="184" t="s">
        <v>1</v>
      </c>
      <c r="N177" s="185" t="s">
        <v>41</v>
      </c>
      <c r="P177" s="146">
        <f t="shared" si="1"/>
        <v>0</v>
      </c>
      <c r="Q177" s="146">
        <v>0</v>
      </c>
      <c r="R177" s="146">
        <f t="shared" si="2"/>
        <v>0</v>
      </c>
      <c r="S177" s="146">
        <v>0</v>
      </c>
      <c r="T177" s="147">
        <f t="shared" si="3"/>
        <v>0</v>
      </c>
      <c r="AR177" s="148" t="s">
        <v>357</v>
      </c>
      <c r="AT177" s="148" t="s">
        <v>418</v>
      </c>
      <c r="AU177" s="148" t="s">
        <v>86</v>
      </c>
      <c r="AY177" s="17" t="s">
        <v>165</v>
      </c>
      <c r="BE177" s="149">
        <f t="shared" si="4"/>
        <v>0</v>
      </c>
      <c r="BF177" s="149">
        <f t="shared" si="5"/>
        <v>0</v>
      </c>
      <c r="BG177" s="149">
        <f t="shared" si="6"/>
        <v>0</v>
      </c>
      <c r="BH177" s="149">
        <f t="shared" si="7"/>
        <v>0</v>
      </c>
      <c r="BI177" s="149">
        <f t="shared" si="8"/>
        <v>0</v>
      </c>
      <c r="BJ177" s="17" t="s">
        <v>84</v>
      </c>
      <c r="BK177" s="149">
        <f t="shared" si="9"/>
        <v>0</v>
      </c>
      <c r="BL177" s="17" t="s">
        <v>261</v>
      </c>
      <c r="BM177" s="148" t="s">
        <v>1416</v>
      </c>
    </row>
    <row r="178" spans="2:65" s="1" customFormat="1" ht="16.5" customHeight="1">
      <c r="B178" s="136"/>
      <c r="C178" s="176" t="s">
        <v>261</v>
      </c>
      <c r="D178" s="176" t="s">
        <v>418</v>
      </c>
      <c r="E178" s="177" t="s">
        <v>1417</v>
      </c>
      <c r="F178" s="178" t="s">
        <v>1418</v>
      </c>
      <c r="G178" s="179" t="s">
        <v>434</v>
      </c>
      <c r="H178" s="180">
        <v>22</v>
      </c>
      <c r="I178" s="181"/>
      <c r="J178" s="182">
        <f t="shared" si="0"/>
        <v>0</v>
      </c>
      <c r="K178" s="178" t="s">
        <v>1</v>
      </c>
      <c r="L178" s="183"/>
      <c r="M178" s="184" t="s">
        <v>1</v>
      </c>
      <c r="N178" s="185" t="s">
        <v>41</v>
      </c>
      <c r="P178" s="146">
        <f t="shared" si="1"/>
        <v>0</v>
      </c>
      <c r="Q178" s="146">
        <v>0</v>
      </c>
      <c r="R178" s="146">
        <f t="shared" si="2"/>
        <v>0</v>
      </c>
      <c r="S178" s="146">
        <v>0</v>
      </c>
      <c r="T178" s="147">
        <f t="shared" si="3"/>
        <v>0</v>
      </c>
      <c r="AR178" s="148" t="s">
        <v>357</v>
      </c>
      <c r="AT178" s="148" t="s">
        <v>418</v>
      </c>
      <c r="AU178" s="148" t="s">
        <v>86</v>
      </c>
      <c r="AY178" s="17" t="s">
        <v>165</v>
      </c>
      <c r="BE178" s="149">
        <f t="shared" si="4"/>
        <v>0</v>
      </c>
      <c r="BF178" s="149">
        <f t="shared" si="5"/>
        <v>0</v>
      </c>
      <c r="BG178" s="149">
        <f t="shared" si="6"/>
        <v>0</v>
      </c>
      <c r="BH178" s="149">
        <f t="shared" si="7"/>
        <v>0</v>
      </c>
      <c r="BI178" s="149">
        <f t="shared" si="8"/>
        <v>0</v>
      </c>
      <c r="BJ178" s="17" t="s">
        <v>84</v>
      </c>
      <c r="BK178" s="149">
        <f t="shared" si="9"/>
        <v>0</v>
      </c>
      <c r="BL178" s="17" t="s">
        <v>261</v>
      </c>
      <c r="BM178" s="148" t="s">
        <v>1419</v>
      </c>
    </row>
    <row r="179" spans="2:65" s="1" customFormat="1" ht="16.5" customHeight="1">
      <c r="B179" s="136"/>
      <c r="C179" s="176" t="s">
        <v>268</v>
      </c>
      <c r="D179" s="176" t="s">
        <v>418</v>
      </c>
      <c r="E179" s="177" t="s">
        <v>1420</v>
      </c>
      <c r="F179" s="178" t="s">
        <v>1421</v>
      </c>
      <c r="G179" s="179" t="s">
        <v>434</v>
      </c>
      <c r="H179" s="180">
        <v>21</v>
      </c>
      <c r="I179" s="181"/>
      <c r="J179" s="182">
        <f t="shared" si="0"/>
        <v>0</v>
      </c>
      <c r="K179" s="178" t="s">
        <v>1</v>
      </c>
      <c r="L179" s="183"/>
      <c r="M179" s="184" t="s">
        <v>1</v>
      </c>
      <c r="N179" s="185" t="s">
        <v>41</v>
      </c>
      <c r="P179" s="146">
        <f t="shared" si="1"/>
        <v>0</v>
      </c>
      <c r="Q179" s="146">
        <v>0</v>
      </c>
      <c r="R179" s="146">
        <f t="shared" si="2"/>
        <v>0</v>
      </c>
      <c r="S179" s="146">
        <v>0</v>
      </c>
      <c r="T179" s="147">
        <f t="shared" si="3"/>
        <v>0</v>
      </c>
      <c r="AR179" s="148" t="s">
        <v>357</v>
      </c>
      <c r="AT179" s="148" t="s">
        <v>418</v>
      </c>
      <c r="AU179" s="148" t="s">
        <v>86</v>
      </c>
      <c r="AY179" s="17" t="s">
        <v>165</v>
      </c>
      <c r="BE179" s="149">
        <f t="shared" si="4"/>
        <v>0</v>
      </c>
      <c r="BF179" s="149">
        <f t="shared" si="5"/>
        <v>0</v>
      </c>
      <c r="BG179" s="149">
        <f t="shared" si="6"/>
        <v>0</v>
      </c>
      <c r="BH179" s="149">
        <f t="shared" si="7"/>
        <v>0</v>
      </c>
      <c r="BI179" s="149">
        <f t="shared" si="8"/>
        <v>0</v>
      </c>
      <c r="BJ179" s="17" t="s">
        <v>84</v>
      </c>
      <c r="BK179" s="149">
        <f t="shared" si="9"/>
        <v>0</v>
      </c>
      <c r="BL179" s="17" t="s">
        <v>261</v>
      </c>
      <c r="BM179" s="148" t="s">
        <v>1422</v>
      </c>
    </row>
    <row r="180" spans="2:65" s="1" customFormat="1" ht="16.5" customHeight="1">
      <c r="B180" s="136"/>
      <c r="C180" s="176" t="s">
        <v>273</v>
      </c>
      <c r="D180" s="176" t="s">
        <v>418</v>
      </c>
      <c r="E180" s="177" t="s">
        <v>1423</v>
      </c>
      <c r="F180" s="178" t="s">
        <v>1424</v>
      </c>
      <c r="G180" s="179" t="s">
        <v>434</v>
      </c>
      <c r="H180" s="180">
        <v>14</v>
      </c>
      <c r="I180" s="181"/>
      <c r="J180" s="182">
        <f t="shared" si="0"/>
        <v>0</v>
      </c>
      <c r="K180" s="178" t="s">
        <v>1</v>
      </c>
      <c r="L180" s="183"/>
      <c r="M180" s="184" t="s">
        <v>1</v>
      </c>
      <c r="N180" s="185" t="s">
        <v>41</v>
      </c>
      <c r="P180" s="146">
        <f t="shared" si="1"/>
        <v>0</v>
      </c>
      <c r="Q180" s="146">
        <v>0</v>
      </c>
      <c r="R180" s="146">
        <f t="shared" si="2"/>
        <v>0</v>
      </c>
      <c r="S180" s="146">
        <v>0</v>
      </c>
      <c r="T180" s="147">
        <f t="shared" si="3"/>
        <v>0</v>
      </c>
      <c r="AR180" s="148" t="s">
        <v>357</v>
      </c>
      <c r="AT180" s="148" t="s">
        <v>418</v>
      </c>
      <c r="AU180" s="148" t="s">
        <v>86</v>
      </c>
      <c r="AY180" s="17" t="s">
        <v>165</v>
      </c>
      <c r="BE180" s="149">
        <f t="shared" si="4"/>
        <v>0</v>
      </c>
      <c r="BF180" s="149">
        <f t="shared" si="5"/>
        <v>0</v>
      </c>
      <c r="BG180" s="149">
        <f t="shared" si="6"/>
        <v>0</v>
      </c>
      <c r="BH180" s="149">
        <f t="shared" si="7"/>
        <v>0</v>
      </c>
      <c r="BI180" s="149">
        <f t="shared" si="8"/>
        <v>0</v>
      </c>
      <c r="BJ180" s="17" t="s">
        <v>84</v>
      </c>
      <c r="BK180" s="149">
        <f t="shared" si="9"/>
        <v>0</v>
      </c>
      <c r="BL180" s="17" t="s">
        <v>261</v>
      </c>
      <c r="BM180" s="148" t="s">
        <v>1425</v>
      </c>
    </row>
    <row r="181" spans="2:65" s="1" customFormat="1" ht="16.5" customHeight="1">
      <c r="B181" s="136"/>
      <c r="C181" s="176" t="s">
        <v>280</v>
      </c>
      <c r="D181" s="176" t="s">
        <v>418</v>
      </c>
      <c r="E181" s="177" t="s">
        <v>1426</v>
      </c>
      <c r="F181" s="178" t="s">
        <v>1427</v>
      </c>
      <c r="G181" s="179" t="s">
        <v>434</v>
      </c>
      <c r="H181" s="180">
        <v>28</v>
      </c>
      <c r="I181" s="181"/>
      <c r="J181" s="182">
        <f t="shared" si="0"/>
        <v>0</v>
      </c>
      <c r="K181" s="178" t="s">
        <v>1</v>
      </c>
      <c r="L181" s="183"/>
      <c r="M181" s="184" t="s">
        <v>1</v>
      </c>
      <c r="N181" s="185" t="s">
        <v>41</v>
      </c>
      <c r="P181" s="146">
        <f t="shared" si="1"/>
        <v>0</v>
      </c>
      <c r="Q181" s="146">
        <v>0</v>
      </c>
      <c r="R181" s="146">
        <f t="shared" si="2"/>
        <v>0</v>
      </c>
      <c r="S181" s="146">
        <v>0</v>
      </c>
      <c r="T181" s="147">
        <f t="shared" si="3"/>
        <v>0</v>
      </c>
      <c r="AR181" s="148" t="s">
        <v>357</v>
      </c>
      <c r="AT181" s="148" t="s">
        <v>418</v>
      </c>
      <c r="AU181" s="148" t="s">
        <v>86</v>
      </c>
      <c r="AY181" s="17" t="s">
        <v>165</v>
      </c>
      <c r="BE181" s="149">
        <f t="shared" si="4"/>
        <v>0</v>
      </c>
      <c r="BF181" s="149">
        <f t="shared" si="5"/>
        <v>0</v>
      </c>
      <c r="BG181" s="149">
        <f t="shared" si="6"/>
        <v>0</v>
      </c>
      <c r="BH181" s="149">
        <f t="shared" si="7"/>
        <v>0</v>
      </c>
      <c r="BI181" s="149">
        <f t="shared" si="8"/>
        <v>0</v>
      </c>
      <c r="BJ181" s="17" t="s">
        <v>84</v>
      </c>
      <c r="BK181" s="149">
        <f t="shared" si="9"/>
        <v>0</v>
      </c>
      <c r="BL181" s="17" t="s">
        <v>261</v>
      </c>
      <c r="BM181" s="148" t="s">
        <v>1428</v>
      </c>
    </row>
    <row r="182" spans="2:65" s="1" customFormat="1" ht="16.5" customHeight="1">
      <c r="B182" s="136"/>
      <c r="C182" s="176" t="s">
        <v>286</v>
      </c>
      <c r="D182" s="176" t="s">
        <v>418</v>
      </c>
      <c r="E182" s="177" t="s">
        <v>1429</v>
      </c>
      <c r="F182" s="178" t="s">
        <v>1430</v>
      </c>
      <c r="G182" s="179" t="s">
        <v>434</v>
      </c>
      <c r="H182" s="180">
        <v>28</v>
      </c>
      <c r="I182" s="181"/>
      <c r="J182" s="182">
        <f t="shared" si="0"/>
        <v>0</v>
      </c>
      <c r="K182" s="178" t="s">
        <v>1</v>
      </c>
      <c r="L182" s="183"/>
      <c r="M182" s="184" t="s">
        <v>1</v>
      </c>
      <c r="N182" s="185" t="s">
        <v>41</v>
      </c>
      <c r="P182" s="146">
        <f t="shared" si="1"/>
        <v>0</v>
      </c>
      <c r="Q182" s="146">
        <v>0</v>
      </c>
      <c r="R182" s="146">
        <f t="shared" si="2"/>
        <v>0</v>
      </c>
      <c r="S182" s="146">
        <v>0</v>
      </c>
      <c r="T182" s="147">
        <f t="shared" si="3"/>
        <v>0</v>
      </c>
      <c r="AR182" s="148" t="s">
        <v>357</v>
      </c>
      <c r="AT182" s="148" t="s">
        <v>418</v>
      </c>
      <c r="AU182" s="148" t="s">
        <v>86</v>
      </c>
      <c r="AY182" s="17" t="s">
        <v>165</v>
      </c>
      <c r="BE182" s="149">
        <f t="shared" si="4"/>
        <v>0</v>
      </c>
      <c r="BF182" s="149">
        <f t="shared" si="5"/>
        <v>0</v>
      </c>
      <c r="BG182" s="149">
        <f t="shared" si="6"/>
        <v>0</v>
      </c>
      <c r="BH182" s="149">
        <f t="shared" si="7"/>
        <v>0</v>
      </c>
      <c r="BI182" s="149">
        <f t="shared" si="8"/>
        <v>0</v>
      </c>
      <c r="BJ182" s="17" t="s">
        <v>84</v>
      </c>
      <c r="BK182" s="149">
        <f t="shared" si="9"/>
        <v>0</v>
      </c>
      <c r="BL182" s="17" t="s">
        <v>261</v>
      </c>
      <c r="BM182" s="148" t="s">
        <v>1431</v>
      </c>
    </row>
    <row r="183" spans="2:65" s="1" customFormat="1" ht="16.5" customHeight="1">
      <c r="B183" s="136"/>
      <c r="C183" s="176" t="s">
        <v>7</v>
      </c>
      <c r="D183" s="176" t="s">
        <v>418</v>
      </c>
      <c r="E183" s="177" t="s">
        <v>1432</v>
      </c>
      <c r="F183" s="178" t="s">
        <v>1433</v>
      </c>
      <c r="G183" s="179" t="s">
        <v>434</v>
      </c>
      <c r="H183" s="180">
        <v>82</v>
      </c>
      <c r="I183" s="181"/>
      <c r="J183" s="182">
        <f t="shared" si="0"/>
        <v>0</v>
      </c>
      <c r="K183" s="178" t="s">
        <v>1</v>
      </c>
      <c r="L183" s="183"/>
      <c r="M183" s="184" t="s">
        <v>1</v>
      </c>
      <c r="N183" s="185" t="s">
        <v>41</v>
      </c>
      <c r="P183" s="146">
        <f t="shared" si="1"/>
        <v>0</v>
      </c>
      <c r="Q183" s="146">
        <v>0</v>
      </c>
      <c r="R183" s="146">
        <f t="shared" si="2"/>
        <v>0</v>
      </c>
      <c r="S183" s="146">
        <v>0</v>
      </c>
      <c r="T183" s="147">
        <f t="shared" si="3"/>
        <v>0</v>
      </c>
      <c r="AR183" s="148" t="s">
        <v>357</v>
      </c>
      <c r="AT183" s="148" t="s">
        <v>418</v>
      </c>
      <c r="AU183" s="148" t="s">
        <v>86</v>
      </c>
      <c r="AY183" s="17" t="s">
        <v>165</v>
      </c>
      <c r="BE183" s="149">
        <f t="shared" si="4"/>
        <v>0</v>
      </c>
      <c r="BF183" s="149">
        <f t="shared" si="5"/>
        <v>0</v>
      </c>
      <c r="BG183" s="149">
        <f t="shared" si="6"/>
        <v>0</v>
      </c>
      <c r="BH183" s="149">
        <f t="shared" si="7"/>
        <v>0</v>
      </c>
      <c r="BI183" s="149">
        <f t="shared" si="8"/>
        <v>0</v>
      </c>
      <c r="BJ183" s="17" t="s">
        <v>84</v>
      </c>
      <c r="BK183" s="149">
        <f t="shared" si="9"/>
        <v>0</v>
      </c>
      <c r="BL183" s="17" t="s">
        <v>261</v>
      </c>
      <c r="BM183" s="148" t="s">
        <v>1434</v>
      </c>
    </row>
    <row r="184" spans="2:65" s="1" customFormat="1" ht="16.5" customHeight="1">
      <c r="B184" s="136"/>
      <c r="C184" s="176" t="s">
        <v>297</v>
      </c>
      <c r="D184" s="176" t="s">
        <v>418</v>
      </c>
      <c r="E184" s="177" t="s">
        <v>1435</v>
      </c>
      <c r="F184" s="178" t="s">
        <v>1436</v>
      </c>
      <c r="G184" s="179" t="s">
        <v>1355</v>
      </c>
      <c r="H184" s="180">
        <v>85</v>
      </c>
      <c r="I184" s="181"/>
      <c r="J184" s="182">
        <f t="shared" si="0"/>
        <v>0</v>
      </c>
      <c r="K184" s="178" t="s">
        <v>1</v>
      </c>
      <c r="L184" s="183"/>
      <c r="M184" s="184" t="s">
        <v>1</v>
      </c>
      <c r="N184" s="185" t="s">
        <v>41</v>
      </c>
      <c r="P184" s="146">
        <f t="shared" si="1"/>
        <v>0</v>
      </c>
      <c r="Q184" s="146">
        <v>0</v>
      </c>
      <c r="R184" s="146">
        <f t="shared" si="2"/>
        <v>0</v>
      </c>
      <c r="S184" s="146">
        <v>0</v>
      </c>
      <c r="T184" s="147">
        <f t="shared" si="3"/>
        <v>0</v>
      </c>
      <c r="AR184" s="148" t="s">
        <v>357</v>
      </c>
      <c r="AT184" s="148" t="s">
        <v>418</v>
      </c>
      <c r="AU184" s="148" t="s">
        <v>86</v>
      </c>
      <c r="AY184" s="17" t="s">
        <v>165</v>
      </c>
      <c r="BE184" s="149">
        <f t="shared" si="4"/>
        <v>0</v>
      </c>
      <c r="BF184" s="149">
        <f t="shared" si="5"/>
        <v>0</v>
      </c>
      <c r="BG184" s="149">
        <f t="shared" si="6"/>
        <v>0</v>
      </c>
      <c r="BH184" s="149">
        <f t="shared" si="7"/>
        <v>0</v>
      </c>
      <c r="BI184" s="149">
        <f t="shared" si="8"/>
        <v>0</v>
      </c>
      <c r="BJ184" s="17" t="s">
        <v>84</v>
      </c>
      <c r="BK184" s="149">
        <f t="shared" si="9"/>
        <v>0</v>
      </c>
      <c r="BL184" s="17" t="s">
        <v>261</v>
      </c>
      <c r="BM184" s="148" t="s">
        <v>1437</v>
      </c>
    </row>
    <row r="185" spans="2:65" s="1" customFormat="1" ht="16.5" customHeight="1">
      <c r="B185" s="136"/>
      <c r="C185" s="176" t="s">
        <v>303</v>
      </c>
      <c r="D185" s="176" t="s">
        <v>418</v>
      </c>
      <c r="E185" s="177" t="s">
        <v>1438</v>
      </c>
      <c r="F185" s="178" t="s">
        <v>1439</v>
      </c>
      <c r="G185" s="179" t="s">
        <v>434</v>
      </c>
      <c r="H185" s="180">
        <v>98</v>
      </c>
      <c r="I185" s="181"/>
      <c r="J185" s="182">
        <f t="shared" si="0"/>
        <v>0</v>
      </c>
      <c r="K185" s="178" t="s">
        <v>1</v>
      </c>
      <c r="L185" s="183"/>
      <c r="M185" s="184" t="s">
        <v>1</v>
      </c>
      <c r="N185" s="185" t="s">
        <v>41</v>
      </c>
      <c r="P185" s="146">
        <f t="shared" si="1"/>
        <v>0</v>
      </c>
      <c r="Q185" s="146">
        <v>0</v>
      </c>
      <c r="R185" s="146">
        <f t="shared" si="2"/>
        <v>0</v>
      </c>
      <c r="S185" s="146">
        <v>0</v>
      </c>
      <c r="T185" s="147">
        <f t="shared" si="3"/>
        <v>0</v>
      </c>
      <c r="AR185" s="148" t="s">
        <v>357</v>
      </c>
      <c r="AT185" s="148" t="s">
        <v>418</v>
      </c>
      <c r="AU185" s="148" t="s">
        <v>86</v>
      </c>
      <c r="AY185" s="17" t="s">
        <v>165</v>
      </c>
      <c r="BE185" s="149">
        <f t="shared" si="4"/>
        <v>0</v>
      </c>
      <c r="BF185" s="149">
        <f t="shared" si="5"/>
        <v>0</v>
      </c>
      <c r="BG185" s="149">
        <f t="shared" si="6"/>
        <v>0</v>
      </c>
      <c r="BH185" s="149">
        <f t="shared" si="7"/>
        <v>0</v>
      </c>
      <c r="BI185" s="149">
        <f t="shared" si="8"/>
        <v>0</v>
      </c>
      <c r="BJ185" s="17" t="s">
        <v>84</v>
      </c>
      <c r="BK185" s="149">
        <f t="shared" si="9"/>
        <v>0</v>
      </c>
      <c r="BL185" s="17" t="s">
        <v>261</v>
      </c>
      <c r="BM185" s="148" t="s">
        <v>1440</v>
      </c>
    </row>
    <row r="186" spans="2:65" s="1" customFormat="1" ht="16.5" customHeight="1">
      <c r="B186" s="136"/>
      <c r="C186" s="176" t="s">
        <v>309</v>
      </c>
      <c r="D186" s="176" t="s">
        <v>418</v>
      </c>
      <c r="E186" s="177" t="s">
        <v>1441</v>
      </c>
      <c r="F186" s="178" t="s">
        <v>1442</v>
      </c>
      <c r="G186" s="179" t="s">
        <v>434</v>
      </c>
      <c r="H186" s="180">
        <v>7</v>
      </c>
      <c r="I186" s="181"/>
      <c r="J186" s="182">
        <f t="shared" si="0"/>
        <v>0</v>
      </c>
      <c r="K186" s="178" t="s">
        <v>1</v>
      </c>
      <c r="L186" s="183"/>
      <c r="M186" s="184" t="s">
        <v>1</v>
      </c>
      <c r="N186" s="185" t="s">
        <v>41</v>
      </c>
      <c r="P186" s="146">
        <f t="shared" si="1"/>
        <v>0</v>
      </c>
      <c r="Q186" s="146">
        <v>0</v>
      </c>
      <c r="R186" s="146">
        <f t="shared" si="2"/>
        <v>0</v>
      </c>
      <c r="S186" s="146">
        <v>0</v>
      </c>
      <c r="T186" s="147">
        <f t="shared" si="3"/>
        <v>0</v>
      </c>
      <c r="AR186" s="148" t="s">
        <v>357</v>
      </c>
      <c r="AT186" s="148" t="s">
        <v>418</v>
      </c>
      <c r="AU186" s="148" t="s">
        <v>86</v>
      </c>
      <c r="AY186" s="17" t="s">
        <v>165</v>
      </c>
      <c r="BE186" s="149">
        <f t="shared" si="4"/>
        <v>0</v>
      </c>
      <c r="BF186" s="149">
        <f t="shared" si="5"/>
        <v>0</v>
      </c>
      <c r="BG186" s="149">
        <f t="shared" si="6"/>
        <v>0</v>
      </c>
      <c r="BH186" s="149">
        <f t="shared" si="7"/>
        <v>0</v>
      </c>
      <c r="BI186" s="149">
        <f t="shared" si="8"/>
        <v>0</v>
      </c>
      <c r="BJ186" s="17" t="s">
        <v>84</v>
      </c>
      <c r="BK186" s="149">
        <f t="shared" si="9"/>
        <v>0</v>
      </c>
      <c r="BL186" s="17" t="s">
        <v>261</v>
      </c>
      <c r="BM186" s="148" t="s">
        <v>1443</v>
      </c>
    </row>
    <row r="187" spans="2:65" s="1" customFormat="1" ht="16.5" customHeight="1">
      <c r="B187" s="136"/>
      <c r="C187" s="176" t="s">
        <v>316</v>
      </c>
      <c r="D187" s="176" t="s">
        <v>418</v>
      </c>
      <c r="E187" s="177" t="s">
        <v>1444</v>
      </c>
      <c r="F187" s="178" t="s">
        <v>1445</v>
      </c>
      <c r="G187" s="179" t="s">
        <v>434</v>
      </c>
      <c r="H187" s="180">
        <v>7</v>
      </c>
      <c r="I187" s="181"/>
      <c r="J187" s="182">
        <f t="shared" si="0"/>
        <v>0</v>
      </c>
      <c r="K187" s="178" t="s">
        <v>1</v>
      </c>
      <c r="L187" s="183"/>
      <c r="M187" s="184" t="s">
        <v>1</v>
      </c>
      <c r="N187" s="185" t="s">
        <v>41</v>
      </c>
      <c r="P187" s="146">
        <f t="shared" si="1"/>
        <v>0</v>
      </c>
      <c r="Q187" s="146">
        <v>0</v>
      </c>
      <c r="R187" s="146">
        <f t="shared" si="2"/>
        <v>0</v>
      </c>
      <c r="S187" s="146">
        <v>0</v>
      </c>
      <c r="T187" s="147">
        <f t="shared" si="3"/>
        <v>0</v>
      </c>
      <c r="AR187" s="148" t="s">
        <v>357</v>
      </c>
      <c r="AT187" s="148" t="s">
        <v>418</v>
      </c>
      <c r="AU187" s="148" t="s">
        <v>86</v>
      </c>
      <c r="AY187" s="17" t="s">
        <v>165</v>
      </c>
      <c r="BE187" s="149">
        <f t="shared" si="4"/>
        <v>0</v>
      </c>
      <c r="BF187" s="149">
        <f t="shared" si="5"/>
        <v>0</v>
      </c>
      <c r="BG187" s="149">
        <f t="shared" si="6"/>
        <v>0</v>
      </c>
      <c r="BH187" s="149">
        <f t="shared" si="7"/>
        <v>0</v>
      </c>
      <c r="BI187" s="149">
        <f t="shared" si="8"/>
        <v>0</v>
      </c>
      <c r="BJ187" s="17" t="s">
        <v>84</v>
      </c>
      <c r="BK187" s="149">
        <f t="shared" si="9"/>
        <v>0</v>
      </c>
      <c r="BL187" s="17" t="s">
        <v>261</v>
      </c>
      <c r="BM187" s="148" t="s">
        <v>1446</v>
      </c>
    </row>
    <row r="188" spans="2:65" s="1" customFormat="1" ht="16.5" customHeight="1">
      <c r="B188" s="136"/>
      <c r="C188" s="176" t="s">
        <v>323</v>
      </c>
      <c r="D188" s="176" t="s">
        <v>418</v>
      </c>
      <c r="E188" s="177" t="s">
        <v>1447</v>
      </c>
      <c r="F188" s="178" t="s">
        <v>1448</v>
      </c>
      <c r="G188" s="179" t="s">
        <v>434</v>
      </c>
      <c r="H188" s="180">
        <v>35</v>
      </c>
      <c r="I188" s="181"/>
      <c r="J188" s="182">
        <f t="shared" si="0"/>
        <v>0</v>
      </c>
      <c r="K188" s="178" t="s">
        <v>1</v>
      </c>
      <c r="L188" s="183"/>
      <c r="M188" s="184" t="s">
        <v>1</v>
      </c>
      <c r="N188" s="185" t="s">
        <v>41</v>
      </c>
      <c r="P188" s="146">
        <f t="shared" si="1"/>
        <v>0</v>
      </c>
      <c r="Q188" s="146">
        <v>0</v>
      </c>
      <c r="R188" s="146">
        <f t="shared" si="2"/>
        <v>0</v>
      </c>
      <c r="S188" s="146">
        <v>0</v>
      </c>
      <c r="T188" s="147">
        <f t="shared" si="3"/>
        <v>0</v>
      </c>
      <c r="AR188" s="148" t="s">
        <v>357</v>
      </c>
      <c r="AT188" s="148" t="s">
        <v>418</v>
      </c>
      <c r="AU188" s="148" t="s">
        <v>86</v>
      </c>
      <c r="AY188" s="17" t="s">
        <v>165</v>
      </c>
      <c r="BE188" s="149">
        <f t="shared" si="4"/>
        <v>0</v>
      </c>
      <c r="BF188" s="149">
        <f t="shared" si="5"/>
        <v>0</v>
      </c>
      <c r="BG188" s="149">
        <f t="shared" si="6"/>
        <v>0</v>
      </c>
      <c r="BH188" s="149">
        <f t="shared" si="7"/>
        <v>0</v>
      </c>
      <c r="BI188" s="149">
        <f t="shared" si="8"/>
        <v>0</v>
      </c>
      <c r="BJ188" s="17" t="s">
        <v>84</v>
      </c>
      <c r="BK188" s="149">
        <f t="shared" si="9"/>
        <v>0</v>
      </c>
      <c r="BL188" s="17" t="s">
        <v>261</v>
      </c>
      <c r="BM188" s="148" t="s">
        <v>1449</v>
      </c>
    </row>
    <row r="189" spans="2:65" s="1" customFormat="1" ht="16.5" customHeight="1">
      <c r="B189" s="136"/>
      <c r="C189" s="176" t="s">
        <v>329</v>
      </c>
      <c r="D189" s="176" t="s">
        <v>418</v>
      </c>
      <c r="E189" s="177" t="s">
        <v>1450</v>
      </c>
      <c r="F189" s="178" t="s">
        <v>1451</v>
      </c>
      <c r="G189" s="179" t="s">
        <v>620</v>
      </c>
      <c r="H189" s="180">
        <v>205.8</v>
      </c>
      <c r="I189" s="181"/>
      <c r="J189" s="182">
        <f t="shared" si="0"/>
        <v>0</v>
      </c>
      <c r="K189" s="178" t="s">
        <v>1</v>
      </c>
      <c r="L189" s="183"/>
      <c r="M189" s="184" t="s">
        <v>1</v>
      </c>
      <c r="N189" s="185" t="s">
        <v>41</v>
      </c>
      <c r="P189" s="146">
        <f t="shared" si="1"/>
        <v>0</v>
      </c>
      <c r="Q189" s="146">
        <v>0</v>
      </c>
      <c r="R189" s="146">
        <f t="shared" si="2"/>
        <v>0</v>
      </c>
      <c r="S189" s="146">
        <v>0</v>
      </c>
      <c r="T189" s="147">
        <f t="shared" si="3"/>
        <v>0</v>
      </c>
      <c r="AR189" s="148" t="s">
        <v>357</v>
      </c>
      <c r="AT189" s="148" t="s">
        <v>418</v>
      </c>
      <c r="AU189" s="148" t="s">
        <v>86</v>
      </c>
      <c r="AY189" s="17" t="s">
        <v>165</v>
      </c>
      <c r="BE189" s="149">
        <f t="shared" si="4"/>
        <v>0</v>
      </c>
      <c r="BF189" s="149">
        <f t="shared" si="5"/>
        <v>0</v>
      </c>
      <c r="BG189" s="149">
        <f t="shared" si="6"/>
        <v>0</v>
      </c>
      <c r="BH189" s="149">
        <f t="shared" si="7"/>
        <v>0</v>
      </c>
      <c r="BI189" s="149">
        <f t="shared" si="8"/>
        <v>0</v>
      </c>
      <c r="BJ189" s="17" t="s">
        <v>84</v>
      </c>
      <c r="BK189" s="149">
        <f t="shared" si="9"/>
        <v>0</v>
      </c>
      <c r="BL189" s="17" t="s">
        <v>261</v>
      </c>
      <c r="BM189" s="148" t="s">
        <v>1452</v>
      </c>
    </row>
    <row r="190" spans="2:65" s="12" customFormat="1">
      <c r="B190" s="156"/>
      <c r="D190" s="154" t="s">
        <v>177</v>
      </c>
      <c r="E190" s="157" t="s">
        <v>1</v>
      </c>
      <c r="F190" s="158" t="s">
        <v>1404</v>
      </c>
      <c r="H190" s="159">
        <v>205.8</v>
      </c>
      <c r="I190" s="160"/>
      <c r="L190" s="156"/>
      <c r="M190" s="161"/>
      <c r="T190" s="162"/>
      <c r="AT190" s="157" t="s">
        <v>177</v>
      </c>
      <c r="AU190" s="157" t="s">
        <v>86</v>
      </c>
      <c r="AV190" s="12" t="s">
        <v>86</v>
      </c>
      <c r="AW190" s="12" t="s">
        <v>32</v>
      </c>
      <c r="AX190" s="12" t="s">
        <v>84</v>
      </c>
      <c r="AY190" s="157" t="s">
        <v>165</v>
      </c>
    </row>
    <row r="191" spans="2:65" s="1" customFormat="1" ht="16.5" customHeight="1">
      <c r="B191" s="136"/>
      <c r="C191" s="176" t="s">
        <v>334</v>
      </c>
      <c r="D191" s="176" t="s">
        <v>418</v>
      </c>
      <c r="E191" s="177" t="s">
        <v>1453</v>
      </c>
      <c r="F191" s="178" t="s">
        <v>1454</v>
      </c>
      <c r="G191" s="179" t="s">
        <v>620</v>
      </c>
      <c r="H191" s="180">
        <v>262.5</v>
      </c>
      <c r="I191" s="181"/>
      <c r="J191" s="182">
        <f>ROUND(I191*H191,2)</f>
        <v>0</v>
      </c>
      <c r="K191" s="178" t="s">
        <v>1</v>
      </c>
      <c r="L191" s="183"/>
      <c r="M191" s="184" t="s">
        <v>1</v>
      </c>
      <c r="N191" s="185" t="s">
        <v>41</v>
      </c>
      <c r="P191" s="146">
        <f>O191*H191</f>
        <v>0</v>
      </c>
      <c r="Q191" s="146">
        <v>0</v>
      </c>
      <c r="R191" s="146">
        <f>Q191*H191</f>
        <v>0</v>
      </c>
      <c r="S191" s="146">
        <v>0</v>
      </c>
      <c r="T191" s="147">
        <f>S191*H191</f>
        <v>0</v>
      </c>
      <c r="AR191" s="148" t="s">
        <v>357</v>
      </c>
      <c r="AT191" s="148" t="s">
        <v>418</v>
      </c>
      <c r="AU191" s="148" t="s">
        <v>86</v>
      </c>
      <c r="AY191" s="17" t="s">
        <v>165</v>
      </c>
      <c r="BE191" s="149">
        <f>IF(N191="základní",J191,0)</f>
        <v>0</v>
      </c>
      <c r="BF191" s="149">
        <f>IF(N191="snížená",J191,0)</f>
        <v>0</v>
      </c>
      <c r="BG191" s="149">
        <f>IF(N191="zákl. přenesená",J191,0)</f>
        <v>0</v>
      </c>
      <c r="BH191" s="149">
        <f>IF(N191="sníž. přenesená",J191,0)</f>
        <v>0</v>
      </c>
      <c r="BI191" s="149">
        <f>IF(N191="nulová",J191,0)</f>
        <v>0</v>
      </c>
      <c r="BJ191" s="17" t="s">
        <v>84</v>
      </c>
      <c r="BK191" s="149">
        <f>ROUND(I191*H191,2)</f>
        <v>0</v>
      </c>
      <c r="BL191" s="17" t="s">
        <v>261</v>
      </c>
      <c r="BM191" s="148" t="s">
        <v>1455</v>
      </c>
    </row>
    <row r="192" spans="2:65" s="12" customFormat="1">
      <c r="B192" s="156"/>
      <c r="D192" s="154" t="s">
        <v>177</v>
      </c>
      <c r="E192" s="157" t="s">
        <v>1</v>
      </c>
      <c r="F192" s="158" t="s">
        <v>2152</v>
      </c>
      <c r="H192" s="159">
        <v>262.5</v>
      </c>
      <c r="I192" s="160"/>
      <c r="L192" s="156"/>
      <c r="M192" s="161"/>
      <c r="T192" s="162"/>
      <c r="AT192" s="157" t="s">
        <v>177</v>
      </c>
      <c r="AU192" s="157" t="s">
        <v>86</v>
      </c>
      <c r="AV192" s="12" t="s">
        <v>86</v>
      </c>
      <c r="AW192" s="12" t="s">
        <v>32</v>
      </c>
      <c r="AX192" s="12" t="s">
        <v>84</v>
      </c>
      <c r="AY192" s="157" t="s">
        <v>165</v>
      </c>
    </row>
    <row r="193" spans="2:65" s="1" customFormat="1" ht="16.5" customHeight="1">
      <c r="B193" s="136"/>
      <c r="C193" s="137" t="s">
        <v>339</v>
      </c>
      <c r="D193" s="137" t="s">
        <v>167</v>
      </c>
      <c r="E193" s="138" t="s">
        <v>1456</v>
      </c>
      <c r="F193" s="139" t="s">
        <v>1457</v>
      </c>
      <c r="G193" s="140" t="s">
        <v>620</v>
      </c>
      <c r="H193" s="141">
        <v>112</v>
      </c>
      <c r="I193" s="142"/>
      <c r="J193" s="143">
        <f>ROUND(I193*H193,2)</f>
        <v>0</v>
      </c>
      <c r="K193" s="139" t="s">
        <v>171</v>
      </c>
      <c r="L193" s="32"/>
      <c r="M193" s="144" t="s">
        <v>1</v>
      </c>
      <c r="N193" s="145" t="s">
        <v>41</v>
      </c>
      <c r="P193" s="146">
        <f>O193*H193</f>
        <v>0</v>
      </c>
      <c r="Q193" s="146">
        <v>0</v>
      </c>
      <c r="R193" s="146">
        <f>Q193*H193</f>
        <v>0</v>
      </c>
      <c r="S193" s="146">
        <v>0</v>
      </c>
      <c r="T193" s="147">
        <f>S193*H193</f>
        <v>0</v>
      </c>
      <c r="AR193" s="148" t="s">
        <v>261</v>
      </c>
      <c r="AT193" s="148" t="s">
        <v>167</v>
      </c>
      <c r="AU193" s="148" t="s">
        <v>86</v>
      </c>
      <c r="AY193" s="17" t="s">
        <v>165</v>
      </c>
      <c r="BE193" s="149">
        <f>IF(N193="základní",J193,0)</f>
        <v>0</v>
      </c>
      <c r="BF193" s="149">
        <f>IF(N193="snížená",J193,0)</f>
        <v>0</v>
      </c>
      <c r="BG193" s="149">
        <f>IF(N193="zákl. přenesená",J193,0)</f>
        <v>0</v>
      </c>
      <c r="BH193" s="149">
        <f>IF(N193="sníž. přenesená",J193,0)</f>
        <v>0</v>
      </c>
      <c r="BI193" s="149">
        <f>IF(N193="nulová",J193,0)</f>
        <v>0</v>
      </c>
      <c r="BJ193" s="17" t="s">
        <v>84</v>
      </c>
      <c r="BK193" s="149">
        <f>ROUND(I193*H193,2)</f>
        <v>0</v>
      </c>
      <c r="BL193" s="17" t="s">
        <v>261</v>
      </c>
      <c r="BM193" s="148" t="s">
        <v>1458</v>
      </c>
    </row>
    <row r="194" spans="2:65" s="1" customFormat="1">
      <c r="B194" s="32"/>
      <c r="D194" s="150" t="s">
        <v>173</v>
      </c>
      <c r="F194" s="151" t="s">
        <v>1459</v>
      </c>
      <c r="I194" s="152"/>
      <c r="L194" s="32"/>
      <c r="M194" s="153"/>
      <c r="T194" s="56"/>
      <c r="AT194" s="17" t="s">
        <v>173</v>
      </c>
      <c r="AU194" s="17" t="s">
        <v>86</v>
      </c>
    </row>
    <row r="195" spans="2:65" s="14" customFormat="1">
      <c r="B195" s="170"/>
      <c r="D195" s="154" t="s">
        <v>177</v>
      </c>
      <c r="E195" s="171" t="s">
        <v>1</v>
      </c>
      <c r="F195" s="172" t="s">
        <v>1363</v>
      </c>
      <c r="H195" s="171" t="s">
        <v>1</v>
      </c>
      <c r="I195" s="173"/>
      <c r="L195" s="170"/>
      <c r="M195" s="174"/>
      <c r="T195" s="175"/>
      <c r="AT195" s="171" t="s">
        <v>177</v>
      </c>
      <c r="AU195" s="171" t="s">
        <v>86</v>
      </c>
      <c r="AV195" s="14" t="s">
        <v>84</v>
      </c>
      <c r="AW195" s="14" t="s">
        <v>32</v>
      </c>
      <c r="AX195" s="14" t="s">
        <v>76</v>
      </c>
      <c r="AY195" s="171" t="s">
        <v>165</v>
      </c>
    </row>
    <row r="196" spans="2:65" s="14" customFormat="1">
      <c r="B196" s="170"/>
      <c r="D196" s="154" t="s">
        <v>177</v>
      </c>
      <c r="E196" s="171" t="s">
        <v>1</v>
      </c>
      <c r="F196" s="172" t="s">
        <v>1460</v>
      </c>
      <c r="H196" s="171" t="s">
        <v>1</v>
      </c>
      <c r="I196" s="173"/>
      <c r="L196" s="170"/>
      <c r="M196" s="174"/>
      <c r="T196" s="175"/>
      <c r="AT196" s="171" t="s">
        <v>177</v>
      </c>
      <c r="AU196" s="171" t="s">
        <v>86</v>
      </c>
      <c r="AV196" s="14" t="s">
        <v>84</v>
      </c>
      <c r="AW196" s="14" t="s">
        <v>32</v>
      </c>
      <c r="AX196" s="14" t="s">
        <v>76</v>
      </c>
      <c r="AY196" s="171" t="s">
        <v>165</v>
      </c>
    </row>
    <row r="197" spans="2:65" s="12" customFormat="1">
      <c r="B197" s="156"/>
      <c r="D197" s="154" t="s">
        <v>177</v>
      </c>
      <c r="E197" s="157" t="s">
        <v>1</v>
      </c>
      <c r="F197" s="158" t="s">
        <v>1461</v>
      </c>
      <c r="H197" s="159">
        <v>112</v>
      </c>
      <c r="I197" s="160"/>
      <c r="L197" s="156"/>
      <c r="M197" s="161"/>
      <c r="T197" s="162"/>
      <c r="AT197" s="157" t="s">
        <v>177</v>
      </c>
      <c r="AU197" s="157" t="s">
        <v>86</v>
      </c>
      <c r="AV197" s="12" t="s">
        <v>86</v>
      </c>
      <c r="AW197" s="12" t="s">
        <v>32</v>
      </c>
      <c r="AX197" s="12" t="s">
        <v>84</v>
      </c>
      <c r="AY197" s="157" t="s">
        <v>165</v>
      </c>
    </row>
    <row r="198" spans="2:65" s="1" customFormat="1" ht="16.5" customHeight="1">
      <c r="B198" s="136"/>
      <c r="C198" s="176" t="s">
        <v>347</v>
      </c>
      <c r="D198" s="176" t="s">
        <v>418</v>
      </c>
      <c r="E198" s="177" t="s">
        <v>1462</v>
      </c>
      <c r="F198" s="178" t="s">
        <v>1463</v>
      </c>
      <c r="G198" s="179" t="s">
        <v>620</v>
      </c>
      <c r="H198" s="180">
        <v>112</v>
      </c>
      <c r="I198" s="181"/>
      <c r="J198" s="182">
        <f>ROUND(I198*H198,2)</f>
        <v>0</v>
      </c>
      <c r="K198" s="178" t="s">
        <v>171</v>
      </c>
      <c r="L198" s="183"/>
      <c r="M198" s="184" t="s">
        <v>1</v>
      </c>
      <c r="N198" s="185" t="s">
        <v>41</v>
      </c>
      <c r="P198" s="146">
        <f>O198*H198</f>
        <v>0</v>
      </c>
      <c r="Q198" s="146">
        <v>1.9E-3</v>
      </c>
      <c r="R198" s="146">
        <f>Q198*H198</f>
        <v>0.21279999999999999</v>
      </c>
      <c r="S198" s="146">
        <v>0</v>
      </c>
      <c r="T198" s="147">
        <f>S198*H198</f>
        <v>0</v>
      </c>
      <c r="AR198" s="148" t="s">
        <v>357</v>
      </c>
      <c r="AT198" s="148" t="s">
        <v>418</v>
      </c>
      <c r="AU198" s="148" t="s">
        <v>86</v>
      </c>
      <c r="AY198" s="17" t="s">
        <v>165</v>
      </c>
      <c r="BE198" s="149">
        <f>IF(N198="základní",J198,0)</f>
        <v>0</v>
      </c>
      <c r="BF198" s="149">
        <f>IF(N198="snížená",J198,0)</f>
        <v>0</v>
      </c>
      <c r="BG198" s="149">
        <f>IF(N198="zákl. přenesená",J198,0)</f>
        <v>0</v>
      </c>
      <c r="BH198" s="149">
        <f>IF(N198="sníž. přenesená",J198,0)</f>
        <v>0</v>
      </c>
      <c r="BI198" s="149">
        <f>IF(N198="nulová",J198,0)</f>
        <v>0</v>
      </c>
      <c r="BJ198" s="17" t="s">
        <v>84</v>
      </c>
      <c r="BK198" s="149">
        <f>ROUND(I198*H198,2)</f>
        <v>0</v>
      </c>
      <c r="BL198" s="17" t="s">
        <v>261</v>
      </c>
      <c r="BM198" s="148" t="s">
        <v>1464</v>
      </c>
    </row>
    <row r="199" spans="2:65" s="1" customFormat="1" ht="16.5" customHeight="1">
      <c r="B199" s="136"/>
      <c r="C199" s="176" t="s">
        <v>352</v>
      </c>
      <c r="D199" s="176" t="s">
        <v>418</v>
      </c>
      <c r="E199" s="177" t="s">
        <v>1465</v>
      </c>
      <c r="F199" s="178" t="s">
        <v>1466</v>
      </c>
      <c r="G199" s="179" t="s">
        <v>434</v>
      </c>
      <c r="H199" s="180">
        <v>168</v>
      </c>
      <c r="I199" s="181"/>
      <c r="J199" s="182">
        <f>ROUND(I199*H199,2)</f>
        <v>0</v>
      </c>
      <c r="K199" s="178" t="s">
        <v>1</v>
      </c>
      <c r="L199" s="183"/>
      <c r="M199" s="184" t="s">
        <v>1</v>
      </c>
      <c r="N199" s="185" t="s">
        <v>41</v>
      </c>
      <c r="P199" s="146">
        <f>O199*H199</f>
        <v>0</v>
      </c>
      <c r="Q199" s="146">
        <v>0</v>
      </c>
      <c r="R199" s="146">
        <f>Q199*H199</f>
        <v>0</v>
      </c>
      <c r="S199" s="146">
        <v>0</v>
      </c>
      <c r="T199" s="147">
        <f>S199*H199</f>
        <v>0</v>
      </c>
      <c r="AR199" s="148" t="s">
        <v>357</v>
      </c>
      <c r="AT199" s="148" t="s">
        <v>418</v>
      </c>
      <c r="AU199" s="148" t="s">
        <v>86</v>
      </c>
      <c r="AY199" s="17" t="s">
        <v>165</v>
      </c>
      <c r="BE199" s="149">
        <f>IF(N199="základní",J199,0)</f>
        <v>0</v>
      </c>
      <c r="BF199" s="149">
        <f>IF(N199="snížená",J199,0)</f>
        <v>0</v>
      </c>
      <c r="BG199" s="149">
        <f>IF(N199="zákl. přenesená",J199,0)</f>
        <v>0</v>
      </c>
      <c r="BH199" s="149">
        <f>IF(N199="sníž. přenesená",J199,0)</f>
        <v>0</v>
      </c>
      <c r="BI199" s="149">
        <f>IF(N199="nulová",J199,0)</f>
        <v>0</v>
      </c>
      <c r="BJ199" s="17" t="s">
        <v>84</v>
      </c>
      <c r="BK199" s="149">
        <f>ROUND(I199*H199,2)</f>
        <v>0</v>
      </c>
      <c r="BL199" s="17" t="s">
        <v>261</v>
      </c>
      <c r="BM199" s="148" t="s">
        <v>1467</v>
      </c>
    </row>
    <row r="200" spans="2:65" s="1" customFormat="1" ht="16.5" customHeight="1">
      <c r="B200" s="136"/>
      <c r="C200" s="137" t="s">
        <v>357</v>
      </c>
      <c r="D200" s="137" t="s">
        <v>167</v>
      </c>
      <c r="E200" s="138" t="s">
        <v>1468</v>
      </c>
      <c r="F200" s="139" t="s">
        <v>1469</v>
      </c>
      <c r="G200" s="140" t="s">
        <v>448</v>
      </c>
      <c r="H200" s="141">
        <v>90</v>
      </c>
      <c r="I200" s="142"/>
      <c r="J200" s="143">
        <f>ROUND(I200*H200,2)</f>
        <v>0</v>
      </c>
      <c r="K200" s="139" t="s">
        <v>171</v>
      </c>
      <c r="L200" s="32"/>
      <c r="M200" s="144" t="s">
        <v>1</v>
      </c>
      <c r="N200" s="145" t="s">
        <v>41</v>
      </c>
      <c r="P200" s="146">
        <f>O200*H200</f>
        <v>0</v>
      </c>
      <c r="Q200" s="146">
        <v>0</v>
      </c>
      <c r="R200" s="146">
        <f>Q200*H200</f>
        <v>0</v>
      </c>
      <c r="S200" s="146">
        <v>0</v>
      </c>
      <c r="T200" s="147">
        <f>S200*H200</f>
        <v>0</v>
      </c>
      <c r="AR200" s="148" t="s">
        <v>261</v>
      </c>
      <c r="AT200" s="148" t="s">
        <v>167</v>
      </c>
      <c r="AU200" s="148" t="s">
        <v>86</v>
      </c>
      <c r="AY200" s="17" t="s">
        <v>165</v>
      </c>
      <c r="BE200" s="149">
        <f>IF(N200="základní",J200,0)</f>
        <v>0</v>
      </c>
      <c r="BF200" s="149">
        <f>IF(N200="snížená",J200,0)</f>
        <v>0</v>
      </c>
      <c r="BG200" s="149">
        <f>IF(N200="zákl. přenesená",J200,0)</f>
        <v>0</v>
      </c>
      <c r="BH200" s="149">
        <f>IF(N200="sníž. přenesená",J200,0)</f>
        <v>0</v>
      </c>
      <c r="BI200" s="149">
        <f>IF(N200="nulová",J200,0)</f>
        <v>0</v>
      </c>
      <c r="BJ200" s="17" t="s">
        <v>84</v>
      </c>
      <c r="BK200" s="149">
        <f>ROUND(I200*H200,2)</f>
        <v>0</v>
      </c>
      <c r="BL200" s="17" t="s">
        <v>261</v>
      </c>
      <c r="BM200" s="148" t="s">
        <v>1470</v>
      </c>
    </row>
    <row r="201" spans="2:65" s="1" customFormat="1">
      <c r="B201" s="32"/>
      <c r="D201" s="150" t="s">
        <v>173</v>
      </c>
      <c r="F201" s="151" t="s">
        <v>1471</v>
      </c>
      <c r="I201" s="152"/>
      <c r="L201" s="32"/>
      <c r="M201" s="153"/>
      <c r="T201" s="56"/>
      <c r="AT201" s="17" t="s">
        <v>173</v>
      </c>
      <c r="AU201" s="17" t="s">
        <v>86</v>
      </c>
    </row>
    <row r="202" spans="2:65" s="14" customFormat="1">
      <c r="B202" s="170"/>
      <c r="D202" s="154" t="s">
        <v>177</v>
      </c>
      <c r="E202" s="171" t="s">
        <v>1</v>
      </c>
      <c r="F202" s="172" t="s">
        <v>1363</v>
      </c>
      <c r="H202" s="171" t="s">
        <v>1</v>
      </c>
      <c r="I202" s="173"/>
      <c r="L202" s="170"/>
      <c r="M202" s="174"/>
      <c r="T202" s="175"/>
      <c r="AT202" s="171" t="s">
        <v>177</v>
      </c>
      <c r="AU202" s="171" t="s">
        <v>86</v>
      </c>
      <c r="AV202" s="14" t="s">
        <v>84</v>
      </c>
      <c r="AW202" s="14" t="s">
        <v>32</v>
      </c>
      <c r="AX202" s="14" t="s">
        <v>76</v>
      </c>
      <c r="AY202" s="171" t="s">
        <v>165</v>
      </c>
    </row>
    <row r="203" spans="2:65" s="14" customFormat="1">
      <c r="B203" s="170"/>
      <c r="D203" s="154" t="s">
        <v>177</v>
      </c>
      <c r="E203" s="171" t="s">
        <v>1</v>
      </c>
      <c r="F203" s="172" t="s">
        <v>1472</v>
      </c>
      <c r="H203" s="171" t="s">
        <v>1</v>
      </c>
      <c r="I203" s="173"/>
      <c r="L203" s="170"/>
      <c r="M203" s="174"/>
      <c r="T203" s="175"/>
      <c r="AT203" s="171" t="s">
        <v>177</v>
      </c>
      <c r="AU203" s="171" t="s">
        <v>86</v>
      </c>
      <c r="AV203" s="14" t="s">
        <v>84</v>
      </c>
      <c r="AW203" s="14" t="s">
        <v>32</v>
      </c>
      <c r="AX203" s="14" t="s">
        <v>76</v>
      </c>
      <c r="AY203" s="171" t="s">
        <v>165</v>
      </c>
    </row>
    <row r="204" spans="2:65" s="12" customFormat="1">
      <c r="B204" s="156"/>
      <c r="D204" s="154" t="s">
        <v>177</v>
      </c>
      <c r="E204" s="157" t="s">
        <v>1</v>
      </c>
      <c r="F204" s="158" t="s">
        <v>1473</v>
      </c>
      <c r="H204" s="159">
        <v>89.6</v>
      </c>
      <c r="I204" s="160"/>
      <c r="L204" s="156"/>
      <c r="M204" s="161"/>
      <c r="T204" s="162"/>
      <c r="AT204" s="157" t="s">
        <v>177</v>
      </c>
      <c r="AU204" s="157" t="s">
        <v>86</v>
      </c>
      <c r="AV204" s="12" t="s">
        <v>86</v>
      </c>
      <c r="AW204" s="12" t="s">
        <v>32</v>
      </c>
      <c r="AX204" s="12" t="s">
        <v>76</v>
      </c>
      <c r="AY204" s="157" t="s">
        <v>165</v>
      </c>
    </row>
    <row r="205" spans="2:65" s="12" customFormat="1">
      <c r="B205" s="156"/>
      <c r="D205" s="154" t="s">
        <v>177</v>
      </c>
      <c r="E205" s="157" t="s">
        <v>1</v>
      </c>
      <c r="F205" s="158" t="s">
        <v>687</v>
      </c>
      <c r="H205" s="159">
        <v>90</v>
      </c>
      <c r="I205" s="160"/>
      <c r="L205" s="156"/>
      <c r="M205" s="161"/>
      <c r="T205" s="162"/>
      <c r="AT205" s="157" t="s">
        <v>177</v>
      </c>
      <c r="AU205" s="157" t="s">
        <v>86</v>
      </c>
      <c r="AV205" s="12" t="s">
        <v>86</v>
      </c>
      <c r="AW205" s="12" t="s">
        <v>32</v>
      </c>
      <c r="AX205" s="12" t="s">
        <v>84</v>
      </c>
      <c r="AY205" s="157" t="s">
        <v>165</v>
      </c>
    </row>
    <row r="206" spans="2:65" s="1" customFormat="1" ht="16.5" customHeight="1">
      <c r="B206" s="136"/>
      <c r="C206" s="176" t="s">
        <v>362</v>
      </c>
      <c r="D206" s="176" t="s">
        <v>418</v>
      </c>
      <c r="E206" s="177" t="s">
        <v>1474</v>
      </c>
      <c r="F206" s="178" t="s">
        <v>1475</v>
      </c>
      <c r="G206" s="179" t="s">
        <v>448</v>
      </c>
      <c r="H206" s="180">
        <v>90</v>
      </c>
      <c r="I206" s="181"/>
      <c r="J206" s="182">
        <f>ROUND(I206*H206,2)</f>
        <v>0</v>
      </c>
      <c r="K206" s="178" t="s">
        <v>171</v>
      </c>
      <c r="L206" s="183"/>
      <c r="M206" s="184" t="s">
        <v>1</v>
      </c>
      <c r="N206" s="185" t="s">
        <v>41</v>
      </c>
      <c r="P206" s="146">
        <f>O206*H206</f>
        <v>0</v>
      </c>
      <c r="Q206" s="146">
        <v>1.3999999999999999E-4</v>
      </c>
      <c r="R206" s="146">
        <f>Q206*H206</f>
        <v>1.2599999999999998E-2</v>
      </c>
      <c r="S206" s="146">
        <v>0</v>
      </c>
      <c r="T206" s="147">
        <f>S206*H206</f>
        <v>0</v>
      </c>
      <c r="AR206" s="148" t="s">
        <v>357</v>
      </c>
      <c r="AT206" s="148" t="s">
        <v>418</v>
      </c>
      <c r="AU206" s="148" t="s">
        <v>86</v>
      </c>
      <c r="AY206" s="17" t="s">
        <v>165</v>
      </c>
      <c r="BE206" s="149">
        <f>IF(N206="základní",J206,0)</f>
        <v>0</v>
      </c>
      <c r="BF206" s="149">
        <f>IF(N206="snížená",J206,0)</f>
        <v>0</v>
      </c>
      <c r="BG206" s="149">
        <f>IF(N206="zákl. přenesená",J206,0)</f>
        <v>0</v>
      </c>
      <c r="BH206" s="149">
        <f>IF(N206="sníž. přenesená",J206,0)</f>
        <v>0</v>
      </c>
      <c r="BI206" s="149">
        <f>IF(N206="nulová",J206,0)</f>
        <v>0</v>
      </c>
      <c r="BJ206" s="17" t="s">
        <v>84</v>
      </c>
      <c r="BK206" s="149">
        <f>ROUND(I206*H206,2)</f>
        <v>0</v>
      </c>
      <c r="BL206" s="17" t="s">
        <v>261</v>
      </c>
      <c r="BM206" s="148" t="s">
        <v>1476</v>
      </c>
    </row>
    <row r="207" spans="2:65" s="1" customFormat="1" ht="16.5" customHeight="1">
      <c r="B207" s="136"/>
      <c r="C207" s="176" t="s">
        <v>368</v>
      </c>
      <c r="D207" s="176" t="s">
        <v>418</v>
      </c>
      <c r="E207" s="177" t="s">
        <v>1477</v>
      </c>
      <c r="F207" s="178" t="s">
        <v>1478</v>
      </c>
      <c r="G207" s="179" t="s">
        <v>620</v>
      </c>
      <c r="H207" s="180">
        <v>180</v>
      </c>
      <c r="I207" s="181"/>
      <c r="J207" s="182">
        <f>ROUND(I207*H207,2)</f>
        <v>0</v>
      </c>
      <c r="K207" s="178" t="s">
        <v>171</v>
      </c>
      <c r="L207" s="183"/>
      <c r="M207" s="184" t="s">
        <v>1</v>
      </c>
      <c r="N207" s="185" t="s">
        <v>41</v>
      </c>
      <c r="P207" s="146">
        <f>O207*H207</f>
        <v>0</v>
      </c>
      <c r="Q207" s="146">
        <v>3.1E-4</v>
      </c>
      <c r="R207" s="146">
        <f>Q207*H207</f>
        <v>5.5800000000000002E-2</v>
      </c>
      <c r="S207" s="146">
        <v>0</v>
      </c>
      <c r="T207" s="147">
        <f>S207*H207</f>
        <v>0</v>
      </c>
      <c r="AR207" s="148" t="s">
        <v>357</v>
      </c>
      <c r="AT207" s="148" t="s">
        <v>418</v>
      </c>
      <c r="AU207" s="148" t="s">
        <v>86</v>
      </c>
      <c r="AY207" s="17" t="s">
        <v>165</v>
      </c>
      <c r="BE207" s="149">
        <f>IF(N207="základní",J207,0)</f>
        <v>0</v>
      </c>
      <c r="BF207" s="149">
        <f>IF(N207="snížená",J207,0)</f>
        <v>0</v>
      </c>
      <c r="BG207" s="149">
        <f>IF(N207="zákl. přenesená",J207,0)</f>
        <v>0</v>
      </c>
      <c r="BH207" s="149">
        <f>IF(N207="sníž. přenesená",J207,0)</f>
        <v>0</v>
      </c>
      <c r="BI207" s="149">
        <f>IF(N207="nulová",J207,0)</f>
        <v>0</v>
      </c>
      <c r="BJ207" s="17" t="s">
        <v>84</v>
      </c>
      <c r="BK207" s="149">
        <f>ROUND(I207*H207,2)</f>
        <v>0</v>
      </c>
      <c r="BL207" s="17" t="s">
        <v>261</v>
      </c>
      <c r="BM207" s="148" t="s">
        <v>1479</v>
      </c>
    </row>
    <row r="208" spans="2:65" s="1" customFormat="1" ht="24.2" customHeight="1">
      <c r="B208" s="136"/>
      <c r="C208" s="137" t="s">
        <v>375</v>
      </c>
      <c r="D208" s="137" t="s">
        <v>167</v>
      </c>
      <c r="E208" s="138" t="s">
        <v>1480</v>
      </c>
      <c r="F208" s="139" t="s">
        <v>1481</v>
      </c>
      <c r="G208" s="140" t="s">
        <v>448</v>
      </c>
      <c r="H208" s="141">
        <v>95</v>
      </c>
      <c r="I208" s="142"/>
      <c r="J208" s="143">
        <f>ROUND(I208*H208,2)</f>
        <v>0</v>
      </c>
      <c r="K208" s="139" t="s">
        <v>171</v>
      </c>
      <c r="L208" s="32"/>
      <c r="M208" s="144" t="s">
        <v>1</v>
      </c>
      <c r="N208" s="145" t="s">
        <v>41</v>
      </c>
      <c r="P208" s="146">
        <f>O208*H208</f>
        <v>0</v>
      </c>
      <c r="Q208" s="146">
        <v>0</v>
      </c>
      <c r="R208" s="146">
        <f>Q208*H208</f>
        <v>0</v>
      </c>
      <c r="S208" s="146">
        <v>0</v>
      </c>
      <c r="T208" s="147">
        <f>S208*H208</f>
        <v>0</v>
      </c>
      <c r="AR208" s="148" t="s">
        <v>261</v>
      </c>
      <c r="AT208" s="148" t="s">
        <v>167</v>
      </c>
      <c r="AU208" s="148" t="s">
        <v>86</v>
      </c>
      <c r="AY208" s="17" t="s">
        <v>165</v>
      </c>
      <c r="BE208" s="149">
        <f>IF(N208="základní",J208,0)</f>
        <v>0</v>
      </c>
      <c r="BF208" s="149">
        <f>IF(N208="snížená",J208,0)</f>
        <v>0</v>
      </c>
      <c r="BG208" s="149">
        <f>IF(N208="zákl. přenesená",J208,0)</f>
        <v>0</v>
      </c>
      <c r="BH208" s="149">
        <f>IF(N208="sníž. přenesená",J208,0)</f>
        <v>0</v>
      </c>
      <c r="BI208" s="149">
        <f>IF(N208="nulová",J208,0)</f>
        <v>0</v>
      </c>
      <c r="BJ208" s="17" t="s">
        <v>84</v>
      </c>
      <c r="BK208" s="149">
        <f>ROUND(I208*H208,2)</f>
        <v>0</v>
      </c>
      <c r="BL208" s="17" t="s">
        <v>261</v>
      </c>
      <c r="BM208" s="148" t="s">
        <v>1482</v>
      </c>
    </row>
    <row r="209" spans="2:65" s="1" customFormat="1">
      <c r="B209" s="32"/>
      <c r="D209" s="150" t="s">
        <v>173</v>
      </c>
      <c r="F209" s="151" t="s">
        <v>1483</v>
      </c>
      <c r="I209" s="152"/>
      <c r="L209" s="32"/>
      <c r="M209" s="153"/>
      <c r="T209" s="56"/>
      <c r="AT209" s="17" t="s">
        <v>173</v>
      </c>
      <c r="AU209" s="17" t="s">
        <v>86</v>
      </c>
    </row>
    <row r="210" spans="2:65" s="14" customFormat="1">
      <c r="B210" s="170"/>
      <c r="D210" s="154" t="s">
        <v>177</v>
      </c>
      <c r="E210" s="171" t="s">
        <v>1</v>
      </c>
      <c r="F210" s="172" t="s">
        <v>1363</v>
      </c>
      <c r="H210" s="171" t="s">
        <v>1</v>
      </c>
      <c r="I210" s="173"/>
      <c r="L210" s="170"/>
      <c r="M210" s="174"/>
      <c r="T210" s="175"/>
      <c r="AT210" s="171" t="s">
        <v>177</v>
      </c>
      <c r="AU210" s="171" t="s">
        <v>86</v>
      </c>
      <c r="AV210" s="14" t="s">
        <v>84</v>
      </c>
      <c r="AW210" s="14" t="s">
        <v>32</v>
      </c>
      <c r="AX210" s="14" t="s">
        <v>76</v>
      </c>
      <c r="AY210" s="171" t="s">
        <v>165</v>
      </c>
    </row>
    <row r="211" spans="2:65" s="12" customFormat="1">
      <c r="B211" s="156"/>
      <c r="D211" s="154" t="s">
        <v>177</v>
      </c>
      <c r="E211" s="157" t="s">
        <v>1</v>
      </c>
      <c r="F211" s="158" t="s">
        <v>713</v>
      </c>
      <c r="H211" s="159">
        <v>95</v>
      </c>
      <c r="I211" s="160"/>
      <c r="L211" s="156"/>
      <c r="M211" s="161"/>
      <c r="T211" s="162"/>
      <c r="AT211" s="157" t="s">
        <v>177</v>
      </c>
      <c r="AU211" s="157" t="s">
        <v>86</v>
      </c>
      <c r="AV211" s="12" t="s">
        <v>86</v>
      </c>
      <c r="AW211" s="12" t="s">
        <v>32</v>
      </c>
      <c r="AX211" s="12" t="s">
        <v>84</v>
      </c>
      <c r="AY211" s="157" t="s">
        <v>165</v>
      </c>
    </row>
    <row r="212" spans="2:65" s="1" customFormat="1" ht="16.5" customHeight="1">
      <c r="B212" s="136"/>
      <c r="C212" s="176" t="s">
        <v>384</v>
      </c>
      <c r="D212" s="176" t="s">
        <v>418</v>
      </c>
      <c r="E212" s="177" t="s">
        <v>1484</v>
      </c>
      <c r="F212" s="178" t="s">
        <v>1485</v>
      </c>
      <c r="G212" s="179" t="s">
        <v>448</v>
      </c>
      <c r="H212" s="180">
        <v>95</v>
      </c>
      <c r="I212" s="181"/>
      <c r="J212" s="182">
        <f>ROUND(I212*H212,2)</f>
        <v>0</v>
      </c>
      <c r="K212" s="178" t="s">
        <v>171</v>
      </c>
      <c r="L212" s="183"/>
      <c r="M212" s="184" t="s">
        <v>1</v>
      </c>
      <c r="N212" s="185" t="s">
        <v>41</v>
      </c>
      <c r="P212" s="146">
        <f>O212*H212</f>
        <v>0</v>
      </c>
      <c r="Q212" s="146">
        <v>5.0000000000000002E-5</v>
      </c>
      <c r="R212" s="146">
        <f>Q212*H212</f>
        <v>4.7499999999999999E-3</v>
      </c>
      <c r="S212" s="146">
        <v>0</v>
      </c>
      <c r="T212" s="147">
        <f>S212*H212</f>
        <v>0</v>
      </c>
      <c r="AR212" s="148" t="s">
        <v>357</v>
      </c>
      <c r="AT212" s="148" t="s">
        <v>418</v>
      </c>
      <c r="AU212" s="148" t="s">
        <v>86</v>
      </c>
      <c r="AY212" s="17" t="s">
        <v>165</v>
      </c>
      <c r="BE212" s="149">
        <f>IF(N212="základní",J212,0)</f>
        <v>0</v>
      </c>
      <c r="BF212" s="149">
        <f>IF(N212="snížená",J212,0)</f>
        <v>0</v>
      </c>
      <c r="BG212" s="149">
        <f>IF(N212="zákl. přenesená",J212,0)</f>
        <v>0</v>
      </c>
      <c r="BH212" s="149">
        <f>IF(N212="sníž. přenesená",J212,0)</f>
        <v>0</v>
      </c>
      <c r="BI212" s="149">
        <f>IF(N212="nulová",J212,0)</f>
        <v>0</v>
      </c>
      <c r="BJ212" s="17" t="s">
        <v>84</v>
      </c>
      <c r="BK212" s="149">
        <f>ROUND(I212*H212,2)</f>
        <v>0</v>
      </c>
      <c r="BL212" s="17" t="s">
        <v>261</v>
      </c>
      <c r="BM212" s="148" t="s">
        <v>1486</v>
      </c>
    </row>
    <row r="213" spans="2:65" s="1" customFormat="1" ht="24.2" customHeight="1">
      <c r="B213" s="136"/>
      <c r="C213" s="137" t="s">
        <v>390</v>
      </c>
      <c r="D213" s="137" t="s">
        <v>167</v>
      </c>
      <c r="E213" s="138" t="s">
        <v>1487</v>
      </c>
      <c r="F213" s="139" t="s">
        <v>1488</v>
      </c>
      <c r="G213" s="140" t="s">
        <v>448</v>
      </c>
      <c r="H213" s="141">
        <v>274</v>
      </c>
      <c r="I213" s="142"/>
      <c r="J213" s="143">
        <f>ROUND(I213*H213,2)</f>
        <v>0</v>
      </c>
      <c r="K213" s="139" t="s">
        <v>171</v>
      </c>
      <c r="L213" s="32"/>
      <c r="M213" s="144" t="s">
        <v>1</v>
      </c>
      <c r="N213" s="145" t="s">
        <v>41</v>
      </c>
      <c r="P213" s="146">
        <f>O213*H213</f>
        <v>0</v>
      </c>
      <c r="Q213" s="146">
        <v>0</v>
      </c>
      <c r="R213" s="146">
        <f>Q213*H213</f>
        <v>0</v>
      </c>
      <c r="S213" s="146">
        <v>0</v>
      </c>
      <c r="T213" s="147">
        <f>S213*H213</f>
        <v>0</v>
      </c>
      <c r="AR213" s="148" t="s">
        <v>261</v>
      </c>
      <c r="AT213" s="148" t="s">
        <v>167</v>
      </c>
      <c r="AU213" s="148" t="s">
        <v>86</v>
      </c>
      <c r="AY213" s="17" t="s">
        <v>165</v>
      </c>
      <c r="BE213" s="149">
        <f>IF(N213="základní",J213,0)</f>
        <v>0</v>
      </c>
      <c r="BF213" s="149">
        <f>IF(N213="snížená",J213,0)</f>
        <v>0</v>
      </c>
      <c r="BG213" s="149">
        <f>IF(N213="zákl. přenesená",J213,0)</f>
        <v>0</v>
      </c>
      <c r="BH213" s="149">
        <f>IF(N213="sníž. přenesená",J213,0)</f>
        <v>0</v>
      </c>
      <c r="BI213" s="149">
        <f>IF(N213="nulová",J213,0)</f>
        <v>0</v>
      </c>
      <c r="BJ213" s="17" t="s">
        <v>84</v>
      </c>
      <c r="BK213" s="149">
        <f>ROUND(I213*H213,2)</f>
        <v>0</v>
      </c>
      <c r="BL213" s="17" t="s">
        <v>261</v>
      </c>
      <c r="BM213" s="148" t="s">
        <v>1489</v>
      </c>
    </row>
    <row r="214" spans="2:65" s="1" customFormat="1">
      <c r="B214" s="32"/>
      <c r="D214" s="150" t="s">
        <v>173</v>
      </c>
      <c r="F214" s="151" t="s">
        <v>1490</v>
      </c>
      <c r="I214" s="152"/>
      <c r="L214" s="32"/>
      <c r="M214" s="153"/>
      <c r="T214" s="56"/>
      <c r="AT214" s="17" t="s">
        <v>173</v>
      </c>
      <c r="AU214" s="17" t="s">
        <v>86</v>
      </c>
    </row>
    <row r="215" spans="2:65" s="14" customFormat="1">
      <c r="B215" s="170"/>
      <c r="D215" s="154" t="s">
        <v>177</v>
      </c>
      <c r="E215" s="171" t="s">
        <v>1</v>
      </c>
      <c r="F215" s="172" t="s">
        <v>1363</v>
      </c>
      <c r="H215" s="171" t="s">
        <v>1</v>
      </c>
      <c r="I215" s="173"/>
      <c r="L215" s="170"/>
      <c r="M215" s="174"/>
      <c r="T215" s="175"/>
      <c r="AT215" s="171" t="s">
        <v>177</v>
      </c>
      <c r="AU215" s="171" t="s">
        <v>86</v>
      </c>
      <c r="AV215" s="14" t="s">
        <v>84</v>
      </c>
      <c r="AW215" s="14" t="s">
        <v>32</v>
      </c>
      <c r="AX215" s="14" t="s">
        <v>76</v>
      </c>
      <c r="AY215" s="171" t="s">
        <v>165</v>
      </c>
    </row>
    <row r="216" spans="2:65" s="12" customFormat="1">
      <c r="B216" s="156"/>
      <c r="D216" s="154" t="s">
        <v>177</v>
      </c>
      <c r="E216" s="157" t="s">
        <v>1</v>
      </c>
      <c r="F216" s="158" t="s">
        <v>1170</v>
      </c>
      <c r="H216" s="159">
        <v>274</v>
      </c>
      <c r="I216" s="160"/>
      <c r="L216" s="156"/>
      <c r="M216" s="161"/>
      <c r="T216" s="162"/>
      <c r="AT216" s="157" t="s">
        <v>177</v>
      </c>
      <c r="AU216" s="157" t="s">
        <v>86</v>
      </c>
      <c r="AV216" s="12" t="s">
        <v>86</v>
      </c>
      <c r="AW216" s="12" t="s">
        <v>32</v>
      </c>
      <c r="AX216" s="12" t="s">
        <v>84</v>
      </c>
      <c r="AY216" s="157" t="s">
        <v>165</v>
      </c>
    </row>
    <row r="217" spans="2:65" s="1" customFormat="1" ht="16.5" customHeight="1">
      <c r="B217" s="136"/>
      <c r="C217" s="176" t="s">
        <v>395</v>
      </c>
      <c r="D217" s="176" t="s">
        <v>418</v>
      </c>
      <c r="E217" s="177" t="s">
        <v>1491</v>
      </c>
      <c r="F217" s="178" t="s">
        <v>1492</v>
      </c>
      <c r="G217" s="179" t="s">
        <v>448</v>
      </c>
      <c r="H217" s="180">
        <v>274</v>
      </c>
      <c r="I217" s="181"/>
      <c r="J217" s="182">
        <f>ROUND(I217*H217,2)</f>
        <v>0</v>
      </c>
      <c r="K217" s="178" t="s">
        <v>1</v>
      </c>
      <c r="L217" s="183"/>
      <c r="M217" s="184" t="s">
        <v>1</v>
      </c>
      <c r="N217" s="185" t="s">
        <v>41</v>
      </c>
      <c r="P217" s="146">
        <f>O217*H217</f>
        <v>0</v>
      </c>
      <c r="Q217" s="146">
        <v>0</v>
      </c>
      <c r="R217" s="146">
        <f>Q217*H217</f>
        <v>0</v>
      </c>
      <c r="S217" s="146">
        <v>0</v>
      </c>
      <c r="T217" s="147">
        <f>S217*H217</f>
        <v>0</v>
      </c>
      <c r="AR217" s="148" t="s">
        <v>357</v>
      </c>
      <c r="AT217" s="148" t="s">
        <v>418</v>
      </c>
      <c r="AU217" s="148" t="s">
        <v>86</v>
      </c>
      <c r="AY217" s="17" t="s">
        <v>165</v>
      </c>
      <c r="BE217" s="149">
        <f>IF(N217="základní",J217,0)</f>
        <v>0</v>
      </c>
      <c r="BF217" s="149">
        <f>IF(N217="snížená",J217,0)</f>
        <v>0</v>
      </c>
      <c r="BG217" s="149">
        <f>IF(N217="zákl. přenesená",J217,0)</f>
        <v>0</v>
      </c>
      <c r="BH217" s="149">
        <f>IF(N217="sníž. přenesená",J217,0)</f>
        <v>0</v>
      </c>
      <c r="BI217" s="149">
        <f>IF(N217="nulová",J217,0)</f>
        <v>0</v>
      </c>
      <c r="BJ217" s="17" t="s">
        <v>84</v>
      </c>
      <c r="BK217" s="149">
        <f>ROUND(I217*H217,2)</f>
        <v>0</v>
      </c>
      <c r="BL217" s="17" t="s">
        <v>261</v>
      </c>
      <c r="BM217" s="148" t="s">
        <v>1493</v>
      </c>
    </row>
    <row r="218" spans="2:65" s="1" customFormat="1" ht="24.2" customHeight="1">
      <c r="B218" s="136"/>
      <c r="C218" s="137" t="s">
        <v>402</v>
      </c>
      <c r="D218" s="137" t="s">
        <v>167</v>
      </c>
      <c r="E218" s="138" t="s">
        <v>1494</v>
      </c>
      <c r="F218" s="139" t="s">
        <v>1495</v>
      </c>
      <c r="G218" s="140" t="s">
        <v>448</v>
      </c>
      <c r="H218" s="141">
        <v>1</v>
      </c>
      <c r="I218" s="142"/>
      <c r="J218" s="143">
        <f>ROUND(I218*H218,2)</f>
        <v>0</v>
      </c>
      <c r="K218" s="139" t="s">
        <v>171</v>
      </c>
      <c r="L218" s="32"/>
      <c r="M218" s="144" t="s">
        <v>1</v>
      </c>
      <c r="N218" s="145" t="s">
        <v>41</v>
      </c>
      <c r="P218" s="146">
        <f>O218*H218</f>
        <v>0</v>
      </c>
      <c r="Q218" s="146">
        <v>0</v>
      </c>
      <c r="R218" s="146">
        <f>Q218*H218</f>
        <v>0</v>
      </c>
      <c r="S218" s="146">
        <v>0</v>
      </c>
      <c r="T218" s="147">
        <f>S218*H218</f>
        <v>0</v>
      </c>
      <c r="AR218" s="148" t="s">
        <v>261</v>
      </c>
      <c r="AT218" s="148" t="s">
        <v>167</v>
      </c>
      <c r="AU218" s="148" t="s">
        <v>86</v>
      </c>
      <c r="AY218" s="17" t="s">
        <v>165</v>
      </c>
      <c r="BE218" s="149">
        <f>IF(N218="základní",J218,0)</f>
        <v>0</v>
      </c>
      <c r="BF218" s="149">
        <f>IF(N218="snížená",J218,0)</f>
        <v>0</v>
      </c>
      <c r="BG218" s="149">
        <f>IF(N218="zákl. přenesená",J218,0)</f>
        <v>0</v>
      </c>
      <c r="BH218" s="149">
        <f>IF(N218="sníž. přenesená",J218,0)</f>
        <v>0</v>
      </c>
      <c r="BI218" s="149">
        <f>IF(N218="nulová",J218,0)</f>
        <v>0</v>
      </c>
      <c r="BJ218" s="17" t="s">
        <v>84</v>
      </c>
      <c r="BK218" s="149">
        <f>ROUND(I218*H218,2)</f>
        <v>0</v>
      </c>
      <c r="BL218" s="17" t="s">
        <v>261</v>
      </c>
      <c r="BM218" s="148" t="s">
        <v>1496</v>
      </c>
    </row>
    <row r="219" spans="2:65" s="1" customFormat="1">
      <c r="B219" s="32"/>
      <c r="D219" s="150" t="s">
        <v>173</v>
      </c>
      <c r="F219" s="151" t="s">
        <v>1497</v>
      </c>
      <c r="I219" s="152"/>
      <c r="L219" s="32"/>
      <c r="M219" s="153"/>
      <c r="T219" s="56"/>
      <c r="AT219" s="17" t="s">
        <v>173</v>
      </c>
      <c r="AU219" s="17" t="s">
        <v>86</v>
      </c>
    </row>
    <row r="220" spans="2:65" s="14" customFormat="1">
      <c r="B220" s="170"/>
      <c r="D220" s="154" t="s">
        <v>177</v>
      </c>
      <c r="E220" s="171" t="s">
        <v>1</v>
      </c>
      <c r="F220" s="172" t="s">
        <v>1363</v>
      </c>
      <c r="H220" s="171" t="s">
        <v>1</v>
      </c>
      <c r="I220" s="173"/>
      <c r="L220" s="170"/>
      <c r="M220" s="174"/>
      <c r="T220" s="175"/>
      <c r="AT220" s="171" t="s">
        <v>177</v>
      </c>
      <c r="AU220" s="171" t="s">
        <v>86</v>
      </c>
      <c r="AV220" s="14" t="s">
        <v>84</v>
      </c>
      <c r="AW220" s="14" t="s">
        <v>32</v>
      </c>
      <c r="AX220" s="14" t="s">
        <v>76</v>
      </c>
      <c r="AY220" s="171" t="s">
        <v>165</v>
      </c>
    </row>
    <row r="221" spans="2:65" s="12" customFormat="1">
      <c r="B221" s="156"/>
      <c r="D221" s="154" t="s">
        <v>177</v>
      </c>
      <c r="E221" s="157" t="s">
        <v>1</v>
      </c>
      <c r="F221" s="158" t="s">
        <v>84</v>
      </c>
      <c r="H221" s="159">
        <v>1</v>
      </c>
      <c r="I221" s="160"/>
      <c r="L221" s="156"/>
      <c r="M221" s="161"/>
      <c r="T221" s="162"/>
      <c r="AT221" s="157" t="s">
        <v>177</v>
      </c>
      <c r="AU221" s="157" t="s">
        <v>86</v>
      </c>
      <c r="AV221" s="12" t="s">
        <v>86</v>
      </c>
      <c r="AW221" s="12" t="s">
        <v>32</v>
      </c>
      <c r="AX221" s="12" t="s">
        <v>84</v>
      </c>
      <c r="AY221" s="157" t="s">
        <v>165</v>
      </c>
    </row>
    <row r="222" spans="2:65" s="1" customFormat="1" ht="16.5" customHeight="1">
      <c r="B222" s="136"/>
      <c r="C222" s="176" t="s">
        <v>407</v>
      </c>
      <c r="D222" s="176" t="s">
        <v>418</v>
      </c>
      <c r="E222" s="177" t="s">
        <v>1498</v>
      </c>
      <c r="F222" s="178" t="s">
        <v>1499</v>
      </c>
      <c r="G222" s="179" t="s">
        <v>448</v>
      </c>
      <c r="H222" s="180">
        <v>1</v>
      </c>
      <c r="I222" s="181"/>
      <c r="J222" s="182">
        <f>ROUND(I222*H222,2)</f>
        <v>0</v>
      </c>
      <c r="K222" s="178" t="s">
        <v>1</v>
      </c>
      <c r="L222" s="183"/>
      <c r="M222" s="184" t="s">
        <v>1</v>
      </c>
      <c r="N222" s="185" t="s">
        <v>41</v>
      </c>
      <c r="P222" s="146">
        <f>O222*H222</f>
        <v>0</v>
      </c>
      <c r="Q222" s="146">
        <v>0</v>
      </c>
      <c r="R222" s="146">
        <f>Q222*H222</f>
        <v>0</v>
      </c>
      <c r="S222" s="146">
        <v>0</v>
      </c>
      <c r="T222" s="147">
        <f>S222*H222</f>
        <v>0</v>
      </c>
      <c r="AR222" s="148" t="s">
        <v>357</v>
      </c>
      <c r="AT222" s="148" t="s">
        <v>418</v>
      </c>
      <c r="AU222" s="148" t="s">
        <v>86</v>
      </c>
      <c r="AY222" s="17" t="s">
        <v>165</v>
      </c>
      <c r="BE222" s="149">
        <f>IF(N222="základní",J222,0)</f>
        <v>0</v>
      </c>
      <c r="BF222" s="149">
        <f>IF(N222="snížená",J222,0)</f>
        <v>0</v>
      </c>
      <c r="BG222" s="149">
        <f>IF(N222="zákl. přenesená",J222,0)</f>
        <v>0</v>
      </c>
      <c r="BH222" s="149">
        <f>IF(N222="sníž. přenesená",J222,0)</f>
        <v>0</v>
      </c>
      <c r="BI222" s="149">
        <f>IF(N222="nulová",J222,0)</f>
        <v>0</v>
      </c>
      <c r="BJ222" s="17" t="s">
        <v>84</v>
      </c>
      <c r="BK222" s="149">
        <f>ROUND(I222*H222,2)</f>
        <v>0</v>
      </c>
      <c r="BL222" s="17" t="s">
        <v>261</v>
      </c>
      <c r="BM222" s="148" t="s">
        <v>1500</v>
      </c>
    </row>
    <row r="223" spans="2:65" s="1" customFormat="1" ht="24.2" customHeight="1">
      <c r="B223" s="136"/>
      <c r="C223" s="137" t="s">
        <v>412</v>
      </c>
      <c r="D223" s="137" t="s">
        <v>167</v>
      </c>
      <c r="E223" s="138" t="s">
        <v>1501</v>
      </c>
      <c r="F223" s="139" t="s">
        <v>1502</v>
      </c>
      <c r="G223" s="140" t="s">
        <v>620</v>
      </c>
      <c r="H223" s="141">
        <v>160</v>
      </c>
      <c r="I223" s="142"/>
      <c r="J223" s="143">
        <f>ROUND(I223*H223,2)</f>
        <v>0</v>
      </c>
      <c r="K223" s="139" t="s">
        <v>171</v>
      </c>
      <c r="L223" s="32"/>
      <c r="M223" s="144" t="s">
        <v>1</v>
      </c>
      <c r="N223" s="145" t="s">
        <v>41</v>
      </c>
      <c r="P223" s="146">
        <f>O223*H223</f>
        <v>0</v>
      </c>
      <c r="Q223" s="146">
        <v>0</v>
      </c>
      <c r="R223" s="146">
        <f>Q223*H223</f>
        <v>0</v>
      </c>
      <c r="S223" s="146">
        <v>0</v>
      </c>
      <c r="T223" s="147">
        <f>S223*H223</f>
        <v>0</v>
      </c>
      <c r="AR223" s="148" t="s">
        <v>261</v>
      </c>
      <c r="AT223" s="148" t="s">
        <v>167</v>
      </c>
      <c r="AU223" s="148" t="s">
        <v>86</v>
      </c>
      <c r="AY223" s="17" t="s">
        <v>165</v>
      </c>
      <c r="BE223" s="149">
        <f>IF(N223="základní",J223,0)</f>
        <v>0</v>
      </c>
      <c r="BF223" s="149">
        <f>IF(N223="snížená",J223,0)</f>
        <v>0</v>
      </c>
      <c r="BG223" s="149">
        <f>IF(N223="zákl. přenesená",J223,0)</f>
        <v>0</v>
      </c>
      <c r="BH223" s="149">
        <f>IF(N223="sníž. přenesená",J223,0)</f>
        <v>0</v>
      </c>
      <c r="BI223" s="149">
        <f>IF(N223="nulová",J223,0)</f>
        <v>0</v>
      </c>
      <c r="BJ223" s="17" t="s">
        <v>84</v>
      </c>
      <c r="BK223" s="149">
        <f>ROUND(I223*H223,2)</f>
        <v>0</v>
      </c>
      <c r="BL223" s="17" t="s">
        <v>261</v>
      </c>
      <c r="BM223" s="148" t="s">
        <v>1503</v>
      </c>
    </row>
    <row r="224" spans="2:65" s="1" customFormat="1">
      <c r="B224" s="32"/>
      <c r="D224" s="150" t="s">
        <v>173</v>
      </c>
      <c r="F224" s="151" t="s">
        <v>1504</v>
      </c>
      <c r="I224" s="152"/>
      <c r="L224" s="32"/>
      <c r="M224" s="153"/>
      <c r="T224" s="56"/>
      <c r="AT224" s="17" t="s">
        <v>173</v>
      </c>
      <c r="AU224" s="17" t="s">
        <v>86</v>
      </c>
    </row>
    <row r="225" spans="2:65" s="14" customFormat="1">
      <c r="B225" s="170"/>
      <c r="D225" s="154" t="s">
        <v>177</v>
      </c>
      <c r="E225" s="171" t="s">
        <v>1</v>
      </c>
      <c r="F225" s="172" t="s">
        <v>1363</v>
      </c>
      <c r="H225" s="171" t="s">
        <v>1</v>
      </c>
      <c r="I225" s="173"/>
      <c r="L225" s="170"/>
      <c r="M225" s="174"/>
      <c r="T225" s="175"/>
      <c r="AT225" s="171" t="s">
        <v>177</v>
      </c>
      <c r="AU225" s="171" t="s">
        <v>86</v>
      </c>
      <c r="AV225" s="14" t="s">
        <v>84</v>
      </c>
      <c r="AW225" s="14" t="s">
        <v>32</v>
      </c>
      <c r="AX225" s="14" t="s">
        <v>76</v>
      </c>
      <c r="AY225" s="171" t="s">
        <v>165</v>
      </c>
    </row>
    <row r="226" spans="2:65" s="14" customFormat="1">
      <c r="B226" s="170"/>
      <c r="D226" s="154" t="s">
        <v>177</v>
      </c>
      <c r="E226" s="171" t="s">
        <v>1</v>
      </c>
      <c r="F226" s="172" t="s">
        <v>1505</v>
      </c>
      <c r="H226" s="171" t="s">
        <v>1</v>
      </c>
      <c r="I226" s="173"/>
      <c r="L226" s="170"/>
      <c r="M226" s="174"/>
      <c r="T226" s="175"/>
      <c r="AT226" s="171" t="s">
        <v>177</v>
      </c>
      <c r="AU226" s="171" t="s">
        <v>86</v>
      </c>
      <c r="AV226" s="14" t="s">
        <v>84</v>
      </c>
      <c r="AW226" s="14" t="s">
        <v>32</v>
      </c>
      <c r="AX226" s="14" t="s">
        <v>76</v>
      </c>
      <c r="AY226" s="171" t="s">
        <v>165</v>
      </c>
    </row>
    <row r="227" spans="2:65" s="12" customFormat="1">
      <c r="B227" s="156"/>
      <c r="D227" s="154" t="s">
        <v>177</v>
      </c>
      <c r="E227" s="157" t="s">
        <v>1</v>
      </c>
      <c r="F227" s="158" t="s">
        <v>1506</v>
      </c>
      <c r="H227" s="159">
        <v>160</v>
      </c>
      <c r="I227" s="160"/>
      <c r="L227" s="156"/>
      <c r="M227" s="161"/>
      <c r="T227" s="162"/>
      <c r="AT227" s="157" t="s">
        <v>177</v>
      </c>
      <c r="AU227" s="157" t="s">
        <v>86</v>
      </c>
      <c r="AV227" s="12" t="s">
        <v>86</v>
      </c>
      <c r="AW227" s="12" t="s">
        <v>32</v>
      </c>
      <c r="AX227" s="12" t="s">
        <v>84</v>
      </c>
      <c r="AY227" s="157" t="s">
        <v>165</v>
      </c>
    </row>
    <row r="228" spans="2:65" s="1" customFormat="1" ht="16.5" customHeight="1">
      <c r="B228" s="136"/>
      <c r="C228" s="176" t="s">
        <v>417</v>
      </c>
      <c r="D228" s="176" t="s">
        <v>418</v>
      </c>
      <c r="E228" s="177" t="s">
        <v>1507</v>
      </c>
      <c r="F228" s="178" t="s">
        <v>1508</v>
      </c>
      <c r="G228" s="179" t="s">
        <v>620</v>
      </c>
      <c r="H228" s="180">
        <v>160</v>
      </c>
      <c r="I228" s="181"/>
      <c r="J228" s="182">
        <f>ROUND(I228*H228,2)</f>
        <v>0</v>
      </c>
      <c r="K228" s="178" t="s">
        <v>171</v>
      </c>
      <c r="L228" s="183"/>
      <c r="M228" s="184" t="s">
        <v>1</v>
      </c>
      <c r="N228" s="185" t="s">
        <v>41</v>
      </c>
      <c r="P228" s="146">
        <f>O228*H228</f>
        <v>0</v>
      </c>
      <c r="Q228" s="146">
        <v>2.1000000000000001E-4</v>
      </c>
      <c r="R228" s="146">
        <f>Q228*H228</f>
        <v>3.3600000000000005E-2</v>
      </c>
      <c r="S228" s="146">
        <v>0</v>
      </c>
      <c r="T228" s="147">
        <f>S228*H228</f>
        <v>0</v>
      </c>
      <c r="AR228" s="148" t="s">
        <v>357</v>
      </c>
      <c r="AT228" s="148" t="s">
        <v>418</v>
      </c>
      <c r="AU228" s="148" t="s">
        <v>86</v>
      </c>
      <c r="AY228" s="17" t="s">
        <v>165</v>
      </c>
      <c r="BE228" s="149">
        <f>IF(N228="základní",J228,0)</f>
        <v>0</v>
      </c>
      <c r="BF228" s="149">
        <f>IF(N228="snížená",J228,0)</f>
        <v>0</v>
      </c>
      <c r="BG228" s="149">
        <f>IF(N228="zákl. přenesená",J228,0)</f>
        <v>0</v>
      </c>
      <c r="BH228" s="149">
        <f>IF(N228="sníž. přenesená",J228,0)</f>
        <v>0</v>
      </c>
      <c r="BI228" s="149">
        <f>IF(N228="nulová",J228,0)</f>
        <v>0</v>
      </c>
      <c r="BJ228" s="17" t="s">
        <v>84</v>
      </c>
      <c r="BK228" s="149">
        <f>ROUND(I228*H228,2)</f>
        <v>0</v>
      </c>
      <c r="BL228" s="17" t="s">
        <v>261</v>
      </c>
      <c r="BM228" s="148" t="s">
        <v>1509</v>
      </c>
    </row>
    <row r="229" spans="2:65" s="1" customFormat="1" ht="16.5" customHeight="1">
      <c r="B229" s="136"/>
      <c r="C229" s="137" t="s">
        <v>424</v>
      </c>
      <c r="D229" s="137" t="s">
        <v>167</v>
      </c>
      <c r="E229" s="138" t="s">
        <v>1510</v>
      </c>
      <c r="F229" s="139" t="s">
        <v>1511</v>
      </c>
      <c r="G229" s="140" t="s">
        <v>620</v>
      </c>
      <c r="H229" s="141">
        <v>660</v>
      </c>
      <c r="I229" s="142"/>
      <c r="J229" s="143">
        <f>ROUND(I229*H229,2)</f>
        <v>0</v>
      </c>
      <c r="K229" s="139" t="s">
        <v>171</v>
      </c>
      <c r="L229" s="32"/>
      <c r="M229" s="144" t="s">
        <v>1</v>
      </c>
      <c r="N229" s="145" t="s">
        <v>41</v>
      </c>
      <c r="P229" s="146">
        <f>O229*H229</f>
        <v>0</v>
      </c>
      <c r="Q229" s="146">
        <v>0</v>
      </c>
      <c r="R229" s="146">
        <f>Q229*H229</f>
        <v>0</v>
      </c>
      <c r="S229" s="146">
        <v>0</v>
      </c>
      <c r="T229" s="147">
        <f>S229*H229</f>
        <v>0</v>
      </c>
      <c r="AR229" s="148" t="s">
        <v>261</v>
      </c>
      <c r="AT229" s="148" t="s">
        <v>167</v>
      </c>
      <c r="AU229" s="148" t="s">
        <v>86</v>
      </c>
      <c r="AY229" s="17" t="s">
        <v>165</v>
      </c>
      <c r="BE229" s="149">
        <f>IF(N229="základní",J229,0)</f>
        <v>0</v>
      </c>
      <c r="BF229" s="149">
        <f>IF(N229="snížená",J229,0)</f>
        <v>0</v>
      </c>
      <c r="BG229" s="149">
        <f>IF(N229="zákl. přenesená",J229,0)</f>
        <v>0</v>
      </c>
      <c r="BH229" s="149">
        <f>IF(N229="sníž. přenesená",J229,0)</f>
        <v>0</v>
      </c>
      <c r="BI229" s="149">
        <f>IF(N229="nulová",J229,0)</f>
        <v>0</v>
      </c>
      <c r="BJ229" s="17" t="s">
        <v>84</v>
      </c>
      <c r="BK229" s="149">
        <f>ROUND(I229*H229,2)</f>
        <v>0</v>
      </c>
      <c r="BL229" s="17" t="s">
        <v>261</v>
      </c>
      <c r="BM229" s="148" t="s">
        <v>1512</v>
      </c>
    </row>
    <row r="230" spans="2:65" s="1" customFormat="1">
      <c r="B230" s="32"/>
      <c r="D230" s="150" t="s">
        <v>173</v>
      </c>
      <c r="F230" s="151" t="s">
        <v>1513</v>
      </c>
      <c r="I230" s="152"/>
      <c r="L230" s="32"/>
      <c r="M230" s="153"/>
      <c r="T230" s="56"/>
      <c r="AT230" s="17" t="s">
        <v>173</v>
      </c>
      <c r="AU230" s="17" t="s">
        <v>86</v>
      </c>
    </row>
    <row r="231" spans="2:65" s="14" customFormat="1">
      <c r="B231" s="170"/>
      <c r="D231" s="154" t="s">
        <v>177</v>
      </c>
      <c r="E231" s="171" t="s">
        <v>1</v>
      </c>
      <c r="F231" s="172" t="s">
        <v>1363</v>
      </c>
      <c r="H231" s="171" t="s">
        <v>1</v>
      </c>
      <c r="I231" s="173"/>
      <c r="L231" s="170"/>
      <c r="M231" s="174"/>
      <c r="T231" s="175"/>
      <c r="AT231" s="171" t="s">
        <v>177</v>
      </c>
      <c r="AU231" s="171" t="s">
        <v>86</v>
      </c>
      <c r="AV231" s="14" t="s">
        <v>84</v>
      </c>
      <c r="AW231" s="14" t="s">
        <v>32</v>
      </c>
      <c r="AX231" s="14" t="s">
        <v>76</v>
      </c>
      <c r="AY231" s="171" t="s">
        <v>165</v>
      </c>
    </row>
    <row r="232" spans="2:65" s="12" customFormat="1">
      <c r="B232" s="156"/>
      <c r="D232" s="154" t="s">
        <v>177</v>
      </c>
      <c r="E232" s="157" t="s">
        <v>1</v>
      </c>
      <c r="F232" s="158" t="s">
        <v>1514</v>
      </c>
      <c r="H232" s="159">
        <v>660</v>
      </c>
      <c r="I232" s="160"/>
      <c r="L232" s="156"/>
      <c r="M232" s="161"/>
      <c r="T232" s="162"/>
      <c r="AT232" s="157" t="s">
        <v>177</v>
      </c>
      <c r="AU232" s="157" t="s">
        <v>86</v>
      </c>
      <c r="AV232" s="12" t="s">
        <v>86</v>
      </c>
      <c r="AW232" s="12" t="s">
        <v>32</v>
      </c>
      <c r="AX232" s="12" t="s">
        <v>84</v>
      </c>
      <c r="AY232" s="157" t="s">
        <v>165</v>
      </c>
    </row>
    <row r="233" spans="2:65" s="1" customFormat="1" ht="16.5" customHeight="1">
      <c r="B233" s="136"/>
      <c r="C233" s="176" t="s">
        <v>431</v>
      </c>
      <c r="D233" s="176" t="s">
        <v>418</v>
      </c>
      <c r="E233" s="177" t="s">
        <v>1515</v>
      </c>
      <c r="F233" s="178" t="s">
        <v>1516</v>
      </c>
      <c r="G233" s="179" t="s">
        <v>620</v>
      </c>
      <c r="H233" s="180">
        <v>660</v>
      </c>
      <c r="I233" s="181"/>
      <c r="J233" s="182">
        <f>ROUND(I233*H233,2)</f>
        <v>0</v>
      </c>
      <c r="K233" s="178" t="s">
        <v>171</v>
      </c>
      <c r="L233" s="183"/>
      <c r="M233" s="184" t="s">
        <v>1</v>
      </c>
      <c r="N233" s="185" t="s">
        <v>41</v>
      </c>
      <c r="P233" s="146">
        <f>O233*H233</f>
        <v>0</v>
      </c>
      <c r="Q233" s="146">
        <v>5.0000000000000002E-5</v>
      </c>
      <c r="R233" s="146">
        <f>Q233*H233</f>
        <v>3.3000000000000002E-2</v>
      </c>
      <c r="S233" s="146">
        <v>0</v>
      </c>
      <c r="T233" s="147">
        <f>S233*H233</f>
        <v>0</v>
      </c>
      <c r="AR233" s="148" t="s">
        <v>357</v>
      </c>
      <c r="AT233" s="148" t="s">
        <v>418</v>
      </c>
      <c r="AU233" s="148" t="s">
        <v>86</v>
      </c>
      <c r="AY233" s="17" t="s">
        <v>165</v>
      </c>
      <c r="BE233" s="149">
        <f>IF(N233="základní",J233,0)</f>
        <v>0</v>
      </c>
      <c r="BF233" s="149">
        <f>IF(N233="snížená",J233,0)</f>
        <v>0</v>
      </c>
      <c r="BG233" s="149">
        <f>IF(N233="zákl. přenesená",J233,0)</f>
        <v>0</v>
      </c>
      <c r="BH233" s="149">
        <f>IF(N233="sníž. přenesená",J233,0)</f>
        <v>0</v>
      </c>
      <c r="BI233" s="149">
        <f>IF(N233="nulová",J233,0)</f>
        <v>0</v>
      </c>
      <c r="BJ233" s="17" t="s">
        <v>84</v>
      </c>
      <c r="BK233" s="149">
        <f>ROUND(I233*H233,2)</f>
        <v>0</v>
      </c>
      <c r="BL233" s="17" t="s">
        <v>261</v>
      </c>
      <c r="BM233" s="148" t="s">
        <v>1517</v>
      </c>
    </row>
    <row r="234" spans="2:65" s="11" customFormat="1" ht="22.9" customHeight="1">
      <c r="B234" s="124"/>
      <c r="D234" s="125" t="s">
        <v>75</v>
      </c>
      <c r="E234" s="134" t="s">
        <v>1518</v>
      </c>
      <c r="F234" s="134" t="s">
        <v>1519</v>
      </c>
      <c r="I234" s="127"/>
      <c r="J234" s="135">
        <f>BK234</f>
        <v>0</v>
      </c>
      <c r="L234" s="124"/>
      <c r="M234" s="129"/>
      <c r="P234" s="130">
        <f>SUM(P235:P319)</f>
        <v>0</v>
      </c>
      <c r="R234" s="130">
        <f>SUM(R235:R319)</f>
        <v>1.9490000000000004E-2</v>
      </c>
      <c r="T234" s="131">
        <f>SUM(T235:T319)</f>
        <v>0</v>
      </c>
      <c r="AR234" s="125" t="s">
        <v>86</v>
      </c>
      <c r="AT234" s="132" t="s">
        <v>75</v>
      </c>
      <c r="AU234" s="132" t="s">
        <v>84</v>
      </c>
      <c r="AY234" s="125" t="s">
        <v>165</v>
      </c>
      <c r="BK234" s="133">
        <f>SUM(BK235:BK319)</f>
        <v>0</v>
      </c>
    </row>
    <row r="235" spans="2:65" s="1" customFormat="1" ht="21.75" customHeight="1">
      <c r="B235" s="136"/>
      <c r="C235" s="137" t="s">
        <v>437</v>
      </c>
      <c r="D235" s="137" t="s">
        <v>167</v>
      </c>
      <c r="E235" s="138" t="s">
        <v>1520</v>
      </c>
      <c r="F235" s="139" t="s">
        <v>1521</v>
      </c>
      <c r="G235" s="140" t="s">
        <v>448</v>
      </c>
      <c r="H235" s="141">
        <v>2</v>
      </c>
      <c r="I235" s="142"/>
      <c r="J235" s="143">
        <f>ROUND(I235*H235,2)</f>
        <v>0</v>
      </c>
      <c r="K235" s="139" t="s">
        <v>171</v>
      </c>
      <c r="L235" s="32"/>
      <c r="M235" s="144" t="s">
        <v>1</v>
      </c>
      <c r="N235" s="145" t="s">
        <v>41</v>
      </c>
      <c r="P235" s="146">
        <f>O235*H235</f>
        <v>0</v>
      </c>
      <c r="Q235" s="146">
        <v>0</v>
      </c>
      <c r="R235" s="146">
        <f>Q235*H235</f>
        <v>0</v>
      </c>
      <c r="S235" s="146">
        <v>0</v>
      </c>
      <c r="T235" s="147">
        <f>S235*H235</f>
        <v>0</v>
      </c>
      <c r="AR235" s="148" t="s">
        <v>261</v>
      </c>
      <c r="AT235" s="148" t="s">
        <v>167</v>
      </c>
      <c r="AU235" s="148" t="s">
        <v>86</v>
      </c>
      <c r="AY235" s="17" t="s">
        <v>165</v>
      </c>
      <c r="BE235" s="149">
        <f>IF(N235="základní",J235,0)</f>
        <v>0</v>
      </c>
      <c r="BF235" s="149">
        <f>IF(N235="snížená",J235,0)</f>
        <v>0</v>
      </c>
      <c r="BG235" s="149">
        <f>IF(N235="zákl. přenesená",J235,0)</f>
        <v>0</v>
      </c>
      <c r="BH235" s="149">
        <f>IF(N235="sníž. přenesená",J235,0)</f>
        <v>0</v>
      </c>
      <c r="BI235" s="149">
        <f>IF(N235="nulová",J235,0)</f>
        <v>0</v>
      </c>
      <c r="BJ235" s="17" t="s">
        <v>84</v>
      </c>
      <c r="BK235" s="149">
        <f>ROUND(I235*H235,2)</f>
        <v>0</v>
      </c>
      <c r="BL235" s="17" t="s">
        <v>261</v>
      </c>
      <c r="BM235" s="148" t="s">
        <v>1522</v>
      </c>
    </row>
    <row r="236" spans="2:65" s="1" customFormat="1">
      <c r="B236" s="32"/>
      <c r="D236" s="150" t="s">
        <v>173</v>
      </c>
      <c r="F236" s="151" t="s">
        <v>1523</v>
      </c>
      <c r="I236" s="152"/>
      <c r="L236" s="32"/>
      <c r="M236" s="153"/>
      <c r="T236" s="56"/>
      <c r="AT236" s="17" t="s">
        <v>173</v>
      </c>
      <c r="AU236" s="17" t="s">
        <v>86</v>
      </c>
    </row>
    <row r="237" spans="2:65" s="14" customFormat="1">
      <c r="B237" s="170"/>
      <c r="D237" s="154" t="s">
        <v>177</v>
      </c>
      <c r="E237" s="171" t="s">
        <v>1</v>
      </c>
      <c r="F237" s="172" t="s">
        <v>1363</v>
      </c>
      <c r="H237" s="171" t="s">
        <v>1</v>
      </c>
      <c r="I237" s="173"/>
      <c r="L237" s="170"/>
      <c r="M237" s="174"/>
      <c r="T237" s="175"/>
      <c r="AT237" s="171" t="s">
        <v>177</v>
      </c>
      <c r="AU237" s="171" t="s">
        <v>86</v>
      </c>
      <c r="AV237" s="14" t="s">
        <v>84</v>
      </c>
      <c r="AW237" s="14" t="s">
        <v>32</v>
      </c>
      <c r="AX237" s="14" t="s">
        <v>76</v>
      </c>
      <c r="AY237" s="171" t="s">
        <v>165</v>
      </c>
    </row>
    <row r="238" spans="2:65" s="14" customFormat="1">
      <c r="B238" s="170"/>
      <c r="D238" s="154" t="s">
        <v>177</v>
      </c>
      <c r="E238" s="171" t="s">
        <v>1</v>
      </c>
      <c r="F238" s="172" t="s">
        <v>1524</v>
      </c>
      <c r="H238" s="171" t="s">
        <v>1</v>
      </c>
      <c r="I238" s="173"/>
      <c r="L238" s="170"/>
      <c r="M238" s="174"/>
      <c r="T238" s="175"/>
      <c r="AT238" s="171" t="s">
        <v>177</v>
      </c>
      <c r="AU238" s="171" t="s">
        <v>86</v>
      </c>
      <c r="AV238" s="14" t="s">
        <v>84</v>
      </c>
      <c r="AW238" s="14" t="s">
        <v>32</v>
      </c>
      <c r="AX238" s="14" t="s">
        <v>76</v>
      </c>
      <c r="AY238" s="171" t="s">
        <v>165</v>
      </c>
    </row>
    <row r="239" spans="2:65" s="12" customFormat="1">
      <c r="B239" s="156"/>
      <c r="D239" s="154" t="s">
        <v>177</v>
      </c>
      <c r="E239" s="157" t="s">
        <v>1</v>
      </c>
      <c r="F239" s="158" t="s">
        <v>1352</v>
      </c>
      <c r="H239" s="159">
        <v>2</v>
      </c>
      <c r="I239" s="160"/>
      <c r="L239" s="156"/>
      <c r="M239" s="161"/>
      <c r="T239" s="162"/>
      <c r="AT239" s="157" t="s">
        <v>177</v>
      </c>
      <c r="AU239" s="157" t="s">
        <v>86</v>
      </c>
      <c r="AV239" s="12" t="s">
        <v>86</v>
      </c>
      <c r="AW239" s="12" t="s">
        <v>32</v>
      </c>
      <c r="AX239" s="12" t="s">
        <v>84</v>
      </c>
      <c r="AY239" s="157" t="s">
        <v>165</v>
      </c>
    </row>
    <row r="240" spans="2:65" s="1" customFormat="1" ht="16.5" customHeight="1">
      <c r="B240" s="136"/>
      <c r="C240" s="176" t="s">
        <v>441</v>
      </c>
      <c r="D240" s="176" t="s">
        <v>418</v>
      </c>
      <c r="E240" s="177" t="s">
        <v>1525</v>
      </c>
      <c r="F240" s="178" t="s">
        <v>1526</v>
      </c>
      <c r="G240" s="179" t="s">
        <v>1</v>
      </c>
      <c r="H240" s="180">
        <v>2</v>
      </c>
      <c r="I240" s="181"/>
      <c r="J240" s="182">
        <f>ROUND(I240*H240,2)</f>
        <v>0</v>
      </c>
      <c r="K240" s="178" t="s">
        <v>1</v>
      </c>
      <c r="L240" s="183"/>
      <c r="M240" s="184" t="s">
        <v>1</v>
      </c>
      <c r="N240" s="185" t="s">
        <v>41</v>
      </c>
      <c r="P240" s="146">
        <f>O240*H240</f>
        <v>0</v>
      </c>
      <c r="Q240" s="146">
        <v>0</v>
      </c>
      <c r="R240" s="146">
        <f>Q240*H240</f>
        <v>0</v>
      </c>
      <c r="S240" s="146">
        <v>0</v>
      </c>
      <c r="T240" s="147">
        <f>S240*H240</f>
        <v>0</v>
      </c>
      <c r="AR240" s="148" t="s">
        <v>357</v>
      </c>
      <c r="AT240" s="148" t="s">
        <v>418</v>
      </c>
      <c r="AU240" s="148" t="s">
        <v>86</v>
      </c>
      <c r="AY240" s="17" t="s">
        <v>165</v>
      </c>
      <c r="BE240" s="149">
        <f>IF(N240="základní",J240,0)</f>
        <v>0</v>
      </c>
      <c r="BF240" s="149">
        <f>IF(N240="snížená",J240,0)</f>
        <v>0</v>
      </c>
      <c r="BG240" s="149">
        <f>IF(N240="zákl. přenesená",J240,0)</f>
        <v>0</v>
      </c>
      <c r="BH240" s="149">
        <f>IF(N240="sníž. přenesená",J240,0)</f>
        <v>0</v>
      </c>
      <c r="BI240" s="149">
        <f>IF(N240="nulová",J240,0)</f>
        <v>0</v>
      </c>
      <c r="BJ240" s="17" t="s">
        <v>84</v>
      </c>
      <c r="BK240" s="149">
        <f>ROUND(I240*H240,2)</f>
        <v>0</v>
      </c>
      <c r="BL240" s="17" t="s">
        <v>261</v>
      </c>
      <c r="BM240" s="148" t="s">
        <v>1527</v>
      </c>
    </row>
    <row r="241" spans="2:65" s="1" customFormat="1" ht="16.5" customHeight="1">
      <c r="B241" s="136"/>
      <c r="C241" s="137" t="s">
        <v>445</v>
      </c>
      <c r="D241" s="137" t="s">
        <v>167</v>
      </c>
      <c r="E241" s="138" t="s">
        <v>1528</v>
      </c>
      <c r="F241" s="139" t="s">
        <v>1529</v>
      </c>
      <c r="G241" s="140" t="s">
        <v>448</v>
      </c>
      <c r="H241" s="141">
        <v>2</v>
      </c>
      <c r="I241" s="142"/>
      <c r="J241" s="143">
        <f>ROUND(I241*H241,2)</f>
        <v>0</v>
      </c>
      <c r="K241" s="139" t="s">
        <v>171</v>
      </c>
      <c r="L241" s="32"/>
      <c r="M241" s="144" t="s">
        <v>1</v>
      </c>
      <c r="N241" s="145" t="s">
        <v>41</v>
      </c>
      <c r="P241" s="146">
        <f>O241*H241</f>
        <v>0</v>
      </c>
      <c r="Q241" s="146">
        <v>0</v>
      </c>
      <c r="R241" s="146">
        <f>Q241*H241</f>
        <v>0</v>
      </c>
      <c r="S241" s="146">
        <v>0</v>
      </c>
      <c r="T241" s="147">
        <f>S241*H241</f>
        <v>0</v>
      </c>
      <c r="AR241" s="148" t="s">
        <v>261</v>
      </c>
      <c r="AT241" s="148" t="s">
        <v>167</v>
      </c>
      <c r="AU241" s="148" t="s">
        <v>86</v>
      </c>
      <c r="AY241" s="17" t="s">
        <v>165</v>
      </c>
      <c r="BE241" s="149">
        <f>IF(N241="základní",J241,0)</f>
        <v>0</v>
      </c>
      <c r="BF241" s="149">
        <f>IF(N241="snížená",J241,0)</f>
        <v>0</v>
      </c>
      <c r="BG241" s="149">
        <f>IF(N241="zákl. přenesená",J241,0)</f>
        <v>0</v>
      </c>
      <c r="BH241" s="149">
        <f>IF(N241="sníž. přenesená",J241,0)</f>
        <v>0</v>
      </c>
      <c r="BI241" s="149">
        <f>IF(N241="nulová",J241,0)</f>
        <v>0</v>
      </c>
      <c r="BJ241" s="17" t="s">
        <v>84</v>
      </c>
      <c r="BK241" s="149">
        <f>ROUND(I241*H241,2)</f>
        <v>0</v>
      </c>
      <c r="BL241" s="17" t="s">
        <v>261</v>
      </c>
      <c r="BM241" s="148" t="s">
        <v>1530</v>
      </c>
    </row>
    <row r="242" spans="2:65" s="1" customFormat="1">
      <c r="B242" s="32"/>
      <c r="D242" s="150" t="s">
        <v>173</v>
      </c>
      <c r="F242" s="151" t="s">
        <v>1531</v>
      </c>
      <c r="I242" s="152"/>
      <c r="L242" s="32"/>
      <c r="M242" s="153"/>
      <c r="T242" s="56"/>
      <c r="AT242" s="17" t="s">
        <v>173</v>
      </c>
      <c r="AU242" s="17" t="s">
        <v>86</v>
      </c>
    </row>
    <row r="243" spans="2:65" s="14" customFormat="1">
      <c r="B243" s="170"/>
      <c r="D243" s="154" t="s">
        <v>177</v>
      </c>
      <c r="E243" s="171" t="s">
        <v>1</v>
      </c>
      <c r="F243" s="172" t="s">
        <v>1363</v>
      </c>
      <c r="H243" s="171" t="s">
        <v>1</v>
      </c>
      <c r="I243" s="173"/>
      <c r="L243" s="170"/>
      <c r="M243" s="174"/>
      <c r="T243" s="175"/>
      <c r="AT243" s="171" t="s">
        <v>177</v>
      </c>
      <c r="AU243" s="171" t="s">
        <v>86</v>
      </c>
      <c r="AV243" s="14" t="s">
        <v>84</v>
      </c>
      <c r="AW243" s="14" t="s">
        <v>32</v>
      </c>
      <c r="AX243" s="14" t="s">
        <v>76</v>
      </c>
      <c r="AY243" s="171" t="s">
        <v>165</v>
      </c>
    </row>
    <row r="244" spans="2:65" s="12" customFormat="1">
      <c r="B244" s="156"/>
      <c r="D244" s="154" t="s">
        <v>177</v>
      </c>
      <c r="E244" s="157" t="s">
        <v>1</v>
      </c>
      <c r="F244" s="158" t="s">
        <v>86</v>
      </c>
      <c r="H244" s="159">
        <v>2</v>
      </c>
      <c r="I244" s="160"/>
      <c r="L244" s="156"/>
      <c r="M244" s="161"/>
      <c r="T244" s="162"/>
      <c r="AT244" s="157" t="s">
        <v>177</v>
      </c>
      <c r="AU244" s="157" t="s">
        <v>86</v>
      </c>
      <c r="AV244" s="12" t="s">
        <v>86</v>
      </c>
      <c r="AW244" s="12" t="s">
        <v>32</v>
      </c>
      <c r="AX244" s="12" t="s">
        <v>84</v>
      </c>
      <c r="AY244" s="157" t="s">
        <v>165</v>
      </c>
    </row>
    <row r="245" spans="2:65" s="1" customFormat="1" ht="16.5" customHeight="1">
      <c r="B245" s="136"/>
      <c r="C245" s="176" t="s">
        <v>451</v>
      </c>
      <c r="D245" s="176" t="s">
        <v>418</v>
      </c>
      <c r="E245" s="177" t="s">
        <v>1532</v>
      </c>
      <c r="F245" s="178" t="s">
        <v>1533</v>
      </c>
      <c r="G245" s="179" t="s">
        <v>448</v>
      </c>
      <c r="H245" s="180">
        <v>2</v>
      </c>
      <c r="I245" s="181"/>
      <c r="J245" s="182">
        <f>ROUND(I245*H245,2)</f>
        <v>0</v>
      </c>
      <c r="K245" s="178" t="s">
        <v>171</v>
      </c>
      <c r="L245" s="183"/>
      <c r="M245" s="184" t="s">
        <v>1</v>
      </c>
      <c r="N245" s="185" t="s">
        <v>41</v>
      </c>
      <c r="P245" s="146">
        <f>O245*H245</f>
        <v>0</v>
      </c>
      <c r="Q245" s="146">
        <v>5.0000000000000001E-4</v>
      </c>
      <c r="R245" s="146">
        <f>Q245*H245</f>
        <v>1E-3</v>
      </c>
      <c r="S245" s="146">
        <v>0</v>
      </c>
      <c r="T245" s="147">
        <f>S245*H245</f>
        <v>0</v>
      </c>
      <c r="AR245" s="148" t="s">
        <v>357</v>
      </c>
      <c r="AT245" s="148" t="s">
        <v>418</v>
      </c>
      <c r="AU245" s="148" t="s">
        <v>86</v>
      </c>
      <c r="AY245" s="17" t="s">
        <v>165</v>
      </c>
      <c r="BE245" s="149">
        <f>IF(N245="základní",J245,0)</f>
        <v>0</v>
      </c>
      <c r="BF245" s="149">
        <f>IF(N245="snížená",J245,0)</f>
        <v>0</v>
      </c>
      <c r="BG245" s="149">
        <f>IF(N245="zákl. přenesená",J245,0)</f>
        <v>0</v>
      </c>
      <c r="BH245" s="149">
        <f>IF(N245="sníž. přenesená",J245,0)</f>
        <v>0</v>
      </c>
      <c r="BI245" s="149">
        <f>IF(N245="nulová",J245,0)</f>
        <v>0</v>
      </c>
      <c r="BJ245" s="17" t="s">
        <v>84</v>
      </c>
      <c r="BK245" s="149">
        <f>ROUND(I245*H245,2)</f>
        <v>0</v>
      </c>
      <c r="BL245" s="17" t="s">
        <v>261</v>
      </c>
      <c r="BM245" s="148" t="s">
        <v>1534</v>
      </c>
    </row>
    <row r="246" spans="2:65" s="1" customFormat="1" ht="16.5" customHeight="1">
      <c r="B246" s="136"/>
      <c r="C246" s="137" t="s">
        <v>459</v>
      </c>
      <c r="D246" s="137" t="s">
        <v>167</v>
      </c>
      <c r="E246" s="138" t="s">
        <v>1535</v>
      </c>
      <c r="F246" s="139" t="s">
        <v>1536</v>
      </c>
      <c r="G246" s="140" t="s">
        <v>448</v>
      </c>
      <c r="H246" s="141">
        <v>1</v>
      </c>
      <c r="I246" s="142"/>
      <c r="J246" s="143">
        <f>ROUND(I246*H246,2)</f>
        <v>0</v>
      </c>
      <c r="K246" s="139" t="s">
        <v>171</v>
      </c>
      <c r="L246" s="32"/>
      <c r="M246" s="144" t="s">
        <v>1</v>
      </c>
      <c r="N246" s="145" t="s">
        <v>41</v>
      </c>
      <c r="P246" s="146">
        <f>O246*H246</f>
        <v>0</v>
      </c>
      <c r="Q246" s="146">
        <v>0</v>
      </c>
      <c r="R246" s="146">
        <f>Q246*H246</f>
        <v>0</v>
      </c>
      <c r="S246" s="146">
        <v>0</v>
      </c>
      <c r="T246" s="147">
        <f>S246*H246</f>
        <v>0</v>
      </c>
      <c r="AR246" s="148" t="s">
        <v>261</v>
      </c>
      <c r="AT246" s="148" t="s">
        <v>167</v>
      </c>
      <c r="AU246" s="148" t="s">
        <v>86</v>
      </c>
      <c r="AY246" s="17" t="s">
        <v>165</v>
      </c>
      <c r="BE246" s="149">
        <f>IF(N246="základní",J246,0)</f>
        <v>0</v>
      </c>
      <c r="BF246" s="149">
        <f>IF(N246="snížená",J246,0)</f>
        <v>0</v>
      </c>
      <c r="BG246" s="149">
        <f>IF(N246="zákl. přenesená",J246,0)</f>
        <v>0</v>
      </c>
      <c r="BH246" s="149">
        <f>IF(N246="sníž. přenesená",J246,0)</f>
        <v>0</v>
      </c>
      <c r="BI246" s="149">
        <f>IF(N246="nulová",J246,0)</f>
        <v>0</v>
      </c>
      <c r="BJ246" s="17" t="s">
        <v>84</v>
      </c>
      <c r="BK246" s="149">
        <f>ROUND(I246*H246,2)</f>
        <v>0</v>
      </c>
      <c r="BL246" s="17" t="s">
        <v>261</v>
      </c>
      <c r="BM246" s="148" t="s">
        <v>1537</v>
      </c>
    </row>
    <row r="247" spans="2:65" s="1" customFormat="1">
      <c r="B247" s="32"/>
      <c r="D247" s="150" t="s">
        <v>173</v>
      </c>
      <c r="F247" s="151" t="s">
        <v>1538</v>
      </c>
      <c r="I247" s="152"/>
      <c r="L247" s="32"/>
      <c r="M247" s="153"/>
      <c r="T247" s="56"/>
      <c r="AT247" s="17" t="s">
        <v>173</v>
      </c>
      <c r="AU247" s="17" t="s">
        <v>86</v>
      </c>
    </row>
    <row r="248" spans="2:65" s="14" customFormat="1">
      <c r="B248" s="170"/>
      <c r="D248" s="154" t="s">
        <v>177</v>
      </c>
      <c r="E248" s="171" t="s">
        <v>1</v>
      </c>
      <c r="F248" s="172" t="s">
        <v>1539</v>
      </c>
      <c r="H248" s="171" t="s">
        <v>1</v>
      </c>
      <c r="I248" s="173"/>
      <c r="L248" s="170"/>
      <c r="M248" s="174"/>
      <c r="T248" s="175"/>
      <c r="AT248" s="171" t="s">
        <v>177</v>
      </c>
      <c r="AU248" s="171" t="s">
        <v>86</v>
      </c>
      <c r="AV248" s="14" t="s">
        <v>84</v>
      </c>
      <c r="AW248" s="14" t="s">
        <v>32</v>
      </c>
      <c r="AX248" s="14" t="s">
        <v>76</v>
      </c>
      <c r="AY248" s="171" t="s">
        <v>165</v>
      </c>
    </row>
    <row r="249" spans="2:65" s="12" customFormat="1">
      <c r="B249" s="156"/>
      <c r="D249" s="154" t="s">
        <v>177</v>
      </c>
      <c r="E249" s="157" t="s">
        <v>1</v>
      </c>
      <c r="F249" s="158" t="s">
        <v>84</v>
      </c>
      <c r="H249" s="159">
        <v>1</v>
      </c>
      <c r="I249" s="160"/>
      <c r="L249" s="156"/>
      <c r="M249" s="161"/>
      <c r="T249" s="162"/>
      <c r="AT249" s="157" t="s">
        <v>177</v>
      </c>
      <c r="AU249" s="157" t="s">
        <v>86</v>
      </c>
      <c r="AV249" s="12" t="s">
        <v>86</v>
      </c>
      <c r="AW249" s="12" t="s">
        <v>32</v>
      </c>
      <c r="AX249" s="12" t="s">
        <v>84</v>
      </c>
      <c r="AY249" s="157" t="s">
        <v>165</v>
      </c>
    </row>
    <row r="250" spans="2:65" s="1" customFormat="1" ht="16.5" customHeight="1">
      <c r="B250" s="136"/>
      <c r="C250" s="176" t="s">
        <v>464</v>
      </c>
      <c r="D250" s="176" t="s">
        <v>418</v>
      </c>
      <c r="E250" s="177" t="s">
        <v>1540</v>
      </c>
      <c r="F250" s="178" t="s">
        <v>1541</v>
      </c>
      <c r="G250" s="179" t="s">
        <v>448</v>
      </c>
      <c r="H250" s="180">
        <v>1</v>
      </c>
      <c r="I250" s="181"/>
      <c r="J250" s="182">
        <f>ROUND(I250*H250,2)</f>
        <v>0</v>
      </c>
      <c r="K250" s="178" t="s">
        <v>171</v>
      </c>
      <c r="L250" s="183"/>
      <c r="M250" s="184" t="s">
        <v>1</v>
      </c>
      <c r="N250" s="185" t="s">
        <v>41</v>
      </c>
      <c r="P250" s="146">
        <f>O250*H250</f>
        <v>0</v>
      </c>
      <c r="Q250" s="146">
        <v>8.9999999999999998E-4</v>
      </c>
      <c r="R250" s="146">
        <f>Q250*H250</f>
        <v>8.9999999999999998E-4</v>
      </c>
      <c r="S250" s="146">
        <v>0</v>
      </c>
      <c r="T250" s="147">
        <f>S250*H250</f>
        <v>0</v>
      </c>
      <c r="AR250" s="148" t="s">
        <v>357</v>
      </c>
      <c r="AT250" s="148" t="s">
        <v>418</v>
      </c>
      <c r="AU250" s="148" t="s">
        <v>86</v>
      </c>
      <c r="AY250" s="17" t="s">
        <v>165</v>
      </c>
      <c r="BE250" s="149">
        <f>IF(N250="základní",J250,0)</f>
        <v>0</v>
      </c>
      <c r="BF250" s="149">
        <f>IF(N250="snížená",J250,0)</f>
        <v>0</v>
      </c>
      <c r="BG250" s="149">
        <f>IF(N250="zákl. přenesená",J250,0)</f>
        <v>0</v>
      </c>
      <c r="BH250" s="149">
        <f>IF(N250="sníž. přenesená",J250,0)</f>
        <v>0</v>
      </c>
      <c r="BI250" s="149">
        <f>IF(N250="nulová",J250,0)</f>
        <v>0</v>
      </c>
      <c r="BJ250" s="17" t="s">
        <v>84</v>
      </c>
      <c r="BK250" s="149">
        <f>ROUND(I250*H250,2)</f>
        <v>0</v>
      </c>
      <c r="BL250" s="17" t="s">
        <v>261</v>
      </c>
      <c r="BM250" s="148" t="s">
        <v>1542</v>
      </c>
    </row>
    <row r="251" spans="2:65" s="1" customFormat="1" ht="24.2" customHeight="1">
      <c r="B251" s="136"/>
      <c r="C251" s="137" t="s">
        <v>468</v>
      </c>
      <c r="D251" s="137" t="s">
        <v>167</v>
      </c>
      <c r="E251" s="138" t="s">
        <v>1543</v>
      </c>
      <c r="F251" s="139" t="s">
        <v>1544</v>
      </c>
      <c r="G251" s="140" t="s">
        <v>448</v>
      </c>
      <c r="H251" s="141">
        <v>23</v>
      </c>
      <c r="I251" s="142"/>
      <c r="J251" s="143">
        <f>ROUND(I251*H251,2)</f>
        <v>0</v>
      </c>
      <c r="K251" s="139" t="s">
        <v>171</v>
      </c>
      <c r="L251" s="32"/>
      <c r="M251" s="144" t="s">
        <v>1</v>
      </c>
      <c r="N251" s="145" t="s">
        <v>41</v>
      </c>
      <c r="P251" s="146">
        <f>O251*H251</f>
        <v>0</v>
      </c>
      <c r="Q251" s="146">
        <v>0</v>
      </c>
      <c r="R251" s="146">
        <f>Q251*H251</f>
        <v>0</v>
      </c>
      <c r="S251" s="146">
        <v>0</v>
      </c>
      <c r="T251" s="147">
        <f>S251*H251</f>
        <v>0</v>
      </c>
      <c r="AR251" s="148" t="s">
        <v>261</v>
      </c>
      <c r="AT251" s="148" t="s">
        <v>167</v>
      </c>
      <c r="AU251" s="148" t="s">
        <v>86</v>
      </c>
      <c r="AY251" s="17" t="s">
        <v>165</v>
      </c>
      <c r="BE251" s="149">
        <f>IF(N251="základní",J251,0)</f>
        <v>0</v>
      </c>
      <c r="BF251" s="149">
        <f>IF(N251="snížená",J251,0)</f>
        <v>0</v>
      </c>
      <c r="BG251" s="149">
        <f>IF(N251="zákl. přenesená",J251,0)</f>
        <v>0</v>
      </c>
      <c r="BH251" s="149">
        <f>IF(N251="sníž. přenesená",J251,0)</f>
        <v>0</v>
      </c>
      <c r="BI251" s="149">
        <f>IF(N251="nulová",J251,0)</f>
        <v>0</v>
      </c>
      <c r="BJ251" s="17" t="s">
        <v>84</v>
      </c>
      <c r="BK251" s="149">
        <f>ROUND(I251*H251,2)</f>
        <v>0</v>
      </c>
      <c r="BL251" s="17" t="s">
        <v>261</v>
      </c>
      <c r="BM251" s="148" t="s">
        <v>1545</v>
      </c>
    </row>
    <row r="252" spans="2:65" s="1" customFormat="1">
      <c r="B252" s="32"/>
      <c r="D252" s="150" t="s">
        <v>173</v>
      </c>
      <c r="F252" s="151" t="s">
        <v>1546</v>
      </c>
      <c r="I252" s="152"/>
      <c r="L252" s="32"/>
      <c r="M252" s="153"/>
      <c r="T252" s="56"/>
      <c r="AT252" s="17" t="s">
        <v>173</v>
      </c>
      <c r="AU252" s="17" t="s">
        <v>86</v>
      </c>
    </row>
    <row r="253" spans="2:65" s="14" customFormat="1">
      <c r="B253" s="170"/>
      <c r="D253" s="154" t="s">
        <v>177</v>
      </c>
      <c r="E253" s="171" t="s">
        <v>1</v>
      </c>
      <c r="F253" s="172" t="s">
        <v>1363</v>
      </c>
      <c r="H253" s="171" t="s">
        <v>1</v>
      </c>
      <c r="I253" s="173"/>
      <c r="L253" s="170"/>
      <c r="M253" s="174"/>
      <c r="T253" s="175"/>
      <c r="AT253" s="171" t="s">
        <v>177</v>
      </c>
      <c r="AU253" s="171" t="s">
        <v>86</v>
      </c>
      <c r="AV253" s="14" t="s">
        <v>84</v>
      </c>
      <c r="AW253" s="14" t="s">
        <v>32</v>
      </c>
      <c r="AX253" s="14" t="s">
        <v>76</v>
      </c>
      <c r="AY253" s="171" t="s">
        <v>165</v>
      </c>
    </row>
    <row r="254" spans="2:65" s="12" customFormat="1">
      <c r="B254" s="156"/>
      <c r="D254" s="154" t="s">
        <v>177</v>
      </c>
      <c r="E254" s="157" t="s">
        <v>1</v>
      </c>
      <c r="F254" s="158" t="s">
        <v>303</v>
      </c>
      <c r="H254" s="159">
        <v>23</v>
      </c>
      <c r="I254" s="160"/>
      <c r="L254" s="156"/>
      <c r="M254" s="161"/>
      <c r="T254" s="162"/>
      <c r="AT254" s="157" t="s">
        <v>177</v>
      </c>
      <c r="AU254" s="157" t="s">
        <v>86</v>
      </c>
      <c r="AV254" s="12" t="s">
        <v>86</v>
      </c>
      <c r="AW254" s="12" t="s">
        <v>32</v>
      </c>
      <c r="AX254" s="12" t="s">
        <v>84</v>
      </c>
      <c r="AY254" s="157" t="s">
        <v>165</v>
      </c>
    </row>
    <row r="255" spans="2:65" s="1" customFormat="1" ht="16.5" customHeight="1">
      <c r="B255" s="136"/>
      <c r="C255" s="176" t="s">
        <v>472</v>
      </c>
      <c r="D255" s="176" t="s">
        <v>418</v>
      </c>
      <c r="E255" s="177" t="s">
        <v>1547</v>
      </c>
      <c r="F255" s="178" t="s">
        <v>1548</v>
      </c>
      <c r="G255" s="179" t="s">
        <v>448</v>
      </c>
      <c r="H255" s="180">
        <v>23</v>
      </c>
      <c r="I255" s="181"/>
      <c r="J255" s="182">
        <f>ROUND(I255*H255,2)</f>
        <v>0</v>
      </c>
      <c r="K255" s="178" t="s">
        <v>171</v>
      </c>
      <c r="L255" s="183"/>
      <c r="M255" s="184" t="s">
        <v>1</v>
      </c>
      <c r="N255" s="185" t="s">
        <v>41</v>
      </c>
      <c r="P255" s="146">
        <f>O255*H255</f>
        <v>0</v>
      </c>
      <c r="Q255" s="146">
        <v>4.0000000000000003E-5</v>
      </c>
      <c r="R255" s="146">
        <f>Q255*H255</f>
        <v>9.2000000000000003E-4</v>
      </c>
      <c r="S255" s="146">
        <v>0</v>
      </c>
      <c r="T255" s="147">
        <f>S255*H255</f>
        <v>0</v>
      </c>
      <c r="AR255" s="148" t="s">
        <v>357</v>
      </c>
      <c r="AT255" s="148" t="s">
        <v>418</v>
      </c>
      <c r="AU255" s="148" t="s">
        <v>86</v>
      </c>
      <c r="AY255" s="17" t="s">
        <v>165</v>
      </c>
      <c r="BE255" s="149">
        <f>IF(N255="základní",J255,0)</f>
        <v>0</v>
      </c>
      <c r="BF255" s="149">
        <f>IF(N255="snížená",J255,0)</f>
        <v>0</v>
      </c>
      <c r="BG255" s="149">
        <f>IF(N255="zákl. přenesená",J255,0)</f>
        <v>0</v>
      </c>
      <c r="BH255" s="149">
        <f>IF(N255="sníž. přenesená",J255,0)</f>
        <v>0</v>
      </c>
      <c r="BI255" s="149">
        <f>IF(N255="nulová",J255,0)</f>
        <v>0</v>
      </c>
      <c r="BJ255" s="17" t="s">
        <v>84</v>
      </c>
      <c r="BK255" s="149">
        <f>ROUND(I255*H255,2)</f>
        <v>0</v>
      </c>
      <c r="BL255" s="17" t="s">
        <v>261</v>
      </c>
      <c r="BM255" s="148" t="s">
        <v>1549</v>
      </c>
    </row>
    <row r="256" spans="2:65" s="1" customFormat="1" ht="16.5" customHeight="1">
      <c r="B256" s="136"/>
      <c r="C256" s="176" t="s">
        <v>476</v>
      </c>
      <c r="D256" s="176" t="s">
        <v>418</v>
      </c>
      <c r="E256" s="177" t="s">
        <v>1550</v>
      </c>
      <c r="F256" s="178" t="s">
        <v>1551</v>
      </c>
      <c r="G256" s="179" t="s">
        <v>448</v>
      </c>
      <c r="H256" s="180">
        <v>23</v>
      </c>
      <c r="I256" s="181"/>
      <c r="J256" s="182">
        <f>ROUND(I256*H256,2)</f>
        <v>0</v>
      </c>
      <c r="K256" s="178" t="s">
        <v>171</v>
      </c>
      <c r="L256" s="183"/>
      <c r="M256" s="184" t="s">
        <v>1</v>
      </c>
      <c r="N256" s="185" t="s">
        <v>41</v>
      </c>
      <c r="P256" s="146">
        <f>O256*H256</f>
        <v>0</v>
      </c>
      <c r="Q256" s="146">
        <v>1.0000000000000001E-5</v>
      </c>
      <c r="R256" s="146">
        <f>Q256*H256</f>
        <v>2.3000000000000001E-4</v>
      </c>
      <c r="S256" s="146">
        <v>0</v>
      </c>
      <c r="T256" s="147">
        <f>S256*H256</f>
        <v>0</v>
      </c>
      <c r="AR256" s="148" t="s">
        <v>357</v>
      </c>
      <c r="AT256" s="148" t="s">
        <v>418</v>
      </c>
      <c r="AU256" s="148" t="s">
        <v>86</v>
      </c>
      <c r="AY256" s="17" t="s">
        <v>165</v>
      </c>
      <c r="BE256" s="149">
        <f>IF(N256="základní",J256,0)</f>
        <v>0</v>
      </c>
      <c r="BF256" s="149">
        <f>IF(N256="snížená",J256,0)</f>
        <v>0</v>
      </c>
      <c r="BG256" s="149">
        <f>IF(N256="zákl. přenesená",J256,0)</f>
        <v>0</v>
      </c>
      <c r="BH256" s="149">
        <f>IF(N256="sníž. přenesená",J256,0)</f>
        <v>0</v>
      </c>
      <c r="BI256" s="149">
        <f>IF(N256="nulová",J256,0)</f>
        <v>0</v>
      </c>
      <c r="BJ256" s="17" t="s">
        <v>84</v>
      </c>
      <c r="BK256" s="149">
        <f>ROUND(I256*H256,2)</f>
        <v>0</v>
      </c>
      <c r="BL256" s="17" t="s">
        <v>261</v>
      </c>
      <c r="BM256" s="148" t="s">
        <v>1552</v>
      </c>
    </row>
    <row r="257" spans="2:65" s="1" customFormat="1" ht="24.2" customHeight="1">
      <c r="B257" s="136"/>
      <c r="C257" s="137" t="s">
        <v>480</v>
      </c>
      <c r="D257" s="137" t="s">
        <v>167</v>
      </c>
      <c r="E257" s="138" t="s">
        <v>1553</v>
      </c>
      <c r="F257" s="139" t="s">
        <v>1554</v>
      </c>
      <c r="G257" s="140" t="s">
        <v>448</v>
      </c>
      <c r="H257" s="141">
        <v>8</v>
      </c>
      <c r="I257" s="142"/>
      <c r="J257" s="143">
        <f>ROUND(I257*H257,2)</f>
        <v>0</v>
      </c>
      <c r="K257" s="139" t="s">
        <v>171</v>
      </c>
      <c r="L257" s="32"/>
      <c r="M257" s="144" t="s">
        <v>1</v>
      </c>
      <c r="N257" s="145" t="s">
        <v>41</v>
      </c>
      <c r="P257" s="146">
        <f>O257*H257</f>
        <v>0</v>
      </c>
      <c r="Q257" s="146">
        <v>0</v>
      </c>
      <c r="R257" s="146">
        <f>Q257*H257</f>
        <v>0</v>
      </c>
      <c r="S257" s="146">
        <v>0</v>
      </c>
      <c r="T257" s="147">
        <f>S257*H257</f>
        <v>0</v>
      </c>
      <c r="AR257" s="148" t="s">
        <v>261</v>
      </c>
      <c r="AT257" s="148" t="s">
        <v>167</v>
      </c>
      <c r="AU257" s="148" t="s">
        <v>86</v>
      </c>
      <c r="AY257" s="17" t="s">
        <v>165</v>
      </c>
      <c r="BE257" s="149">
        <f>IF(N257="základní",J257,0)</f>
        <v>0</v>
      </c>
      <c r="BF257" s="149">
        <f>IF(N257="snížená",J257,0)</f>
        <v>0</v>
      </c>
      <c r="BG257" s="149">
        <f>IF(N257="zákl. přenesená",J257,0)</f>
        <v>0</v>
      </c>
      <c r="BH257" s="149">
        <f>IF(N257="sníž. přenesená",J257,0)</f>
        <v>0</v>
      </c>
      <c r="BI257" s="149">
        <f>IF(N257="nulová",J257,0)</f>
        <v>0</v>
      </c>
      <c r="BJ257" s="17" t="s">
        <v>84</v>
      </c>
      <c r="BK257" s="149">
        <f>ROUND(I257*H257,2)</f>
        <v>0</v>
      </c>
      <c r="BL257" s="17" t="s">
        <v>261</v>
      </c>
      <c r="BM257" s="148" t="s">
        <v>1555</v>
      </c>
    </row>
    <row r="258" spans="2:65" s="1" customFormat="1">
      <c r="B258" s="32"/>
      <c r="D258" s="150" t="s">
        <v>173</v>
      </c>
      <c r="F258" s="151" t="s">
        <v>1556</v>
      </c>
      <c r="I258" s="152"/>
      <c r="L258" s="32"/>
      <c r="M258" s="153"/>
      <c r="T258" s="56"/>
      <c r="AT258" s="17" t="s">
        <v>173</v>
      </c>
      <c r="AU258" s="17" t="s">
        <v>86</v>
      </c>
    </row>
    <row r="259" spans="2:65" s="14" customFormat="1">
      <c r="B259" s="170"/>
      <c r="D259" s="154" t="s">
        <v>177</v>
      </c>
      <c r="E259" s="171" t="s">
        <v>1</v>
      </c>
      <c r="F259" s="172" t="s">
        <v>1363</v>
      </c>
      <c r="H259" s="171" t="s">
        <v>1</v>
      </c>
      <c r="I259" s="173"/>
      <c r="L259" s="170"/>
      <c r="M259" s="174"/>
      <c r="T259" s="175"/>
      <c r="AT259" s="171" t="s">
        <v>177</v>
      </c>
      <c r="AU259" s="171" t="s">
        <v>86</v>
      </c>
      <c r="AV259" s="14" t="s">
        <v>84</v>
      </c>
      <c r="AW259" s="14" t="s">
        <v>32</v>
      </c>
      <c r="AX259" s="14" t="s">
        <v>76</v>
      </c>
      <c r="AY259" s="171" t="s">
        <v>165</v>
      </c>
    </row>
    <row r="260" spans="2:65" s="12" customFormat="1">
      <c r="B260" s="156"/>
      <c r="D260" s="154" t="s">
        <v>177</v>
      </c>
      <c r="E260" s="157" t="s">
        <v>1</v>
      </c>
      <c r="F260" s="158" t="s">
        <v>216</v>
      </c>
      <c r="H260" s="159">
        <v>8</v>
      </c>
      <c r="I260" s="160"/>
      <c r="L260" s="156"/>
      <c r="M260" s="161"/>
      <c r="T260" s="162"/>
      <c r="AT260" s="157" t="s">
        <v>177</v>
      </c>
      <c r="AU260" s="157" t="s">
        <v>86</v>
      </c>
      <c r="AV260" s="12" t="s">
        <v>86</v>
      </c>
      <c r="AW260" s="12" t="s">
        <v>32</v>
      </c>
      <c r="AX260" s="12" t="s">
        <v>84</v>
      </c>
      <c r="AY260" s="157" t="s">
        <v>165</v>
      </c>
    </row>
    <row r="261" spans="2:65" s="1" customFormat="1" ht="16.5" customHeight="1">
      <c r="B261" s="136"/>
      <c r="C261" s="176" t="s">
        <v>485</v>
      </c>
      <c r="D261" s="176" t="s">
        <v>418</v>
      </c>
      <c r="E261" s="177" t="s">
        <v>1557</v>
      </c>
      <c r="F261" s="178" t="s">
        <v>1558</v>
      </c>
      <c r="G261" s="179" t="s">
        <v>448</v>
      </c>
      <c r="H261" s="180">
        <v>8</v>
      </c>
      <c r="I261" s="181"/>
      <c r="J261" s="182">
        <f>ROUND(I261*H261,2)</f>
        <v>0</v>
      </c>
      <c r="K261" s="178" t="s">
        <v>171</v>
      </c>
      <c r="L261" s="183"/>
      <c r="M261" s="184" t="s">
        <v>1</v>
      </c>
      <c r="N261" s="185" t="s">
        <v>41</v>
      </c>
      <c r="P261" s="146">
        <f>O261*H261</f>
        <v>0</v>
      </c>
      <c r="Q261" s="146">
        <v>4.0000000000000003E-5</v>
      </c>
      <c r="R261" s="146">
        <f>Q261*H261</f>
        <v>3.2000000000000003E-4</v>
      </c>
      <c r="S261" s="146">
        <v>0</v>
      </c>
      <c r="T261" s="147">
        <f>S261*H261</f>
        <v>0</v>
      </c>
      <c r="AR261" s="148" t="s">
        <v>357</v>
      </c>
      <c r="AT261" s="148" t="s">
        <v>418</v>
      </c>
      <c r="AU261" s="148" t="s">
        <v>86</v>
      </c>
      <c r="AY261" s="17" t="s">
        <v>165</v>
      </c>
      <c r="BE261" s="149">
        <f>IF(N261="základní",J261,0)</f>
        <v>0</v>
      </c>
      <c r="BF261" s="149">
        <f>IF(N261="snížená",J261,0)</f>
        <v>0</v>
      </c>
      <c r="BG261" s="149">
        <f>IF(N261="zákl. přenesená",J261,0)</f>
        <v>0</v>
      </c>
      <c r="BH261" s="149">
        <f>IF(N261="sníž. přenesená",J261,0)</f>
        <v>0</v>
      </c>
      <c r="BI261" s="149">
        <f>IF(N261="nulová",J261,0)</f>
        <v>0</v>
      </c>
      <c r="BJ261" s="17" t="s">
        <v>84</v>
      </c>
      <c r="BK261" s="149">
        <f>ROUND(I261*H261,2)</f>
        <v>0</v>
      </c>
      <c r="BL261" s="17" t="s">
        <v>261</v>
      </c>
      <c r="BM261" s="148" t="s">
        <v>1559</v>
      </c>
    </row>
    <row r="262" spans="2:65" s="1" customFormat="1" ht="16.5" customHeight="1">
      <c r="B262" s="136"/>
      <c r="C262" s="176" t="s">
        <v>489</v>
      </c>
      <c r="D262" s="176" t="s">
        <v>418</v>
      </c>
      <c r="E262" s="177" t="s">
        <v>1550</v>
      </c>
      <c r="F262" s="178" t="s">
        <v>1551</v>
      </c>
      <c r="G262" s="179" t="s">
        <v>448</v>
      </c>
      <c r="H262" s="180">
        <v>8</v>
      </c>
      <c r="I262" s="181"/>
      <c r="J262" s="182">
        <f>ROUND(I262*H262,2)</f>
        <v>0</v>
      </c>
      <c r="K262" s="178" t="s">
        <v>171</v>
      </c>
      <c r="L262" s="183"/>
      <c r="M262" s="184" t="s">
        <v>1</v>
      </c>
      <c r="N262" s="185" t="s">
        <v>41</v>
      </c>
      <c r="P262" s="146">
        <f>O262*H262</f>
        <v>0</v>
      </c>
      <c r="Q262" s="146">
        <v>1.0000000000000001E-5</v>
      </c>
      <c r="R262" s="146">
        <f>Q262*H262</f>
        <v>8.0000000000000007E-5</v>
      </c>
      <c r="S262" s="146">
        <v>0</v>
      </c>
      <c r="T262" s="147">
        <f>S262*H262</f>
        <v>0</v>
      </c>
      <c r="AR262" s="148" t="s">
        <v>357</v>
      </c>
      <c r="AT262" s="148" t="s">
        <v>418</v>
      </c>
      <c r="AU262" s="148" t="s">
        <v>86</v>
      </c>
      <c r="AY262" s="17" t="s">
        <v>165</v>
      </c>
      <c r="BE262" s="149">
        <f>IF(N262="základní",J262,0)</f>
        <v>0</v>
      </c>
      <c r="BF262" s="149">
        <f>IF(N262="snížená",J262,0)</f>
        <v>0</v>
      </c>
      <c r="BG262" s="149">
        <f>IF(N262="zákl. přenesená",J262,0)</f>
        <v>0</v>
      </c>
      <c r="BH262" s="149">
        <f>IF(N262="sníž. přenesená",J262,0)</f>
        <v>0</v>
      </c>
      <c r="BI262" s="149">
        <f>IF(N262="nulová",J262,0)</f>
        <v>0</v>
      </c>
      <c r="BJ262" s="17" t="s">
        <v>84</v>
      </c>
      <c r="BK262" s="149">
        <f>ROUND(I262*H262,2)</f>
        <v>0</v>
      </c>
      <c r="BL262" s="17" t="s">
        <v>261</v>
      </c>
      <c r="BM262" s="148" t="s">
        <v>1560</v>
      </c>
    </row>
    <row r="263" spans="2:65" s="1" customFormat="1" ht="24.2" customHeight="1">
      <c r="B263" s="136"/>
      <c r="C263" s="137" t="s">
        <v>493</v>
      </c>
      <c r="D263" s="137" t="s">
        <v>167</v>
      </c>
      <c r="E263" s="138" t="s">
        <v>1561</v>
      </c>
      <c r="F263" s="139" t="s">
        <v>1562</v>
      </c>
      <c r="G263" s="140" t="s">
        <v>448</v>
      </c>
      <c r="H263" s="141">
        <v>19</v>
      </c>
      <c r="I263" s="142"/>
      <c r="J263" s="143">
        <f>ROUND(I263*H263,2)</f>
        <v>0</v>
      </c>
      <c r="K263" s="139" t="s">
        <v>171</v>
      </c>
      <c r="L263" s="32"/>
      <c r="M263" s="144" t="s">
        <v>1</v>
      </c>
      <c r="N263" s="145" t="s">
        <v>41</v>
      </c>
      <c r="P263" s="146">
        <f>O263*H263</f>
        <v>0</v>
      </c>
      <c r="Q263" s="146">
        <v>0</v>
      </c>
      <c r="R263" s="146">
        <f>Q263*H263</f>
        <v>0</v>
      </c>
      <c r="S263" s="146">
        <v>0</v>
      </c>
      <c r="T263" s="147">
        <f>S263*H263</f>
        <v>0</v>
      </c>
      <c r="AR263" s="148" t="s">
        <v>261</v>
      </c>
      <c r="AT263" s="148" t="s">
        <v>167</v>
      </c>
      <c r="AU263" s="148" t="s">
        <v>86</v>
      </c>
      <c r="AY263" s="17" t="s">
        <v>165</v>
      </c>
      <c r="BE263" s="149">
        <f>IF(N263="základní",J263,0)</f>
        <v>0</v>
      </c>
      <c r="BF263" s="149">
        <f>IF(N263="snížená",J263,0)</f>
        <v>0</v>
      </c>
      <c r="BG263" s="149">
        <f>IF(N263="zákl. přenesená",J263,0)</f>
        <v>0</v>
      </c>
      <c r="BH263" s="149">
        <f>IF(N263="sníž. přenesená",J263,0)</f>
        <v>0</v>
      </c>
      <c r="BI263" s="149">
        <f>IF(N263="nulová",J263,0)</f>
        <v>0</v>
      </c>
      <c r="BJ263" s="17" t="s">
        <v>84</v>
      </c>
      <c r="BK263" s="149">
        <f>ROUND(I263*H263,2)</f>
        <v>0</v>
      </c>
      <c r="BL263" s="17" t="s">
        <v>261</v>
      </c>
      <c r="BM263" s="148" t="s">
        <v>1563</v>
      </c>
    </row>
    <row r="264" spans="2:65" s="1" customFormat="1">
      <c r="B264" s="32"/>
      <c r="D264" s="150" t="s">
        <v>173</v>
      </c>
      <c r="F264" s="151" t="s">
        <v>1564</v>
      </c>
      <c r="I264" s="152"/>
      <c r="L264" s="32"/>
      <c r="M264" s="153"/>
      <c r="T264" s="56"/>
      <c r="AT264" s="17" t="s">
        <v>173</v>
      </c>
      <c r="AU264" s="17" t="s">
        <v>86</v>
      </c>
    </row>
    <row r="265" spans="2:65" s="14" customFormat="1">
      <c r="B265" s="170"/>
      <c r="D265" s="154" t="s">
        <v>177</v>
      </c>
      <c r="E265" s="171" t="s">
        <v>1</v>
      </c>
      <c r="F265" s="172" t="s">
        <v>1363</v>
      </c>
      <c r="H265" s="171" t="s">
        <v>1</v>
      </c>
      <c r="I265" s="173"/>
      <c r="L265" s="170"/>
      <c r="M265" s="174"/>
      <c r="T265" s="175"/>
      <c r="AT265" s="171" t="s">
        <v>177</v>
      </c>
      <c r="AU265" s="171" t="s">
        <v>86</v>
      </c>
      <c r="AV265" s="14" t="s">
        <v>84</v>
      </c>
      <c r="AW265" s="14" t="s">
        <v>32</v>
      </c>
      <c r="AX265" s="14" t="s">
        <v>76</v>
      </c>
      <c r="AY265" s="171" t="s">
        <v>165</v>
      </c>
    </row>
    <row r="266" spans="2:65" s="12" customFormat="1">
      <c r="B266" s="156"/>
      <c r="D266" s="154" t="s">
        <v>177</v>
      </c>
      <c r="E266" s="157" t="s">
        <v>1</v>
      </c>
      <c r="F266" s="158" t="s">
        <v>280</v>
      </c>
      <c r="H266" s="159">
        <v>19</v>
      </c>
      <c r="I266" s="160"/>
      <c r="L266" s="156"/>
      <c r="M266" s="161"/>
      <c r="T266" s="162"/>
      <c r="AT266" s="157" t="s">
        <v>177</v>
      </c>
      <c r="AU266" s="157" t="s">
        <v>86</v>
      </c>
      <c r="AV266" s="12" t="s">
        <v>86</v>
      </c>
      <c r="AW266" s="12" t="s">
        <v>32</v>
      </c>
      <c r="AX266" s="12" t="s">
        <v>84</v>
      </c>
      <c r="AY266" s="157" t="s">
        <v>165</v>
      </c>
    </row>
    <row r="267" spans="2:65" s="1" customFormat="1" ht="16.5" customHeight="1">
      <c r="B267" s="136"/>
      <c r="C267" s="176" t="s">
        <v>500</v>
      </c>
      <c r="D267" s="176" t="s">
        <v>418</v>
      </c>
      <c r="E267" s="177" t="s">
        <v>1565</v>
      </c>
      <c r="F267" s="178" t="s">
        <v>1566</v>
      </c>
      <c r="G267" s="179" t="s">
        <v>448</v>
      </c>
      <c r="H267" s="180">
        <v>19</v>
      </c>
      <c r="I267" s="181"/>
      <c r="J267" s="182">
        <f>ROUND(I267*H267,2)</f>
        <v>0</v>
      </c>
      <c r="K267" s="178" t="s">
        <v>171</v>
      </c>
      <c r="L267" s="183"/>
      <c r="M267" s="184" t="s">
        <v>1</v>
      </c>
      <c r="N267" s="185" t="s">
        <v>41</v>
      </c>
      <c r="P267" s="146">
        <f>O267*H267</f>
        <v>0</v>
      </c>
      <c r="Q267" s="146">
        <v>4.0000000000000003E-5</v>
      </c>
      <c r="R267" s="146">
        <f>Q267*H267</f>
        <v>7.6000000000000004E-4</v>
      </c>
      <c r="S267" s="146">
        <v>0</v>
      </c>
      <c r="T267" s="147">
        <f>S267*H267</f>
        <v>0</v>
      </c>
      <c r="AR267" s="148" t="s">
        <v>357</v>
      </c>
      <c r="AT267" s="148" t="s">
        <v>418</v>
      </c>
      <c r="AU267" s="148" t="s">
        <v>86</v>
      </c>
      <c r="AY267" s="17" t="s">
        <v>165</v>
      </c>
      <c r="BE267" s="149">
        <f>IF(N267="základní",J267,0)</f>
        <v>0</v>
      </c>
      <c r="BF267" s="149">
        <f>IF(N267="snížená",J267,0)</f>
        <v>0</v>
      </c>
      <c r="BG267" s="149">
        <f>IF(N267="zákl. přenesená",J267,0)</f>
        <v>0</v>
      </c>
      <c r="BH267" s="149">
        <f>IF(N267="sníž. přenesená",J267,0)</f>
        <v>0</v>
      </c>
      <c r="BI267" s="149">
        <f>IF(N267="nulová",J267,0)</f>
        <v>0</v>
      </c>
      <c r="BJ267" s="17" t="s">
        <v>84</v>
      </c>
      <c r="BK267" s="149">
        <f>ROUND(I267*H267,2)</f>
        <v>0</v>
      </c>
      <c r="BL267" s="17" t="s">
        <v>261</v>
      </c>
      <c r="BM267" s="148" t="s">
        <v>1567</v>
      </c>
    </row>
    <row r="268" spans="2:65" s="1" customFormat="1" ht="16.5" customHeight="1">
      <c r="B268" s="136"/>
      <c r="C268" s="176" t="s">
        <v>505</v>
      </c>
      <c r="D268" s="176" t="s">
        <v>418</v>
      </c>
      <c r="E268" s="177" t="s">
        <v>1550</v>
      </c>
      <c r="F268" s="178" t="s">
        <v>1551</v>
      </c>
      <c r="G268" s="179" t="s">
        <v>448</v>
      </c>
      <c r="H268" s="180">
        <v>19</v>
      </c>
      <c r="I268" s="181"/>
      <c r="J268" s="182">
        <f>ROUND(I268*H268,2)</f>
        <v>0</v>
      </c>
      <c r="K268" s="178" t="s">
        <v>171</v>
      </c>
      <c r="L268" s="183"/>
      <c r="M268" s="184" t="s">
        <v>1</v>
      </c>
      <c r="N268" s="185" t="s">
        <v>41</v>
      </c>
      <c r="P268" s="146">
        <f>O268*H268</f>
        <v>0</v>
      </c>
      <c r="Q268" s="146">
        <v>1.0000000000000001E-5</v>
      </c>
      <c r="R268" s="146">
        <f>Q268*H268</f>
        <v>1.9000000000000001E-4</v>
      </c>
      <c r="S268" s="146">
        <v>0</v>
      </c>
      <c r="T268" s="147">
        <f>S268*H268</f>
        <v>0</v>
      </c>
      <c r="AR268" s="148" t="s">
        <v>357</v>
      </c>
      <c r="AT268" s="148" t="s">
        <v>418</v>
      </c>
      <c r="AU268" s="148" t="s">
        <v>86</v>
      </c>
      <c r="AY268" s="17" t="s">
        <v>165</v>
      </c>
      <c r="BE268" s="149">
        <f>IF(N268="základní",J268,0)</f>
        <v>0</v>
      </c>
      <c r="BF268" s="149">
        <f>IF(N268="snížená",J268,0)</f>
        <v>0</v>
      </c>
      <c r="BG268" s="149">
        <f>IF(N268="zákl. přenesená",J268,0)</f>
        <v>0</v>
      </c>
      <c r="BH268" s="149">
        <f>IF(N268="sníž. přenesená",J268,0)</f>
        <v>0</v>
      </c>
      <c r="BI268" s="149">
        <f>IF(N268="nulová",J268,0)</f>
        <v>0</v>
      </c>
      <c r="BJ268" s="17" t="s">
        <v>84</v>
      </c>
      <c r="BK268" s="149">
        <f>ROUND(I268*H268,2)</f>
        <v>0</v>
      </c>
      <c r="BL268" s="17" t="s">
        <v>261</v>
      </c>
      <c r="BM268" s="148" t="s">
        <v>1568</v>
      </c>
    </row>
    <row r="269" spans="2:65" s="1" customFormat="1" ht="24.2" customHeight="1">
      <c r="B269" s="136"/>
      <c r="C269" s="137" t="s">
        <v>510</v>
      </c>
      <c r="D269" s="137" t="s">
        <v>167</v>
      </c>
      <c r="E269" s="138" t="s">
        <v>1569</v>
      </c>
      <c r="F269" s="139" t="s">
        <v>1570</v>
      </c>
      <c r="G269" s="140" t="s">
        <v>448</v>
      </c>
      <c r="H269" s="141">
        <v>2</v>
      </c>
      <c r="I269" s="142"/>
      <c r="J269" s="143">
        <f>ROUND(I269*H269,2)</f>
        <v>0</v>
      </c>
      <c r="K269" s="139" t="s">
        <v>171</v>
      </c>
      <c r="L269" s="32"/>
      <c r="M269" s="144" t="s">
        <v>1</v>
      </c>
      <c r="N269" s="145" t="s">
        <v>41</v>
      </c>
      <c r="P269" s="146">
        <f>O269*H269</f>
        <v>0</v>
      </c>
      <c r="Q269" s="146">
        <v>0</v>
      </c>
      <c r="R269" s="146">
        <f>Q269*H269</f>
        <v>0</v>
      </c>
      <c r="S269" s="146">
        <v>0</v>
      </c>
      <c r="T269" s="147">
        <f>S269*H269</f>
        <v>0</v>
      </c>
      <c r="AR269" s="148" t="s">
        <v>261</v>
      </c>
      <c r="AT269" s="148" t="s">
        <v>167</v>
      </c>
      <c r="AU269" s="148" t="s">
        <v>86</v>
      </c>
      <c r="AY269" s="17" t="s">
        <v>165</v>
      </c>
      <c r="BE269" s="149">
        <f>IF(N269="základní",J269,0)</f>
        <v>0</v>
      </c>
      <c r="BF269" s="149">
        <f>IF(N269="snížená",J269,0)</f>
        <v>0</v>
      </c>
      <c r="BG269" s="149">
        <f>IF(N269="zákl. přenesená",J269,0)</f>
        <v>0</v>
      </c>
      <c r="BH269" s="149">
        <f>IF(N269="sníž. přenesená",J269,0)</f>
        <v>0</v>
      </c>
      <c r="BI269" s="149">
        <f>IF(N269="nulová",J269,0)</f>
        <v>0</v>
      </c>
      <c r="BJ269" s="17" t="s">
        <v>84</v>
      </c>
      <c r="BK269" s="149">
        <f>ROUND(I269*H269,2)</f>
        <v>0</v>
      </c>
      <c r="BL269" s="17" t="s">
        <v>261</v>
      </c>
      <c r="BM269" s="148" t="s">
        <v>1571</v>
      </c>
    </row>
    <row r="270" spans="2:65" s="1" customFormat="1">
      <c r="B270" s="32"/>
      <c r="D270" s="150" t="s">
        <v>173</v>
      </c>
      <c r="F270" s="151" t="s">
        <v>1572</v>
      </c>
      <c r="I270" s="152"/>
      <c r="L270" s="32"/>
      <c r="M270" s="153"/>
      <c r="T270" s="56"/>
      <c r="AT270" s="17" t="s">
        <v>173</v>
      </c>
      <c r="AU270" s="17" t="s">
        <v>86</v>
      </c>
    </row>
    <row r="271" spans="2:65" s="14" customFormat="1">
      <c r="B271" s="170"/>
      <c r="D271" s="154" t="s">
        <v>177</v>
      </c>
      <c r="E271" s="171" t="s">
        <v>1</v>
      </c>
      <c r="F271" s="172" t="s">
        <v>1363</v>
      </c>
      <c r="H271" s="171" t="s">
        <v>1</v>
      </c>
      <c r="I271" s="173"/>
      <c r="L271" s="170"/>
      <c r="M271" s="174"/>
      <c r="T271" s="175"/>
      <c r="AT271" s="171" t="s">
        <v>177</v>
      </c>
      <c r="AU271" s="171" t="s">
        <v>86</v>
      </c>
      <c r="AV271" s="14" t="s">
        <v>84</v>
      </c>
      <c r="AW271" s="14" t="s">
        <v>32</v>
      </c>
      <c r="AX271" s="14" t="s">
        <v>76</v>
      </c>
      <c r="AY271" s="171" t="s">
        <v>165</v>
      </c>
    </row>
    <row r="272" spans="2:65" s="12" customFormat="1">
      <c r="B272" s="156"/>
      <c r="D272" s="154" t="s">
        <v>177</v>
      </c>
      <c r="E272" s="157" t="s">
        <v>1</v>
      </c>
      <c r="F272" s="158" t="s">
        <v>86</v>
      </c>
      <c r="H272" s="159">
        <v>2</v>
      </c>
      <c r="I272" s="160"/>
      <c r="L272" s="156"/>
      <c r="M272" s="161"/>
      <c r="T272" s="162"/>
      <c r="AT272" s="157" t="s">
        <v>177</v>
      </c>
      <c r="AU272" s="157" t="s">
        <v>86</v>
      </c>
      <c r="AV272" s="12" t="s">
        <v>86</v>
      </c>
      <c r="AW272" s="12" t="s">
        <v>32</v>
      </c>
      <c r="AX272" s="12" t="s">
        <v>84</v>
      </c>
      <c r="AY272" s="157" t="s">
        <v>165</v>
      </c>
    </row>
    <row r="273" spans="2:65" s="1" customFormat="1" ht="16.5" customHeight="1">
      <c r="B273" s="136"/>
      <c r="C273" s="176" t="s">
        <v>515</v>
      </c>
      <c r="D273" s="176" t="s">
        <v>418</v>
      </c>
      <c r="E273" s="177" t="s">
        <v>1573</v>
      </c>
      <c r="F273" s="178" t="s">
        <v>1574</v>
      </c>
      <c r="G273" s="179" t="s">
        <v>448</v>
      </c>
      <c r="H273" s="180">
        <v>2</v>
      </c>
      <c r="I273" s="181"/>
      <c r="J273" s="182">
        <f>ROUND(I273*H273,2)</f>
        <v>0</v>
      </c>
      <c r="K273" s="178" t="s">
        <v>171</v>
      </c>
      <c r="L273" s="183"/>
      <c r="M273" s="184" t="s">
        <v>1</v>
      </c>
      <c r="N273" s="185" t="s">
        <v>41</v>
      </c>
      <c r="P273" s="146">
        <f>O273*H273</f>
        <v>0</v>
      </c>
      <c r="Q273" s="146">
        <v>5.0000000000000002E-5</v>
      </c>
      <c r="R273" s="146">
        <f>Q273*H273</f>
        <v>1E-4</v>
      </c>
      <c r="S273" s="146">
        <v>0</v>
      </c>
      <c r="T273" s="147">
        <f>S273*H273</f>
        <v>0</v>
      </c>
      <c r="AR273" s="148" t="s">
        <v>357</v>
      </c>
      <c r="AT273" s="148" t="s">
        <v>418</v>
      </c>
      <c r="AU273" s="148" t="s">
        <v>86</v>
      </c>
      <c r="AY273" s="17" t="s">
        <v>165</v>
      </c>
      <c r="BE273" s="149">
        <f>IF(N273="základní",J273,0)</f>
        <v>0</v>
      </c>
      <c r="BF273" s="149">
        <f>IF(N273="snížená",J273,0)</f>
        <v>0</v>
      </c>
      <c r="BG273" s="149">
        <f>IF(N273="zákl. přenesená",J273,0)</f>
        <v>0</v>
      </c>
      <c r="BH273" s="149">
        <f>IF(N273="sníž. přenesená",J273,0)</f>
        <v>0</v>
      </c>
      <c r="BI273" s="149">
        <f>IF(N273="nulová",J273,0)</f>
        <v>0</v>
      </c>
      <c r="BJ273" s="17" t="s">
        <v>84</v>
      </c>
      <c r="BK273" s="149">
        <f>ROUND(I273*H273,2)</f>
        <v>0</v>
      </c>
      <c r="BL273" s="17" t="s">
        <v>261</v>
      </c>
      <c r="BM273" s="148" t="s">
        <v>1575</v>
      </c>
    </row>
    <row r="274" spans="2:65" s="1" customFormat="1" ht="16.5" customHeight="1">
      <c r="B274" s="136"/>
      <c r="C274" s="176" t="s">
        <v>522</v>
      </c>
      <c r="D274" s="176" t="s">
        <v>418</v>
      </c>
      <c r="E274" s="177" t="s">
        <v>1550</v>
      </c>
      <c r="F274" s="178" t="s">
        <v>1551</v>
      </c>
      <c r="G274" s="179" t="s">
        <v>448</v>
      </c>
      <c r="H274" s="180">
        <v>2</v>
      </c>
      <c r="I274" s="181"/>
      <c r="J274" s="182">
        <f>ROUND(I274*H274,2)</f>
        <v>0</v>
      </c>
      <c r="K274" s="178" t="s">
        <v>171</v>
      </c>
      <c r="L274" s="183"/>
      <c r="M274" s="184" t="s">
        <v>1</v>
      </c>
      <c r="N274" s="185" t="s">
        <v>41</v>
      </c>
      <c r="P274" s="146">
        <f>O274*H274</f>
        <v>0</v>
      </c>
      <c r="Q274" s="146">
        <v>1.0000000000000001E-5</v>
      </c>
      <c r="R274" s="146">
        <f>Q274*H274</f>
        <v>2.0000000000000002E-5</v>
      </c>
      <c r="S274" s="146">
        <v>0</v>
      </c>
      <c r="T274" s="147">
        <f>S274*H274</f>
        <v>0</v>
      </c>
      <c r="AR274" s="148" t="s">
        <v>357</v>
      </c>
      <c r="AT274" s="148" t="s">
        <v>418</v>
      </c>
      <c r="AU274" s="148" t="s">
        <v>86</v>
      </c>
      <c r="AY274" s="17" t="s">
        <v>165</v>
      </c>
      <c r="BE274" s="149">
        <f>IF(N274="základní",J274,0)</f>
        <v>0</v>
      </c>
      <c r="BF274" s="149">
        <f>IF(N274="snížená",J274,0)</f>
        <v>0</v>
      </c>
      <c r="BG274" s="149">
        <f>IF(N274="zákl. přenesená",J274,0)</f>
        <v>0</v>
      </c>
      <c r="BH274" s="149">
        <f>IF(N274="sníž. přenesená",J274,0)</f>
        <v>0</v>
      </c>
      <c r="BI274" s="149">
        <f>IF(N274="nulová",J274,0)</f>
        <v>0</v>
      </c>
      <c r="BJ274" s="17" t="s">
        <v>84</v>
      </c>
      <c r="BK274" s="149">
        <f>ROUND(I274*H274,2)</f>
        <v>0</v>
      </c>
      <c r="BL274" s="17" t="s">
        <v>261</v>
      </c>
      <c r="BM274" s="148" t="s">
        <v>1576</v>
      </c>
    </row>
    <row r="275" spans="2:65" s="1" customFormat="1" ht="24.2" customHeight="1">
      <c r="B275" s="136"/>
      <c r="C275" s="137" t="s">
        <v>528</v>
      </c>
      <c r="D275" s="137" t="s">
        <v>167</v>
      </c>
      <c r="E275" s="138" t="s">
        <v>1577</v>
      </c>
      <c r="F275" s="139" t="s">
        <v>1578</v>
      </c>
      <c r="G275" s="140" t="s">
        <v>448</v>
      </c>
      <c r="H275" s="141">
        <v>2</v>
      </c>
      <c r="I275" s="142"/>
      <c r="J275" s="143">
        <f>ROUND(I275*H275,2)</f>
        <v>0</v>
      </c>
      <c r="K275" s="139" t="s">
        <v>171</v>
      </c>
      <c r="L275" s="32"/>
      <c r="M275" s="144" t="s">
        <v>1</v>
      </c>
      <c r="N275" s="145" t="s">
        <v>41</v>
      </c>
      <c r="P275" s="146">
        <f>O275*H275</f>
        <v>0</v>
      </c>
      <c r="Q275" s="146">
        <v>0</v>
      </c>
      <c r="R275" s="146">
        <f>Q275*H275</f>
        <v>0</v>
      </c>
      <c r="S275" s="146">
        <v>0</v>
      </c>
      <c r="T275" s="147">
        <f>S275*H275</f>
        <v>0</v>
      </c>
      <c r="AR275" s="148" t="s">
        <v>261</v>
      </c>
      <c r="AT275" s="148" t="s">
        <v>167</v>
      </c>
      <c r="AU275" s="148" t="s">
        <v>86</v>
      </c>
      <c r="AY275" s="17" t="s">
        <v>165</v>
      </c>
      <c r="BE275" s="149">
        <f>IF(N275="základní",J275,0)</f>
        <v>0</v>
      </c>
      <c r="BF275" s="149">
        <f>IF(N275="snížená",J275,0)</f>
        <v>0</v>
      </c>
      <c r="BG275" s="149">
        <f>IF(N275="zákl. přenesená",J275,0)</f>
        <v>0</v>
      </c>
      <c r="BH275" s="149">
        <f>IF(N275="sníž. přenesená",J275,0)</f>
        <v>0</v>
      </c>
      <c r="BI275" s="149">
        <f>IF(N275="nulová",J275,0)</f>
        <v>0</v>
      </c>
      <c r="BJ275" s="17" t="s">
        <v>84</v>
      </c>
      <c r="BK275" s="149">
        <f>ROUND(I275*H275,2)</f>
        <v>0</v>
      </c>
      <c r="BL275" s="17" t="s">
        <v>261</v>
      </c>
      <c r="BM275" s="148" t="s">
        <v>1579</v>
      </c>
    </row>
    <row r="276" spans="2:65" s="1" customFormat="1">
      <c r="B276" s="32"/>
      <c r="D276" s="150" t="s">
        <v>173</v>
      </c>
      <c r="F276" s="151" t="s">
        <v>1580</v>
      </c>
      <c r="I276" s="152"/>
      <c r="L276" s="32"/>
      <c r="M276" s="153"/>
      <c r="T276" s="56"/>
      <c r="AT276" s="17" t="s">
        <v>173</v>
      </c>
      <c r="AU276" s="17" t="s">
        <v>86</v>
      </c>
    </row>
    <row r="277" spans="2:65" s="14" customFormat="1">
      <c r="B277" s="170"/>
      <c r="D277" s="154" t="s">
        <v>177</v>
      </c>
      <c r="E277" s="171" t="s">
        <v>1</v>
      </c>
      <c r="F277" s="172" t="s">
        <v>1363</v>
      </c>
      <c r="H277" s="171" t="s">
        <v>1</v>
      </c>
      <c r="I277" s="173"/>
      <c r="L277" s="170"/>
      <c r="M277" s="174"/>
      <c r="T277" s="175"/>
      <c r="AT277" s="171" t="s">
        <v>177</v>
      </c>
      <c r="AU277" s="171" t="s">
        <v>86</v>
      </c>
      <c r="AV277" s="14" t="s">
        <v>84</v>
      </c>
      <c r="AW277" s="14" t="s">
        <v>32</v>
      </c>
      <c r="AX277" s="14" t="s">
        <v>76</v>
      </c>
      <c r="AY277" s="171" t="s">
        <v>165</v>
      </c>
    </row>
    <row r="278" spans="2:65" s="12" customFormat="1">
      <c r="B278" s="156"/>
      <c r="D278" s="154" t="s">
        <v>177</v>
      </c>
      <c r="E278" s="157" t="s">
        <v>1</v>
      </c>
      <c r="F278" s="158" t="s">
        <v>86</v>
      </c>
      <c r="H278" s="159">
        <v>2</v>
      </c>
      <c r="I278" s="160"/>
      <c r="L278" s="156"/>
      <c r="M278" s="161"/>
      <c r="T278" s="162"/>
      <c r="AT278" s="157" t="s">
        <v>177</v>
      </c>
      <c r="AU278" s="157" t="s">
        <v>86</v>
      </c>
      <c r="AV278" s="12" t="s">
        <v>86</v>
      </c>
      <c r="AW278" s="12" t="s">
        <v>32</v>
      </c>
      <c r="AX278" s="12" t="s">
        <v>84</v>
      </c>
      <c r="AY278" s="157" t="s">
        <v>165</v>
      </c>
    </row>
    <row r="279" spans="2:65" s="1" customFormat="1" ht="16.5" customHeight="1">
      <c r="B279" s="136"/>
      <c r="C279" s="176" t="s">
        <v>533</v>
      </c>
      <c r="D279" s="176" t="s">
        <v>418</v>
      </c>
      <c r="E279" s="177" t="s">
        <v>1581</v>
      </c>
      <c r="F279" s="178" t="s">
        <v>1582</v>
      </c>
      <c r="G279" s="179" t="s">
        <v>448</v>
      </c>
      <c r="H279" s="180">
        <v>2</v>
      </c>
      <c r="I279" s="181"/>
      <c r="J279" s="182">
        <f>ROUND(I279*H279,2)</f>
        <v>0</v>
      </c>
      <c r="K279" s="178" t="s">
        <v>171</v>
      </c>
      <c r="L279" s="183"/>
      <c r="M279" s="184" t="s">
        <v>1</v>
      </c>
      <c r="N279" s="185" t="s">
        <v>41</v>
      </c>
      <c r="P279" s="146">
        <f>O279*H279</f>
        <v>0</v>
      </c>
      <c r="Q279" s="146">
        <v>5.0000000000000002E-5</v>
      </c>
      <c r="R279" s="146">
        <f>Q279*H279</f>
        <v>1E-4</v>
      </c>
      <c r="S279" s="146">
        <v>0</v>
      </c>
      <c r="T279" s="147">
        <f>S279*H279</f>
        <v>0</v>
      </c>
      <c r="AR279" s="148" t="s">
        <v>357</v>
      </c>
      <c r="AT279" s="148" t="s">
        <v>418</v>
      </c>
      <c r="AU279" s="148" t="s">
        <v>86</v>
      </c>
      <c r="AY279" s="17" t="s">
        <v>165</v>
      </c>
      <c r="BE279" s="149">
        <f>IF(N279="základní",J279,0)</f>
        <v>0</v>
      </c>
      <c r="BF279" s="149">
        <f>IF(N279="snížená",J279,0)</f>
        <v>0</v>
      </c>
      <c r="BG279" s="149">
        <f>IF(N279="zákl. přenesená",J279,0)</f>
        <v>0</v>
      </c>
      <c r="BH279" s="149">
        <f>IF(N279="sníž. přenesená",J279,0)</f>
        <v>0</v>
      </c>
      <c r="BI279" s="149">
        <f>IF(N279="nulová",J279,0)</f>
        <v>0</v>
      </c>
      <c r="BJ279" s="17" t="s">
        <v>84</v>
      </c>
      <c r="BK279" s="149">
        <f>ROUND(I279*H279,2)</f>
        <v>0</v>
      </c>
      <c r="BL279" s="17" t="s">
        <v>261</v>
      </c>
      <c r="BM279" s="148" t="s">
        <v>1583</v>
      </c>
    </row>
    <row r="280" spans="2:65" s="1" customFormat="1" ht="16.5" customHeight="1">
      <c r="B280" s="136"/>
      <c r="C280" s="176" t="s">
        <v>538</v>
      </c>
      <c r="D280" s="176" t="s">
        <v>418</v>
      </c>
      <c r="E280" s="177" t="s">
        <v>1550</v>
      </c>
      <c r="F280" s="178" t="s">
        <v>1551</v>
      </c>
      <c r="G280" s="179" t="s">
        <v>448</v>
      </c>
      <c r="H280" s="180">
        <v>2</v>
      </c>
      <c r="I280" s="181"/>
      <c r="J280" s="182">
        <f>ROUND(I280*H280,2)</f>
        <v>0</v>
      </c>
      <c r="K280" s="178" t="s">
        <v>171</v>
      </c>
      <c r="L280" s="183"/>
      <c r="M280" s="184" t="s">
        <v>1</v>
      </c>
      <c r="N280" s="185" t="s">
        <v>41</v>
      </c>
      <c r="P280" s="146">
        <f>O280*H280</f>
        <v>0</v>
      </c>
      <c r="Q280" s="146">
        <v>1.0000000000000001E-5</v>
      </c>
      <c r="R280" s="146">
        <f>Q280*H280</f>
        <v>2.0000000000000002E-5</v>
      </c>
      <c r="S280" s="146">
        <v>0</v>
      </c>
      <c r="T280" s="147">
        <f>S280*H280</f>
        <v>0</v>
      </c>
      <c r="AR280" s="148" t="s">
        <v>357</v>
      </c>
      <c r="AT280" s="148" t="s">
        <v>418</v>
      </c>
      <c r="AU280" s="148" t="s">
        <v>86</v>
      </c>
      <c r="AY280" s="17" t="s">
        <v>165</v>
      </c>
      <c r="BE280" s="149">
        <f>IF(N280="základní",J280,0)</f>
        <v>0</v>
      </c>
      <c r="BF280" s="149">
        <f>IF(N280="snížená",J280,0)</f>
        <v>0</v>
      </c>
      <c r="BG280" s="149">
        <f>IF(N280="zákl. přenesená",J280,0)</f>
        <v>0</v>
      </c>
      <c r="BH280" s="149">
        <f>IF(N280="sníž. přenesená",J280,0)</f>
        <v>0</v>
      </c>
      <c r="BI280" s="149">
        <f>IF(N280="nulová",J280,0)</f>
        <v>0</v>
      </c>
      <c r="BJ280" s="17" t="s">
        <v>84</v>
      </c>
      <c r="BK280" s="149">
        <f>ROUND(I280*H280,2)</f>
        <v>0</v>
      </c>
      <c r="BL280" s="17" t="s">
        <v>261</v>
      </c>
      <c r="BM280" s="148" t="s">
        <v>1584</v>
      </c>
    </row>
    <row r="281" spans="2:65" s="1" customFormat="1" ht="24.2" customHeight="1">
      <c r="B281" s="136"/>
      <c r="C281" s="137" t="s">
        <v>545</v>
      </c>
      <c r="D281" s="137" t="s">
        <v>167</v>
      </c>
      <c r="E281" s="138" t="s">
        <v>1585</v>
      </c>
      <c r="F281" s="139" t="s">
        <v>1586</v>
      </c>
      <c r="G281" s="140" t="s">
        <v>448</v>
      </c>
      <c r="H281" s="141">
        <v>4</v>
      </c>
      <c r="I281" s="142"/>
      <c r="J281" s="143">
        <f>ROUND(I281*H281,2)</f>
        <v>0</v>
      </c>
      <c r="K281" s="139" t="s">
        <v>171</v>
      </c>
      <c r="L281" s="32"/>
      <c r="M281" s="144" t="s">
        <v>1</v>
      </c>
      <c r="N281" s="145" t="s">
        <v>41</v>
      </c>
      <c r="P281" s="146">
        <f>O281*H281</f>
        <v>0</v>
      </c>
      <c r="Q281" s="146">
        <v>0</v>
      </c>
      <c r="R281" s="146">
        <f>Q281*H281</f>
        <v>0</v>
      </c>
      <c r="S281" s="146">
        <v>0</v>
      </c>
      <c r="T281" s="147">
        <f>S281*H281</f>
        <v>0</v>
      </c>
      <c r="AR281" s="148" t="s">
        <v>261</v>
      </c>
      <c r="AT281" s="148" t="s">
        <v>167</v>
      </c>
      <c r="AU281" s="148" t="s">
        <v>86</v>
      </c>
      <c r="AY281" s="17" t="s">
        <v>165</v>
      </c>
      <c r="BE281" s="149">
        <f>IF(N281="základní",J281,0)</f>
        <v>0</v>
      </c>
      <c r="BF281" s="149">
        <f>IF(N281="snížená",J281,0)</f>
        <v>0</v>
      </c>
      <c r="BG281" s="149">
        <f>IF(N281="zákl. přenesená",J281,0)</f>
        <v>0</v>
      </c>
      <c r="BH281" s="149">
        <f>IF(N281="sníž. přenesená",J281,0)</f>
        <v>0</v>
      </c>
      <c r="BI281" s="149">
        <f>IF(N281="nulová",J281,0)</f>
        <v>0</v>
      </c>
      <c r="BJ281" s="17" t="s">
        <v>84</v>
      </c>
      <c r="BK281" s="149">
        <f>ROUND(I281*H281,2)</f>
        <v>0</v>
      </c>
      <c r="BL281" s="17" t="s">
        <v>261</v>
      </c>
      <c r="BM281" s="148" t="s">
        <v>1587</v>
      </c>
    </row>
    <row r="282" spans="2:65" s="1" customFormat="1">
      <c r="B282" s="32"/>
      <c r="D282" s="150" t="s">
        <v>173</v>
      </c>
      <c r="F282" s="151" t="s">
        <v>1588</v>
      </c>
      <c r="I282" s="152"/>
      <c r="L282" s="32"/>
      <c r="M282" s="153"/>
      <c r="T282" s="56"/>
      <c r="AT282" s="17" t="s">
        <v>173</v>
      </c>
      <c r="AU282" s="17" t="s">
        <v>86</v>
      </c>
    </row>
    <row r="283" spans="2:65" s="14" customFormat="1">
      <c r="B283" s="170"/>
      <c r="D283" s="154" t="s">
        <v>177</v>
      </c>
      <c r="E283" s="171" t="s">
        <v>1</v>
      </c>
      <c r="F283" s="172" t="s">
        <v>1363</v>
      </c>
      <c r="H283" s="171" t="s">
        <v>1</v>
      </c>
      <c r="I283" s="173"/>
      <c r="L283" s="170"/>
      <c r="M283" s="174"/>
      <c r="T283" s="175"/>
      <c r="AT283" s="171" t="s">
        <v>177</v>
      </c>
      <c r="AU283" s="171" t="s">
        <v>86</v>
      </c>
      <c r="AV283" s="14" t="s">
        <v>84</v>
      </c>
      <c r="AW283" s="14" t="s">
        <v>32</v>
      </c>
      <c r="AX283" s="14" t="s">
        <v>76</v>
      </c>
      <c r="AY283" s="171" t="s">
        <v>165</v>
      </c>
    </row>
    <row r="284" spans="2:65" s="12" customFormat="1">
      <c r="B284" s="156"/>
      <c r="D284" s="154" t="s">
        <v>177</v>
      </c>
      <c r="E284" s="157" t="s">
        <v>1</v>
      </c>
      <c r="F284" s="158" t="s">
        <v>116</v>
      </c>
      <c r="H284" s="159">
        <v>4</v>
      </c>
      <c r="I284" s="160"/>
      <c r="L284" s="156"/>
      <c r="M284" s="161"/>
      <c r="T284" s="162"/>
      <c r="AT284" s="157" t="s">
        <v>177</v>
      </c>
      <c r="AU284" s="157" t="s">
        <v>86</v>
      </c>
      <c r="AV284" s="12" t="s">
        <v>86</v>
      </c>
      <c r="AW284" s="12" t="s">
        <v>32</v>
      </c>
      <c r="AX284" s="12" t="s">
        <v>84</v>
      </c>
      <c r="AY284" s="157" t="s">
        <v>165</v>
      </c>
    </row>
    <row r="285" spans="2:65" s="1" customFormat="1" ht="16.5" customHeight="1">
      <c r="B285" s="136"/>
      <c r="C285" s="176" t="s">
        <v>550</v>
      </c>
      <c r="D285" s="176" t="s">
        <v>418</v>
      </c>
      <c r="E285" s="177" t="s">
        <v>1589</v>
      </c>
      <c r="F285" s="178" t="s">
        <v>1590</v>
      </c>
      <c r="G285" s="179" t="s">
        <v>448</v>
      </c>
      <c r="H285" s="180">
        <v>4</v>
      </c>
      <c r="I285" s="181"/>
      <c r="J285" s="182">
        <f>ROUND(I285*H285,2)</f>
        <v>0</v>
      </c>
      <c r="K285" s="178" t="s">
        <v>171</v>
      </c>
      <c r="L285" s="183"/>
      <c r="M285" s="184" t="s">
        <v>1</v>
      </c>
      <c r="N285" s="185" t="s">
        <v>41</v>
      </c>
      <c r="P285" s="146">
        <f>O285*H285</f>
        <v>0</v>
      </c>
      <c r="Q285" s="146">
        <v>8.0000000000000007E-5</v>
      </c>
      <c r="R285" s="146">
        <f>Q285*H285</f>
        <v>3.2000000000000003E-4</v>
      </c>
      <c r="S285" s="146">
        <v>0</v>
      </c>
      <c r="T285" s="147">
        <f>S285*H285</f>
        <v>0</v>
      </c>
      <c r="AR285" s="148" t="s">
        <v>357</v>
      </c>
      <c r="AT285" s="148" t="s">
        <v>418</v>
      </c>
      <c r="AU285" s="148" t="s">
        <v>86</v>
      </c>
      <c r="AY285" s="17" t="s">
        <v>165</v>
      </c>
      <c r="BE285" s="149">
        <f>IF(N285="základní",J285,0)</f>
        <v>0</v>
      </c>
      <c r="BF285" s="149">
        <f>IF(N285="snížená",J285,0)</f>
        <v>0</v>
      </c>
      <c r="BG285" s="149">
        <f>IF(N285="zákl. přenesená",J285,0)</f>
        <v>0</v>
      </c>
      <c r="BH285" s="149">
        <f>IF(N285="sníž. přenesená",J285,0)</f>
        <v>0</v>
      </c>
      <c r="BI285" s="149">
        <f>IF(N285="nulová",J285,0)</f>
        <v>0</v>
      </c>
      <c r="BJ285" s="17" t="s">
        <v>84</v>
      </c>
      <c r="BK285" s="149">
        <f>ROUND(I285*H285,2)</f>
        <v>0</v>
      </c>
      <c r="BL285" s="17" t="s">
        <v>261</v>
      </c>
      <c r="BM285" s="148" t="s">
        <v>1591</v>
      </c>
    </row>
    <row r="286" spans="2:65" s="1" customFormat="1" ht="16.5" customHeight="1">
      <c r="B286" s="136"/>
      <c r="C286" s="176" t="s">
        <v>555</v>
      </c>
      <c r="D286" s="176" t="s">
        <v>418</v>
      </c>
      <c r="E286" s="177" t="s">
        <v>1550</v>
      </c>
      <c r="F286" s="178" t="s">
        <v>1551</v>
      </c>
      <c r="G286" s="179" t="s">
        <v>448</v>
      </c>
      <c r="H286" s="180">
        <v>4</v>
      </c>
      <c r="I286" s="181"/>
      <c r="J286" s="182">
        <f>ROUND(I286*H286,2)</f>
        <v>0</v>
      </c>
      <c r="K286" s="178" t="s">
        <v>171</v>
      </c>
      <c r="L286" s="183"/>
      <c r="M286" s="184" t="s">
        <v>1</v>
      </c>
      <c r="N286" s="185" t="s">
        <v>41</v>
      </c>
      <c r="P286" s="146">
        <f>O286*H286</f>
        <v>0</v>
      </c>
      <c r="Q286" s="146">
        <v>1.0000000000000001E-5</v>
      </c>
      <c r="R286" s="146">
        <f>Q286*H286</f>
        <v>4.0000000000000003E-5</v>
      </c>
      <c r="S286" s="146">
        <v>0</v>
      </c>
      <c r="T286" s="147">
        <f>S286*H286</f>
        <v>0</v>
      </c>
      <c r="AR286" s="148" t="s">
        <v>357</v>
      </c>
      <c r="AT286" s="148" t="s">
        <v>418</v>
      </c>
      <c r="AU286" s="148" t="s">
        <v>86</v>
      </c>
      <c r="AY286" s="17" t="s">
        <v>165</v>
      </c>
      <c r="BE286" s="149">
        <f>IF(N286="základní",J286,0)</f>
        <v>0</v>
      </c>
      <c r="BF286" s="149">
        <f>IF(N286="snížená",J286,0)</f>
        <v>0</v>
      </c>
      <c r="BG286" s="149">
        <f>IF(N286="zákl. přenesená",J286,0)</f>
        <v>0</v>
      </c>
      <c r="BH286" s="149">
        <f>IF(N286="sníž. přenesená",J286,0)</f>
        <v>0</v>
      </c>
      <c r="BI286" s="149">
        <f>IF(N286="nulová",J286,0)</f>
        <v>0</v>
      </c>
      <c r="BJ286" s="17" t="s">
        <v>84</v>
      </c>
      <c r="BK286" s="149">
        <f>ROUND(I286*H286,2)</f>
        <v>0</v>
      </c>
      <c r="BL286" s="17" t="s">
        <v>261</v>
      </c>
      <c r="BM286" s="148" t="s">
        <v>1592</v>
      </c>
    </row>
    <row r="287" spans="2:65" s="1" customFormat="1" ht="24.2" customHeight="1">
      <c r="B287" s="136"/>
      <c r="C287" s="137" t="s">
        <v>579</v>
      </c>
      <c r="D287" s="137" t="s">
        <v>167</v>
      </c>
      <c r="E287" s="138" t="s">
        <v>1593</v>
      </c>
      <c r="F287" s="139" t="s">
        <v>1594</v>
      </c>
      <c r="G287" s="140" t="s">
        <v>448</v>
      </c>
      <c r="H287" s="141">
        <v>49</v>
      </c>
      <c r="I287" s="142"/>
      <c r="J287" s="143">
        <f>ROUND(I287*H287,2)</f>
        <v>0</v>
      </c>
      <c r="K287" s="139" t="s">
        <v>171</v>
      </c>
      <c r="L287" s="32"/>
      <c r="M287" s="144" t="s">
        <v>1</v>
      </c>
      <c r="N287" s="145" t="s">
        <v>41</v>
      </c>
      <c r="P287" s="146">
        <f>O287*H287</f>
        <v>0</v>
      </c>
      <c r="Q287" s="146">
        <v>0</v>
      </c>
      <c r="R287" s="146">
        <f>Q287*H287</f>
        <v>0</v>
      </c>
      <c r="S287" s="146">
        <v>0</v>
      </c>
      <c r="T287" s="147">
        <f>S287*H287</f>
        <v>0</v>
      </c>
      <c r="AR287" s="148" t="s">
        <v>261</v>
      </c>
      <c r="AT287" s="148" t="s">
        <v>167</v>
      </c>
      <c r="AU287" s="148" t="s">
        <v>86</v>
      </c>
      <c r="AY287" s="17" t="s">
        <v>165</v>
      </c>
      <c r="BE287" s="149">
        <f>IF(N287="základní",J287,0)</f>
        <v>0</v>
      </c>
      <c r="BF287" s="149">
        <f>IF(N287="snížená",J287,0)</f>
        <v>0</v>
      </c>
      <c r="BG287" s="149">
        <f>IF(N287="zákl. přenesená",J287,0)</f>
        <v>0</v>
      </c>
      <c r="BH287" s="149">
        <f>IF(N287="sníž. přenesená",J287,0)</f>
        <v>0</v>
      </c>
      <c r="BI287" s="149">
        <f>IF(N287="nulová",J287,0)</f>
        <v>0</v>
      </c>
      <c r="BJ287" s="17" t="s">
        <v>84</v>
      </c>
      <c r="BK287" s="149">
        <f>ROUND(I287*H287,2)</f>
        <v>0</v>
      </c>
      <c r="BL287" s="17" t="s">
        <v>261</v>
      </c>
      <c r="BM287" s="148" t="s">
        <v>1595</v>
      </c>
    </row>
    <row r="288" spans="2:65" s="1" customFormat="1">
      <c r="B288" s="32"/>
      <c r="D288" s="150" t="s">
        <v>173</v>
      </c>
      <c r="F288" s="151" t="s">
        <v>1596</v>
      </c>
      <c r="I288" s="152"/>
      <c r="L288" s="32"/>
      <c r="M288" s="153"/>
      <c r="T288" s="56"/>
      <c r="AT288" s="17" t="s">
        <v>173</v>
      </c>
      <c r="AU288" s="17" t="s">
        <v>86</v>
      </c>
    </row>
    <row r="289" spans="2:65" s="14" customFormat="1">
      <c r="B289" s="170"/>
      <c r="D289" s="154" t="s">
        <v>177</v>
      </c>
      <c r="E289" s="171" t="s">
        <v>1</v>
      </c>
      <c r="F289" s="172" t="s">
        <v>1363</v>
      </c>
      <c r="H289" s="171" t="s">
        <v>1</v>
      </c>
      <c r="I289" s="173"/>
      <c r="L289" s="170"/>
      <c r="M289" s="174"/>
      <c r="T289" s="175"/>
      <c r="AT289" s="171" t="s">
        <v>177</v>
      </c>
      <c r="AU289" s="171" t="s">
        <v>86</v>
      </c>
      <c r="AV289" s="14" t="s">
        <v>84</v>
      </c>
      <c r="AW289" s="14" t="s">
        <v>32</v>
      </c>
      <c r="AX289" s="14" t="s">
        <v>76</v>
      </c>
      <c r="AY289" s="171" t="s">
        <v>165</v>
      </c>
    </row>
    <row r="290" spans="2:65" s="12" customFormat="1">
      <c r="B290" s="156"/>
      <c r="D290" s="154" t="s">
        <v>177</v>
      </c>
      <c r="E290" s="157" t="s">
        <v>1</v>
      </c>
      <c r="F290" s="158" t="s">
        <v>459</v>
      </c>
      <c r="H290" s="159">
        <v>49</v>
      </c>
      <c r="I290" s="160"/>
      <c r="L290" s="156"/>
      <c r="M290" s="161"/>
      <c r="T290" s="162"/>
      <c r="AT290" s="157" t="s">
        <v>177</v>
      </c>
      <c r="AU290" s="157" t="s">
        <v>86</v>
      </c>
      <c r="AV290" s="12" t="s">
        <v>86</v>
      </c>
      <c r="AW290" s="12" t="s">
        <v>32</v>
      </c>
      <c r="AX290" s="12" t="s">
        <v>84</v>
      </c>
      <c r="AY290" s="157" t="s">
        <v>165</v>
      </c>
    </row>
    <row r="291" spans="2:65" s="1" customFormat="1" ht="16.5" customHeight="1">
      <c r="B291" s="136"/>
      <c r="C291" s="176" t="s">
        <v>584</v>
      </c>
      <c r="D291" s="176" t="s">
        <v>418</v>
      </c>
      <c r="E291" s="177" t="s">
        <v>1597</v>
      </c>
      <c r="F291" s="178" t="s">
        <v>1598</v>
      </c>
      <c r="G291" s="179" t="s">
        <v>448</v>
      </c>
      <c r="H291" s="180">
        <v>32</v>
      </c>
      <c r="I291" s="181"/>
      <c r="J291" s="182">
        <f t="shared" ref="J291:J297" si="10">ROUND(I291*H291,2)</f>
        <v>0</v>
      </c>
      <c r="K291" s="178" t="s">
        <v>171</v>
      </c>
      <c r="L291" s="183"/>
      <c r="M291" s="184" t="s">
        <v>1</v>
      </c>
      <c r="N291" s="185" t="s">
        <v>41</v>
      </c>
      <c r="P291" s="146">
        <f t="shared" ref="P291:P297" si="11">O291*H291</f>
        <v>0</v>
      </c>
      <c r="Q291" s="146">
        <v>6.0000000000000002E-5</v>
      </c>
      <c r="R291" s="146">
        <f t="shared" ref="R291:R297" si="12">Q291*H291</f>
        <v>1.92E-3</v>
      </c>
      <c r="S291" s="146">
        <v>0</v>
      </c>
      <c r="T291" s="147">
        <f t="shared" ref="T291:T297" si="13">S291*H291</f>
        <v>0</v>
      </c>
      <c r="AR291" s="148" t="s">
        <v>357</v>
      </c>
      <c r="AT291" s="148" t="s">
        <v>418</v>
      </c>
      <c r="AU291" s="148" t="s">
        <v>86</v>
      </c>
      <c r="AY291" s="17" t="s">
        <v>165</v>
      </c>
      <c r="BE291" s="149">
        <f t="shared" ref="BE291:BE297" si="14">IF(N291="základní",J291,0)</f>
        <v>0</v>
      </c>
      <c r="BF291" s="149">
        <f t="shared" ref="BF291:BF297" si="15">IF(N291="snížená",J291,0)</f>
        <v>0</v>
      </c>
      <c r="BG291" s="149">
        <f t="shared" ref="BG291:BG297" si="16">IF(N291="zákl. přenesená",J291,0)</f>
        <v>0</v>
      </c>
      <c r="BH291" s="149">
        <f t="shared" ref="BH291:BH297" si="17">IF(N291="sníž. přenesená",J291,0)</f>
        <v>0</v>
      </c>
      <c r="BI291" s="149">
        <f t="shared" ref="BI291:BI297" si="18">IF(N291="nulová",J291,0)</f>
        <v>0</v>
      </c>
      <c r="BJ291" s="17" t="s">
        <v>84</v>
      </c>
      <c r="BK291" s="149">
        <f t="shared" ref="BK291:BK297" si="19">ROUND(I291*H291,2)</f>
        <v>0</v>
      </c>
      <c r="BL291" s="17" t="s">
        <v>261</v>
      </c>
      <c r="BM291" s="148" t="s">
        <v>1599</v>
      </c>
    </row>
    <row r="292" spans="2:65" s="1" customFormat="1" ht="16.5" customHeight="1">
      <c r="B292" s="136"/>
      <c r="C292" s="176" t="s">
        <v>589</v>
      </c>
      <c r="D292" s="176" t="s">
        <v>418</v>
      </c>
      <c r="E292" s="177" t="s">
        <v>1600</v>
      </c>
      <c r="F292" s="178" t="s">
        <v>1601</v>
      </c>
      <c r="G292" s="179" t="s">
        <v>448</v>
      </c>
      <c r="H292" s="180">
        <v>17</v>
      </c>
      <c r="I292" s="181"/>
      <c r="J292" s="182">
        <f t="shared" si="10"/>
        <v>0</v>
      </c>
      <c r="K292" s="178" t="s">
        <v>1</v>
      </c>
      <c r="L292" s="183"/>
      <c r="M292" s="184" t="s">
        <v>1</v>
      </c>
      <c r="N292" s="185" t="s">
        <v>41</v>
      </c>
      <c r="P292" s="146">
        <f t="shared" si="11"/>
        <v>0</v>
      </c>
      <c r="Q292" s="146">
        <v>0</v>
      </c>
      <c r="R292" s="146">
        <f t="shared" si="12"/>
        <v>0</v>
      </c>
      <c r="S292" s="146">
        <v>0</v>
      </c>
      <c r="T292" s="147">
        <f t="shared" si="13"/>
        <v>0</v>
      </c>
      <c r="AR292" s="148" t="s">
        <v>357</v>
      </c>
      <c r="AT292" s="148" t="s">
        <v>418</v>
      </c>
      <c r="AU292" s="148" t="s">
        <v>86</v>
      </c>
      <c r="AY292" s="17" t="s">
        <v>165</v>
      </c>
      <c r="BE292" s="149">
        <f t="shared" si="14"/>
        <v>0</v>
      </c>
      <c r="BF292" s="149">
        <f t="shared" si="15"/>
        <v>0</v>
      </c>
      <c r="BG292" s="149">
        <f t="shared" si="16"/>
        <v>0</v>
      </c>
      <c r="BH292" s="149">
        <f t="shared" si="17"/>
        <v>0</v>
      </c>
      <c r="BI292" s="149">
        <f t="shared" si="18"/>
        <v>0</v>
      </c>
      <c r="BJ292" s="17" t="s">
        <v>84</v>
      </c>
      <c r="BK292" s="149">
        <f t="shared" si="19"/>
        <v>0</v>
      </c>
      <c r="BL292" s="17" t="s">
        <v>261</v>
      </c>
      <c r="BM292" s="148" t="s">
        <v>1602</v>
      </c>
    </row>
    <row r="293" spans="2:65" s="1" customFormat="1" ht="16.5" customHeight="1">
      <c r="B293" s="136"/>
      <c r="C293" s="176" t="s">
        <v>594</v>
      </c>
      <c r="D293" s="176" t="s">
        <v>418</v>
      </c>
      <c r="E293" s="177" t="s">
        <v>1550</v>
      </c>
      <c r="F293" s="178" t="s">
        <v>1551</v>
      </c>
      <c r="G293" s="179" t="s">
        <v>448</v>
      </c>
      <c r="H293" s="180">
        <v>16</v>
      </c>
      <c r="I293" s="181"/>
      <c r="J293" s="182">
        <f t="shared" si="10"/>
        <v>0</v>
      </c>
      <c r="K293" s="178" t="s">
        <v>171</v>
      </c>
      <c r="L293" s="183"/>
      <c r="M293" s="184" t="s">
        <v>1</v>
      </c>
      <c r="N293" s="185" t="s">
        <v>41</v>
      </c>
      <c r="P293" s="146">
        <f t="shared" si="11"/>
        <v>0</v>
      </c>
      <c r="Q293" s="146">
        <v>1.0000000000000001E-5</v>
      </c>
      <c r="R293" s="146">
        <f t="shared" si="12"/>
        <v>1.6000000000000001E-4</v>
      </c>
      <c r="S293" s="146">
        <v>0</v>
      </c>
      <c r="T293" s="147">
        <f t="shared" si="13"/>
        <v>0</v>
      </c>
      <c r="AR293" s="148" t="s">
        <v>357</v>
      </c>
      <c r="AT293" s="148" t="s">
        <v>418</v>
      </c>
      <c r="AU293" s="148" t="s">
        <v>86</v>
      </c>
      <c r="AY293" s="17" t="s">
        <v>165</v>
      </c>
      <c r="BE293" s="149">
        <f t="shared" si="14"/>
        <v>0</v>
      </c>
      <c r="BF293" s="149">
        <f t="shared" si="15"/>
        <v>0</v>
      </c>
      <c r="BG293" s="149">
        <f t="shared" si="16"/>
        <v>0</v>
      </c>
      <c r="BH293" s="149">
        <f t="shared" si="17"/>
        <v>0</v>
      </c>
      <c r="BI293" s="149">
        <f t="shared" si="18"/>
        <v>0</v>
      </c>
      <c r="BJ293" s="17" t="s">
        <v>84</v>
      </c>
      <c r="BK293" s="149">
        <f t="shared" si="19"/>
        <v>0</v>
      </c>
      <c r="BL293" s="17" t="s">
        <v>261</v>
      </c>
      <c r="BM293" s="148" t="s">
        <v>1603</v>
      </c>
    </row>
    <row r="294" spans="2:65" s="1" customFormat="1" ht="16.5" customHeight="1">
      <c r="B294" s="136"/>
      <c r="C294" s="176" t="s">
        <v>599</v>
      </c>
      <c r="D294" s="176" t="s">
        <v>418</v>
      </c>
      <c r="E294" s="177" t="s">
        <v>1604</v>
      </c>
      <c r="F294" s="178" t="s">
        <v>1605</v>
      </c>
      <c r="G294" s="179" t="s">
        <v>448</v>
      </c>
      <c r="H294" s="180">
        <v>8</v>
      </c>
      <c r="I294" s="181"/>
      <c r="J294" s="182">
        <f t="shared" si="10"/>
        <v>0</v>
      </c>
      <c r="K294" s="178" t="s">
        <v>171</v>
      </c>
      <c r="L294" s="183"/>
      <c r="M294" s="184" t="s">
        <v>1</v>
      </c>
      <c r="N294" s="185" t="s">
        <v>41</v>
      </c>
      <c r="P294" s="146">
        <f t="shared" si="11"/>
        <v>0</v>
      </c>
      <c r="Q294" s="146">
        <v>2.0000000000000002E-5</v>
      </c>
      <c r="R294" s="146">
        <f t="shared" si="12"/>
        <v>1.6000000000000001E-4</v>
      </c>
      <c r="S294" s="146">
        <v>0</v>
      </c>
      <c r="T294" s="147">
        <f t="shared" si="13"/>
        <v>0</v>
      </c>
      <c r="AR294" s="148" t="s">
        <v>357</v>
      </c>
      <c r="AT294" s="148" t="s">
        <v>418</v>
      </c>
      <c r="AU294" s="148" t="s">
        <v>86</v>
      </c>
      <c r="AY294" s="17" t="s">
        <v>165</v>
      </c>
      <c r="BE294" s="149">
        <f t="shared" si="14"/>
        <v>0</v>
      </c>
      <c r="BF294" s="149">
        <f t="shared" si="15"/>
        <v>0</v>
      </c>
      <c r="BG294" s="149">
        <f t="shared" si="16"/>
        <v>0</v>
      </c>
      <c r="BH294" s="149">
        <f t="shared" si="17"/>
        <v>0</v>
      </c>
      <c r="BI294" s="149">
        <f t="shared" si="18"/>
        <v>0</v>
      </c>
      <c r="BJ294" s="17" t="s">
        <v>84</v>
      </c>
      <c r="BK294" s="149">
        <f t="shared" si="19"/>
        <v>0</v>
      </c>
      <c r="BL294" s="17" t="s">
        <v>261</v>
      </c>
      <c r="BM294" s="148" t="s">
        <v>1606</v>
      </c>
    </row>
    <row r="295" spans="2:65" s="1" customFormat="1" ht="16.5" customHeight="1">
      <c r="B295" s="136"/>
      <c r="C295" s="176" t="s">
        <v>606</v>
      </c>
      <c r="D295" s="176" t="s">
        <v>418</v>
      </c>
      <c r="E295" s="177" t="s">
        <v>1607</v>
      </c>
      <c r="F295" s="178" t="s">
        <v>1608</v>
      </c>
      <c r="G295" s="179" t="s">
        <v>448</v>
      </c>
      <c r="H295" s="180">
        <v>3</v>
      </c>
      <c r="I295" s="181"/>
      <c r="J295" s="182">
        <f t="shared" si="10"/>
        <v>0</v>
      </c>
      <c r="K295" s="178" t="s">
        <v>171</v>
      </c>
      <c r="L295" s="183"/>
      <c r="M295" s="184" t="s">
        <v>1</v>
      </c>
      <c r="N295" s="185" t="s">
        <v>41</v>
      </c>
      <c r="P295" s="146">
        <f t="shared" si="11"/>
        <v>0</v>
      </c>
      <c r="Q295" s="146">
        <v>3.0000000000000001E-5</v>
      </c>
      <c r="R295" s="146">
        <f t="shared" si="12"/>
        <v>9.0000000000000006E-5</v>
      </c>
      <c r="S295" s="146">
        <v>0</v>
      </c>
      <c r="T295" s="147">
        <f t="shared" si="13"/>
        <v>0</v>
      </c>
      <c r="AR295" s="148" t="s">
        <v>357</v>
      </c>
      <c r="AT295" s="148" t="s">
        <v>418</v>
      </c>
      <c r="AU295" s="148" t="s">
        <v>86</v>
      </c>
      <c r="AY295" s="17" t="s">
        <v>165</v>
      </c>
      <c r="BE295" s="149">
        <f t="shared" si="14"/>
        <v>0</v>
      </c>
      <c r="BF295" s="149">
        <f t="shared" si="15"/>
        <v>0</v>
      </c>
      <c r="BG295" s="149">
        <f t="shared" si="16"/>
        <v>0</v>
      </c>
      <c r="BH295" s="149">
        <f t="shared" si="17"/>
        <v>0</v>
      </c>
      <c r="BI295" s="149">
        <f t="shared" si="18"/>
        <v>0</v>
      </c>
      <c r="BJ295" s="17" t="s">
        <v>84</v>
      </c>
      <c r="BK295" s="149">
        <f t="shared" si="19"/>
        <v>0</v>
      </c>
      <c r="BL295" s="17" t="s">
        <v>261</v>
      </c>
      <c r="BM295" s="148" t="s">
        <v>1609</v>
      </c>
    </row>
    <row r="296" spans="2:65" s="1" customFormat="1" ht="16.5" customHeight="1">
      <c r="B296" s="136"/>
      <c r="C296" s="176" t="s">
        <v>611</v>
      </c>
      <c r="D296" s="176" t="s">
        <v>418</v>
      </c>
      <c r="E296" s="177" t="s">
        <v>1610</v>
      </c>
      <c r="F296" s="178" t="s">
        <v>1611</v>
      </c>
      <c r="G296" s="179" t="s">
        <v>448</v>
      </c>
      <c r="H296" s="180">
        <v>2</v>
      </c>
      <c r="I296" s="181"/>
      <c r="J296" s="182">
        <f t="shared" si="10"/>
        <v>0</v>
      </c>
      <c r="K296" s="178" t="s">
        <v>171</v>
      </c>
      <c r="L296" s="183"/>
      <c r="M296" s="184" t="s">
        <v>1</v>
      </c>
      <c r="N296" s="185" t="s">
        <v>41</v>
      </c>
      <c r="P296" s="146">
        <f t="shared" si="11"/>
        <v>0</v>
      </c>
      <c r="Q296" s="146">
        <v>4.0000000000000003E-5</v>
      </c>
      <c r="R296" s="146">
        <f t="shared" si="12"/>
        <v>8.0000000000000007E-5</v>
      </c>
      <c r="S296" s="146">
        <v>0</v>
      </c>
      <c r="T296" s="147">
        <f t="shared" si="13"/>
        <v>0</v>
      </c>
      <c r="AR296" s="148" t="s">
        <v>357</v>
      </c>
      <c r="AT296" s="148" t="s">
        <v>418</v>
      </c>
      <c r="AU296" s="148" t="s">
        <v>86</v>
      </c>
      <c r="AY296" s="17" t="s">
        <v>165</v>
      </c>
      <c r="BE296" s="149">
        <f t="shared" si="14"/>
        <v>0</v>
      </c>
      <c r="BF296" s="149">
        <f t="shared" si="15"/>
        <v>0</v>
      </c>
      <c r="BG296" s="149">
        <f t="shared" si="16"/>
        <v>0</v>
      </c>
      <c r="BH296" s="149">
        <f t="shared" si="17"/>
        <v>0</v>
      </c>
      <c r="BI296" s="149">
        <f t="shared" si="18"/>
        <v>0</v>
      </c>
      <c r="BJ296" s="17" t="s">
        <v>84</v>
      </c>
      <c r="BK296" s="149">
        <f t="shared" si="19"/>
        <v>0</v>
      </c>
      <c r="BL296" s="17" t="s">
        <v>261</v>
      </c>
      <c r="BM296" s="148" t="s">
        <v>1612</v>
      </c>
    </row>
    <row r="297" spans="2:65" s="1" customFormat="1" ht="24.2" customHeight="1">
      <c r="B297" s="136"/>
      <c r="C297" s="137" t="s">
        <v>617</v>
      </c>
      <c r="D297" s="137" t="s">
        <v>167</v>
      </c>
      <c r="E297" s="138" t="s">
        <v>1613</v>
      </c>
      <c r="F297" s="139" t="s">
        <v>1614</v>
      </c>
      <c r="G297" s="140" t="s">
        <v>448</v>
      </c>
      <c r="H297" s="141">
        <v>210</v>
      </c>
      <c r="I297" s="142"/>
      <c r="J297" s="143">
        <f t="shared" si="10"/>
        <v>0</v>
      </c>
      <c r="K297" s="139" t="s">
        <v>171</v>
      </c>
      <c r="L297" s="32"/>
      <c r="M297" s="144" t="s">
        <v>1</v>
      </c>
      <c r="N297" s="145" t="s">
        <v>41</v>
      </c>
      <c r="P297" s="146">
        <f t="shared" si="11"/>
        <v>0</v>
      </c>
      <c r="Q297" s="146">
        <v>0</v>
      </c>
      <c r="R297" s="146">
        <f t="shared" si="12"/>
        <v>0</v>
      </c>
      <c r="S297" s="146">
        <v>0</v>
      </c>
      <c r="T297" s="147">
        <f t="shared" si="13"/>
        <v>0</v>
      </c>
      <c r="AR297" s="148" t="s">
        <v>261</v>
      </c>
      <c r="AT297" s="148" t="s">
        <v>167</v>
      </c>
      <c r="AU297" s="148" t="s">
        <v>86</v>
      </c>
      <c r="AY297" s="17" t="s">
        <v>165</v>
      </c>
      <c r="BE297" s="149">
        <f t="shared" si="14"/>
        <v>0</v>
      </c>
      <c r="BF297" s="149">
        <f t="shared" si="15"/>
        <v>0</v>
      </c>
      <c r="BG297" s="149">
        <f t="shared" si="16"/>
        <v>0</v>
      </c>
      <c r="BH297" s="149">
        <f t="shared" si="17"/>
        <v>0</v>
      </c>
      <c r="BI297" s="149">
        <f t="shared" si="18"/>
        <v>0</v>
      </c>
      <c r="BJ297" s="17" t="s">
        <v>84</v>
      </c>
      <c r="BK297" s="149">
        <f t="shared" si="19"/>
        <v>0</v>
      </c>
      <c r="BL297" s="17" t="s">
        <v>261</v>
      </c>
      <c r="BM297" s="148" t="s">
        <v>1615</v>
      </c>
    </row>
    <row r="298" spans="2:65" s="1" customFormat="1">
      <c r="B298" s="32"/>
      <c r="D298" s="150" t="s">
        <v>173</v>
      </c>
      <c r="F298" s="151" t="s">
        <v>1616</v>
      </c>
      <c r="I298" s="152"/>
      <c r="L298" s="32"/>
      <c r="M298" s="153"/>
      <c r="T298" s="56"/>
      <c r="AT298" s="17" t="s">
        <v>173</v>
      </c>
      <c r="AU298" s="17" t="s">
        <v>86</v>
      </c>
    </row>
    <row r="299" spans="2:65" s="1" customFormat="1" ht="16.5" customHeight="1">
      <c r="B299" s="136"/>
      <c r="C299" s="176" t="s">
        <v>623</v>
      </c>
      <c r="D299" s="176" t="s">
        <v>418</v>
      </c>
      <c r="E299" s="177" t="s">
        <v>1597</v>
      </c>
      <c r="F299" s="178" t="s">
        <v>1598</v>
      </c>
      <c r="G299" s="179" t="s">
        <v>448</v>
      </c>
      <c r="H299" s="180">
        <v>74</v>
      </c>
      <c r="I299" s="181"/>
      <c r="J299" s="182">
        <f t="shared" ref="J299:J305" si="20">ROUND(I299*H299,2)</f>
        <v>0</v>
      </c>
      <c r="K299" s="178" t="s">
        <v>171</v>
      </c>
      <c r="L299" s="183"/>
      <c r="M299" s="184" t="s">
        <v>1</v>
      </c>
      <c r="N299" s="185" t="s">
        <v>41</v>
      </c>
      <c r="P299" s="146">
        <f t="shared" ref="P299:P305" si="21">O299*H299</f>
        <v>0</v>
      </c>
      <c r="Q299" s="146">
        <v>6.0000000000000002E-5</v>
      </c>
      <c r="R299" s="146">
        <f t="shared" ref="R299:R305" si="22">Q299*H299</f>
        <v>4.4400000000000004E-3</v>
      </c>
      <c r="S299" s="146">
        <v>0</v>
      </c>
      <c r="T299" s="147">
        <f t="shared" ref="T299:T305" si="23">S299*H299</f>
        <v>0</v>
      </c>
      <c r="AR299" s="148" t="s">
        <v>357</v>
      </c>
      <c r="AT299" s="148" t="s">
        <v>418</v>
      </c>
      <c r="AU299" s="148" t="s">
        <v>86</v>
      </c>
      <c r="AY299" s="17" t="s">
        <v>165</v>
      </c>
      <c r="BE299" s="149">
        <f t="shared" ref="BE299:BE305" si="24">IF(N299="základní",J299,0)</f>
        <v>0</v>
      </c>
      <c r="BF299" s="149">
        <f t="shared" ref="BF299:BF305" si="25">IF(N299="snížená",J299,0)</f>
        <v>0</v>
      </c>
      <c r="BG299" s="149">
        <f t="shared" ref="BG299:BG305" si="26">IF(N299="zákl. přenesená",J299,0)</f>
        <v>0</v>
      </c>
      <c r="BH299" s="149">
        <f t="shared" ref="BH299:BH305" si="27">IF(N299="sníž. přenesená",J299,0)</f>
        <v>0</v>
      </c>
      <c r="BI299" s="149">
        <f t="shared" ref="BI299:BI305" si="28">IF(N299="nulová",J299,0)</f>
        <v>0</v>
      </c>
      <c r="BJ299" s="17" t="s">
        <v>84</v>
      </c>
      <c r="BK299" s="149">
        <f t="shared" ref="BK299:BK305" si="29">ROUND(I299*H299,2)</f>
        <v>0</v>
      </c>
      <c r="BL299" s="17" t="s">
        <v>261</v>
      </c>
      <c r="BM299" s="148" t="s">
        <v>1617</v>
      </c>
    </row>
    <row r="300" spans="2:65" s="1" customFormat="1" ht="16.5" customHeight="1">
      <c r="B300" s="136"/>
      <c r="C300" s="176" t="s">
        <v>629</v>
      </c>
      <c r="D300" s="176" t="s">
        <v>418</v>
      </c>
      <c r="E300" s="177" t="s">
        <v>1618</v>
      </c>
      <c r="F300" s="178" t="s">
        <v>1619</v>
      </c>
      <c r="G300" s="179" t="s">
        <v>448</v>
      </c>
      <c r="H300" s="180">
        <v>136</v>
      </c>
      <c r="I300" s="181"/>
      <c r="J300" s="182">
        <f t="shared" si="20"/>
        <v>0</v>
      </c>
      <c r="K300" s="178" t="s">
        <v>1</v>
      </c>
      <c r="L300" s="183"/>
      <c r="M300" s="184" t="s">
        <v>1</v>
      </c>
      <c r="N300" s="185" t="s">
        <v>41</v>
      </c>
      <c r="P300" s="146">
        <f t="shared" si="21"/>
        <v>0</v>
      </c>
      <c r="Q300" s="146">
        <v>0</v>
      </c>
      <c r="R300" s="146">
        <f t="shared" si="22"/>
        <v>0</v>
      </c>
      <c r="S300" s="146">
        <v>0</v>
      </c>
      <c r="T300" s="147">
        <f t="shared" si="23"/>
        <v>0</v>
      </c>
      <c r="AR300" s="148" t="s">
        <v>357</v>
      </c>
      <c r="AT300" s="148" t="s">
        <v>418</v>
      </c>
      <c r="AU300" s="148" t="s">
        <v>86</v>
      </c>
      <c r="AY300" s="17" t="s">
        <v>165</v>
      </c>
      <c r="BE300" s="149">
        <f t="shared" si="24"/>
        <v>0</v>
      </c>
      <c r="BF300" s="149">
        <f t="shared" si="25"/>
        <v>0</v>
      </c>
      <c r="BG300" s="149">
        <f t="shared" si="26"/>
        <v>0</v>
      </c>
      <c r="BH300" s="149">
        <f t="shared" si="27"/>
        <v>0</v>
      </c>
      <c r="BI300" s="149">
        <f t="shared" si="28"/>
        <v>0</v>
      </c>
      <c r="BJ300" s="17" t="s">
        <v>84</v>
      </c>
      <c r="BK300" s="149">
        <f t="shared" si="29"/>
        <v>0</v>
      </c>
      <c r="BL300" s="17" t="s">
        <v>261</v>
      </c>
      <c r="BM300" s="148" t="s">
        <v>1620</v>
      </c>
    </row>
    <row r="301" spans="2:65" s="1" customFormat="1" ht="16.5" customHeight="1">
      <c r="B301" s="136"/>
      <c r="C301" s="176" t="s">
        <v>634</v>
      </c>
      <c r="D301" s="176" t="s">
        <v>418</v>
      </c>
      <c r="E301" s="177" t="s">
        <v>1550</v>
      </c>
      <c r="F301" s="178" t="s">
        <v>1551</v>
      </c>
      <c r="G301" s="179" t="s">
        <v>448</v>
      </c>
      <c r="H301" s="180">
        <v>34</v>
      </c>
      <c r="I301" s="181"/>
      <c r="J301" s="182">
        <f t="shared" si="20"/>
        <v>0</v>
      </c>
      <c r="K301" s="178" t="s">
        <v>171</v>
      </c>
      <c r="L301" s="183"/>
      <c r="M301" s="184" t="s">
        <v>1</v>
      </c>
      <c r="N301" s="185" t="s">
        <v>41</v>
      </c>
      <c r="P301" s="146">
        <f t="shared" si="21"/>
        <v>0</v>
      </c>
      <c r="Q301" s="146">
        <v>1.0000000000000001E-5</v>
      </c>
      <c r="R301" s="146">
        <f t="shared" si="22"/>
        <v>3.4000000000000002E-4</v>
      </c>
      <c r="S301" s="146">
        <v>0</v>
      </c>
      <c r="T301" s="147">
        <f t="shared" si="23"/>
        <v>0</v>
      </c>
      <c r="AR301" s="148" t="s">
        <v>357</v>
      </c>
      <c r="AT301" s="148" t="s">
        <v>418</v>
      </c>
      <c r="AU301" s="148" t="s">
        <v>86</v>
      </c>
      <c r="AY301" s="17" t="s">
        <v>165</v>
      </c>
      <c r="BE301" s="149">
        <f t="shared" si="24"/>
        <v>0</v>
      </c>
      <c r="BF301" s="149">
        <f t="shared" si="25"/>
        <v>0</v>
      </c>
      <c r="BG301" s="149">
        <f t="shared" si="26"/>
        <v>0</v>
      </c>
      <c r="BH301" s="149">
        <f t="shared" si="27"/>
        <v>0</v>
      </c>
      <c r="BI301" s="149">
        <f t="shared" si="28"/>
        <v>0</v>
      </c>
      <c r="BJ301" s="17" t="s">
        <v>84</v>
      </c>
      <c r="BK301" s="149">
        <f t="shared" si="29"/>
        <v>0</v>
      </c>
      <c r="BL301" s="17" t="s">
        <v>261</v>
      </c>
      <c r="BM301" s="148" t="s">
        <v>1621</v>
      </c>
    </row>
    <row r="302" spans="2:65" s="1" customFormat="1" ht="16.5" customHeight="1">
      <c r="B302" s="136"/>
      <c r="C302" s="176" t="s">
        <v>640</v>
      </c>
      <c r="D302" s="176" t="s">
        <v>418</v>
      </c>
      <c r="E302" s="177" t="s">
        <v>1604</v>
      </c>
      <c r="F302" s="178" t="s">
        <v>1605</v>
      </c>
      <c r="G302" s="179" t="s">
        <v>448</v>
      </c>
      <c r="H302" s="180">
        <v>25</v>
      </c>
      <c r="I302" s="181"/>
      <c r="J302" s="182">
        <f t="shared" si="20"/>
        <v>0</v>
      </c>
      <c r="K302" s="178" t="s">
        <v>171</v>
      </c>
      <c r="L302" s="183"/>
      <c r="M302" s="184" t="s">
        <v>1</v>
      </c>
      <c r="N302" s="185" t="s">
        <v>41</v>
      </c>
      <c r="P302" s="146">
        <f t="shared" si="21"/>
        <v>0</v>
      </c>
      <c r="Q302" s="146">
        <v>2.0000000000000002E-5</v>
      </c>
      <c r="R302" s="146">
        <f t="shared" si="22"/>
        <v>5.0000000000000001E-4</v>
      </c>
      <c r="S302" s="146">
        <v>0</v>
      </c>
      <c r="T302" s="147">
        <f t="shared" si="23"/>
        <v>0</v>
      </c>
      <c r="AR302" s="148" t="s">
        <v>357</v>
      </c>
      <c r="AT302" s="148" t="s">
        <v>418</v>
      </c>
      <c r="AU302" s="148" t="s">
        <v>86</v>
      </c>
      <c r="AY302" s="17" t="s">
        <v>165</v>
      </c>
      <c r="BE302" s="149">
        <f t="shared" si="24"/>
        <v>0</v>
      </c>
      <c r="BF302" s="149">
        <f t="shared" si="25"/>
        <v>0</v>
      </c>
      <c r="BG302" s="149">
        <f t="shared" si="26"/>
        <v>0</v>
      </c>
      <c r="BH302" s="149">
        <f t="shared" si="27"/>
        <v>0</v>
      </c>
      <c r="BI302" s="149">
        <f t="shared" si="28"/>
        <v>0</v>
      </c>
      <c r="BJ302" s="17" t="s">
        <v>84</v>
      </c>
      <c r="BK302" s="149">
        <f t="shared" si="29"/>
        <v>0</v>
      </c>
      <c r="BL302" s="17" t="s">
        <v>261</v>
      </c>
      <c r="BM302" s="148" t="s">
        <v>1622</v>
      </c>
    </row>
    <row r="303" spans="2:65" s="1" customFormat="1" ht="16.5" customHeight="1">
      <c r="B303" s="136"/>
      <c r="C303" s="176" t="s">
        <v>647</v>
      </c>
      <c r="D303" s="176" t="s">
        <v>418</v>
      </c>
      <c r="E303" s="177" t="s">
        <v>1607</v>
      </c>
      <c r="F303" s="178" t="s">
        <v>1608</v>
      </c>
      <c r="G303" s="179" t="s">
        <v>448</v>
      </c>
      <c r="H303" s="180">
        <v>18</v>
      </c>
      <c r="I303" s="181"/>
      <c r="J303" s="182">
        <f t="shared" si="20"/>
        <v>0</v>
      </c>
      <c r="K303" s="178" t="s">
        <v>171</v>
      </c>
      <c r="L303" s="183"/>
      <c r="M303" s="184" t="s">
        <v>1</v>
      </c>
      <c r="N303" s="185" t="s">
        <v>41</v>
      </c>
      <c r="P303" s="146">
        <f t="shared" si="21"/>
        <v>0</v>
      </c>
      <c r="Q303" s="146">
        <v>3.0000000000000001E-5</v>
      </c>
      <c r="R303" s="146">
        <f t="shared" si="22"/>
        <v>5.4000000000000001E-4</v>
      </c>
      <c r="S303" s="146">
        <v>0</v>
      </c>
      <c r="T303" s="147">
        <f t="shared" si="23"/>
        <v>0</v>
      </c>
      <c r="AR303" s="148" t="s">
        <v>357</v>
      </c>
      <c r="AT303" s="148" t="s">
        <v>418</v>
      </c>
      <c r="AU303" s="148" t="s">
        <v>86</v>
      </c>
      <c r="AY303" s="17" t="s">
        <v>165</v>
      </c>
      <c r="BE303" s="149">
        <f t="shared" si="24"/>
        <v>0</v>
      </c>
      <c r="BF303" s="149">
        <f t="shared" si="25"/>
        <v>0</v>
      </c>
      <c r="BG303" s="149">
        <f t="shared" si="26"/>
        <v>0</v>
      </c>
      <c r="BH303" s="149">
        <f t="shared" si="27"/>
        <v>0</v>
      </c>
      <c r="BI303" s="149">
        <f t="shared" si="28"/>
        <v>0</v>
      </c>
      <c r="BJ303" s="17" t="s">
        <v>84</v>
      </c>
      <c r="BK303" s="149">
        <f t="shared" si="29"/>
        <v>0</v>
      </c>
      <c r="BL303" s="17" t="s">
        <v>261</v>
      </c>
      <c r="BM303" s="148" t="s">
        <v>1623</v>
      </c>
    </row>
    <row r="304" spans="2:65" s="1" customFormat="1" ht="16.5" customHeight="1">
      <c r="B304" s="136"/>
      <c r="C304" s="176" t="s">
        <v>653</v>
      </c>
      <c r="D304" s="176" t="s">
        <v>418</v>
      </c>
      <c r="E304" s="177" t="s">
        <v>1610</v>
      </c>
      <c r="F304" s="178" t="s">
        <v>1611</v>
      </c>
      <c r="G304" s="179" t="s">
        <v>448</v>
      </c>
      <c r="H304" s="180">
        <v>18</v>
      </c>
      <c r="I304" s="181"/>
      <c r="J304" s="182">
        <f t="shared" si="20"/>
        <v>0</v>
      </c>
      <c r="K304" s="178" t="s">
        <v>171</v>
      </c>
      <c r="L304" s="183"/>
      <c r="M304" s="184" t="s">
        <v>1</v>
      </c>
      <c r="N304" s="185" t="s">
        <v>41</v>
      </c>
      <c r="P304" s="146">
        <f t="shared" si="21"/>
        <v>0</v>
      </c>
      <c r="Q304" s="146">
        <v>4.0000000000000003E-5</v>
      </c>
      <c r="R304" s="146">
        <f t="shared" si="22"/>
        <v>7.2000000000000005E-4</v>
      </c>
      <c r="S304" s="146">
        <v>0</v>
      </c>
      <c r="T304" s="147">
        <f t="shared" si="23"/>
        <v>0</v>
      </c>
      <c r="AR304" s="148" t="s">
        <v>357</v>
      </c>
      <c r="AT304" s="148" t="s">
        <v>418</v>
      </c>
      <c r="AU304" s="148" t="s">
        <v>86</v>
      </c>
      <c r="AY304" s="17" t="s">
        <v>165</v>
      </c>
      <c r="BE304" s="149">
        <f t="shared" si="24"/>
        <v>0</v>
      </c>
      <c r="BF304" s="149">
        <f t="shared" si="25"/>
        <v>0</v>
      </c>
      <c r="BG304" s="149">
        <f t="shared" si="26"/>
        <v>0</v>
      </c>
      <c r="BH304" s="149">
        <f t="shared" si="27"/>
        <v>0</v>
      </c>
      <c r="BI304" s="149">
        <f t="shared" si="28"/>
        <v>0</v>
      </c>
      <c r="BJ304" s="17" t="s">
        <v>84</v>
      </c>
      <c r="BK304" s="149">
        <f t="shared" si="29"/>
        <v>0</v>
      </c>
      <c r="BL304" s="17" t="s">
        <v>261</v>
      </c>
      <c r="BM304" s="148" t="s">
        <v>1624</v>
      </c>
    </row>
    <row r="305" spans="2:65" s="1" customFormat="1" ht="24.2" customHeight="1">
      <c r="B305" s="136"/>
      <c r="C305" s="137" t="s">
        <v>658</v>
      </c>
      <c r="D305" s="137" t="s">
        <v>167</v>
      </c>
      <c r="E305" s="138" t="s">
        <v>1625</v>
      </c>
      <c r="F305" s="139" t="s">
        <v>1626</v>
      </c>
      <c r="G305" s="140" t="s">
        <v>448</v>
      </c>
      <c r="H305" s="141">
        <v>6</v>
      </c>
      <c r="I305" s="142"/>
      <c r="J305" s="143">
        <f t="shared" si="20"/>
        <v>0</v>
      </c>
      <c r="K305" s="139" t="s">
        <v>171</v>
      </c>
      <c r="L305" s="32"/>
      <c r="M305" s="144" t="s">
        <v>1</v>
      </c>
      <c r="N305" s="145" t="s">
        <v>41</v>
      </c>
      <c r="P305" s="146">
        <f t="shared" si="21"/>
        <v>0</v>
      </c>
      <c r="Q305" s="146">
        <v>0</v>
      </c>
      <c r="R305" s="146">
        <f t="shared" si="22"/>
        <v>0</v>
      </c>
      <c r="S305" s="146">
        <v>0</v>
      </c>
      <c r="T305" s="147">
        <f t="shared" si="23"/>
        <v>0</v>
      </c>
      <c r="AR305" s="148" t="s">
        <v>261</v>
      </c>
      <c r="AT305" s="148" t="s">
        <v>167</v>
      </c>
      <c r="AU305" s="148" t="s">
        <v>86</v>
      </c>
      <c r="AY305" s="17" t="s">
        <v>165</v>
      </c>
      <c r="BE305" s="149">
        <f t="shared" si="24"/>
        <v>0</v>
      </c>
      <c r="BF305" s="149">
        <f t="shared" si="25"/>
        <v>0</v>
      </c>
      <c r="BG305" s="149">
        <f t="shared" si="26"/>
        <v>0</v>
      </c>
      <c r="BH305" s="149">
        <f t="shared" si="27"/>
        <v>0</v>
      </c>
      <c r="BI305" s="149">
        <f t="shared" si="28"/>
        <v>0</v>
      </c>
      <c r="BJ305" s="17" t="s">
        <v>84</v>
      </c>
      <c r="BK305" s="149">
        <f t="shared" si="29"/>
        <v>0</v>
      </c>
      <c r="BL305" s="17" t="s">
        <v>261</v>
      </c>
      <c r="BM305" s="148" t="s">
        <v>1627</v>
      </c>
    </row>
    <row r="306" spans="2:65" s="1" customFormat="1">
      <c r="B306" s="32"/>
      <c r="D306" s="150" t="s">
        <v>173</v>
      </c>
      <c r="F306" s="151" t="s">
        <v>1628</v>
      </c>
      <c r="I306" s="152"/>
      <c r="L306" s="32"/>
      <c r="M306" s="153"/>
      <c r="T306" s="56"/>
      <c r="AT306" s="17" t="s">
        <v>173</v>
      </c>
      <c r="AU306" s="17" t="s">
        <v>86</v>
      </c>
    </row>
    <row r="307" spans="2:65" s="14" customFormat="1">
      <c r="B307" s="170"/>
      <c r="D307" s="154" t="s">
        <v>177</v>
      </c>
      <c r="E307" s="171" t="s">
        <v>1</v>
      </c>
      <c r="F307" s="172" t="s">
        <v>1363</v>
      </c>
      <c r="H307" s="171" t="s">
        <v>1</v>
      </c>
      <c r="I307" s="173"/>
      <c r="L307" s="170"/>
      <c r="M307" s="174"/>
      <c r="T307" s="175"/>
      <c r="AT307" s="171" t="s">
        <v>177</v>
      </c>
      <c r="AU307" s="171" t="s">
        <v>86</v>
      </c>
      <c r="AV307" s="14" t="s">
        <v>84</v>
      </c>
      <c r="AW307" s="14" t="s">
        <v>32</v>
      </c>
      <c r="AX307" s="14" t="s">
        <v>76</v>
      </c>
      <c r="AY307" s="171" t="s">
        <v>165</v>
      </c>
    </row>
    <row r="308" spans="2:65" s="12" customFormat="1">
      <c r="B308" s="156"/>
      <c r="D308" s="154" t="s">
        <v>177</v>
      </c>
      <c r="E308" s="157" t="s">
        <v>1</v>
      </c>
      <c r="F308" s="158" t="s">
        <v>193</v>
      </c>
      <c r="H308" s="159">
        <v>6</v>
      </c>
      <c r="I308" s="160"/>
      <c r="L308" s="156"/>
      <c r="M308" s="161"/>
      <c r="T308" s="162"/>
      <c r="AT308" s="157" t="s">
        <v>177</v>
      </c>
      <c r="AU308" s="157" t="s">
        <v>86</v>
      </c>
      <c r="AV308" s="12" t="s">
        <v>86</v>
      </c>
      <c r="AW308" s="12" t="s">
        <v>32</v>
      </c>
      <c r="AX308" s="12" t="s">
        <v>84</v>
      </c>
      <c r="AY308" s="157" t="s">
        <v>165</v>
      </c>
    </row>
    <row r="309" spans="2:65" s="1" customFormat="1" ht="16.5" customHeight="1">
      <c r="B309" s="136"/>
      <c r="C309" s="176" t="s">
        <v>665</v>
      </c>
      <c r="D309" s="176" t="s">
        <v>418</v>
      </c>
      <c r="E309" s="177" t="s">
        <v>1550</v>
      </c>
      <c r="F309" s="178" t="s">
        <v>1551</v>
      </c>
      <c r="G309" s="179" t="s">
        <v>448</v>
      </c>
      <c r="H309" s="180">
        <v>1</v>
      </c>
      <c r="I309" s="181"/>
      <c r="J309" s="182">
        <f>ROUND(I309*H309,2)</f>
        <v>0</v>
      </c>
      <c r="K309" s="178" t="s">
        <v>171</v>
      </c>
      <c r="L309" s="183"/>
      <c r="M309" s="184" t="s">
        <v>1</v>
      </c>
      <c r="N309" s="185" t="s">
        <v>41</v>
      </c>
      <c r="P309" s="146">
        <f>O309*H309</f>
        <v>0</v>
      </c>
      <c r="Q309" s="146">
        <v>1.0000000000000001E-5</v>
      </c>
      <c r="R309" s="146">
        <f>Q309*H309</f>
        <v>1.0000000000000001E-5</v>
      </c>
      <c r="S309" s="146">
        <v>0</v>
      </c>
      <c r="T309" s="147">
        <f>S309*H309</f>
        <v>0</v>
      </c>
      <c r="AR309" s="148" t="s">
        <v>357</v>
      </c>
      <c r="AT309" s="148" t="s">
        <v>418</v>
      </c>
      <c r="AU309" s="148" t="s">
        <v>86</v>
      </c>
      <c r="AY309" s="17" t="s">
        <v>165</v>
      </c>
      <c r="BE309" s="149">
        <f>IF(N309="základní",J309,0)</f>
        <v>0</v>
      </c>
      <c r="BF309" s="149">
        <f>IF(N309="snížená",J309,0)</f>
        <v>0</v>
      </c>
      <c r="BG309" s="149">
        <f>IF(N309="zákl. přenesená",J309,0)</f>
        <v>0</v>
      </c>
      <c r="BH309" s="149">
        <f>IF(N309="sníž. přenesená",J309,0)</f>
        <v>0</v>
      </c>
      <c r="BI309" s="149">
        <f>IF(N309="nulová",J309,0)</f>
        <v>0</v>
      </c>
      <c r="BJ309" s="17" t="s">
        <v>84</v>
      </c>
      <c r="BK309" s="149">
        <f>ROUND(I309*H309,2)</f>
        <v>0</v>
      </c>
      <c r="BL309" s="17" t="s">
        <v>261</v>
      </c>
      <c r="BM309" s="148" t="s">
        <v>1629</v>
      </c>
    </row>
    <row r="310" spans="2:65" s="1" customFormat="1" ht="16.5" customHeight="1">
      <c r="B310" s="136"/>
      <c r="C310" s="176" t="s">
        <v>672</v>
      </c>
      <c r="D310" s="176" t="s">
        <v>418</v>
      </c>
      <c r="E310" s="177" t="s">
        <v>1604</v>
      </c>
      <c r="F310" s="178" t="s">
        <v>1605</v>
      </c>
      <c r="G310" s="179" t="s">
        <v>448</v>
      </c>
      <c r="H310" s="180">
        <v>1</v>
      </c>
      <c r="I310" s="181"/>
      <c r="J310" s="182">
        <f>ROUND(I310*H310,2)</f>
        <v>0</v>
      </c>
      <c r="K310" s="178" t="s">
        <v>171</v>
      </c>
      <c r="L310" s="183"/>
      <c r="M310" s="184" t="s">
        <v>1</v>
      </c>
      <c r="N310" s="185" t="s">
        <v>41</v>
      </c>
      <c r="P310" s="146">
        <f>O310*H310</f>
        <v>0</v>
      </c>
      <c r="Q310" s="146">
        <v>2.0000000000000002E-5</v>
      </c>
      <c r="R310" s="146">
        <f>Q310*H310</f>
        <v>2.0000000000000002E-5</v>
      </c>
      <c r="S310" s="146">
        <v>0</v>
      </c>
      <c r="T310" s="147">
        <f>S310*H310</f>
        <v>0</v>
      </c>
      <c r="AR310" s="148" t="s">
        <v>357</v>
      </c>
      <c r="AT310" s="148" t="s">
        <v>418</v>
      </c>
      <c r="AU310" s="148" t="s">
        <v>86</v>
      </c>
      <c r="AY310" s="17" t="s">
        <v>165</v>
      </c>
      <c r="BE310" s="149">
        <f>IF(N310="základní",J310,0)</f>
        <v>0</v>
      </c>
      <c r="BF310" s="149">
        <f>IF(N310="snížená",J310,0)</f>
        <v>0</v>
      </c>
      <c r="BG310" s="149">
        <f>IF(N310="zákl. přenesená",J310,0)</f>
        <v>0</v>
      </c>
      <c r="BH310" s="149">
        <f>IF(N310="sníž. přenesená",J310,0)</f>
        <v>0</v>
      </c>
      <c r="BI310" s="149">
        <f>IF(N310="nulová",J310,0)</f>
        <v>0</v>
      </c>
      <c r="BJ310" s="17" t="s">
        <v>84</v>
      </c>
      <c r="BK310" s="149">
        <f>ROUND(I310*H310,2)</f>
        <v>0</v>
      </c>
      <c r="BL310" s="17" t="s">
        <v>261</v>
      </c>
      <c r="BM310" s="148" t="s">
        <v>1630</v>
      </c>
    </row>
    <row r="311" spans="2:65" s="1" customFormat="1" ht="16.5" customHeight="1">
      <c r="B311" s="136"/>
      <c r="C311" s="176" t="s">
        <v>680</v>
      </c>
      <c r="D311" s="176" t="s">
        <v>418</v>
      </c>
      <c r="E311" s="177" t="s">
        <v>1607</v>
      </c>
      <c r="F311" s="178" t="s">
        <v>1608</v>
      </c>
      <c r="G311" s="179" t="s">
        <v>448</v>
      </c>
      <c r="H311" s="180">
        <v>1</v>
      </c>
      <c r="I311" s="181"/>
      <c r="J311" s="182">
        <f>ROUND(I311*H311,2)</f>
        <v>0</v>
      </c>
      <c r="K311" s="178" t="s">
        <v>171</v>
      </c>
      <c r="L311" s="183"/>
      <c r="M311" s="184" t="s">
        <v>1</v>
      </c>
      <c r="N311" s="185" t="s">
        <v>41</v>
      </c>
      <c r="P311" s="146">
        <f>O311*H311</f>
        <v>0</v>
      </c>
      <c r="Q311" s="146">
        <v>3.0000000000000001E-5</v>
      </c>
      <c r="R311" s="146">
        <f>Q311*H311</f>
        <v>3.0000000000000001E-5</v>
      </c>
      <c r="S311" s="146">
        <v>0</v>
      </c>
      <c r="T311" s="147">
        <f>S311*H311</f>
        <v>0</v>
      </c>
      <c r="AR311" s="148" t="s">
        <v>357</v>
      </c>
      <c r="AT311" s="148" t="s">
        <v>418</v>
      </c>
      <c r="AU311" s="148" t="s">
        <v>86</v>
      </c>
      <c r="AY311" s="17" t="s">
        <v>165</v>
      </c>
      <c r="BE311" s="149">
        <f>IF(N311="základní",J311,0)</f>
        <v>0</v>
      </c>
      <c r="BF311" s="149">
        <f>IF(N311="snížená",J311,0)</f>
        <v>0</v>
      </c>
      <c r="BG311" s="149">
        <f>IF(N311="zákl. přenesená",J311,0)</f>
        <v>0</v>
      </c>
      <c r="BH311" s="149">
        <f>IF(N311="sníž. přenesená",J311,0)</f>
        <v>0</v>
      </c>
      <c r="BI311" s="149">
        <f>IF(N311="nulová",J311,0)</f>
        <v>0</v>
      </c>
      <c r="BJ311" s="17" t="s">
        <v>84</v>
      </c>
      <c r="BK311" s="149">
        <f>ROUND(I311*H311,2)</f>
        <v>0</v>
      </c>
      <c r="BL311" s="17" t="s">
        <v>261</v>
      </c>
      <c r="BM311" s="148" t="s">
        <v>1631</v>
      </c>
    </row>
    <row r="312" spans="2:65" s="1" customFormat="1" ht="16.5" customHeight="1">
      <c r="B312" s="136"/>
      <c r="C312" s="176" t="s">
        <v>687</v>
      </c>
      <c r="D312" s="176" t="s">
        <v>418</v>
      </c>
      <c r="E312" s="177" t="s">
        <v>1632</v>
      </c>
      <c r="F312" s="178" t="s">
        <v>1633</v>
      </c>
      <c r="G312" s="179" t="s">
        <v>448</v>
      </c>
      <c r="H312" s="180">
        <v>6</v>
      </c>
      <c r="I312" s="181"/>
      <c r="J312" s="182">
        <f>ROUND(I312*H312,2)</f>
        <v>0</v>
      </c>
      <c r="K312" s="178" t="s">
        <v>171</v>
      </c>
      <c r="L312" s="183"/>
      <c r="M312" s="184" t="s">
        <v>1</v>
      </c>
      <c r="N312" s="185" t="s">
        <v>41</v>
      </c>
      <c r="P312" s="146">
        <f>O312*H312</f>
        <v>0</v>
      </c>
      <c r="Q312" s="146">
        <v>1E-4</v>
      </c>
      <c r="R312" s="146">
        <f>Q312*H312</f>
        <v>6.0000000000000006E-4</v>
      </c>
      <c r="S312" s="146">
        <v>0</v>
      </c>
      <c r="T312" s="147">
        <f>S312*H312</f>
        <v>0</v>
      </c>
      <c r="AR312" s="148" t="s">
        <v>357</v>
      </c>
      <c r="AT312" s="148" t="s">
        <v>418</v>
      </c>
      <c r="AU312" s="148" t="s">
        <v>86</v>
      </c>
      <c r="AY312" s="17" t="s">
        <v>165</v>
      </c>
      <c r="BE312" s="149">
        <f>IF(N312="základní",J312,0)</f>
        <v>0</v>
      </c>
      <c r="BF312" s="149">
        <f>IF(N312="snížená",J312,0)</f>
        <v>0</v>
      </c>
      <c r="BG312" s="149">
        <f>IF(N312="zákl. přenesená",J312,0)</f>
        <v>0</v>
      </c>
      <c r="BH312" s="149">
        <f>IF(N312="sníž. přenesená",J312,0)</f>
        <v>0</v>
      </c>
      <c r="BI312" s="149">
        <f>IF(N312="nulová",J312,0)</f>
        <v>0</v>
      </c>
      <c r="BJ312" s="17" t="s">
        <v>84</v>
      </c>
      <c r="BK312" s="149">
        <f>ROUND(I312*H312,2)</f>
        <v>0</v>
      </c>
      <c r="BL312" s="17" t="s">
        <v>261</v>
      </c>
      <c r="BM312" s="148" t="s">
        <v>1634</v>
      </c>
    </row>
    <row r="313" spans="2:65" s="1" customFormat="1" ht="16.5" customHeight="1">
      <c r="B313" s="136"/>
      <c r="C313" s="137" t="s">
        <v>692</v>
      </c>
      <c r="D313" s="137" t="s">
        <v>167</v>
      </c>
      <c r="E313" s="138" t="s">
        <v>1635</v>
      </c>
      <c r="F313" s="139" t="s">
        <v>1636</v>
      </c>
      <c r="G313" s="140" t="s">
        <v>448</v>
      </c>
      <c r="H313" s="141">
        <v>4</v>
      </c>
      <c r="I313" s="142"/>
      <c r="J313" s="143">
        <f>ROUND(I313*H313,2)</f>
        <v>0</v>
      </c>
      <c r="K313" s="139" t="s">
        <v>171</v>
      </c>
      <c r="L313" s="32"/>
      <c r="M313" s="144" t="s">
        <v>1</v>
      </c>
      <c r="N313" s="145" t="s">
        <v>41</v>
      </c>
      <c r="P313" s="146">
        <f>O313*H313</f>
        <v>0</v>
      </c>
      <c r="Q313" s="146">
        <v>0</v>
      </c>
      <c r="R313" s="146">
        <f>Q313*H313</f>
        <v>0</v>
      </c>
      <c r="S313" s="146">
        <v>0</v>
      </c>
      <c r="T313" s="147">
        <f>S313*H313</f>
        <v>0</v>
      </c>
      <c r="AR313" s="148" t="s">
        <v>261</v>
      </c>
      <c r="AT313" s="148" t="s">
        <v>167</v>
      </c>
      <c r="AU313" s="148" t="s">
        <v>86</v>
      </c>
      <c r="AY313" s="17" t="s">
        <v>165</v>
      </c>
      <c r="BE313" s="149">
        <f>IF(N313="základní",J313,0)</f>
        <v>0</v>
      </c>
      <c r="BF313" s="149">
        <f>IF(N313="snížená",J313,0)</f>
        <v>0</v>
      </c>
      <c r="BG313" s="149">
        <f>IF(N313="zákl. přenesená",J313,0)</f>
        <v>0</v>
      </c>
      <c r="BH313" s="149">
        <f>IF(N313="sníž. přenesená",J313,0)</f>
        <v>0</v>
      </c>
      <c r="BI313" s="149">
        <f>IF(N313="nulová",J313,0)</f>
        <v>0</v>
      </c>
      <c r="BJ313" s="17" t="s">
        <v>84</v>
      </c>
      <c r="BK313" s="149">
        <f>ROUND(I313*H313,2)</f>
        <v>0</v>
      </c>
      <c r="BL313" s="17" t="s">
        <v>261</v>
      </c>
      <c r="BM313" s="148" t="s">
        <v>1637</v>
      </c>
    </row>
    <row r="314" spans="2:65" s="1" customFormat="1">
      <c r="B314" s="32"/>
      <c r="D314" s="150" t="s">
        <v>173</v>
      </c>
      <c r="F314" s="151" t="s">
        <v>1638</v>
      </c>
      <c r="I314" s="152"/>
      <c r="L314" s="32"/>
      <c r="M314" s="153"/>
      <c r="T314" s="56"/>
      <c r="AT314" s="17" t="s">
        <v>173</v>
      </c>
      <c r="AU314" s="17" t="s">
        <v>86</v>
      </c>
    </row>
    <row r="315" spans="2:65" s="14" customFormat="1">
      <c r="B315" s="170"/>
      <c r="D315" s="154" t="s">
        <v>177</v>
      </c>
      <c r="E315" s="171" t="s">
        <v>1</v>
      </c>
      <c r="F315" s="172" t="s">
        <v>1639</v>
      </c>
      <c r="H315" s="171" t="s">
        <v>1</v>
      </c>
      <c r="I315" s="173"/>
      <c r="L315" s="170"/>
      <c r="M315" s="174"/>
      <c r="T315" s="175"/>
      <c r="AT315" s="171" t="s">
        <v>177</v>
      </c>
      <c r="AU315" s="171" t="s">
        <v>86</v>
      </c>
      <c r="AV315" s="14" t="s">
        <v>84</v>
      </c>
      <c r="AW315" s="14" t="s">
        <v>32</v>
      </c>
      <c r="AX315" s="14" t="s">
        <v>76</v>
      </c>
      <c r="AY315" s="171" t="s">
        <v>165</v>
      </c>
    </row>
    <row r="316" spans="2:65" s="12" customFormat="1">
      <c r="B316" s="156"/>
      <c r="D316" s="154" t="s">
        <v>177</v>
      </c>
      <c r="E316" s="157" t="s">
        <v>1</v>
      </c>
      <c r="F316" s="158" t="s">
        <v>1375</v>
      </c>
      <c r="H316" s="159">
        <v>4</v>
      </c>
      <c r="I316" s="160"/>
      <c r="L316" s="156"/>
      <c r="M316" s="161"/>
      <c r="T316" s="162"/>
      <c r="AT316" s="157" t="s">
        <v>177</v>
      </c>
      <c r="AU316" s="157" t="s">
        <v>86</v>
      </c>
      <c r="AV316" s="12" t="s">
        <v>86</v>
      </c>
      <c r="AW316" s="12" t="s">
        <v>32</v>
      </c>
      <c r="AX316" s="12" t="s">
        <v>84</v>
      </c>
      <c r="AY316" s="157" t="s">
        <v>165</v>
      </c>
    </row>
    <row r="317" spans="2:65" s="1" customFormat="1" ht="16.5" customHeight="1">
      <c r="B317" s="136"/>
      <c r="C317" s="176" t="s">
        <v>697</v>
      </c>
      <c r="D317" s="176" t="s">
        <v>418</v>
      </c>
      <c r="E317" s="177" t="s">
        <v>1640</v>
      </c>
      <c r="F317" s="178" t="s">
        <v>1641</v>
      </c>
      <c r="G317" s="179" t="s">
        <v>448</v>
      </c>
      <c r="H317" s="180">
        <v>4</v>
      </c>
      <c r="I317" s="181"/>
      <c r="J317" s="182">
        <f>ROUND(I317*H317,2)</f>
        <v>0</v>
      </c>
      <c r="K317" s="178" t="s">
        <v>171</v>
      </c>
      <c r="L317" s="183"/>
      <c r="M317" s="184" t="s">
        <v>1</v>
      </c>
      <c r="N317" s="185" t="s">
        <v>41</v>
      </c>
      <c r="P317" s="146">
        <f>O317*H317</f>
        <v>0</v>
      </c>
      <c r="Q317" s="146">
        <v>1E-4</v>
      </c>
      <c r="R317" s="146">
        <f>Q317*H317</f>
        <v>4.0000000000000002E-4</v>
      </c>
      <c r="S317" s="146">
        <v>0</v>
      </c>
      <c r="T317" s="147">
        <f>S317*H317</f>
        <v>0</v>
      </c>
      <c r="AR317" s="148" t="s">
        <v>357</v>
      </c>
      <c r="AT317" s="148" t="s">
        <v>418</v>
      </c>
      <c r="AU317" s="148" t="s">
        <v>86</v>
      </c>
      <c r="AY317" s="17" t="s">
        <v>165</v>
      </c>
      <c r="BE317" s="149">
        <f>IF(N317="základní",J317,0)</f>
        <v>0</v>
      </c>
      <c r="BF317" s="149">
        <f>IF(N317="snížená",J317,0)</f>
        <v>0</v>
      </c>
      <c r="BG317" s="149">
        <f>IF(N317="zákl. přenesená",J317,0)</f>
        <v>0</v>
      </c>
      <c r="BH317" s="149">
        <f>IF(N317="sníž. přenesená",J317,0)</f>
        <v>0</v>
      </c>
      <c r="BI317" s="149">
        <f>IF(N317="nulová",J317,0)</f>
        <v>0</v>
      </c>
      <c r="BJ317" s="17" t="s">
        <v>84</v>
      </c>
      <c r="BK317" s="149">
        <f>ROUND(I317*H317,2)</f>
        <v>0</v>
      </c>
      <c r="BL317" s="17" t="s">
        <v>261</v>
      </c>
      <c r="BM317" s="148" t="s">
        <v>1642</v>
      </c>
    </row>
    <row r="318" spans="2:65" s="1" customFormat="1" ht="16.5" customHeight="1">
      <c r="B318" s="136"/>
      <c r="C318" s="176" t="s">
        <v>704</v>
      </c>
      <c r="D318" s="176" t="s">
        <v>418</v>
      </c>
      <c r="E318" s="177" t="s">
        <v>1643</v>
      </c>
      <c r="F318" s="178" t="s">
        <v>1644</v>
      </c>
      <c r="G318" s="179" t="s">
        <v>620</v>
      </c>
      <c r="H318" s="180">
        <v>4</v>
      </c>
      <c r="I318" s="181"/>
      <c r="J318" s="182">
        <f>ROUND(I318*H318,2)</f>
        <v>0</v>
      </c>
      <c r="K318" s="178" t="s">
        <v>171</v>
      </c>
      <c r="L318" s="183"/>
      <c r="M318" s="184" t="s">
        <v>1</v>
      </c>
      <c r="N318" s="185" t="s">
        <v>41</v>
      </c>
      <c r="P318" s="146">
        <f>O318*H318</f>
        <v>0</v>
      </c>
      <c r="Q318" s="146">
        <v>6.9999999999999994E-5</v>
      </c>
      <c r="R318" s="146">
        <f>Q318*H318</f>
        <v>2.7999999999999998E-4</v>
      </c>
      <c r="S318" s="146">
        <v>0</v>
      </c>
      <c r="T318" s="147">
        <f>S318*H318</f>
        <v>0</v>
      </c>
      <c r="AR318" s="148" t="s">
        <v>357</v>
      </c>
      <c r="AT318" s="148" t="s">
        <v>418</v>
      </c>
      <c r="AU318" s="148" t="s">
        <v>86</v>
      </c>
      <c r="AY318" s="17" t="s">
        <v>165</v>
      </c>
      <c r="BE318" s="149">
        <f>IF(N318="základní",J318,0)</f>
        <v>0</v>
      </c>
      <c r="BF318" s="149">
        <f>IF(N318="snížená",J318,0)</f>
        <v>0</v>
      </c>
      <c r="BG318" s="149">
        <f>IF(N318="zákl. přenesená",J318,0)</f>
        <v>0</v>
      </c>
      <c r="BH318" s="149">
        <f>IF(N318="sníž. přenesená",J318,0)</f>
        <v>0</v>
      </c>
      <c r="BI318" s="149">
        <f>IF(N318="nulová",J318,0)</f>
        <v>0</v>
      </c>
      <c r="BJ318" s="17" t="s">
        <v>84</v>
      </c>
      <c r="BK318" s="149">
        <f>ROUND(I318*H318,2)</f>
        <v>0</v>
      </c>
      <c r="BL318" s="17" t="s">
        <v>261</v>
      </c>
      <c r="BM318" s="148" t="s">
        <v>1645</v>
      </c>
    </row>
    <row r="319" spans="2:65" s="1" customFormat="1" ht="16.5" customHeight="1">
      <c r="B319" s="136"/>
      <c r="C319" s="176" t="s">
        <v>709</v>
      </c>
      <c r="D319" s="176" t="s">
        <v>418</v>
      </c>
      <c r="E319" s="177" t="s">
        <v>1646</v>
      </c>
      <c r="F319" s="178" t="s">
        <v>1647</v>
      </c>
      <c r="G319" s="179" t="s">
        <v>448</v>
      </c>
      <c r="H319" s="180">
        <v>20</v>
      </c>
      <c r="I319" s="181"/>
      <c r="J319" s="182">
        <f>ROUND(I319*H319,2)</f>
        <v>0</v>
      </c>
      <c r="K319" s="178" t="s">
        <v>171</v>
      </c>
      <c r="L319" s="183"/>
      <c r="M319" s="184" t="s">
        <v>1</v>
      </c>
      <c r="N319" s="185" t="s">
        <v>41</v>
      </c>
      <c r="P319" s="146">
        <f>O319*H319</f>
        <v>0</v>
      </c>
      <c r="Q319" s="146">
        <v>2.1000000000000001E-4</v>
      </c>
      <c r="R319" s="146">
        <f>Q319*H319</f>
        <v>4.2000000000000006E-3</v>
      </c>
      <c r="S319" s="146">
        <v>0</v>
      </c>
      <c r="T319" s="147">
        <f>S319*H319</f>
        <v>0</v>
      </c>
      <c r="AR319" s="148" t="s">
        <v>357</v>
      </c>
      <c r="AT319" s="148" t="s">
        <v>418</v>
      </c>
      <c r="AU319" s="148" t="s">
        <v>86</v>
      </c>
      <c r="AY319" s="17" t="s">
        <v>165</v>
      </c>
      <c r="BE319" s="149">
        <f>IF(N319="základní",J319,0)</f>
        <v>0</v>
      </c>
      <c r="BF319" s="149">
        <f>IF(N319="snížená",J319,0)</f>
        <v>0</v>
      </c>
      <c r="BG319" s="149">
        <f>IF(N319="zákl. přenesená",J319,0)</f>
        <v>0</v>
      </c>
      <c r="BH319" s="149">
        <f>IF(N319="sníž. přenesená",J319,0)</f>
        <v>0</v>
      </c>
      <c r="BI319" s="149">
        <f>IF(N319="nulová",J319,0)</f>
        <v>0</v>
      </c>
      <c r="BJ319" s="17" t="s">
        <v>84</v>
      </c>
      <c r="BK319" s="149">
        <f>ROUND(I319*H319,2)</f>
        <v>0</v>
      </c>
      <c r="BL319" s="17" t="s">
        <v>261</v>
      </c>
      <c r="BM319" s="148" t="s">
        <v>1648</v>
      </c>
    </row>
    <row r="320" spans="2:65" s="11" customFormat="1" ht="22.9" customHeight="1">
      <c r="B320" s="124"/>
      <c r="D320" s="125" t="s">
        <v>75</v>
      </c>
      <c r="E320" s="134" t="s">
        <v>1649</v>
      </c>
      <c r="F320" s="134" t="s">
        <v>1650</v>
      </c>
      <c r="I320" s="127"/>
      <c r="J320" s="135">
        <f>BK320</f>
        <v>0</v>
      </c>
      <c r="L320" s="124"/>
      <c r="M320" s="129"/>
      <c r="P320" s="130">
        <f>SUM(P321:P346)</f>
        <v>0</v>
      </c>
      <c r="R320" s="130">
        <f>SUM(R321:R346)</f>
        <v>0.18275000000000002</v>
      </c>
      <c r="T320" s="131">
        <f>SUM(T321:T346)</f>
        <v>0</v>
      </c>
      <c r="AR320" s="125" t="s">
        <v>86</v>
      </c>
      <c r="AT320" s="132" t="s">
        <v>75</v>
      </c>
      <c r="AU320" s="132" t="s">
        <v>84</v>
      </c>
      <c r="AY320" s="125" t="s">
        <v>165</v>
      </c>
      <c r="BK320" s="133">
        <f>SUM(BK321:BK346)</f>
        <v>0</v>
      </c>
    </row>
    <row r="321" spans="2:65" s="1" customFormat="1" ht="24.2" customHeight="1">
      <c r="B321" s="136"/>
      <c r="C321" s="137" t="s">
        <v>713</v>
      </c>
      <c r="D321" s="137" t="s">
        <v>167</v>
      </c>
      <c r="E321" s="138" t="s">
        <v>1651</v>
      </c>
      <c r="F321" s="139" t="s">
        <v>1652</v>
      </c>
      <c r="G321" s="140" t="s">
        <v>448</v>
      </c>
      <c r="H321" s="141">
        <v>27</v>
      </c>
      <c r="I321" s="142"/>
      <c r="J321" s="143">
        <f>ROUND(I321*H321,2)</f>
        <v>0</v>
      </c>
      <c r="K321" s="139" t="s">
        <v>171</v>
      </c>
      <c r="L321" s="32"/>
      <c r="M321" s="144" t="s">
        <v>1</v>
      </c>
      <c r="N321" s="145" t="s">
        <v>41</v>
      </c>
      <c r="P321" s="146">
        <f>O321*H321</f>
        <v>0</v>
      </c>
      <c r="Q321" s="146">
        <v>0</v>
      </c>
      <c r="R321" s="146">
        <f>Q321*H321</f>
        <v>0</v>
      </c>
      <c r="S321" s="146">
        <v>0</v>
      </c>
      <c r="T321" s="147">
        <f>S321*H321</f>
        <v>0</v>
      </c>
      <c r="AR321" s="148" t="s">
        <v>261</v>
      </c>
      <c r="AT321" s="148" t="s">
        <v>167</v>
      </c>
      <c r="AU321" s="148" t="s">
        <v>86</v>
      </c>
      <c r="AY321" s="17" t="s">
        <v>165</v>
      </c>
      <c r="BE321" s="149">
        <f>IF(N321="základní",J321,0)</f>
        <v>0</v>
      </c>
      <c r="BF321" s="149">
        <f>IF(N321="snížená",J321,0)</f>
        <v>0</v>
      </c>
      <c r="BG321" s="149">
        <f>IF(N321="zákl. přenesená",J321,0)</f>
        <v>0</v>
      </c>
      <c r="BH321" s="149">
        <f>IF(N321="sníž. přenesená",J321,0)</f>
        <v>0</v>
      </c>
      <c r="BI321" s="149">
        <f>IF(N321="nulová",J321,0)</f>
        <v>0</v>
      </c>
      <c r="BJ321" s="17" t="s">
        <v>84</v>
      </c>
      <c r="BK321" s="149">
        <f>ROUND(I321*H321,2)</f>
        <v>0</v>
      </c>
      <c r="BL321" s="17" t="s">
        <v>261</v>
      </c>
      <c r="BM321" s="148" t="s">
        <v>1653</v>
      </c>
    </row>
    <row r="322" spans="2:65" s="1" customFormat="1">
      <c r="B322" s="32"/>
      <c r="D322" s="150" t="s">
        <v>173</v>
      </c>
      <c r="F322" s="151" t="s">
        <v>1654</v>
      </c>
      <c r="I322" s="152"/>
      <c r="L322" s="32"/>
      <c r="M322" s="153"/>
      <c r="T322" s="56"/>
      <c r="AT322" s="17" t="s">
        <v>173</v>
      </c>
      <c r="AU322" s="17" t="s">
        <v>86</v>
      </c>
    </row>
    <row r="323" spans="2:65" s="14" customFormat="1">
      <c r="B323" s="170"/>
      <c r="D323" s="154" t="s">
        <v>177</v>
      </c>
      <c r="E323" s="171" t="s">
        <v>1</v>
      </c>
      <c r="F323" s="172" t="s">
        <v>1655</v>
      </c>
      <c r="H323" s="171" t="s">
        <v>1</v>
      </c>
      <c r="I323" s="173"/>
      <c r="L323" s="170"/>
      <c r="M323" s="174"/>
      <c r="T323" s="175"/>
      <c r="AT323" s="171" t="s">
        <v>177</v>
      </c>
      <c r="AU323" s="171" t="s">
        <v>86</v>
      </c>
      <c r="AV323" s="14" t="s">
        <v>84</v>
      </c>
      <c r="AW323" s="14" t="s">
        <v>32</v>
      </c>
      <c r="AX323" s="14" t="s">
        <v>76</v>
      </c>
      <c r="AY323" s="171" t="s">
        <v>165</v>
      </c>
    </row>
    <row r="324" spans="2:65" s="12" customFormat="1">
      <c r="B324" s="156"/>
      <c r="D324" s="154" t="s">
        <v>177</v>
      </c>
      <c r="E324" s="157" t="s">
        <v>1</v>
      </c>
      <c r="F324" s="158" t="s">
        <v>329</v>
      </c>
      <c r="H324" s="159">
        <v>27</v>
      </c>
      <c r="I324" s="160"/>
      <c r="L324" s="156"/>
      <c r="M324" s="161"/>
      <c r="T324" s="162"/>
      <c r="AT324" s="157" t="s">
        <v>177</v>
      </c>
      <c r="AU324" s="157" t="s">
        <v>86</v>
      </c>
      <c r="AV324" s="12" t="s">
        <v>86</v>
      </c>
      <c r="AW324" s="12" t="s">
        <v>32</v>
      </c>
      <c r="AX324" s="12" t="s">
        <v>84</v>
      </c>
      <c r="AY324" s="157" t="s">
        <v>165</v>
      </c>
    </row>
    <row r="325" spans="2:65" s="1" customFormat="1" ht="16.5" customHeight="1">
      <c r="B325" s="136"/>
      <c r="C325" s="176" t="s">
        <v>717</v>
      </c>
      <c r="D325" s="176" t="s">
        <v>418</v>
      </c>
      <c r="E325" s="177" t="s">
        <v>1656</v>
      </c>
      <c r="F325" s="178" t="s">
        <v>1657</v>
      </c>
      <c r="G325" s="179" t="s">
        <v>448</v>
      </c>
      <c r="H325" s="180">
        <v>16</v>
      </c>
      <c r="I325" s="181"/>
      <c r="J325" s="182">
        <f>ROUND(I325*H325,2)</f>
        <v>0</v>
      </c>
      <c r="K325" s="178" t="s">
        <v>1</v>
      </c>
      <c r="L325" s="183"/>
      <c r="M325" s="184" t="s">
        <v>1</v>
      </c>
      <c r="N325" s="185" t="s">
        <v>41</v>
      </c>
      <c r="P325" s="146">
        <f>O325*H325</f>
        <v>0</v>
      </c>
      <c r="Q325" s="146">
        <v>0</v>
      </c>
      <c r="R325" s="146">
        <f>Q325*H325</f>
        <v>0</v>
      </c>
      <c r="S325" s="146">
        <v>0</v>
      </c>
      <c r="T325" s="147">
        <f>S325*H325</f>
        <v>0</v>
      </c>
      <c r="AR325" s="148" t="s">
        <v>357</v>
      </c>
      <c r="AT325" s="148" t="s">
        <v>418</v>
      </c>
      <c r="AU325" s="148" t="s">
        <v>86</v>
      </c>
      <c r="AY325" s="17" t="s">
        <v>165</v>
      </c>
      <c r="BE325" s="149">
        <f>IF(N325="základní",J325,0)</f>
        <v>0</v>
      </c>
      <c r="BF325" s="149">
        <f>IF(N325="snížená",J325,0)</f>
        <v>0</v>
      </c>
      <c r="BG325" s="149">
        <f>IF(N325="zákl. přenesená",J325,0)</f>
        <v>0</v>
      </c>
      <c r="BH325" s="149">
        <f>IF(N325="sníž. přenesená",J325,0)</f>
        <v>0</v>
      </c>
      <c r="BI325" s="149">
        <f>IF(N325="nulová",J325,0)</f>
        <v>0</v>
      </c>
      <c r="BJ325" s="17" t="s">
        <v>84</v>
      </c>
      <c r="BK325" s="149">
        <f>ROUND(I325*H325,2)</f>
        <v>0</v>
      </c>
      <c r="BL325" s="17" t="s">
        <v>261</v>
      </c>
      <c r="BM325" s="148" t="s">
        <v>1658</v>
      </c>
    </row>
    <row r="326" spans="2:65" s="1" customFormat="1" ht="16.5" customHeight="1">
      <c r="B326" s="136"/>
      <c r="C326" s="176" t="s">
        <v>724</v>
      </c>
      <c r="D326" s="176" t="s">
        <v>418</v>
      </c>
      <c r="E326" s="177" t="s">
        <v>1659</v>
      </c>
      <c r="F326" s="178" t="s">
        <v>1660</v>
      </c>
      <c r="G326" s="179" t="s">
        <v>448</v>
      </c>
      <c r="H326" s="180">
        <v>11</v>
      </c>
      <c r="I326" s="181"/>
      <c r="J326" s="182">
        <f>ROUND(I326*H326,2)</f>
        <v>0</v>
      </c>
      <c r="K326" s="178" t="s">
        <v>1</v>
      </c>
      <c r="L326" s="183"/>
      <c r="M326" s="184" t="s">
        <v>1</v>
      </c>
      <c r="N326" s="185" t="s">
        <v>41</v>
      </c>
      <c r="P326" s="146">
        <f>O326*H326</f>
        <v>0</v>
      </c>
      <c r="Q326" s="146">
        <v>0</v>
      </c>
      <c r="R326" s="146">
        <f>Q326*H326</f>
        <v>0</v>
      </c>
      <c r="S326" s="146">
        <v>0</v>
      </c>
      <c r="T326" s="147">
        <f>S326*H326</f>
        <v>0</v>
      </c>
      <c r="AR326" s="148" t="s">
        <v>357</v>
      </c>
      <c r="AT326" s="148" t="s">
        <v>418</v>
      </c>
      <c r="AU326" s="148" t="s">
        <v>86</v>
      </c>
      <c r="AY326" s="17" t="s">
        <v>165</v>
      </c>
      <c r="BE326" s="149">
        <f>IF(N326="základní",J326,0)</f>
        <v>0</v>
      </c>
      <c r="BF326" s="149">
        <f>IF(N326="snížená",J326,0)</f>
        <v>0</v>
      </c>
      <c r="BG326" s="149">
        <f>IF(N326="zákl. přenesená",J326,0)</f>
        <v>0</v>
      </c>
      <c r="BH326" s="149">
        <f>IF(N326="sníž. přenesená",J326,0)</f>
        <v>0</v>
      </c>
      <c r="BI326" s="149">
        <f>IF(N326="nulová",J326,0)</f>
        <v>0</v>
      </c>
      <c r="BJ326" s="17" t="s">
        <v>84</v>
      </c>
      <c r="BK326" s="149">
        <f>ROUND(I326*H326,2)</f>
        <v>0</v>
      </c>
      <c r="BL326" s="17" t="s">
        <v>261</v>
      </c>
      <c r="BM326" s="148" t="s">
        <v>1661</v>
      </c>
    </row>
    <row r="327" spans="2:65" s="1" customFormat="1" ht="24.2" customHeight="1">
      <c r="B327" s="136"/>
      <c r="C327" s="137" t="s">
        <v>734</v>
      </c>
      <c r="D327" s="137" t="s">
        <v>167</v>
      </c>
      <c r="E327" s="138" t="s">
        <v>1662</v>
      </c>
      <c r="F327" s="139" t="s">
        <v>1663</v>
      </c>
      <c r="G327" s="140" t="s">
        <v>448</v>
      </c>
      <c r="H327" s="141">
        <v>79</v>
      </c>
      <c r="I327" s="142"/>
      <c r="J327" s="143">
        <f>ROUND(I327*H327,2)</f>
        <v>0</v>
      </c>
      <c r="K327" s="139" t="s">
        <v>171</v>
      </c>
      <c r="L327" s="32"/>
      <c r="M327" s="144" t="s">
        <v>1</v>
      </c>
      <c r="N327" s="145" t="s">
        <v>41</v>
      </c>
      <c r="P327" s="146">
        <f>O327*H327</f>
        <v>0</v>
      </c>
      <c r="Q327" s="146">
        <v>0</v>
      </c>
      <c r="R327" s="146">
        <f>Q327*H327</f>
        <v>0</v>
      </c>
      <c r="S327" s="146">
        <v>0</v>
      </c>
      <c r="T327" s="147">
        <f>S327*H327</f>
        <v>0</v>
      </c>
      <c r="AR327" s="148" t="s">
        <v>261</v>
      </c>
      <c r="AT327" s="148" t="s">
        <v>167</v>
      </c>
      <c r="AU327" s="148" t="s">
        <v>86</v>
      </c>
      <c r="AY327" s="17" t="s">
        <v>165</v>
      </c>
      <c r="BE327" s="149">
        <f>IF(N327="základní",J327,0)</f>
        <v>0</v>
      </c>
      <c r="BF327" s="149">
        <f>IF(N327="snížená",J327,0)</f>
        <v>0</v>
      </c>
      <c r="BG327" s="149">
        <f>IF(N327="zákl. přenesená",J327,0)</f>
        <v>0</v>
      </c>
      <c r="BH327" s="149">
        <f>IF(N327="sníž. přenesená",J327,0)</f>
        <v>0</v>
      </c>
      <c r="BI327" s="149">
        <f>IF(N327="nulová",J327,0)</f>
        <v>0</v>
      </c>
      <c r="BJ327" s="17" t="s">
        <v>84</v>
      </c>
      <c r="BK327" s="149">
        <f>ROUND(I327*H327,2)</f>
        <v>0</v>
      </c>
      <c r="BL327" s="17" t="s">
        <v>261</v>
      </c>
      <c r="BM327" s="148" t="s">
        <v>1664</v>
      </c>
    </row>
    <row r="328" spans="2:65" s="1" customFormat="1">
      <c r="B328" s="32"/>
      <c r="D328" s="150" t="s">
        <v>173</v>
      </c>
      <c r="F328" s="151" t="s">
        <v>1665</v>
      </c>
      <c r="I328" s="152"/>
      <c r="L328" s="32"/>
      <c r="M328" s="153"/>
      <c r="T328" s="56"/>
      <c r="AT328" s="17" t="s">
        <v>173</v>
      </c>
      <c r="AU328" s="17" t="s">
        <v>86</v>
      </c>
    </row>
    <row r="329" spans="2:65" s="14" customFormat="1">
      <c r="B329" s="170"/>
      <c r="D329" s="154" t="s">
        <v>177</v>
      </c>
      <c r="E329" s="171" t="s">
        <v>1</v>
      </c>
      <c r="F329" s="172" t="s">
        <v>1655</v>
      </c>
      <c r="H329" s="171" t="s">
        <v>1</v>
      </c>
      <c r="I329" s="173"/>
      <c r="L329" s="170"/>
      <c r="M329" s="174"/>
      <c r="T329" s="175"/>
      <c r="AT329" s="171" t="s">
        <v>177</v>
      </c>
      <c r="AU329" s="171" t="s">
        <v>86</v>
      </c>
      <c r="AV329" s="14" t="s">
        <v>84</v>
      </c>
      <c r="AW329" s="14" t="s">
        <v>32</v>
      </c>
      <c r="AX329" s="14" t="s">
        <v>76</v>
      </c>
      <c r="AY329" s="171" t="s">
        <v>165</v>
      </c>
    </row>
    <row r="330" spans="2:65" s="12" customFormat="1">
      <c r="B330" s="156"/>
      <c r="D330" s="154" t="s">
        <v>177</v>
      </c>
      <c r="E330" s="157" t="s">
        <v>1</v>
      </c>
      <c r="F330" s="158" t="s">
        <v>617</v>
      </c>
      <c r="H330" s="159">
        <v>79</v>
      </c>
      <c r="I330" s="160"/>
      <c r="L330" s="156"/>
      <c r="M330" s="161"/>
      <c r="T330" s="162"/>
      <c r="AT330" s="157" t="s">
        <v>177</v>
      </c>
      <c r="AU330" s="157" t="s">
        <v>86</v>
      </c>
      <c r="AV330" s="12" t="s">
        <v>86</v>
      </c>
      <c r="AW330" s="12" t="s">
        <v>32</v>
      </c>
      <c r="AX330" s="12" t="s">
        <v>84</v>
      </c>
      <c r="AY330" s="157" t="s">
        <v>165</v>
      </c>
    </row>
    <row r="331" spans="2:65" s="1" customFormat="1" ht="16.5" customHeight="1">
      <c r="B331" s="136"/>
      <c r="C331" s="176" t="s">
        <v>738</v>
      </c>
      <c r="D331" s="176" t="s">
        <v>418</v>
      </c>
      <c r="E331" s="177" t="s">
        <v>1666</v>
      </c>
      <c r="F331" s="178" t="s">
        <v>1667</v>
      </c>
      <c r="G331" s="179" t="s">
        <v>448</v>
      </c>
      <c r="H331" s="180">
        <v>69</v>
      </c>
      <c r="I331" s="181"/>
      <c r="J331" s="182">
        <f>ROUND(I331*H331,2)</f>
        <v>0</v>
      </c>
      <c r="K331" s="178" t="s">
        <v>171</v>
      </c>
      <c r="L331" s="183"/>
      <c r="M331" s="184" t="s">
        <v>1</v>
      </c>
      <c r="N331" s="185" t="s">
        <v>41</v>
      </c>
      <c r="P331" s="146">
        <f>O331*H331</f>
        <v>0</v>
      </c>
      <c r="Q331" s="146">
        <v>2.5500000000000002E-3</v>
      </c>
      <c r="R331" s="146">
        <f>Q331*H331</f>
        <v>0.17595000000000002</v>
      </c>
      <c r="S331" s="146">
        <v>0</v>
      </c>
      <c r="T331" s="147">
        <f>S331*H331</f>
        <v>0</v>
      </c>
      <c r="AR331" s="148" t="s">
        <v>357</v>
      </c>
      <c r="AT331" s="148" t="s">
        <v>418</v>
      </c>
      <c r="AU331" s="148" t="s">
        <v>86</v>
      </c>
      <c r="AY331" s="17" t="s">
        <v>165</v>
      </c>
      <c r="BE331" s="149">
        <f>IF(N331="základní",J331,0)</f>
        <v>0</v>
      </c>
      <c r="BF331" s="149">
        <f>IF(N331="snížená",J331,0)</f>
        <v>0</v>
      </c>
      <c r="BG331" s="149">
        <f>IF(N331="zákl. přenesená",J331,0)</f>
        <v>0</v>
      </c>
      <c r="BH331" s="149">
        <f>IF(N331="sníž. přenesená",J331,0)</f>
        <v>0</v>
      </c>
      <c r="BI331" s="149">
        <f>IF(N331="nulová",J331,0)</f>
        <v>0</v>
      </c>
      <c r="BJ331" s="17" t="s">
        <v>84</v>
      </c>
      <c r="BK331" s="149">
        <f>ROUND(I331*H331,2)</f>
        <v>0</v>
      </c>
      <c r="BL331" s="17" t="s">
        <v>261</v>
      </c>
      <c r="BM331" s="148" t="s">
        <v>1668</v>
      </c>
    </row>
    <row r="332" spans="2:65" s="1" customFormat="1" ht="16.5" customHeight="1">
      <c r="B332" s="136"/>
      <c r="C332" s="176" t="s">
        <v>742</v>
      </c>
      <c r="D332" s="176" t="s">
        <v>418</v>
      </c>
      <c r="E332" s="177" t="s">
        <v>1669</v>
      </c>
      <c r="F332" s="178" t="s">
        <v>1670</v>
      </c>
      <c r="G332" s="179" t="s">
        <v>448</v>
      </c>
      <c r="H332" s="180">
        <v>69</v>
      </c>
      <c r="I332" s="181"/>
      <c r="J332" s="182">
        <f>ROUND(I332*H332,2)</f>
        <v>0</v>
      </c>
      <c r="K332" s="178" t="s">
        <v>1</v>
      </c>
      <c r="L332" s="183"/>
      <c r="M332" s="184" t="s">
        <v>1</v>
      </c>
      <c r="N332" s="185" t="s">
        <v>41</v>
      </c>
      <c r="P332" s="146">
        <f>O332*H332</f>
        <v>0</v>
      </c>
      <c r="Q332" s="146">
        <v>0</v>
      </c>
      <c r="R332" s="146">
        <f>Q332*H332</f>
        <v>0</v>
      </c>
      <c r="S332" s="146">
        <v>0</v>
      </c>
      <c r="T332" s="147">
        <f>S332*H332</f>
        <v>0</v>
      </c>
      <c r="AR332" s="148" t="s">
        <v>357</v>
      </c>
      <c r="AT332" s="148" t="s">
        <v>418</v>
      </c>
      <c r="AU332" s="148" t="s">
        <v>86</v>
      </c>
      <c r="AY332" s="17" t="s">
        <v>165</v>
      </c>
      <c r="BE332" s="149">
        <f>IF(N332="základní",J332,0)</f>
        <v>0</v>
      </c>
      <c r="BF332" s="149">
        <f>IF(N332="snížená",J332,0)</f>
        <v>0</v>
      </c>
      <c r="BG332" s="149">
        <f>IF(N332="zákl. přenesená",J332,0)</f>
        <v>0</v>
      </c>
      <c r="BH332" s="149">
        <f>IF(N332="sníž. přenesená",J332,0)</f>
        <v>0</v>
      </c>
      <c r="BI332" s="149">
        <f>IF(N332="nulová",J332,0)</f>
        <v>0</v>
      </c>
      <c r="BJ332" s="17" t="s">
        <v>84</v>
      </c>
      <c r="BK332" s="149">
        <f>ROUND(I332*H332,2)</f>
        <v>0</v>
      </c>
      <c r="BL332" s="17" t="s">
        <v>261</v>
      </c>
      <c r="BM332" s="148" t="s">
        <v>1671</v>
      </c>
    </row>
    <row r="333" spans="2:65" s="1" customFormat="1" ht="16.5" customHeight="1">
      <c r="B333" s="136"/>
      <c r="C333" s="176" t="s">
        <v>1051</v>
      </c>
      <c r="D333" s="176" t="s">
        <v>418</v>
      </c>
      <c r="E333" s="177" t="s">
        <v>1672</v>
      </c>
      <c r="F333" s="178" t="s">
        <v>1673</v>
      </c>
      <c r="G333" s="179" t="s">
        <v>448</v>
      </c>
      <c r="H333" s="180">
        <v>10</v>
      </c>
      <c r="I333" s="181"/>
      <c r="J333" s="182">
        <f>ROUND(I333*H333,2)</f>
        <v>0</v>
      </c>
      <c r="K333" s="178" t="s">
        <v>171</v>
      </c>
      <c r="L333" s="183"/>
      <c r="M333" s="184" t="s">
        <v>1</v>
      </c>
      <c r="N333" s="185" t="s">
        <v>41</v>
      </c>
      <c r="P333" s="146">
        <f>O333*H333</f>
        <v>0</v>
      </c>
      <c r="Q333" s="146">
        <v>4.8000000000000001E-4</v>
      </c>
      <c r="R333" s="146">
        <f>Q333*H333</f>
        <v>4.8000000000000004E-3</v>
      </c>
      <c r="S333" s="146">
        <v>0</v>
      </c>
      <c r="T333" s="147">
        <f>S333*H333</f>
        <v>0</v>
      </c>
      <c r="AR333" s="148" t="s">
        <v>357</v>
      </c>
      <c r="AT333" s="148" t="s">
        <v>418</v>
      </c>
      <c r="AU333" s="148" t="s">
        <v>86</v>
      </c>
      <c r="AY333" s="17" t="s">
        <v>165</v>
      </c>
      <c r="BE333" s="149">
        <f>IF(N333="základní",J333,0)</f>
        <v>0</v>
      </c>
      <c r="BF333" s="149">
        <f>IF(N333="snížená",J333,0)</f>
        <v>0</v>
      </c>
      <c r="BG333" s="149">
        <f>IF(N333="zákl. přenesená",J333,0)</f>
        <v>0</v>
      </c>
      <c r="BH333" s="149">
        <f>IF(N333="sníž. přenesená",J333,0)</f>
        <v>0</v>
      </c>
      <c r="BI333" s="149">
        <f>IF(N333="nulová",J333,0)</f>
        <v>0</v>
      </c>
      <c r="BJ333" s="17" t="s">
        <v>84</v>
      </c>
      <c r="BK333" s="149">
        <f>ROUND(I333*H333,2)</f>
        <v>0</v>
      </c>
      <c r="BL333" s="17" t="s">
        <v>261</v>
      </c>
      <c r="BM333" s="148" t="s">
        <v>1674</v>
      </c>
    </row>
    <row r="334" spans="2:65" s="1" customFormat="1" ht="24.2" customHeight="1">
      <c r="B334" s="136"/>
      <c r="C334" s="137" t="s">
        <v>888</v>
      </c>
      <c r="D334" s="137" t="s">
        <v>167</v>
      </c>
      <c r="E334" s="138" t="s">
        <v>1675</v>
      </c>
      <c r="F334" s="139" t="s">
        <v>1676</v>
      </c>
      <c r="G334" s="140" t="s">
        <v>448</v>
      </c>
      <c r="H334" s="141">
        <v>51</v>
      </c>
      <c r="I334" s="142"/>
      <c r="J334" s="143">
        <f>ROUND(I334*H334,2)</f>
        <v>0</v>
      </c>
      <c r="K334" s="139" t="s">
        <v>171</v>
      </c>
      <c r="L334" s="32"/>
      <c r="M334" s="144" t="s">
        <v>1</v>
      </c>
      <c r="N334" s="145" t="s">
        <v>41</v>
      </c>
      <c r="P334" s="146">
        <f>O334*H334</f>
        <v>0</v>
      </c>
      <c r="Q334" s="146">
        <v>0</v>
      </c>
      <c r="R334" s="146">
        <f>Q334*H334</f>
        <v>0</v>
      </c>
      <c r="S334" s="146">
        <v>0</v>
      </c>
      <c r="T334" s="147">
        <f>S334*H334</f>
        <v>0</v>
      </c>
      <c r="AR334" s="148" t="s">
        <v>261</v>
      </c>
      <c r="AT334" s="148" t="s">
        <v>167</v>
      </c>
      <c r="AU334" s="148" t="s">
        <v>86</v>
      </c>
      <c r="AY334" s="17" t="s">
        <v>165</v>
      </c>
      <c r="BE334" s="149">
        <f>IF(N334="základní",J334,0)</f>
        <v>0</v>
      </c>
      <c r="BF334" s="149">
        <f>IF(N334="snížená",J334,0)</f>
        <v>0</v>
      </c>
      <c r="BG334" s="149">
        <f>IF(N334="zákl. přenesená",J334,0)</f>
        <v>0</v>
      </c>
      <c r="BH334" s="149">
        <f>IF(N334="sníž. přenesená",J334,0)</f>
        <v>0</v>
      </c>
      <c r="BI334" s="149">
        <f>IF(N334="nulová",J334,0)</f>
        <v>0</v>
      </c>
      <c r="BJ334" s="17" t="s">
        <v>84</v>
      </c>
      <c r="BK334" s="149">
        <f>ROUND(I334*H334,2)</f>
        <v>0</v>
      </c>
      <c r="BL334" s="17" t="s">
        <v>261</v>
      </c>
      <c r="BM334" s="148" t="s">
        <v>1677</v>
      </c>
    </row>
    <row r="335" spans="2:65" s="1" customFormat="1">
      <c r="B335" s="32"/>
      <c r="D335" s="150" t="s">
        <v>173</v>
      </c>
      <c r="F335" s="151" t="s">
        <v>1678</v>
      </c>
      <c r="I335" s="152"/>
      <c r="L335" s="32"/>
      <c r="M335" s="153"/>
      <c r="T335" s="56"/>
      <c r="AT335" s="17" t="s">
        <v>173</v>
      </c>
      <c r="AU335" s="17" t="s">
        <v>86</v>
      </c>
    </row>
    <row r="336" spans="2:65" s="14" customFormat="1">
      <c r="B336" s="170"/>
      <c r="D336" s="154" t="s">
        <v>177</v>
      </c>
      <c r="E336" s="171" t="s">
        <v>1</v>
      </c>
      <c r="F336" s="172" t="s">
        <v>1655</v>
      </c>
      <c r="H336" s="171" t="s">
        <v>1</v>
      </c>
      <c r="I336" s="173"/>
      <c r="L336" s="170"/>
      <c r="M336" s="174"/>
      <c r="T336" s="175"/>
      <c r="AT336" s="171" t="s">
        <v>177</v>
      </c>
      <c r="AU336" s="171" t="s">
        <v>86</v>
      </c>
      <c r="AV336" s="14" t="s">
        <v>84</v>
      </c>
      <c r="AW336" s="14" t="s">
        <v>32</v>
      </c>
      <c r="AX336" s="14" t="s">
        <v>76</v>
      </c>
      <c r="AY336" s="171" t="s">
        <v>165</v>
      </c>
    </row>
    <row r="337" spans="2:65" s="12" customFormat="1">
      <c r="B337" s="156"/>
      <c r="D337" s="154" t="s">
        <v>177</v>
      </c>
      <c r="E337" s="157" t="s">
        <v>1</v>
      </c>
      <c r="F337" s="158" t="s">
        <v>468</v>
      </c>
      <c r="H337" s="159">
        <v>51</v>
      </c>
      <c r="I337" s="160"/>
      <c r="L337" s="156"/>
      <c r="M337" s="161"/>
      <c r="T337" s="162"/>
      <c r="AT337" s="157" t="s">
        <v>177</v>
      </c>
      <c r="AU337" s="157" t="s">
        <v>86</v>
      </c>
      <c r="AV337" s="12" t="s">
        <v>86</v>
      </c>
      <c r="AW337" s="12" t="s">
        <v>32</v>
      </c>
      <c r="AX337" s="12" t="s">
        <v>84</v>
      </c>
      <c r="AY337" s="157" t="s">
        <v>165</v>
      </c>
    </row>
    <row r="338" spans="2:65" s="1" customFormat="1" ht="16.5" customHeight="1">
      <c r="B338" s="136"/>
      <c r="C338" s="176" t="s">
        <v>1054</v>
      </c>
      <c r="D338" s="176" t="s">
        <v>418</v>
      </c>
      <c r="E338" s="177" t="s">
        <v>1679</v>
      </c>
      <c r="F338" s="178" t="s">
        <v>1680</v>
      </c>
      <c r="G338" s="179" t="s">
        <v>448</v>
      </c>
      <c r="H338" s="180">
        <v>5</v>
      </c>
      <c r="I338" s="181"/>
      <c r="J338" s="182">
        <f>ROUND(I338*H338,2)</f>
        <v>0</v>
      </c>
      <c r="K338" s="178" t="s">
        <v>1</v>
      </c>
      <c r="L338" s="183"/>
      <c r="M338" s="184" t="s">
        <v>1</v>
      </c>
      <c r="N338" s="185" t="s">
        <v>41</v>
      </c>
      <c r="P338" s="146">
        <f>O338*H338</f>
        <v>0</v>
      </c>
      <c r="Q338" s="146">
        <v>0</v>
      </c>
      <c r="R338" s="146">
        <f>Q338*H338</f>
        <v>0</v>
      </c>
      <c r="S338" s="146">
        <v>0</v>
      </c>
      <c r="T338" s="147">
        <f>S338*H338</f>
        <v>0</v>
      </c>
      <c r="AR338" s="148" t="s">
        <v>357</v>
      </c>
      <c r="AT338" s="148" t="s">
        <v>418</v>
      </c>
      <c r="AU338" s="148" t="s">
        <v>86</v>
      </c>
      <c r="AY338" s="17" t="s">
        <v>165</v>
      </c>
      <c r="BE338" s="149">
        <f>IF(N338="základní",J338,0)</f>
        <v>0</v>
      </c>
      <c r="BF338" s="149">
        <f>IF(N338="snížená",J338,0)</f>
        <v>0</v>
      </c>
      <c r="BG338" s="149">
        <f>IF(N338="zákl. přenesená",J338,0)</f>
        <v>0</v>
      </c>
      <c r="BH338" s="149">
        <f>IF(N338="sníž. přenesená",J338,0)</f>
        <v>0</v>
      </c>
      <c r="BI338" s="149">
        <f>IF(N338="nulová",J338,0)</f>
        <v>0</v>
      </c>
      <c r="BJ338" s="17" t="s">
        <v>84</v>
      </c>
      <c r="BK338" s="149">
        <f>ROUND(I338*H338,2)</f>
        <v>0</v>
      </c>
      <c r="BL338" s="17" t="s">
        <v>261</v>
      </c>
      <c r="BM338" s="148" t="s">
        <v>1681</v>
      </c>
    </row>
    <row r="339" spans="2:65" s="1" customFormat="1" ht="16.5" customHeight="1">
      <c r="B339" s="136"/>
      <c r="C339" s="176" t="s">
        <v>892</v>
      </c>
      <c r="D339" s="176" t="s">
        <v>418</v>
      </c>
      <c r="E339" s="177" t="s">
        <v>1682</v>
      </c>
      <c r="F339" s="178" t="s">
        <v>1683</v>
      </c>
      <c r="G339" s="179" t="s">
        <v>448</v>
      </c>
      <c r="H339" s="180">
        <v>34</v>
      </c>
      <c r="I339" s="181"/>
      <c r="J339" s="182">
        <f>ROUND(I339*H339,2)</f>
        <v>0</v>
      </c>
      <c r="K339" s="178" t="s">
        <v>1</v>
      </c>
      <c r="L339" s="183"/>
      <c r="M339" s="184" t="s">
        <v>1</v>
      </c>
      <c r="N339" s="185" t="s">
        <v>41</v>
      </c>
      <c r="P339" s="146">
        <f>O339*H339</f>
        <v>0</v>
      </c>
      <c r="Q339" s="146">
        <v>0</v>
      </c>
      <c r="R339" s="146">
        <f>Q339*H339</f>
        <v>0</v>
      </c>
      <c r="S339" s="146">
        <v>0</v>
      </c>
      <c r="T339" s="147">
        <f>S339*H339</f>
        <v>0</v>
      </c>
      <c r="AR339" s="148" t="s">
        <v>357</v>
      </c>
      <c r="AT339" s="148" t="s">
        <v>418</v>
      </c>
      <c r="AU339" s="148" t="s">
        <v>86</v>
      </c>
      <c r="AY339" s="17" t="s">
        <v>165</v>
      </c>
      <c r="BE339" s="149">
        <f>IF(N339="základní",J339,0)</f>
        <v>0</v>
      </c>
      <c r="BF339" s="149">
        <f>IF(N339="snížená",J339,0)</f>
        <v>0</v>
      </c>
      <c r="BG339" s="149">
        <f>IF(N339="zákl. přenesená",J339,0)</f>
        <v>0</v>
      </c>
      <c r="BH339" s="149">
        <f>IF(N339="sníž. přenesená",J339,0)</f>
        <v>0</v>
      </c>
      <c r="BI339" s="149">
        <f>IF(N339="nulová",J339,0)</f>
        <v>0</v>
      </c>
      <c r="BJ339" s="17" t="s">
        <v>84</v>
      </c>
      <c r="BK339" s="149">
        <f>ROUND(I339*H339,2)</f>
        <v>0</v>
      </c>
      <c r="BL339" s="17" t="s">
        <v>261</v>
      </c>
      <c r="BM339" s="148" t="s">
        <v>1684</v>
      </c>
    </row>
    <row r="340" spans="2:65" s="1" customFormat="1" ht="16.5" customHeight="1">
      <c r="B340" s="136"/>
      <c r="C340" s="176" t="s">
        <v>1059</v>
      </c>
      <c r="D340" s="176" t="s">
        <v>418</v>
      </c>
      <c r="E340" s="177" t="s">
        <v>1685</v>
      </c>
      <c r="F340" s="178" t="s">
        <v>1686</v>
      </c>
      <c r="G340" s="179" t="s">
        <v>448</v>
      </c>
      <c r="H340" s="180">
        <v>3</v>
      </c>
      <c r="I340" s="181"/>
      <c r="J340" s="182">
        <f>ROUND(I340*H340,2)</f>
        <v>0</v>
      </c>
      <c r="K340" s="178" t="s">
        <v>1</v>
      </c>
      <c r="L340" s="183"/>
      <c r="M340" s="184" t="s">
        <v>1</v>
      </c>
      <c r="N340" s="185" t="s">
        <v>41</v>
      </c>
      <c r="P340" s="146">
        <f>O340*H340</f>
        <v>0</v>
      </c>
      <c r="Q340" s="146">
        <v>0</v>
      </c>
      <c r="R340" s="146">
        <f>Q340*H340</f>
        <v>0</v>
      </c>
      <c r="S340" s="146">
        <v>0</v>
      </c>
      <c r="T340" s="147">
        <f>S340*H340</f>
        <v>0</v>
      </c>
      <c r="AR340" s="148" t="s">
        <v>357</v>
      </c>
      <c r="AT340" s="148" t="s">
        <v>418</v>
      </c>
      <c r="AU340" s="148" t="s">
        <v>86</v>
      </c>
      <c r="AY340" s="17" t="s">
        <v>165</v>
      </c>
      <c r="BE340" s="149">
        <f>IF(N340="základní",J340,0)</f>
        <v>0</v>
      </c>
      <c r="BF340" s="149">
        <f>IF(N340="snížená",J340,0)</f>
        <v>0</v>
      </c>
      <c r="BG340" s="149">
        <f>IF(N340="zákl. přenesená",J340,0)</f>
        <v>0</v>
      </c>
      <c r="BH340" s="149">
        <f>IF(N340="sníž. přenesená",J340,0)</f>
        <v>0</v>
      </c>
      <c r="BI340" s="149">
        <f>IF(N340="nulová",J340,0)</f>
        <v>0</v>
      </c>
      <c r="BJ340" s="17" t="s">
        <v>84</v>
      </c>
      <c r="BK340" s="149">
        <f>ROUND(I340*H340,2)</f>
        <v>0</v>
      </c>
      <c r="BL340" s="17" t="s">
        <v>261</v>
      </c>
      <c r="BM340" s="148" t="s">
        <v>1687</v>
      </c>
    </row>
    <row r="341" spans="2:65" s="1" customFormat="1" ht="16.5" customHeight="1">
      <c r="B341" s="136"/>
      <c r="C341" s="176" t="s">
        <v>896</v>
      </c>
      <c r="D341" s="176" t="s">
        <v>418</v>
      </c>
      <c r="E341" s="177" t="s">
        <v>1688</v>
      </c>
      <c r="F341" s="178" t="s">
        <v>1689</v>
      </c>
      <c r="G341" s="179" t="s">
        <v>448</v>
      </c>
      <c r="H341" s="180">
        <v>9</v>
      </c>
      <c r="I341" s="181"/>
      <c r="J341" s="182">
        <f>ROUND(I341*H341,2)</f>
        <v>0</v>
      </c>
      <c r="K341" s="178" t="s">
        <v>1</v>
      </c>
      <c r="L341" s="183"/>
      <c r="M341" s="184" t="s">
        <v>1</v>
      </c>
      <c r="N341" s="185" t="s">
        <v>41</v>
      </c>
      <c r="P341" s="146">
        <f>O341*H341</f>
        <v>0</v>
      </c>
      <c r="Q341" s="146">
        <v>0</v>
      </c>
      <c r="R341" s="146">
        <f>Q341*H341</f>
        <v>0</v>
      </c>
      <c r="S341" s="146">
        <v>0</v>
      </c>
      <c r="T341" s="147">
        <f>S341*H341</f>
        <v>0</v>
      </c>
      <c r="AR341" s="148" t="s">
        <v>357</v>
      </c>
      <c r="AT341" s="148" t="s">
        <v>418</v>
      </c>
      <c r="AU341" s="148" t="s">
        <v>86</v>
      </c>
      <c r="AY341" s="17" t="s">
        <v>165</v>
      </c>
      <c r="BE341" s="149">
        <f>IF(N341="základní",J341,0)</f>
        <v>0</v>
      </c>
      <c r="BF341" s="149">
        <f>IF(N341="snížená",J341,0)</f>
        <v>0</v>
      </c>
      <c r="BG341" s="149">
        <f>IF(N341="zákl. přenesená",J341,0)</f>
        <v>0</v>
      </c>
      <c r="BH341" s="149">
        <f>IF(N341="sníž. přenesená",J341,0)</f>
        <v>0</v>
      </c>
      <c r="BI341" s="149">
        <f>IF(N341="nulová",J341,0)</f>
        <v>0</v>
      </c>
      <c r="BJ341" s="17" t="s">
        <v>84</v>
      </c>
      <c r="BK341" s="149">
        <f>ROUND(I341*H341,2)</f>
        <v>0</v>
      </c>
      <c r="BL341" s="17" t="s">
        <v>261</v>
      </c>
      <c r="BM341" s="148" t="s">
        <v>1690</v>
      </c>
    </row>
    <row r="342" spans="2:65" s="1" customFormat="1" ht="21.75" customHeight="1">
      <c r="B342" s="136"/>
      <c r="C342" s="137" t="s">
        <v>1064</v>
      </c>
      <c r="D342" s="137" t="s">
        <v>167</v>
      </c>
      <c r="E342" s="138" t="s">
        <v>1691</v>
      </c>
      <c r="F342" s="139" t="s">
        <v>1692</v>
      </c>
      <c r="G342" s="140" t="s">
        <v>448</v>
      </c>
      <c r="H342" s="141">
        <v>1</v>
      </c>
      <c r="I342" s="142"/>
      <c r="J342" s="143">
        <f>ROUND(I342*H342,2)</f>
        <v>0</v>
      </c>
      <c r="K342" s="139" t="s">
        <v>171</v>
      </c>
      <c r="L342" s="32"/>
      <c r="M342" s="144" t="s">
        <v>1</v>
      </c>
      <c r="N342" s="145" t="s">
        <v>41</v>
      </c>
      <c r="P342" s="146">
        <f>O342*H342</f>
        <v>0</v>
      </c>
      <c r="Q342" s="146">
        <v>0</v>
      </c>
      <c r="R342" s="146">
        <f>Q342*H342</f>
        <v>0</v>
      </c>
      <c r="S342" s="146">
        <v>0</v>
      </c>
      <c r="T342" s="147">
        <f>S342*H342</f>
        <v>0</v>
      </c>
      <c r="AR342" s="148" t="s">
        <v>261</v>
      </c>
      <c r="AT342" s="148" t="s">
        <v>167</v>
      </c>
      <c r="AU342" s="148" t="s">
        <v>86</v>
      </c>
      <c r="AY342" s="17" t="s">
        <v>165</v>
      </c>
      <c r="BE342" s="149">
        <f>IF(N342="základní",J342,0)</f>
        <v>0</v>
      </c>
      <c r="BF342" s="149">
        <f>IF(N342="snížená",J342,0)</f>
        <v>0</v>
      </c>
      <c r="BG342" s="149">
        <f>IF(N342="zákl. přenesená",J342,0)</f>
        <v>0</v>
      </c>
      <c r="BH342" s="149">
        <f>IF(N342="sníž. přenesená",J342,0)</f>
        <v>0</v>
      </c>
      <c r="BI342" s="149">
        <f>IF(N342="nulová",J342,0)</f>
        <v>0</v>
      </c>
      <c r="BJ342" s="17" t="s">
        <v>84</v>
      </c>
      <c r="BK342" s="149">
        <f>ROUND(I342*H342,2)</f>
        <v>0</v>
      </c>
      <c r="BL342" s="17" t="s">
        <v>261</v>
      </c>
      <c r="BM342" s="148" t="s">
        <v>1693</v>
      </c>
    </row>
    <row r="343" spans="2:65" s="1" customFormat="1">
      <c r="B343" s="32"/>
      <c r="D343" s="150" t="s">
        <v>173</v>
      </c>
      <c r="F343" s="151" t="s">
        <v>1694</v>
      </c>
      <c r="I343" s="152"/>
      <c r="L343" s="32"/>
      <c r="M343" s="153"/>
      <c r="T343" s="56"/>
      <c r="AT343" s="17" t="s">
        <v>173</v>
      </c>
      <c r="AU343" s="17" t="s">
        <v>86</v>
      </c>
    </row>
    <row r="344" spans="2:65" s="14" customFormat="1">
      <c r="B344" s="170"/>
      <c r="D344" s="154" t="s">
        <v>177</v>
      </c>
      <c r="E344" s="171" t="s">
        <v>1</v>
      </c>
      <c r="F344" s="172" t="s">
        <v>1655</v>
      </c>
      <c r="H344" s="171" t="s">
        <v>1</v>
      </c>
      <c r="I344" s="173"/>
      <c r="L344" s="170"/>
      <c r="M344" s="174"/>
      <c r="T344" s="175"/>
      <c r="AT344" s="171" t="s">
        <v>177</v>
      </c>
      <c r="AU344" s="171" t="s">
        <v>86</v>
      </c>
      <c r="AV344" s="14" t="s">
        <v>84</v>
      </c>
      <c r="AW344" s="14" t="s">
        <v>32</v>
      </c>
      <c r="AX344" s="14" t="s">
        <v>76</v>
      </c>
      <c r="AY344" s="171" t="s">
        <v>165</v>
      </c>
    </row>
    <row r="345" spans="2:65" s="12" customFormat="1">
      <c r="B345" s="156"/>
      <c r="D345" s="154" t="s">
        <v>177</v>
      </c>
      <c r="E345" s="157" t="s">
        <v>1</v>
      </c>
      <c r="F345" s="158" t="s">
        <v>84</v>
      </c>
      <c r="H345" s="159">
        <v>1</v>
      </c>
      <c r="I345" s="160"/>
      <c r="L345" s="156"/>
      <c r="M345" s="161"/>
      <c r="T345" s="162"/>
      <c r="AT345" s="157" t="s">
        <v>177</v>
      </c>
      <c r="AU345" s="157" t="s">
        <v>86</v>
      </c>
      <c r="AV345" s="12" t="s">
        <v>86</v>
      </c>
      <c r="AW345" s="12" t="s">
        <v>32</v>
      </c>
      <c r="AX345" s="12" t="s">
        <v>84</v>
      </c>
      <c r="AY345" s="157" t="s">
        <v>165</v>
      </c>
    </row>
    <row r="346" spans="2:65" s="1" customFormat="1" ht="16.5" customHeight="1">
      <c r="B346" s="136"/>
      <c r="C346" s="176" t="s">
        <v>900</v>
      </c>
      <c r="D346" s="176" t="s">
        <v>418</v>
      </c>
      <c r="E346" s="177" t="s">
        <v>1695</v>
      </c>
      <c r="F346" s="178" t="s">
        <v>1696</v>
      </c>
      <c r="G346" s="179" t="s">
        <v>448</v>
      </c>
      <c r="H346" s="180">
        <v>1</v>
      </c>
      <c r="I346" s="181"/>
      <c r="J346" s="182">
        <f>ROUND(I346*H346,2)</f>
        <v>0</v>
      </c>
      <c r="K346" s="178" t="s">
        <v>171</v>
      </c>
      <c r="L346" s="183"/>
      <c r="M346" s="184" t="s">
        <v>1</v>
      </c>
      <c r="N346" s="185" t="s">
        <v>41</v>
      </c>
      <c r="P346" s="146">
        <f>O346*H346</f>
        <v>0</v>
      </c>
      <c r="Q346" s="146">
        <v>2E-3</v>
      </c>
      <c r="R346" s="146">
        <f>Q346*H346</f>
        <v>2E-3</v>
      </c>
      <c r="S346" s="146">
        <v>0</v>
      </c>
      <c r="T346" s="147">
        <f>S346*H346</f>
        <v>0</v>
      </c>
      <c r="AR346" s="148" t="s">
        <v>357</v>
      </c>
      <c r="AT346" s="148" t="s">
        <v>418</v>
      </c>
      <c r="AU346" s="148" t="s">
        <v>86</v>
      </c>
      <c r="AY346" s="17" t="s">
        <v>165</v>
      </c>
      <c r="BE346" s="149">
        <f>IF(N346="základní",J346,0)</f>
        <v>0</v>
      </c>
      <c r="BF346" s="149">
        <f>IF(N346="snížená",J346,0)</f>
        <v>0</v>
      </c>
      <c r="BG346" s="149">
        <f>IF(N346="zákl. přenesená",J346,0)</f>
        <v>0</v>
      </c>
      <c r="BH346" s="149">
        <f>IF(N346="sníž. přenesená",J346,0)</f>
        <v>0</v>
      </c>
      <c r="BI346" s="149">
        <f>IF(N346="nulová",J346,0)</f>
        <v>0</v>
      </c>
      <c r="BJ346" s="17" t="s">
        <v>84</v>
      </c>
      <c r="BK346" s="149">
        <f>ROUND(I346*H346,2)</f>
        <v>0</v>
      </c>
      <c r="BL346" s="17" t="s">
        <v>261</v>
      </c>
      <c r="BM346" s="148" t="s">
        <v>1697</v>
      </c>
    </row>
    <row r="347" spans="2:65" s="11" customFormat="1" ht="22.9" customHeight="1">
      <c r="B347" s="124"/>
      <c r="D347" s="125" t="s">
        <v>75</v>
      </c>
      <c r="E347" s="134" t="s">
        <v>1698</v>
      </c>
      <c r="F347" s="134" t="s">
        <v>1699</v>
      </c>
      <c r="I347" s="127"/>
      <c r="J347" s="135">
        <f>BK347</f>
        <v>0</v>
      </c>
      <c r="L347" s="124"/>
      <c r="M347" s="129"/>
      <c r="P347" s="130">
        <f>SUM(P348:P387)</f>
        <v>0</v>
      </c>
      <c r="R347" s="130">
        <f>SUM(R348:R387)</f>
        <v>1.2719999999999999E-2</v>
      </c>
      <c r="T347" s="131">
        <f>SUM(T348:T387)</f>
        <v>0</v>
      </c>
      <c r="AR347" s="125" t="s">
        <v>84</v>
      </c>
      <c r="AT347" s="132" t="s">
        <v>75</v>
      </c>
      <c r="AU347" s="132" t="s">
        <v>84</v>
      </c>
      <c r="AY347" s="125" t="s">
        <v>165</v>
      </c>
      <c r="BK347" s="133">
        <f>SUM(BK348:BK387)</f>
        <v>0</v>
      </c>
    </row>
    <row r="348" spans="2:65" s="1" customFormat="1" ht="16.5" customHeight="1">
      <c r="B348" s="136"/>
      <c r="C348" s="137" t="s">
        <v>1069</v>
      </c>
      <c r="D348" s="137" t="s">
        <v>167</v>
      </c>
      <c r="E348" s="138" t="s">
        <v>1700</v>
      </c>
      <c r="F348" s="139" t="s">
        <v>1701</v>
      </c>
      <c r="G348" s="140" t="s">
        <v>448</v>
      </c>
      <c r="H348" s="141">
        <v>1</v>
      </c>
      <c r="I348" s="142"/>
      <c r="J348" s="143">
        <f>ROUND(I348*H348,2)</f>
        <v>0</v>
      </c>
      <c r="K348" s="139" t="s">
        <v>171</v>
      </c>
      <c r="L348" s="32"/>
      <c r="M348" s="144" t="s">
        <v>1</v>
      </c>
      <c r="N348" s="145" t="s">
        <v>41</v>
      </c>
      <c r="P348" s="146">
        <f>O348*H348</f>
        <v>0</v>
      </c>
      <c r="Q348" s="146">
        <v>0</v>
      </c>
      <c r="R348" s="146">
        <f>Q348*H348</f>
        <v>0</v>
      </c>
      <c r="S348" s="146">
        <v>0</v>
      </c>
      <c r="T348" s="147">
        <f>S348*H348</f>
        <v>0</v>
      </c>
      <c r="AR348" s="148" t="s">
        <v>261</v>
      </c>
      <c r="AT348" s="148" t="s">
        <v>167</v>
      </c>
      <c r="AU348" s="148" t="s">
        <v>86</v>
      </c>
      <c r="AY348" s="17" t="s">
        <v>165</v>
      </c>
      <c r="BE348" s="149">
        <f>IF(N348="základní",J348,0)</f>
        <v>0</v>
      </c>
      <c r="BF348" s="149">
        <f>IF(N348="snížená",J348,0)</f>
        <v>0</v>
      </c>
      <c r="BG348" s="149">
        <f>IF(N348="zákl. přenesená",J348,0)</f>
        <v>0</v>
      </c>
      <c r="BH348" s="149">
        <f>IF(N348="sníž. přenesená",J348,0)</f>
        <v>0</v>
      </c>
      <c r="BI348" s="149">
        <f>IF(N348="nulová",J348,0)</f>
        <v>0</v>
      </c>
      <c r="BJ348" s="17" t="s">
        <v>84</v>
      </c>
      <c r="BK348" s="149">
        <f>ROUND(I348*H348,2)</f>
        <v>0</v>
      </c>
      <c r="BL348" s="17" t="s">
        <v>261</v>
      </c>
      <c r="BM348" s="148" t="s">
        <v>1702</v>
      </c>
    </row>
    <row r="349" spans="2:65" s="1" customFormat="1">
      <c r="B349" s="32"/>
      <c r="D349" s="150" t="s">
        <v>173</v>
      </c>
      <c r="F349" s="151" t="s">
        <v>1703</v>
      </c>
      <c r="I349" s="152"/>
      <c r="L349" s="32"/>
      <c r="M349" s="153"/>
      <c r="T349" s="56"/>
      <c r="AT349" s="17" t="s">
        <v>173</v>
      </c>
      <c r="AU349" s="17" t="s">
        <v>86</v>
      </c>
    </row>
    <row r="350" spans="2:65" s="14" customFormat="1">
      <c r="B350" s="170"/>
      <c r="D350" s="154" t="s">
        <v>177</v>
      </c>
      <c r="E350" s="171" t="s">
        <v>1</v>
      </c>
      <c r="F350" s="172" t="s">
        <v>1363</v>
      </c>
      <c r="H350" s="171" t="s">
        <v>1</v>
      </c>
      <c r="I350" s="173"/>
      <c r="L350" s="170"/>
      <c r="M350" s="174"/>
      <c r="T350" s="175"/>
      <c r="AT350" s="171" t="s">
        <v>177</v>
      </c>
      <c r="AU350" s="171" t="s">
        <v>86</v>
      </c>
      <c r="AV350" s="14" t="s">
        <v>84</v>
      </c>
      <c r="AW350" s="14" t="s">
        <v>32</v>
      </c>
      <c r="AX350" s="14" t="s">
        <v>76</v>
      </c>
      <c r="AY350" s="171" t="s">
        <v>165</v>
      </c>
    </row>
    <row r="351" spans="2:65" s="12" customFormat="1">
      <c r="B351" s="156"/>
      <c r="D351" s="154" t="s">
        <v>177</v>
      </c>
      <c r="E351" s="157" t="s">
        <v>1</v>
      </c>
      <c r="F351" s="158" t="s">
        <v>84</v>
      </c>
      <c r="H351" s="159">
        <v>1</v>
      </c>
      <c r="I351" s="160"/>
      <c r="L351" s="156"/>
      <c r="M351" s="161"/>
      <c r="T351" s="162"/>
      <c r="AT351" s="157" t="s">
        <v>177</v>
      </c>
      <c r="AU351" s="157" t="s">
        <v>86</v>
      </c>
      <c r="AV351" s="12" t="s">
        <v>86</v>
      </c>
      <c r="AW351" s="12" t="s">
        <v>32</v>
      </c>
      <c r="AX351" s="12" t="s">
        <v>84</v>
      </c>
      <c r="AY351" s="157" t="s">
        <v>165</v>
      </c>
    </row>
    <row r="352" spans="2:65" s="1" customFormat="1" ht="16.5" customHeight="1">
      <c r="B352" s="136"/>
      <c r="C352" s="176" t="s">
        <v>905</v>
      </c>
      <c r="D352" s="176" t="s">
        <v>418</v>
      </c>
      <c r="E352" s="177" t="s">
        <v>1704</v>
      </c>
      <c r="F352" s="178" t="s">
        <v>1705</v>
      </c>
      <c r="G352" s="179" t="s">
        <v>448</v>
      </c>
      <c r="H352" s="180">
        <v>1</v>
      </c>
      <c r="I352" s="181"/>
      <c r="J352" s="182">
        <f>ROUND(I352*H352,2)</f>
        <v>0</v>
      </c>
      <c r="K352" s="178" t="s">
        <v>171</v>
      </c>
      <c r="L352" s="183"/>
      <c r="M352" s="184" t="s">
        <v>1</v>
      </c>
      <c r="N352" s="185" t="s">
        <v>41</v>
      </c>
      <c r="P352" s="146">
        <f>O352*H352</f>
        <v>0</v>
      </c>
      <c r="Q352" s="146">
        <v>3.8999999999999999E-4</v>
      </c>
      <c r="R352" s="146">
        <f>Q352*H352</f>
        <v>3.8999999999999999E-4</v>
      </c>
      <c r="S352" s="146">
        <v>0</v>
      </c>
      <c r="T352" s="147">
        <f>S352*H352</f>
        <v>0</v>
      </c>
      <c r="AR352" s="148" t="s">
        <v>357</v>
      </c>
      <c r="AT352" s="148" t="s">
        <v>418</v>
      </c>
      <c r="AU352" s="148" t="s">
        <v>86</v>
      </c>
      <c r="AY352" s="17" t="s">
        <v>165</v>
      </c>
      <c r="BE352" s="149">
        <f>IF(N352="základní",J352,0)</f>
        <v>0</v>
      </c>
      <c r="BF352" s="149">
        <f>IF(N352="snížená",J352,0)</f>
        <v>0</v>
      </c>
      <c r="BG352" s="149">
        <f>IF(N352="zákl. přenesená",J352,0)</f>
        <v>0</v>
      </c>
      <c r="BH352" s="149">
        <f>IF(N352="sníž. přenesená",J352,0)</f>
        <v>0</v>
      </c>
      <c r="BI352" s="149">
        <f>IF(N352="nulová",J352,0)</f>
        <v>0</v>
      </c>
      <c r="BJ352" s="17" t="s">
        <v>84</v>
      </c>
      <c r="BK352" s="149">
        <f>ROUND(I352*H352,2)</f>
        <v>0</v>
      </c>
      <c r="BL352" s="17" t="s">
        <v>261</v>
      </c>
      <c r="BM352" s="148" t="s">
        <v>1706</v>
      </c>
    </row>
    <row r="353" spans="2:65" s="1" customFormat="1" ht="21.75" customHeight="1">
      <c r="B353" s="136"/>
      <c r="C353" s="137" t="s">
        <v>1076</v>
      </c>
      <c r="D353" s="137" t="s">
        <v>167</v>
      </c>
      <c r="E353" s="138" t="s">
        <v>1707</v>
      </c>
      <c r="F353" s="139" t="s">
        <v>1708</v>
      </c>
      <c r="G353" s="140" t="s">
        <v>448</v>
      </c>
      <c r="H353" s="141">
        <v>9</v>
      </c>
      <c r="I353" s="142"/>
      <c r="J353" s="143">
        <f>ROUND(I353*H353,2)</f>
        <v>0</v>
      </c>
      <c r="K353" s="139" t="s">
        <v>1709</v>
      </c>
      <c r="L353" s="32"/>
      <c r="M353" s="144" t="s">
        <v>1</v>
      </c>
      <c r="N353" s="145" t="s">
        <v>41</v>
      </c>
      <c r="P353" s="146">
        <f>O353*H353</f>
        <v>0</v>
      </c>
      <c r="Q353" s="146">
        <v>0</v>
      </c>
      <c r="R353" s="146">
        <f>Q353*H353</f>
        <v>0</v>
      </c>
      <c r="S353" s="146">
        <v>0</v>
      </c>
      <c r="T353" s="147">
        <f>S353*H353</f>
        <v>0</v>
      </c>
      <c r="AR353" s="148" t="s">
        <v>261</v>
      </c>
      <c r="AT353" s="148" t="s">
        <v>167</v>
      </c>
      <c r="AU353" s="148" t="s">
        <v>86</v>
      </c>
      <c r="AY353" s="17" t="s">
        <v>165</v>
      </c>
      <c r="BE353" s="149">
        <f>IF(N353="základní",J353,0)</f>
        <v>0</v>
      </c>
      <c r="BF353" s="149">
        <f>IF(N353="snížená",J353,0)</f>
        <v>0</v>
      </c>
      <c r="BG353" s="149">
        <f>IF(N353="zákl. přenesená",J353,0)</f>
        <v>0</v>
      </c>
      <c r="BH353" s="149">
        <f>IF(N353="sníž. přenesená",J353,0)</f>
        <v>0</v>
      </c>
      <c r="BI353" s="149">
        <f>IF(N353="nulová",J353,0)</f>
        <v>0</v>
      </c>
      <c r="BJ353" s="17" t="s">
        <v>84</v>
      </c>
      <c r="BK353" s="149">
        <f>ROUND(I353*H353,2)</f>
        <v>0</v>
      </c>
      <c r="BL353" s="17" t="s">
        <v>261</v>
      </c>
      <c r="BM353" s="148" t="s">
        <v>1710</v>
      </c>
    </row>
    <row r="354" spans="2:65" s="1" customFormat="1">
      <c r="B354" s="32"/>
      <c r="D354" s="150" t="s">
        <v>173</v>
      </c>
      <c r="F354" s="151" t="s">
        <v>1711</v>
      </c>
      <c r="I354" s="152"/>
      <c r="L354" s="32"/>
      <c r="M354" s="153"/>
      <c r="T354" s="56"/>
      <c r="AT354" s="17" t="s">
        <v>173</v>
      </c>
      <c r="AU354" s="17" t="s">
        <v>86</v>
      </c>
    </row>
    <row r="355" spans="2:65" s="14" customFormat="1">
      <c r="B355" s="170"/>
      <c r="D355" s="154" t="s">
        <v>177</v>
      </c>
      <c r="E355" s="171" t="s">
        <v>1</v>
      </c>
      <c r="F355" s="172" t="s">
        <v>1363</v>
      </c>
      <c r="H355" s="171" t="s">
        <v>1</v>
      </c>
      <c r="I355" s="173"/>
      <c r="L355" s="170"/>
      <c r="M355" s="174"/>
      <c r="T355" s="175"/>
      <c r="AT355" s="171" t="s">
        <v>177</v>
      </c>
      <c r="AU355" s="171" t="s">
        <v>86</v>
      </c>
      <c r="AV355" s="14" t="s">
        <v>84</v>
      </c>
      <c r="AW355" s="14" t="s">
        <v>32</v>
      </c>
      <c r="AX355" s="14" t="s">
        <v>76</v>
      </c>
      <c r="AY355" s="171" t="s">
        <v>165</v>
      </c>
    </row>
    <row r="356" spans="2:65" s="14" customFormat="1">
      <c r="B356" s="170"/>
      <c r="D356" s="154" t="s">
        <v>177</v>
      </c>
      <c r="E356" s="171" t="s">
        <v>1</v>
      </c>
      <c r="F356" s="172" t="s">
        <v>1712</v>
      </c>
      <c r="H356" s="171" t="s">
        <v>1</v>
      </c>
      <c r="I356" s="173"/>
      <c r="L356" s="170"/>
      <c r="M356" s="174"/>
      <c r="T356" s="175"/>
      <c r="AT356" s="171" t="s">
        <v>177</v>
      </c>
      <c r="AU356" s="171" t="s">
        <v>86</v>
      </c>
      <c r="AV356" s="14" t="s">
        <v>84</v>
      </c>
      <c r="AW356" s="14" t="s">
        <v>32</v>
      </c>
      <c r="AX356" s="14" t="s">
        <v>76</v>
      </c>
      <c r="AY356" s="171" t="s">
        <v>165</v>
      </c>
    </row>
    <row r="357" spans="2:65" s="12" customFormat="1">
      <c r="B357" s="156"/>
      <c r="D357" s="154" t="s">
        <v>177</v>
      </c>
      <c r="E357" s="157" t="s">
        <v>1</v>
      </c>
      <c r="F357" s="158" t="s">
        <v>1713</v>
      </c>
      <c r="H357" s="159">
        <v>9</v>
      </c>
      <c r="I357" s="160"/>
      <c r="L357" s="156"/>
      <c r="M357" s="161"/>
      <c r="T357" s="162"/>
      <c r="AT357" s="157" t="s">
        <v>177</v>
      </c>
      <c r="AU357" s="157" t="s">
        <v>86</v>
      </c>
      <c r="AV357" s="12" t="s">
        <v>86</v>
      </c>
      <c r="AW357" s="12" t="s">
        <v>32</v>
      </c>
      <c r="AX357" s="12" t="s">
        <v>84</v>
      </c>
      <c r="AY357" s="157" t="s">
        <v>165</v>
      </c>
    </row>
    <row r="358" spans="2:65" s="1" customFormat="1" ht="24.2" customHeight="1">
      <c r="B358" s="136"/>
      <c r="C358" s="176" t="s">
        <v>909</v>
      </c>
      <c r="D358" s="176" t="s">
        <v>418</v>
      </c>
      <c r="E358" s="177" t="s">
        <v>1714</v>
      </c>
      <c r="F358" s="178" t="s">
        <v>1715</v>
      </c>
      <c r="G358" s="179" t="s">
        <v>448</v>
      </c>
      <c r="H358" s="180">
        <v>3</v>
      </c>
      <c r="I358" s="181"/>
      <c r="J358" s="182">
        <f>ROUND(I358*H358,2)</f>
        <v>0</v>
      </c>
      <c r="K358" s="178" t="s">
        <v>1</v>
      </c>
      <c r="L358" s="183"/>
      <c r="M358" s="184" t="s">
        <v>1</v>
      </c>
      <c r="N358" s="185" t="s">
        <v>41</v>
      </c>
      <c r="P358" s="146">
        <f>O358*H358</f>
        <v>0</v>
      </c>
      <c r="Q358" s="146">
        <v>2.0000000000000001E-4</v>
      </c>
      <c r="R358" s="146">
        <f>Q358*H358</f>
        <v>6.0000000000000006E-4</v>
      </c>
      <c r="S358" s="146">
        <v>0</v>
      </c>
      <c r="T358" s="147">
        <f>S358*H358</f>
        <v>0</v>
      </c>
      <c r="AR358" s="148" t="s">
        <v>357</v>
      </c>
      <c r="AT358" s="148" t="s">
        <v>418</v>
      </c>
      <c r="AU358" s="148" t="s">
        <v>86</v>
      </c>
      <c r="AY358" s="17" t="s">
        <v>165</v>
      </c>
      <c r="BE358" s="149">
        <f>IF(N358="základní",J358,0)</f>
        <v>0</v>
      </c>
      <c r="BF358" s="149">
        <f>IF(N358="snížená",J358,0)</f>
        <v>0</v>
      </c>
      <c r="BG358" s="149">
        <f>IF(N358="zákl. přenesená",J358,0)</f>
        <v>0</v>
      </c>
      <c r="BH358" s="149">
        <f>IF(N358="sníž. přenesená",J358,0)</f>
        <v>0</v>
      </c>
      <c r="BI358" s="149">
        <f>IF(N358="nulová",J358,0)</f>
        <v>0</v>
      </c>
      <c r="BJ358" s="17" t="s">
        <v>84</v>
      </c>
      <c r="BK358" s="149">
        <f>ROUND(I358*H358,2)</f>
        <v>0</v>
      </c>
      <c r="BL358" s="17" t="s">
        <v>261</v>
      </c>
      <c r="BM358" s="148" t="s">
        <v>1716</v>
      </c>
    </row>
    <row r="359" spans="2:65" s="1" customFormat="1" ht="16.5" customHeight="1">
      <c r="B359" s="136"/>
      <c r="C359" s="176" t="s">
        <v>1084</v>
      </c>
      <c r="D359" s="176" t="s">
        <v>418</v>
      </c>
      <c r="E359" s="177" t="s">
        <v>1717</v>
      </c>
      <c r="F359" s="178" t="s">
        <v>1718</v>
      </c>
      <c r="G359" s="179" t="s">
        <v>448</v>
      </c>
      <c r="H359" s="180">
        <v>3</v>
      </c>
      <c r="I359" s="181"/>
      <c r="J359" s="182">
        <f>ROUND(I359*H359,2)</f>
        <v>0</v>
      </c>
      <c r="K359" s="178" t="s">
        <v>1</v>
      </c>
      <c r="L359" s="183"/>
      <c r="M359" s="184" t="s">
        <v>1</v>
      </c>
      <c r="N359" s="185" t="s">
        <v>41</v>
      </c>
      <c r="P359" s="146">
        <f>O359*H359</f>
        <v>0</v>
      </c>
      <c r="Q359" s="146">
        <v>2.0000000000000001E-4</v>
      </c>
      <c r="R359" s="146">
        <f>Q359*H359</f>
        <v>6.0000000000000006E-4</v>
      </c>
      <c r="S359" s="146">
        <v>0</v>
      </c>
      <c r="T359" s="147">
        <f>S359*H359</f>
        <v>0</v>
      </c>
      <c r="AR359" s="148" t="s">
        <v>357</v>
      </c>
      <c r="AT359" s="148" t="s">
        <v>418</v>
      </c>
      <c r="AU359" s="148" t="s">
        <v>86</v>
      </c>
      <c r="AY359" s="17" t="s">
        <v>165</v>
      </c>
      <c r="BE359" s="149">
        <f>IF(N359="základní",J359,0)</f>
        <v>0</v>
      </c>
      <c r="BF359" s="149">
        <f>IF(N359="snížená",J359,0)</f>
        <v>0</v>
      </c>
      <c r="BG359" s="149">
        <f>IF(N359="zákl. přenesená",J359,0)</f>
        <v>0</v>
      </c>
      <c r="BH359" s="149">
        <f>IF(N359="sníž. přenesená",J359,0)</f>
        <v>0</v>
      </c>
      <c r="BI359" s="149">
        <f>IF(N359="nulová",J359,0)</f>
        <v>0</v>
      </c>
      <c r="BJ359" s="17" t="s">
        <v>84</v>
      </c>
      <c r="BK359" s="149">
        <f>ROUND(I359*H359,2)</f>
        <v>0</v>
      </c>
      <c r="BL359" s="17" t="s">
        <v>261</v>
      </c>
      <c r="BM359" s="148" t="s">
        <v>1719</v>
      </c>
    </row>
    <row r="360" spans="2:65" s="1" customFormat="1" ht="16.5" customHeight="1">
      <c r="B360" s="136"/>
      <c r="C360" s="176" t="s">
        <v>912</v>
      </c>
      <c r="D360" s="176" t="s">
        <v>418</v>
      </c>
      <c r="E360" s="177" t="s">
        <v>1720</v>
      </c>
      <c r="F360" s="178" t="s">
        <v>1721</v>
      </c>
      <c r="G360" s="179" t="s">
        <v>448</v>
      </c>
      <c r="H360" s="180">
        <v>3</v>
      </c>
      <c r="I360" s="181"/>
      <c r="J360" s="182">
        <f>ROUND(I360*H360,2)</f>
        <v>0</v>
      </c>
      <c r="K360" s="178" t="s">
        <v>1</v>
      </c>
      <c r="L360" s="183"/>
      <c r="M360" s="184" t="s">
        <v>1</v>
      </c>
      <c r="N360" s="185" t="s">
        <v>41</v>
      </c>
      <c r="P360" s="146">
        <f>O360*H360</f>
        <v>0</v>
      </c>
      <c r="Q360" s="146">
        <v>2.0000000000000001E-4</v>
      </c>
      <c r="R360" s="146">
        <f>Q360*H360</f>
        <v>6.0000000000000006E-4</v>
      </c>
      <c r="S360" s="146">
        <v>0</v>
      </c>
      <c r="T360" s="147">
        <f>S360*H360</f>
        <v>0</v>
      </c>
      <c r="AR360" s="148" t="s">
        <v>357</v>
      </c>
      <c r="AT360" s="148" t="s">
        <v>418</v>
      </c>
      <c r="AU360" s="148" t="s">
        <v>86</v>
      </c>
      <c r="AY360" s="17" t="s">
        <v>165</v>
      </c>
      <c r="BE360" s="149">
        <f>IF(N360="základní",J360,0)</f>
        <v>0</v>
      </c>
      <c r="BF360" s="149">
        <f>IF(N360="snížená",J360,0)</f>
        <v>0</v>
      </c>
      <c r="BG360" s="149">
        <f>IF(N360="zákl. přenesená",J360,0)</f>
        <v>0</v>
      </c>
      <c r="BH360" s="149">
        <f>IF(N360="sníž. přenesená",J360,0)</f>
        <v>0</v>
      </c>
      <c r="BI360" s="149">
        <f>IF(N360="nulová",J360,0)</f>
        <v>0</v>
      </c>
      <c r="BJ360" s="17" t="s">
        <v>84</v>
      </c>
      <c r="BK360" s="149">
        <f>ROUND(I360*H360,2)</f>
        <v>0</v>
      </c>
      <c r="BL360" s="17" t="s">
        <v>261</v>
      </c>
      <c r="BM360" s="148" t="s">
        <v>1722</v>
      </c>
    </row>
    <row r="361" spans="2:65" s="1" customFormat="1" ht="16.5" customHeight="1">
      <c r="B361" s="136"/>
      <c r="C361" s="137" t="s">
        <v>1092</v>
      </c>
      <c r="D361" s="137" t="s">
        <v>167</v>
      </c>
      <c r="E361" s="138" t="s">
        <v>1723</v>
      </c>
      <c r="F361" s="139" t="s">
        <v>1724</v>
      </c>
      <c r="G361" s="140" t="s">
        <v>448</v>
      </c>
      <c r="H361" s="141">
        <v>3</v>
      </c>
      <c r="I361" s="142"/>
      <c r="J361" s="143">
        <f>ROUND(I361*H361,2)</f>
        <v>0</v>
      </c>
      <c r="K361" s="139" t="s">
        <v>1709</v>
      </c>
      <c r="L361" s="32"/>
      <c r="M361" s="144" t="s">
        <v>1</v>
      </c>
      <c r="N361" s="145" t="s">
        <v>41</v>
      </c>
      <c r="P361" s="146">
        <f>O361*H361</f>
        <v>0</v>
      </c>
      <c r="Q361" s="146">
        <v>0</v>
      </c>
      <c r="R361" s="146">
        <f>Q361*H361</f>
        <v>0</v>
      </c>
      <c r="S361" s="146">
        <v>0</v>
      </c>
      <c r="T361" s="147">
        <f>S361*H361</f>
        <v>0</v>
      </c>
      <c r="AR361" s="148" t="s">
        <v>261</v>
      </c>
      <c r="AT361" s="148" t="s">
        <v>167</v>
      </c>
      <c r="AU361" s="148" t="s">
        <v>86</v>
      </c>
      <c r="AY361" s="17" t="s">
        <v>165</v>
      </c>
      <c r="BE361" s="149">
        <f>IF(N361="základní",J361,0)</f>
        <v>0</v>
      </c>
      <c r="BF361" s="149">
        <f>IF(N361="snížená",J361,0)</f>
        <v>0</v>
      </c>
      <c r="BG361" s="149">
        <f>IF(N361="zákl. přenesená",J361,0)</f>
        <v>0</v>
      </c>
      <c r="BH361" s="149">
        <f>IF(N361="sníž. přenesená",J361,0)</f>
        <v>0</v>
      </c>
      <c r="BI361" s="149">
        <f>IF(N361="nulová",J361,0)</f>
        <v>0</v>
      </c>
      <c r="BJ361" s="17" t="s">
        <v>84</v>
      </c>
      <c r="BK361" s="149">
        <f>ROUND(I361*H361,2)</f>
        <v>0</v>
      </c>
      <c r="BL361" s="17" t="s">
        <v>261</v>
      </c>
      <c r="BM361" s="148" t="s">
        <v>1725</v>
      </c>
    </row>
    <row r="362" spans="2:65" s="1" customFormat="1">
      <c r="B362" s="32"/>
      <c r="D362" s="150" t="s">
        <v>173</v>
      </c>
      <c r="F362" s="151" t="s">
        <v>1726</v>
      </c>
      <c r="I362" s="152"/>
      <c r="L362" s="32"/>
      <c r="M362" s="153"/>
      <c r="T362" s="56"/>
      <c r="AT362" s="17" t="s">
        <v>173</v>
      </c>
      <c r="AU362" s="17" t="s">
        <v>86</v>
      </c>
    </row>
    <row r="363" spans="2:65" s="14" customFormat="1">
      <c r="B363" s="170"/>
      <c r="D363" s="154" t="s">
        <v>177</v>
      </c>
      <c r="E363" s="171" t="s">
        <v>1</v>
      </c>
      <c r="F363" s="172" t="s">
        <v>1363</v>
      </c>
      <c r="H363" s="171" t="s">
        <v>1</v>
      </c>
      <c r="I363" s="173"/>
      <c r="L363" s="170"/>
      <c r="M363" s="174"/>
      <c r="T363" s="175"/>
      <c r="AT363" s="171" t="s">
        <v>177</v>
      </c>
      <c r="AU363" s="171" t="s">
        <v>86</v>
      </c>
      <c r="AV363" s="14" t="s">
        <v>84</v>
      </c>
      <c r="AW363" s="14" t="s">
        <v>32</v>
      </c>
      <c r="AX363" s="14" t="s">
        <v>76</v>
      </c>
      <c r="AY363" s="171" t="s">
        <v>165</v>
      </c>
    </row>
    <row r="364" spans="2:65" s="14" customFormat="1">
      <c r="B364" s="170"/>
      <c r="D364" s="154" t="s">
        <v>177</v>
      </c>
      <c r="E364" s="171" t="s">
        <v>1</v>
      </c>
      <c r="F364" s="172" t="s">
        <v>1712</v>
      </c>
      <c r="H364" s="171" t="s">
        <v>1</v>
      </c>
      <c r="I364" s="173"/>
      <c r="L364" s="170"/>
      <c r="M364" s="174"/>
      <c r="T364" s="175"/>
      <c r="AT364" s="171" t="s">
        <v>177</v>
      </c>
      <c r="AU364" s="171" t="s">
        <v>86</v>
      </c>
      <c r="AV364" s="14" t="s">
        <v>84</v>
      </c>
      <c r="AW364" s="14" t="s">
        <v>32</v>
      </c>
      <c r="AX364" s="14" t="s">
        <v>76</v>
      </c>
      <c r="AY364" s="171" t="s">
        <v>165</v>
      </c>
    </row>
    <row r="365" spans="2:65" s="12" customFormat="1">
      <c r="B365" s="156"/>
      <c r="D365" s="154" t="s">
        <v>177</v>
      </c>
      <c r="E365" s="157" t="s">
        <v>1</v>
      </c>
      <c r="F365" s="158" t="s">
        <v>1727</v>
      </c>
      <c r="H365" s="159">
        <v>3</v>
      </c>
      <c r="I365" s="160"/>
      <c r="L365" s="156"/>
      <c r="M365" s="161"/>
      <c r="T365" s="162"/>
      <c r="AT365" s="157" t="s">
        <v>177</v>
      </c>
      <c r="AU365" s="157" t="s">
        <v>86</v>
      </c>
      <c r="AV365" s="12" t="s">
        <v>86</v>
      </c>
      <c r="AW365" s="12" t="s">
        <v>32</v>
      </c>
      <c r="AX365" s="12" t="s">
        <v>84</v>
      </c>
      <c r="AY365" s="157" t="s">
        <v>165</v>
      </c>
    </row>
    <row r="366" spans="2:65" s="1" customFormat="1" ht="16.5" customHeight="1">
      <c r="B366" s="136"/>
      <c r="C366" s="176" t="s">
        <v>915</v>
      </c>
      <c r="D366" s="176" t="s">
        <v>418</v>
      </c>
      <c r="E366" s="177" t="s">
        <v>1728</v>
      </c>
      <c r="F366" s="178" t="s">
        <v>1729</v>
      </c>
      <c r="G366" s="179" t="s">
        <v>448</v>
      </c>
      <c r="H366" s="180">
        <v>3</v>
      </c>
      <c r="I366" s="181"/>
      <c r="J366" s="182">
        <f>ROUND(I366*H366,2)</f>
        <v>0</v>
      </c>
      <c r="K366" s="178" t="s">
        <v>1</v>
      </c>
      <c r="L366" s="183"/>
      <c r="M366" s="184" t="s">
        <v>1</v>
      </c>
      <c r="N366" s="185" t="s">
        <v>41</v>
      </c>
      <c r="P366" s="146">
        <f>O366*H366</f>
        <v>0</v>
      </c>
      <c r="Q366" s="146">
        <v>1.4999999999999999E-4</v>
      </c>
      <c r="R366" s="146">
        <f>Q366*H366</f>
        <v>4.4999999999999999E-4</v>
      </c>
      <c r="S366" s="146">
        <v>0</v>
      </c>
      <c r="T366" s="147">
        <f>S366*H366</f>
        <v>0</v>
      </c>
      <c r="AR366" s="148" t="s">
        <v>357</v>
      </c>
      <c r="AT366" s="148" t="s">
        <v>418</v>
      </c>
      <c r="AU366" s="148" t="s">
        <v>86</v>
      </c>
      <c r="AY366" s="17" t="s">
        <v>165</v>
      </c>
      <c r="BE366" s="149">
        <f>IF(N366="základní",J366,0)</f>
        <v>0</v>
      </c>
      <c r="BF366" s="149">
        <f>IF(N366="snížená",J366,0)</f>
        <v>0</v>
      </c>
      <c r="BG366" s="149">
        <f>IF(N366="zákl. přenesená",J366,0)</f>
        <v>0</v>
      </c>
      <c r="BH366" s="149">
        <f>IF(N366="sníž. přenesená",J366,0)</f>
        <v>0</v>
      </c>
      <c r="BI366" s="149">
        <f>IF(N366="nulová",J366,0)</f>
        <v>0</v>
      </c>
      <c r="BJ366" s="17" t="s">
        <v>84</v>
      </c>
      <c r="BK366" s="149">
        <f>ROUND(I366*H366,2)</f>
        <v>0</v>
      </c>
      <c r="BL366" s="17" t="s">
        <v>261</v>
      </c>
      <c r="BM366" s="148" t="s">
        <v>1730</v>
      </c>
    </row>
    <row r="367" spans="2:65" s="1" customFormat="1" ht="16.5" customHeight="1">
      <c r="B367" s="136"/>
      <c r="C367" s="137" t="s">
        <v>1099</v>
      </c>
      <c r="D367" s="137" t="s">
        <v>167</v>
      </c>
      <c r="E367" s="138" t="s">
        <v>1731</v>
      </c>
      <c r="F367" s="139" t="s">
        <v>1732</v>
      </c>
      <c r="G367" s="140" t="s">
        <v>448</v>
      </c>
      <c r="H367" s="141">
        <v>3</v>
      </c>
      <c r="I367" s="142"/>
      <c r="J367" s="143">
        <f>ROUND(I367*H367,2)</f>
        <v>0</v>
      </c>
      <c r="K367" s="139" t="s">
        <v>1709</v>
      </c>
      <c r="L367" s="32"/>
      <c r="M367" s="144" t="s">
        <v>1</v>
      </c>
      <c r="N367" s="145" t="s">
        <v>41</v>
      </c>
      <c r="P367" s="146">
        <f>O367*H367</f>
        <v>0</v>
      </c>
      <c r="Q367" s="146">
        <v>0</v>
      </c>
      <c r="R367" s="146">
        <f>Q367*H367</f>
        <v>0</v>
      </c>
      <c r="S367" s="146">
        <v>0</v>
      </c>
      <c r="T367" s="147">
        <f>S367*H367</f>
        <v>0</v>
      </c>
      <c r="AR367" s="148" t="s">
        <v>261</v>
      </c>
      <c r="AT367" s="148" t="s">
        <v>167</v>
      </c>
      <c r="AU367" s="148" t="s">
        <v>86</v>
      </c>
      <c r="AY367" s="17" t="s">
        <v>165</v>
      </c>
      <c r="BE367" s="149">
        <f>IF(N367="základní",J367,0)</f>
        <v>0</v>
      </c>
      <c r="BF367" s="149">
        <f>IF(N367="snížená",J367,0)</f>
        <v>0</v>
      </c>
      <c r="BG367" s="149">
        <f>IF(N367="zákl. přenesená",J367,0)</f>
        <v>0</v>
      </c>
      <c r="BH367" s="149">
        <f>IF(N367="sníž. přenesená",J367,0)</f>
        <v>0</v>
      </c>
      <c r="BI367" s="149">
        <f>IF(N367="nulová",J367,0)</f>
        <v>0</v>
      </c>
      <c r="BJ367" s="17" t="s">
        <v>84</v>
      </c>
      <c r="BK367" s="149">
        <f>ROUND(I367*H367,2)</f>
        <v>0</v>
      </c>
      <c r="BL367" s="17" t="s">
        <v>261</v>
      </c>
      <c r="BM367" s="148" t="s">
        <v>1733</v>
      </c>
    </row>
    <row r="368" spans="2:65" s="1" customFormat="1">
      <c r="B368" s="32"/>
      <c r="D368" s="150" t="s">
        <v>173</v>
      </c>
      <c r="F368" s="151" t="s">
        <v>1734</v>
      </c>
      <c r="I368" s="152"/>
      <c r="L368" s="32"/>
      <c r="M368" s="153"/>
      <c r="T368" s="56"/>
      <c r="AT368" s="17" t="s">
        <v>173</v>
      </c>
      <c r="AU368" s="17" t="s">
        <v>86</v>
      </c>
    </row>
    <row r="369" spans="2:65" s="14" customFormat="1">
      <c r="B369" s="170"/>
      <c r="D369" s="154" t="s">
        <v>177</v>
      </c>
      <c r="E369" s="171" t="s">
        <v>1</v>
      </c>
      <c r="F369" s="172" t="s">
        <v>1363</v>
      </c>
      <c r="H369" s="171" t="s">
        <v>1</v>
      </c>
      <c r="I369" s="173"/>
      <c r="L369" s="170"/>
      <c r="M369" s="174"/>
      <c r="T369" s="175"/>
      <c r="AT369" s="171" t="s">
        <v>177</v>
      </c>
      <c r="AU369" s="171" t="s">
        <v>86</v>
      </c>
      <c r="AV369" s="14" t="s">
        <v>84</v>
      </c>
      <c r="AW369" s="14" t="s">
        <v>32</v>
      </c>
      <c r="AX369" s="14" t="s">
        <v>76</v>
      </c>
      <c r="AY369" s="171" t="s">
        <v>165</v>
      </c>
    </row>
    <row r="370" spans="2:65" s="14" customFormat="1">
      <c r="B370" s="170"/>
      <c r="D370" s="154" t="s">
        <v>177</v>
      </c>
      <c r="E370" s="171" t="s">
        <v>1</v>
      </c>
      <c r="F370" s="172" t="s">
        <v>1712</v>
      </c>
      <c r="H370" s="171" t="s">
        <v>1</v>
      </c>
      <c r="I370" s="173"/>
      <c r="L370" s="170"/>
      <c r="M370" s="174"/>
      <c r="T370" s="175"/>
      <c r="AT370" s="171" t="s">
        <v>177</v>
      </c>
      <c r="AU370" s="171" t="s">
        <v>86</v>
      </c>
      <c r="AV370" s="14" t="s">
        <v>84</v>
      </c>
      <c r="AW370" s="14" t="s">
        <v>32</v>
      </c>
      <c r="AX370" s="14" t="s">
        <v>76</v>
      </c>
      <c r="AY370" s="171" t="s">
        <v>165</v>
      </c>
    </row>
    <row r="371" spans="2:65" s="12" customFormat="1">
      <c r="B371" s="156"/>
      <c r="D371" s="154" t="s">
        <v>177</v>
      </c>
      <c r="E371" s="157" t="s">
        <v>1</v>
      </c>
      <c r="F371" s="158" t="s">
        <v>1727</v>
      </c>
      <c r="H371" s="159">
        <v>3</v>
      </c>
      <c r="I371" s="160"/>
      <c r="L371" s="156"/>
      <c r="M371" s="161"/>
      <c r="T371" s="162"/>
      <c r="AT371" s="157" t="s">
        <v>177</v>
      </c>
      <c r="AU371" s="157" t="s">
        <v>86</v>
      </c>
      <c r="AV371" s="12" t="s">
        <v>86</v>
      </c>
      <c r="AW371" s="12" t="s">
        <v>32</v>
      </c>
      <c r="AX371" s="12" t="s">
        <v>84</v>
      </c>
      <c r="AY371" s="157" t="s">
        <v>165</v>
      </c>
    </row>
    <row r="372" spans="2:65" s="1" customFormat="1" ht="16.5" customHeight="1">
      <c r="B372" s="136"/>
      <c r="C372" s="176" t="s">
        <v>918</v>
      </c>
      <c r="D372" s="176" t="s">
        <v>418</v>
      </c>
      <c r="E372" s="177" t="s">
        <v>1735</v>
      </c>
      <c r="F372" s="178" t="s">
        <v>1736</v>
      </c>
      <c r="G372" s="179" t="s">
        <v>448</v>
      </c>
      <c r="H372" s="180">
        <v>3</v>
      </c>
      <c r="I372" s="181"/>
      <c r="J372" s="182">
        <f>ROUND(I372*H372,2)</f>
        <v>0</v>
      </c>
      <c r="K372" s="178" t="s">
        <v>1</v>
      </c>
      <c r="L372" s="183"/>
      <c r="M372" s="184" t="s">
        <v>1</v>
      </c>
      <c r="N372" s="185" t="s">
        <v>41</v>
      </c>
      <c r="P372" s="146">
        <f>O372*H372</f>
        <v>0</v>
      </c>
      <c r="Q372" s="146">
        <v>6.0000000000000002E-5</v>
      </c>
      <c r="R372" s="146">
        <f>Q372*H372</f>
        <v>1.8000000000000001E-4</v>
      </c>
      <c r="S372" s="146">
        <v>0</v>
      </c>
      <c r="T372" s="147">
        <f>S372*H372</f>
        <v>0</v>
      </c>
      <c r="AR372" s="148" t="s">
        <v>357</v>
      </c>
      <c r="AT372" s="148" t="s">
        <v>418</v>
      </c>
      <c r="AU372" s="148" t="s">
        <v>86</v>
      </c>
      <c r="AY372" s="17" t="s">
        <v>165</v>
      </c>
      <c r="BE372" s="149">
        <f>IF(N372="základní",J372,0)</f>
        <v>0</v>
      </c>
      <c r="BF372" s="149">
        <f>IF(N372="snížená",J372,0)</f>
        <v>0</v>
      </c>
      <c r="BG372" s="149">
        <f>IF(N372="zákl. přenesená",J372,0)</f>
        <v>0</v>
      </c>
      <c r="BH372" s="149">
        <f>IF(N372="sníž. přenesená",J372,0)</f>
        <v>0</v>
      </c>
      <c r="BI372" s="149">
        <f>IF(N372="nulová",J372,0)</f>
        <v>0</v>
      </c>
      <c r="BJ372" s="17" t="s">
        <v>84</v>
      </c>
      <c r="BK372" s="149">
        <f>ROUND(I372*H372,2)</f>
        <v>0</v>
      </c>
      <c r="BL372" s="17" t="s">
        <v>261</v>
      </c>
      <c r="BM372" s="148" t="s">
        <v>1737</v>
      </c>
    </row>
    <row r="373" spans="2:65" s="1" customFormat="1" ht="16.5" customHeight="1">
      <c r="B373" s="136"/>
      <c r="C373" s="137" t="s">
        <v>1106</v>
      </c>
      <c r="D373" s="137" t="s">
        <v>167</v>
      </c>
      <c r="E373" s="138" t="s">
        <v>1738</v>
      </c>
      <c r="F373" s="139" t="s">
        <v>1739</v>
      </c>
      <c r="G373" s="140" t="s">
        <v>448</v>
      </c>
      <c r="H373" s="141">
        <v>3</v>
      </c>
      <c r="I373" s="142"/>
      <c r="J373" s="143">
        <f>ROUND(I373*H373,2)</f>
        <v>0</v>
      </c>
      <c r="K373" s="139" t="s">
        <v>1709</v>
      </c>
      <c r="L373" s="32"/>
      <c r="M373" s="144" t="s">
        <v>1</v>
      </c>
      <c r="N373" s="145" t="s">
        <v>41</v>
      </c>
      <c r="P373" s="146">
        <f>O373*H373</f>
        <v>0</v>
      </c>
      <c r="Q373" s="146">
        <v>0</v>
      </c>
      <c r="R373" s="146">
        <f>Q373*H373</f>
        <v>0</v>
      </c>
      <c r="S373" s="146">
        <v>0</v>
      </c>
      <c r="T373" s="147">
        <f>S373*H373</f>
        <v>0</v>
      </c>
      <c r="AR373" s="148" t="s">
        <v>261</v>
      </c>
      <c r="AT373" s="148" t="s">
        <v>167</v>
      </c>
      <c r="AU373" s="148" t="s">
        <v>86</v>
      </c>
      <c r="AY373" s="17" t="s">
        <v>165</v>
      </c>
      <c r="BE373" s="149">
        <f>IF(N373="základní",J373,0)</f>
        <v>0</v>
      </c>
      <c r="BF373" s="149">
        <f>IF(N373="snížená",J373,0)</f>
        <v>0</v>
      </c>
      <c r="BG373" s="149">
        <f>IF(N373="zákl. přenesená",J373,0)</f>
        <v>0</v>
      </c>
      <c r="BH373" s="149">
        <f>IF(N373="sníž. přenesená",J373,0)</f>
        <v>0</v>
      </c>
      <c r="BI373" s="149">
        <f>IF(N373="nulová",J373,0)</f>
        <v>0</v>
      </c>
      <c r="BJ373" s="17" t="s">
        <v>84</v>
      </c>
      <c r="BK373" s="149">
        <f>ROUND(I373*H373,2)</f>
        <v>0</v>
      </c>
      <c r="BL373" s="17" t="s">
        <v>261</v>
      </c>
      <c r="BM373" s="148" t="s">
        <v>1740</v>
      </c>
    </row>
    <row r="374" spans="2:65" s="1" customFormat="1">
      <c r="B374" s="32"/>
      <c r="D374" s="150" t="s">
        <v>173</v>
      </c>
      <c r="F374" s="151" t="s">
        <v>1741</v>
      </c>
      <c r="I374" s="152"/>
      <c r="L374" s="32"/>
      <c r="M374" s="153"/>
      <c r="T374" s="56"/>
      <c r="AT374" s="17" t="s">
        <v>173</v>
      </c>
      <c r="AU374" s="17" t="s">
        <v>86</v>
      </c>
    </row>
    <row r="375" spans="2:65" s="14" customFormat="1">
      <c r="B375" s="170"/>
      <c r="D375" s="154" t="s">
        <v>177</v>
      </c>
      <c r="E375" s="171" t="s">
        <v>1</v>
      </c>
      <c r="F375" s="172" t="s">
        <v>1363</v>
      </c>
      <c r="H375" s="171" t="s">
        <v>1</v>
      </c>
      <c r="I375" s="173"/>
      <c r="L375" s="170"/>
      <c r="M375" s="174"/>
      <c r="T375" s="175"/>
      <c r="AT375" s="171" t="s">
        <v>177</v>
      </c>
      <c r="AU375" s="171" t="s">
        <v>86</v>
      </c>
      <c r="AV375" s="14" t="s">
        <v>84</v>
      </c>
      <c r="AW375" s="14" t="s">
        <v>32</v>
      </c>
      <c r="AX375" s="14" t="s">
        <v>76</v>
      </c>
      <c r="AY375" s="171" t="s">
        <v>165</v>
      </c>
    </row>
    <row r="376" spans="2:65" s="14" customFormat="1">
      <c r="B376" s="170"/>
      <c r="D376" s="154" t="s">
        <v>177</v>
      </c>
      <c r="E376" s="171" t="s">
        <v>1</v>
      </c>
      <c r="F376" s="172" t="s">
        <v>1712</v>
      </c>
      <c r="H376" s="171" t="s">
        <v>1</v>
      </c>
      <c r="I376" s="173"/>
      <c r="L376" s="170"/>
      <c r="M376" s="174"/>
      <c r="T376" s="175"/>
      <c r="AT376" s="171" t="s">
        <v>177</v>
      </c>
      <c r="AU376" s="171" t="s">
        <v>86</v>
      </c>
      <c r="AV376" s="14" t="s">
        <v>84</v>
      </c>
      <c r="AW376" s="14" t="s">
        <v>32</v>
      </c>
      <c r="AX376" s="14" t="s">
        <v>76</v>
      </c>
      <c r="AY376" s="171" t="s">
        <v>165</v>
      </c>
    </row>
    <row r="377" spans="2:65" s="12" customFormat="1">
      <c r="B377" s="156"/>
      <c r="D377" s="154" t="s">
        <v>177</v>
      </c>
      <c r="E377" s="157" t="s">
        <v>1</v>
      </c>
      <c r="F377" s="158" t="s">
        <v>1727</v>
      </c>
      <c r="H377" s="159">
        <v>3</v>
      </c>
      <c r="I377" s="160"/>
      <c r="L377" s="156"/>
      <c r="M377" s="161"/>
      <c r="T377" s="162"/>
      <c r="AT377" s="157" t="s">
        <v>177</v>
      </c>
      <c r="AU377" s="157" t="s">
        <v>86</v>
      </c>
      <c r="AV377" s="12" t="s">
        <v>86</v>
      </c>
      <c r="AW377" s="12" t="s">
        <v>32</v>
      </c>
      <c r="AX377" s="12" t="s">
        <v>84</v>
      </c>
      <c r="AY377" s="157" t="s">
        <v>165</v>
      </c>
    </row>
    <row r="378" spans="2:65" s="1" customFormat="1" ht="16.5" customHeight="1">
      <c r="B378" s="136"/>
      <c r="C378" s="176" t="s">
        <v>922</v>
      </c>
      <c r="D378" s="176" t="s">
        <v>418</v>
      </c>
      <c r="E378" s="177" t="s">
        <v>1742</v>
      </c>
      <c r="F378" s="178" t="s">
        <v>1743</v>
      </c>
      <c r="G378" s="179" t="s">
        <v>448</v>
      </c>
      <c r="H378" s="180">
        <v>3</v>
      </c>
      <c r="I378" s="181"/>
      <c r="J378" s="182">
        <f>ROUND(I378*H378,2)</f>
        <v>0</v>
      </c>
      <c r="K378" s="178" t="s">
        <v>1</v>
      </c>
      <c r="L378" s="183"/>
      <c r="M378" s="184" t="s">
        <v>1</v>
      </c>
      <c r="N378" s="185" t="s">
        <v>41</v>
      </c>
      <c r="P378" s="146">
        <f>O378*H378</f>
        <v>0</v>
      </c>
      <c r="Q378" s="146">
        <v>0</v>
      </c>
      <c r="R378" s="146">
        <f>Q378*H378</f>
        <v>0</v>
      </c>
      <c r="S378" s="146">
        <v>0</v>
      </c>
      <c r="T378" s="147">
        <f>S378*H378</f>
        <v>0</v>
      </c>
      <c r="AR378" s="148" t="s">
        <v>357</v>
      </c>
      <c r="AT378" s="148" t="s">
        <v>418</v>
      </c>
      <c r="AU378" s="148" t="s">
        <v>86</v>
      </c>
      <c r="AY378" s="17" t="s">
        <v>165</v>
      </c>
      <c r="BE378" s="149">
        <f>IF(N378="základní",J378,0)</f>
        <v>0</v>
      </c>
      <c r="BF378" s="149">
        <f>IF(N378="snížená",J378,0)</f>
        <v>0</v>
      </c>
      <c r="BG378" s="149">
        <f>IF(N378="zákl. přenesená",J378,0)</f>
        <v>0</v>
      </c>
      <c r="BH378" s="149">
        <f>IF(N378="sníž. přenesená",J378,0)</f>
        <v>0</v>
      </c>
      <c r="BI378" s="149">
        <f>IF(N378="nulová",J378,0)</f>
        <v>0</v>
      </c>
      <c r="BJ378" s="17" t="s">
        <v>84</v>
      </c>
      <c r="BK378" s="149">
        <f>ROUND(I378*H378,2)</f>
        <v>0</v>
      </c>
      <c r="BL378" s="17" t="s">
        <v>261</v>
      </c>
      <c r="BM378" s="148" t="s">
        <v>1744</v>
      </c>
    </row>
    <row r="379" spans="2:65" s="1" customFormat="1" ht="16.5" customHeight="1">
      <c r="B379" s="136"/>
      <c r="C379" s="137" t="s">
        <v>1113</v>
      </c>
      <c r="D379" s="137" t="s">
        <v>167</v>
      </c>
      <c r="E379" s="138" t="s">
        <v>1745</v>
      </c>
      <c r="F379" s="139" t="s">
        <v>1746</v>
      </c>
      <c r="G379" s="140" t="s">
        <v>448</v>
      </c>
      <c r="H379" s="141">
        <v>132</v>
      </c>
      <c r="I379" s="142"/>
      <c r="J379" s="143">
        <f>ROUND(I379*H379,2)</f>
        <v>0</v>
      </c>
      <c r="K379" s="139" t="s">
        <v>1709</v>
      </c>
      <c r="L379" s="32"/>
      <c r="M379" s="144" t="s">
        <v>1</v>
      </c>
      <c r="N379" s="145" t="s">
        <v>41</v>
      </c>
      <c r="P379" s="146">
        <f>O379*H379</f>
        <v>0</v>
      </c>
      <c r="Q379" s="146">
        <v>0</v>
      </c>
      <c r="R379" s="146">
        <f>Q379*H379</f>
        <v>0</v>
      </c>
      <c r="S379" s="146">
        <v>0</v>
      </c>
      <c r="T379" s="147">
        <f>S379*H379</f>
        <v>0</v>
      </c>
      <c r="AR379" s="148" t="s">
        <v>261</v>
      </c>
      <c r="AT379" s="148" t="s">
        <v>167</v>
      </c>
      <c r="AU379" s="148" t="s">
        <v>86</v>
      </c>
      <c r="AY379" s="17" t="s">
        <v>165</v>
      </c>
      <c r="BE379" s="149">
        <f>IF(N379="základní",J379,0)</f>
        <v>0</v>
      </c>
      <c r="BF379" s="149">
        <f>IF(N379="snížená",J379,0)</f>
        <v>0</v>
      </c>
      <c r="BG379" s="149">
        <f>IF(N379="zákl. přenesená",J379,0)</f>
        <v>0</v>
      </c>
      <c r="BH379" s="149">
        <f>IF(N379="sníž. přenesená",J379,0)</f>
        <v>0</v>
      </c>
      <c r="BI379" s="149">
        <f>IF(N379="nulová",J379,0)</f>
        <v>0</v>
      </c>
      <c r="BJ379" s="17" t="s">
        <v>84</v>
      </c>
      <c r="BK379" s="149">
        <f>ROUND(I379*H379,2)</f>
        <v>0</v>
      </c>
      <c r="BL379" s="17" t="s">
        <v>261</v>
      </c>
      <c r="BM379" s="148" t="s">
        <v>1747</v>
      </c>
    </row>
    <row r="380" spans="2:65" s="1" customFormat="1">
      <c r="B380" s="32"/>
      <c r="D380" s="150" t="s">
        <v>173</v>
      </c>
      <c r="F380" s="151" t="s">
        <v>1748</v>
      </c>
      <c r="I380" s="152"/>
      <c r="L380" s="32"/>
      <c r="M380" s="153"/>
      <c r="T380" s="56"/>
      <c r="AT380" s="17" t="s">
        <v>173</v>
      </c>
      <c r="AU380" s="17" t="s">
        <v>86</v>
      </c>
    </row>
    <row r="381" spans="2:65" s="14" customFormat="1">
      <c r="B381" s="170"/>
      <c r="D381" s="154" t="s">
        <v>177</v>
      </c>
      <c r="E381" s="171" t="s">
        <v>1</v>
      </c>
      <c r="F381" s="172" t="s">
        <v>1363</v>
      </c>
      <c r="H381" s="171" t="s">
        <v>1</v>
      </c>
      <c r="I381" s="173"/>
      <c r="L381" s="170"/>
      <c r="M381" s="174"/>
      <c r="T381" s="175"/>
      <c r="AT381" s="171" t="s">
        <v>177</v>
      </c>
      <c r="AU381" s="171" t="s">
        <v>86</v>
      </c>
      <c r="AV381" s="14" t="s">
        <v>84</v>
      </c>
      <c r="AW381" s="14" t="s">
        <v>32</v>
      </c>
      <c r="AX381" s="14" t="s">
        <v>76</v>
      </c>
      <c r="AY381" s="171" t="s">
        <v>165</v>
      </c>
    </row>
    <row r="382" spans="2:65" s="14" customFormat="1">
      <c r="B382" s="170"/>
      <c r="D382" s="154" t="s">
        <v>177</v>
      </c>
      <c r="E382" s="171" t="s">
        <v>1</v>
      </c>
      <c r="F382" s="172" t="s">
        <v>1749</v>
      </c>
      <c r="H382" s="171" t="s">
        <v>1</v>
      </c>
      <c r="I382" s="173"/>
      <c r="L382" s="170"/>
      <c r="M382" s="174"/>
      <c r="T382" s="175"/>
      <c r="AT382" s="171" t="s">
        <v>177</v>
      </c>
      <c r="AU382" s="171" t="s">
        <v>86</v>
      </c>
      <c r="AV382" s="14" t="s">
        <v>84</v>
      </c>
      <c r="AW382" s="14" t="s">
        <v>32</v>
      </c>
      <c r="AX382" s="14" t="s">
        <v>76</v>
      </c>
      <c r="AY382" s="171" t="s">
        <v>165</v>
      </c>
    </row>
    <row r="383" spans="2:65" s="12" customFormat="1">
      <c r="B383" s="156"/>
      <c r="D383" s="154" t="s">
        <v>177</v>
      </c>
      <c r="E383" s="157" t="s">
        <v>1</v>
      </c>
      <c r="F383" s="158" t="s">
        <v>1750</v>
      </c>
      <c r="H383" s="159">
        <v>132</v>
      </c>
      <c r="I383" s="160"/>
      <c r="L383" s="156"/>
      <c r="M383" s="161"/>
      <c r="T383" s="162"/>
      <c r="AT383" s="157" t="s">
        <v>177</v>
      </c>
      <c r="AU383" s="157" t="s">
        <v>86</v>
      </c>
      <c r="AV383" s="12" t="s">
        <v>86</v>
      </c>
      <c r="AW383" s="12" t="s">
        <v>32</v>
      </c>
      <c r="AX383" s="12" t="s">
        <v>84</v>
      </c>
      <c r="AY383" s="157" t="s">
        <v>165</v>
      </c>
    </row>
    <row r="384" spans="2:65" s="1" customFormat="1" ht="16.5" customHeight="1">
      <c r="B384" s="136"/>
      <c r="C384" s="176" t="s">
        <v>927</v>
      </c>
      <c r="D384" s="176" t="s">
        <v>418</v>
      </c>
      <c r="E384" s="177" t="s">
        <v>1751</v>
      </c>
      <c r="F384" s="178" t="s">
        <v>1752</v>
      </c>
      <c r="G384" s="179" t="s">
        <v>448</v>
      </c>
      <c r="H384" s="180">
        <v>33</v>
      </c>
      <c r="I384" s="181"/>
      <c r="J384" s="182">
        <f>ROUND(I384*H384,2)</f>
        <v>0</v>
      </c>
      <c r="K384" s="178" t="s">
        <v>1709</v>
      </c>
      <c r="L384" s="183"/>
      <c r="M384" s="184" t="s">
        <v>1</v>
      </c>
      <c r="N384" s="185" t="s">
        <v>41</v>
      </c>
      <c r="P384" s="146">
        <f>O384*H384</f>
        <v>0</v>
      </c>
      <c r="Q384" s="146">
        <v>1.4999999999999999E-4</v>
      </c>
      <c r="R384" s="146">
        <f>Q384*H384</f>
        <v>4.9499999999999995E-3</v>
      </c>
      <c r="S384" s="146">
        <v>0</v>
      </c>
      <c r="T384" s="147">
        <f>S384*H384</f>
        <v>0</v>
      </c>
      <c r="AR384" s="148" t="s">
        <v>357</v>
      </c>
      <c r="AT384" s="148" t="s">
        <v>418</v>
      </c>
      <c r="AU384" s="148" t="s">
        <v>86</v>
      </c>
      <c r="AY384" s="17" t="s">
        <v>165</v>
      </c>
      <c r="BE384" s="149">
        <f>IF(N384="základní",J384,0)</f>
        <v>0</v>
      </c>
      <c r="BF384" s="149">
        <f>IF(N384="snížená",J384,0)</f>
        <v>0</v>
      </c>
      <c r="BG384" s="149">
        <f>IF(N384="zákl. přenesená",J384,0)</f>
        <v>0</v>
      </c>
      <c r="BH384" s="149">
        <f>IF(N384="sníž. přenesená",J384,0)</f>
        <v>0</v>
      </c>
      <c r="BI384" s="149">
        <f>IF(N384="nulová",J384,0)</f>
        <v>0</v>
      </c>
      <c r="BJ384" s="17" t="s">
        <v>84</v>
      </c>
      <c r="BK384" s="149">
        <f>ROUND(I384*H384,2)</f>
        <v>0</v>
      </c>
      <c r="BL384" s="17" t="s">
        <v>261</v>
      </c>
      <c r="BM384" s="148" t="s">
        <v>1753</v>
      </c>
    </row>
    <row r="385" spans="2:65" s="1" customFormat="1" ht="16.5" customHeight="1">
      <c r="B385" s="136"/>
      <c r="C385" s="176" t="s">
        <v>1120</v>
      </c>
      <c r="D385" s="176" t="s">
        <v>418</v>
      </c>
      <c r="E385" s="177" t="s">
        <v>1754</v>
      </c>
      <c r="F385" s="178" t="s">
        <v>1755</v>
      </c>
      <c r="G385" s="179" t="s">
        <v>448</v>
      </c>
      <c r="H385" s="180">
        <v>66</v>
      </c>
      <c r="I385" s="181"/>
      <c r="J385" s="182">
        <f>ROUND(I385*H385,2)</f>
        <v>0</v>
      </c>
      <c r="K385" s="178" t="s">
        <v>1709</v>
      </c>
      <c r="L385" s="183"/>
      <c r="M385" s="184" t="s">
        <v>1</v>
      </c>
      <c r="N385" s="185" t="s">
        <v>41</v>
      </c>
      <c r="P385" s="146">
        <f>O385*H385</f>
        <v>0</v>
      </c>
      <c r="Q385" s="146">
        <v>2.0000000000000002E-5</v>
      </c>
      <c r="R385" s="146">
        <f>Q385*H385</f>
        <v>1.3200000000000002E-3</v>
      </c>
      <c r="S385" s="146">
        <v>0</v>
      </c>
      <c r="T385" s="147">
        <f>S385*H385</f>
        <v>0</v>
      </c>
      <c r="AR385" s="148" t="s">
        <v>357</v>
      </c>
      <c r="AT385" s="148" t="s">
        <v>418</v>
      </c>
      <c r="AU385" s="148" t="s">
        <v>86</v>
      </c>
      <c r="AY385" s="17" t="s">
        <v>165</v>
      </c>
      <c r="BE385" s="149">
        <f>IF(N385="základní",J385,0)</f>
        <v>0</v>
      </c>
      <c r="BF385" s="149">
        <f>IF(N385="snížená",J385,0)</f>
        <v>0</v>
      </c>
      <c r="BG385" s="149">
        <f>IF(N385="zákl. přenesená",J385,0)</f>
        <v>0</v>
      </c>
      <c r="BH385" s="149">
        <f>IF(N385="sníž. přenesená",J385,0)</f>
        <v>0</v>
      </c>
      <c r="BI385" s="149">
        <f>IF(N385="nulová",J385,0)</f>
        <v>0</v>
      </c>
      <c r="BJ385" s="17" t="s">
        <v>84</v>
      </c>
      <c r="BK385" s="149">
        <f>ROUND(I385*H385,2)</f>
        <v>0</v>
      </c>
      <c r="BL385" s="17" t="s">
        <v>261</v>
      </c>
      <c r="BM385" s="148" t="s">
        <v>1756</v>
      </c>
    </row>
    <row r="386" spans="2:65" s="1" customFormat="1" ht="16.5" customHeight="1">
      <c r="B386" s="136"/>
      <c r="C386" s="176" t="s">
        <v>930</v>
      </c>
      <c r="D386" s="176" t="s">
        <v>418</v>
      </c>
      <c r="E386" s="177" t="s">
        <v>1757</v>
      </c>
      <c r="F386" s="178" t="s">
        <v>1758</v>
      </c>
      <c r="G386" s="179" t="s">
        <v>448</v>
      </c>
      <c r="H386" s="180">
        <v>33</v>
      </c>
      <c r="I386" s="181"/>
      <c r="J386" s="182">
        <f>ROUND(I386*H386,2)</f>
        <v>0</v>
      </c>
      <c r="K386" s="178" t="s">
        <v>1709</v>
      </c>
      <c r="L386" s="183"/>
      <c r="M386" s="184" t="s">
        <v>1</v>
      </c>
      <c r="N386" s="185" t="s">
        <v>41</v>
      </c>
      <c r="P386" s="146">
        <f>O386*H386</f>
        <v>0</v>
      </c>
      <c r="Q386" s="146">
        <v>1E-4</v>
      </c>
      <c r="R386" s="146">
        <f>Q386*H386</f>
        <v>3.3E-3</v>
      </c>
      <c r="S386" s="146">
        <v>0</v>
      </c>
      <c r="T386" s="147">
        <f>S386*H386</f>
        <v>0</v>
      </c>
      <c r="AR386" s="148" t="s">
        <v>357</v>
      </c>
      <c r="AT386" s="148" t="s">
        <v>418</v>
      </c>
      <c r="AU386" s="148" t="s">
        <v>86</v>
      </c>
      <c r="AY386" s="17" t="s">
        <v>165</v>
      </c>
      <c r="BE386" s="149">
        <f>IF(N386="základní",J386,0)</f>
        <v>0</v>
      </c>
      <c r="BF386" s="149">
        <f>IF(N386="snížená",J386,0)</f>
        <v>0</v>
      </c>
      <c r="BG386" s="149">
        <f>IF(N386="zákl. přenesená",J386,0)</f>
        <v>0</v>
      </c>
      <c r="BH386" s="149">
        <f>IF(N386="sníž. přenesená",J386,0)</f>
        <v>0</v>
      </c>
      <c r="BI386" s="149">
        <f>IF(N386="nulová",J386,0)</f>
        <v>0</v>
      </c>
      <c r="BJ386" s="17" t="s">
        <v>84</v>
      </c>
      <c r="BK386" s="149">
        <f>ROUND(I386*H386,2)</f>
        <v>0</v>
      </c>
      <c r="BL386" s="17" t="s">
        <v>261</v>
      </c>
      <c r="BM386" s="148" t="s">
        <v>1759</v>
      </c>
    </row>
    <row r="387" spans="2:65" s="1" customFormat="1" ht="16.5" customHeight="1">
      <c r="B387" s="136"/>
      <c r="C387" s="176" t="s">
        <v>1129</v>
      </c>
      <c r="D387" s="176" t="s">
        <v>418</v>
      </c>
      <c r="E387" s="177" t="s">
        <v>1760</v>
      </c>
      <c r="F387" s="178" t="s">
        <v>1551</v>
      </c>
      <c r="G387" s="179" t="s">
        <v>448</v>
      </c>
      <c r="H387" s="180">
        <v>33</v>
      </c>
      <c r="I387" s="181"/>
      <c r="J387" s="182">
        <f>ROUND(I387*H387,2)</f>
        <v>0</v>
      </c>
      <c r="K387" s="178" t="s">
        <v>1709</v>
      </c>
      <c r="L387" s="183"/>
      <c r="M387" s="184" t="s">
        <v>1</v>
      </c>
      <c r="N387" s="185" t="s">
        <v>41</v>
      </c>
      <c r="P387" s="146">
        <f>O387*H387</f>
        <v>0</v>
      </c>
      <c r="Q387" s="146">
        <v>1.0000000000000001E-5</v>
      </c>
      <c r="R387" s="146">
        <f>Q387*H387</f>
        <v>3.3000000000000005E-4</v>
      </c>
      <c r="S387" s="146">
        <v>0</v>
      </c>
      <c r="T387" s="147">
        <f>S387*H387</f>
        <v>0</v>
      </c>
      <c r="AR387" s="148" t="s">
        <v>357</v>
      </c>
      <c r="AT387" s="148" t="s">
        <v>418</v>
      </c>
      <c r="AU387" s="148" t="s">
        <v>86</v>
      </c>
      <c r="AY387" s="17" t="s">
        <v>165</v>
      </c>
      <c r="BE387" s="149">
        <f>IF(N387="základní",J387,0)</f>
        <v>0</v>
      </c>
      <c r="BF387" s="149">
        <f>IF(N387="snížená",J387,0)</f>
        <v>0</v>
      </c>
      <c r="BG387" s="149">
        <f>IF(N387="zákl. přenesená",J387,0)</f>
        <v>0</v>
      </c>
      <c r="BH387" s="149">
        <f>IF(N387="sníž. přenesená",J387,0)</f>
        <v>0</v>
      </c>
      <c r="BI387" s="149">
        <f>IF(N387="nulová",J387,0)</f>
        <v>0</v>
      </c>
      <c r="BJ387" s="17" t="s">
        <v>84</v>
      </c>
      <c r="BK387" s="149">
        <f>ROUND(I387*H387,2)</f>
        <v>0</v>
      </c>
      <c r="BL387" s="17" t="s">
        <v>261</v>
      </c>
      <c r="BM387" s="148" t="s">
        <v>1761</v>
      </c>
    </row>
    <row r="388" spans="2:65" s="11" customFormat="1" ht="22.9" customHeight="1">
      <c r="B388" s="124"/>
      <c r="D388" s="125" t="s">
        <v>75</v>
      </c>
      <c r="E388" s="134" t="s">
        <v>1762</v>
      </c>
      <c r="F388" s="134" t="s">
        <v>1763</v>
      </c>
      <c r="I388" s="127"/>
      <c r="J388" s="135">
        <f>BK388</f>
        <v>0</v>
      </c>
      <c r="L388" s="124"/>
      <c r="M388" s="129"/>
      <c r="P388" s="130">
        <f>SUM(P389:P472)</f>
        <v>0</v>
      </c>
      <c r="R388" s="130">
        <f>SUM(R389:R472)</f>
        <v>1.7064273299999999</v>
      </c>
      <c r="T388" s="131">
        <f>SUM(T389:T472)</f>
        <v>0</v>
      </c>
      <c r="AR388" s="125" t="s">
        <v>86</v>
      </c>
      <c r="AT388" s="132" t="s">
        <v>75</v>
      </c>
      <c r="AU388" s="132" t="s">
        <v>84</v>
      </c>
      <c r="AY388" s="125" t="s">
        <v>165</v>
      </c>
      <c r="BK388" s="133">
        <f>SUM(BK389:BK472)</f>
        <v>0</v>
      </c>
    </row>
    <row r="389" spans="2:65" s="1" customFormat="1" ht="24.2" customHeight="1">
      <c r="B389" s="136"/>
      <c r="C389" s="137" t="s">
        <v>933</v>
      </c>
      <c r="D389" s="137" t="s">
        <v>167</v>
      </c>
      <c r="E389" s="138" t="s">
        <v>1764</v>
      </c>
      <c r="F389" s="139" t="s">
        <v>1765</v>
      </c>
      <c r="G389" s="140" t="s">
        <v>620</v>
      </c>
      <c r="H389" s="141">
        <v>226</v>
      </c>
      <c r="I389" s="142"/>
      <c r="J389" s="143">
        <f>ROUND(I389*H389,2)</f>
        <v>0</v>
      </c>
      <c r="K389" s="139" t="s">
        <v>1</v>
      </c>
      <c r="L389" s="32"/>
      <c r="M389" s="144" t="s">
        <v>1</v>
      </c>
      <c r="N389" s="145" t="s">
        <v>41</v>
      </c>
      <c r="P389" s="146">
        <f>O389*H389</f>
        <v>0</v>
      </c>
      <c r="Q389" s="146">
        <v>0</v>
      </c>
      <c r="R389" s="146">
        <f>Q389*H389</f>
        <v>0</v>
      </c>
      <c r="S389" s="146">
        <v>0</v>
      </c>
      <c r="T389" s="147">
        <f>S389*H389</f>
        <v>0</v>
      </c>
      <c r="AR389" s="148" t="s">
        <v>261</v>
      </c>
      <c r="AT389" s="148" t="s">
        <v>167</v>
      </c>
      <c r="AU389" s="148" t="s">
        <v>86</v>
      </c>
      <c r="AY389" s="17" t="s">
        <v>165</v>
      </c>
      <c r="BE389" s="149">
        <f>IF(N389="základní",J389,0)</f>
        <v>0</v>
      </c>
      <c r="BF389" s="149">
        <f>IF(N389="snížená",J389,0)</f>
        <v>0</v>
      </c>
      <c r="BG389" s="149">
        <f>IF(N389="zákl. přenesená",J389,0)</f>
        <v>0</v>
      </c>
      <c r="BH389" s="149">
        <f>IF(N389="sníž. přenesená",J389,0)</f>
        <v>0</v>
      </c>
      <c r="BI389" s="149">
        <f>IF(N389="nulová",J389,0)</f>
        <v>0</v>
      </c>
      <c r="BJ389" s="17" t="s">
        <v>84</v>
      </c>
      <c r="BK389" s="149">
        <f>ROUND(I389*H389,2)</f>
        <v>0</v>
      </c>
      <c r="BL389" s="17" t="s">
        <v>261</v>
      </c>
      <c r="BM389" s="148" t="s">
        <v>1766</v>
      </c>
    </row>
    <row r="390" spans="2:65" s="14" customFormat="1">
      <c r="B390" s="170"/>
      <c r="D390" s="154" t="s">
        <v>177</v>
      </c>
      <c r="E390" s="171" t="s">
        <v>1</v>
      </c>
      <c r="F390" s="172" t="s">
        <v>1363</v>
      </c>
      <c r="H390" s="171" t="s">
        <v>1</v>
      </c>
      <c r="I390" s="173"/>
      <c r="L390" s="170"/>
      <c r="M390" s="174"/>
      <c r="T390" s="175"/>
      <c r="AT390" s="171" t="s">
        <v>177</v>
      </c>
      <c r="AU390" s="171" t="s">
        <v>86</v>
      </c>
      <c r="AV390" s="14" t="s">
        <v>84</v>
      </c>
      <c r="AW390" s="14" t="s">
        <v>32</v>
      </c>
      <c r="AX390" s="14" t="s">
        <v>76</v>
      </c>
      <c r="AY390" s="171" t="s">
        <v>165</v>
      </c>
    </row>
    <row r="391" spans="2:65" s="12" customFormat="1">
      <c r="B391" s="156"/>
      <c r="D391" s="154" t="s">
        <v>177</v>
      </c>
      <c r="E391" s="157" t="s">
        <v>1</v>
      </c>
      <c r="F391" s="158" t="s">
        <v>1087</v>
      </c>
      <c r="H391" s="159">
        <v>226</v>
      </c>
      <c r="I391" s="160"/>
      <c r="L391" s="156"/>
      <c r="M391" s="161"/>
      <c r="T391" s="162"/>
      <c r="AT391" s="157" t="s">
        <v>177</v>
      </c>
      <c r="AU391" s="157" t="s">
        <v>86</v>
      </c>
      <c r="AV391" s="12" t="s">
        <v>86</v>
      </c>
      <c r="AW391" s="12" t="s">
        <v>32</v>
      </c>
      <c r="AX391" s="12" t="s">
        <v>84</v>
      </c>
      <c r="AY391" s="157" t="s">
        <v>165</v>
      </c>
    </row>
    <row r="392" spans="2:65" s="1" customFormat="1" ht="24.2" customHeight="1">
      <c r="B392" s="136"/>
      <c r="C392" s="176" t="s">
        <v>1136</v>
      </c>
      <c r="D392" s="176" t="s">
        <v>418</v>
      </c>
      <c r="E392" s="177" t="s">
        <v>1767</v>
      </c>
      <c r="F392" s="178" t="s">
        <v>1768</v>
      </c>
      <c r="G392" s="179" t="s">
        <v>620</v>
      </c>
      <c r="H392" s="180">
        <v>260.036</v>
      </c>
      <c r="I392" s="181"/>
      <c r="J392" s="182">
        <f>ROUND(I392*H392,2)</f>
        <v>0</v>
      </c>
      <c r="K392" s="178" t="s">
        <v>171</v>
      </c>
      <c r="L392" s="183"/>
      <c r="M392" s="184" t="s">
        <v>1</v>
      </c>
      <c r="N392" s="185" t="s">
        <v>41</v>
      </c>
      <c r="P392" s="146">
        <f>O392*H392</f>
        <v>0</v>
      </c>
      <c r="Q392" s="146">
        <v>9.7999999999999997E-4</v>
      </c>
      <c r="R392" s="146">
        <f>Q392*H392</f>
        <v>0.25483528</v>
      </c>
      <c r="S392" s="146">
        <v>0</v>
      </c>
      <c r="T392" s="147">
        <f>S392*H392</f>
        <v>0</v>
      </c>
      <c r="AR392" s="148" t="s">
        <v>357</v>
      </c>
      <c r="AT392" s="148" t="s">
        <v>418</v>
      </c>
      <c r="AU392" s="148" t="s">
        <v>86</v>
      </c>
      <c r="AY392" s="17" t="s">
        <v>165</v>
      </c>
      <c r="BE392" s="149">
        <f>IF(N392="základní",J392,0)</f>
        <v>0</v>
      </c>
      <c r="BF392" s="149">
        <f>IF(N392="snížená",J392,0)</f>
        <v>0</v>
      </c>
      <c r="BG392" s="149">
        <f>IF(N392="zákl. přenesená",J392,0)</f>
        <v>0</v>
      </c>
      <c r="BH392" s="149">
        <f>IF(N392="sníž. přenesená",J392,0)</f>
        <v>0</v>
      </c>
      <c r="BI392" s="149">
        <f>IF(N392="nulová",J392,0)</f>
        <v>0</v>
      </c>
      <c r="BJ392" s="17" t="s">
        <v>84</v>
      </c>
      <c r="BK392" s="149">
        <f>ROUND(I392*H392,2)</f>
        <v>0</v>
      </c>
      <c r="BL392" s="17" t="s">
        <v>261</v>
      </c>
      <c r="BM392" s="148" t="s">
        <v>1769</v>
      </c>
    </row>
    <row r="393" spans="2:65" s="12" customFormat="1">
      <c r="B393" s="156"/>
      <c r="D393" s="154" t="s">
        <v>177</v>
      </c>
      <c r="E393" s="157" t="s">
        <v>1</v>
      </c>
      <c r="F393" s="158" t="s">
        <v>1770</v>
      </c>
      <c r="H393" s="159">
        <v>260.036</v>
      </c>
      <c r="I393" s="160"/>
      <c r="L393" s="156"/>
      <c r="M393" s="161"/>
      <c r="T393" s="162"/>
      <c r="AT393" s="157" t="s">
        <v>177</v>
      </c>
      <c r="AU393" s="157" t="s">
        <v>86</v>
      </c>
      <c r="AV393" s="12" t="s">
        <v>86</v>
      </c>
      <c r="AW393" s="12" t="s">
        <v>32</v>
      </c>
      <c r="AX393" s="12" t="s">
        <v>84</v>
      </c>
      <c r="AY393" s="157" t="s">
        <v>165</v>
      </c>
    </row>
    <row r="394" spans="2:65" s="1" customFormat="1" ht="24.2" customHeight="1">
      <c r="B394" s="136"/>
      <c r="C394" s="137" t="s">
        <v>936</v>
      </c>
      <c r="D394" s="137" t="s">
        <v>167</v>
      </c>
      <c r="E394" s="138" t="s">
        <v>1771</v>
      </c>
      <c r="F394" s="139" t="s">
        <v>1772</v>
      </c>
      <c r="G394" s="140" t="s">
        <v>620</v>
      </c>
      <c r="H394" s="141">
        <v>273.04300000000001</v>
      </c>
      <c r="I394" s="142"/>
      <c r="J394" s="143">
        <f>ROUND(I394*H394,2)</f>
        <v>0</v>
      </c>
      <c r="K394" s="139" t="s">
        <v>171</v>
      </c>
      <c r="L394" s="32"/>
      <c r="M394" s="144" t="s">
        <v>1</v>
      </c>
      <c r="N394" s="145" t="s">
        <v>41</v>
      </c>
      <c r="P394" s="146">
        <f>O394*H394</f>
        <v>0</v>
      </c>
      <c r="Q394" s="146">
        <v>0</v>
      </c>
      <c r="R394" s="146">
        <f>Q394*H394</f>
        <v>0</v>
      </c>
      <c r="S394" s="146">
        <v>0</v>
      </c>
      <c r="T394" s="147">
        <f>S394*H394</f>
        <v>0</v>
      </c>
      <c r="AR394" s="148" t="s">
        <v>261</v>
      </c>
      <c r="AT394" s="148" t="s">
        <v>167</v>
      </c>
      <c r="AU394" s="148" t="s">
        <v>86</v>
      </c>
      <c r="AY394" s="17" t="s">
        <v>165</v>
      </c>
      <c r="BE394" s="149">
        <f>IF(N394="základní",J394,0)</f>
        <v>0</v>
      </c>
      <c r="BF394" s="149">
        <f>IF(N394="snížená",J394,0)</f>
        <v>0</v>
      </c>
      <c r="BG394" s="149">
        <f>IF(N394="zákl. přenesená",J394,0)</f>
        <v>0</v>
      </c>
      <c r="BH394" s="149">
        <f>IF(N394="sníž. přenesená",J394,0)</f>
        <v>0</v>
      </c>
      <c r="BI394" s="149">
        <f>IF(N394="nulová",J394,0)</f>
        <v>0</v>
      </c>
      <c r="BJ394" s="17" t="s">
        <v>84</v>
      </c>
      <c r="BK394" s="149">
        <f>ROUND(I394*H394,2)</f>
        <v>0</v>
      </c>
      <c r="BL394" s="17" t="s">
        <v>261</v>
      </c>
      <c r="BM394" s="148" t="s">
        <v>1773</v>
      </c>
    </row>
    <row r="395" spans="2:65" s="1" customFormat="1">
      <c r="B395" s="32"/>
      <c r="D395" s="150" t="s">
        <v>173</v>
      </c>
      <c r="F395" s="151" t="s">
        <v>1774</v>
      </c>
      <c r="I395" s="152"/>
      <c r="L395" s="32"/>
      <c r="M395" s="153"/>
      <c r="T395" s="56"/>
      <c r="AT395" s="17" t="s">
        <v>173</v>
      </c>
      <c r="AU395" s="17" t="s">
        <v>86</v>
      </c>
    </row>
    <row r="396" spans="2:65" s="14" customFormat="1">
      <c r="B396" s="170"/>
      <c r="D396" s="154" t="s">
        <v>177</v>
      </c>
      <c r="E396" s="171" t="s">
        <v>1</v>
      </c>
      <c r="F396" s="172" t="s">
        <v>1363</v>
      </c>
      <c r="H396" s="171" t="s">
        <v>1</v>
      </c>
      <c r="I396" s="173"/>
      <c r="L396" s="170"/>
      <c r="M396" s="174"/>
      <c r="T396" s="175"/>
      <c r="AT396" s="171" t="s">
        <v>177</v>
      </c>
      <c r="AU396" s="171" t="s">
        <v>86</v>
      </c>
      <c r="AV396" s="14" t="s">
        <v>84</v>
      </c>
      <c r="AW396" s="14" t="s">
        <v>32</v>
      </c>
      <c r="AX396" s="14" t="s">
        <v>76</v>
      </c>
      <c r="AY396" s="171" t="s">
        <v>165</v>
      </c>
    </row>
    <row r="397" spans="2:65" s="12" customFormat="1">
      <c r="B397" s="156"/>
      <c r="D397" s="154" t="s">
        <v>177</v>
      </c>
      <c r="E397" s="157" t="s">
        <v>1</v>
      </c>
      <c r="F397" s="158" t="s">
        <v>1775</v>
      </c>
      <c r="H397" s="159">
        <v>273.04300000000001</v>
      </c>
      <c r="I397" s="160"/>
      <c r="L397" s="156"/>
      <c r="M397" s="161"/>
      <c r="T397" s="162"/>
      <c r="AT397" s="157" t="s">
        <v>177</v>
      </c>
      <c r="AU397" s="157" t="s">
        <v>86</v>
      </c>
      <c r="AV397" s="12" t="s">
        <v>86</v>
      </c>
      <c r="AW397" s="12" t="s">
        <v>32</v>
      </c>
      <c r="AX397" s="12" t="s">
        <v>84</v>
      </c>
      <c r="AY397" s="157" t="s">
        <v>165</v>
      </c>
    </row>
    <row r="398" spans="2:65" s="1" customFormat="1" ht="24.2" customHeight="1">
      <c r="B398" s="136"/>
      <c r="C398" s="176" t="s">
        <v>1145</v>
      </c>
      <c r="D398" s="176" t="s">
        <v>418</v>
      </c>
      <c r="E398" s="177" t="s">
        <v>1776</v>
      </c>
      <c r="F398" s="178" t="s">
        <v>1777</v>
      </c>
      <c r="G398" s="179" t="s">
        <v>620</v>
      </c>
      <c r="H398" s="180">
        <v>314</v>
      </c>
      <c r="I398" s="181"/>
      <c r="J398" s="182">
        <f>ROUND(I398*H398,2)</f>
        <v>0</v>
      </c>
      <c r="K398" s="178" t="s">
        <v>171</v>
      </c>
      <c r="L398" s="183"/>
      <c r="M398" s="184" t="s">
        <v>1</v>
      </c>
      <c r="N398" s="185" t="s">
        <v>41</v>
      </c>
      <c r="P398" s="146">
        <f>O398*H398</f>
        <v>0</v>
      </c>
      <c r="Q398" s="146">
        <v>1.7000000000000001E-4</v>
      </c>
      <c r="R398" s="146">
        <f>Q398*H398</f>
        <v>5.3380000000000004E-2</v>
      </c>
      <c r="S398" s="146">
        <v>0</v>
      </c>
      <c r="T398" s="147">
        <f>S398*H398</f>
        <v>0</v>
      </c>
      <c r="AR398" s="148" t="s">
        <v>357</v>
      </c>
      <c r="AT398" s="148" t="s">
        <v>418</v>
      </c>
      <c r="AU398" s="148" t="s">
        <v>86</v>
      </c>
      <c r="AY398" s="17" t="s">
        <v>165</v>
      </c>
      <c r="BE398" s="149">
        <f>IF(N398="základní",J398,0)</f>
        <v>0</v>
      </c>
      <c r="BF398" s="149">
        <f>IF(N398="snížená",J398,0)</f>
        <v>0</v>
      </c>
      <c r="BG398" s="149">
        <f>IF(N398="zákl. přenesená",J398,0)</f>
        <v>0</v>
      </c>
      <c r="BH398" s="149">
        <f>IF(N398="sníž. přenesená",J398,0)</f>
        <v>0</v>
      </c>
      <c r="BI398" s="149">
        <f>IF(N398="nulová",J398,0)</f>
        <v>0</v>
      </c>
      <c r="BJ398" s="17" t="s">
        <v>84</v>
      </c>
      <c r="BK398" s="149">
        <f>ROUND(I398*H398,2)</f>
        <v>0</v>
      </c>
      <c r="BL398" s="17" t="s">
        <v>261</v>
      </c>
      <c r="BM398" s="148" t="s">
        <v>1778</v>
      </c>
    </row>
    <row r="399" spans="2:65" s="12" customFormat="1">
      <c r="B399" s="156"/>
      <c r="D399" s="154" t="s">
        <v>177</v>
      </c>
      <c r="E399" s="157" t="s">
        <v>1</v>
      </c>
      <c r="F399" s="158" t="s">
        <v>1779</v>
      </c>
      <c r="H399" s="159">
        <v>314</v>
      </c>
      <c r="I399" s="160"/>
      <c r="L399" s="156"/>
      <c r="M399" s="161"/>
      <c r="T399" s="162"/>
      <c r="AT399" s="157" t="s">
        <v>177</v>
      </c>
      <c r="AU399" s="157" t="s">
        <v>86</v>
      </c>
      <c r="AV399" s="12" t="s">
        <v>86</v>
      </c>
      <c r="AW399" s="12" t="s">
        <v>32</v>
      </c>
      <c r="AX399" s="12" t="s">
        <v>84</v>
      </c>
      <c r="AY399" s="157" t="s">
        <v>165</v>
      </c>
    </row>
    <row r="400" spans="2:65" s="1" customFormat="1" ht="24.2" customHeight="1">
      <c r="B400" s="136"/>
      <c r="C400" s="137" t="s">
        <v>939</v>
      </c>
      <c r="D400" s="137" t="s">
        <v>167</v>
      </c>
      <c r="E400" s="138" t="s">
        <v>1780</v>
      </c>
      <c r="F400" s="139" t="s">
        <v>1781</v>
      </c>
      <c r="G400" s="140" t="s">
        <v>620</v>
      </c>
      <c r="H400" s="141">
        <v>14.5</v>
      </c>
      <c r="I400" s="142"/>
      <c r="J400" s="143">
        <f>ROUND(I400*H400,2)</f>
        <v>0</v>
      </c>
      <c r="K400" s="139" t="s">
        <v>171</v>
      </c>
      <c r="L400" s="32"/>
      <c r="M400" s="144" t="s">
        <v>1</v>
      </c>
      <c r="N400" s="145" t="s">
        <v>41</v>
      </c>
      <c r="P400" s="146">
        <f>O400*H400</f>
        <v>0</v>
      </c>
      <c r="Q400" s="146">
        <v>0</v>
      </c>
      <c r="R400" s="146">
        <f>Q400*H400</f>
        <v>0</v>
      </c>
      <c r="S400" s="146">
        <v>0</v>
      </c>
      <c r="T400" s="147">
        <f>S400*H400</f>
        <v>0</v>
      </c>
      <c r="AR400" s="148" t="s">
        <v>261</v>
      </c>
      <c r="AT400" s="148" t="s">
        <v>167</v>
      </c>
      <c r="AU400" s="148" t="s">
        <v>86</v>
      </c>
      <c r="AY400" s="17" t="s">
        <v>165</v>
      </c>
      <c r="BE400" s="149">
        <f>IF(N400="základní",J400,0)</f>
        <v>0</v>
      </c>
      <c r="BF400" s="149">
        <f>IF(N400="snížená",J400,0)</f>
        <v>0</v>
      </c>
      <c r="BG400" s="149">
        <f>IF(N400="zákl. přenesená",J400,0)</f>
        <v>0</v>
      </c>
      <c r="BH400" s="149">
        <f>IF(N400="sníž. přenesená",J400,0)</f>
        <v>0</v>
      </c>
      <c r="BI400" s="149">
        <f>IF(N400="nulová",J400,0)</f>
        <v>0</v>
      </c>
      <c r="BJ400" s="17" t="s">
        <v>84</v>
      </c>
      <c r="BK400" s="149">
        <f>ROUND(I400*H400,2)</f>
        <v>0</v>
      </c>
      <c r="BL400" s="17" t="s">
        <v>261</v>
      </c>
      <c r="BM400" s="148" t="s">
        <v>1782</v>
      </c>
    </row>
    <row r="401" spans="2:65" s="1" customFormat="1">
      <c r="B401" s="32"/>
      <c r="D401" s="150" t="s">
        <v>173</v>
      </c>
      <c r="F401" s="151" t="s">
        <v>1783</v>
      </c>
      <c r="I401" s="152"/>
      <c r="L401" s="32"/>
      <c r="M401" s="153"/>
      <c r="T401" s="56"/>
      <c r="AT401" s="17" t="s">
        <v>173</v>
      </c>
      <c r="AU401" s="17" t="s">
        <v>86</v>
      </c>
    </row>
    <row r="402" spans="2:65" s="14" customFormat="1">
      <c r="B402" s="170"/>
      <c r="D402" s="154" t="s">
        <v>177</v>
      </c>
      <c r="E402" s="171" t="s">
        <v>1</v>
      </c>
      <c r="F402" s="172" t="s">
        <v>1363</v>
      </c>
      <c r="H402" s="171" t="s">
        <v>1</v>
      </c>
      <c r="I402" s="173"/>
      <c r="L402" s="170"/>
      <c r="M402" s="174"/>
      <c r="T402" s="175"/>
      <c r="AT402" s="171" t="s">
        <v>177</v>
      </c>
      <c r="AU402" s="171" t="s">
        <v>86</v>
      </c>
      <c r="AV402" s="14" t="s">
        <v>84</v>
      </c>
      <c r="AW402" s="14" t="s">
        <v>32</v>
      </c>
      <c r="AX402" s="14" t="s">
        <v>76</v>
      </c>
      <c r="AY402" s="171" t="s">
        <v>165</v>
      </c>
    </row>
    <row r="403" spans="2:65" s="12" customFormat="1">
      <c r="B403" s="156"/>
      <c r="D403" s="154" t="s">
        <v>177</v>
      </c>
      <c r="E403" s="157" t="s">
        <v>1</v>
      </c>
      <c r="F403" s="158" t="s">
        <v>1784</v>
      </c>
      <c r="H403" s="159">
        <v>14.5</v>
      </c>
      <c r="I403" s="160"/>
      <c r="L403" s="156"/>
      <c r="M403" s="161"/>
      <c r="T403" s="162"/>
      <c r="AT403" s="157" t="s">
        <v>177</v>
      </c>
      <c r="AU403" s="157" t="s">
        <v>86</v>
      </c>
      <c r="AV403" s="12" t="s">
        <v>86</v>
      </c>
      <c r="AW403" s="12" t="s">
        <v>32</v>
      </c>
      <c r="AX403" s="12" t="s">
        <v>84</v>
      </c>
      <c r="AY403" s="157" t="s">
        <v>165</v>
      </c>
    </row>
    <row r="404" spans="2:65" s="1" customFormat="1" ht="24.2" customHeight="1">
      <c r="B404" s="136"/>
      <c r="C404" s="176" t="s">
        <v>1153</v>
      </c>
      <c r="D404" s="176" t="s">
        <v>418</v>
      </c>
      <c r="E404" s="177" t="s">
        <v>1785</v>
      </c>
      <c r="F404" s="178" t="s">
        <v>1786</v>
      </c>
      <c r="G404" s="179" t="s">
        <v>620</v>
      </c>
      <c r="H404" s="180">
        <v>16.675000000000001</v>
      </c>
      <c r="I404" s="181"/>
      <c r="J404" s="182">
        <f>ROUND(I404*H404,2)</f>
        <v>0</v>
      </c>
      <c r="K404" s="178" t="s">
        <v>171</v>
      </c>
      <c r="L404" s="183"/>
      <c r="M404" s="184" t="s">
        <v>1</v>
      </c>
      <c r="N404" s="185" t="s">
        <v>41</v>
      </c>
      <c r="P404" s="146">
        <f>O404*H404</f>
        <v>0</v>
      </c>
      <c r="Q404" s="146">
        <v>2.4000000000000001E-4</v>
      </c>
      <c r="R404" s="146">
        <f>Q404*H404</f>
        <v>4.0020000000000003E-3</v>
      </c>
      <c r="S404" s="146">
        <v>0</v>
      </c>
      <c r="T404" s="147">
        <f>S404*H404</f>
        <v>0</v>
      </c>
      <c r="AR404" s="148" t="s">
        <v>357</v>
      </c>
      <c r="AT404" s="148" t="s">
        <v>418</v>
      </c>
      <c r="AU404" s="148" t="s">
        <v>86</v>
      </c>
      <c r="AY404" s="17" t="s">
        <v>165</v>
      </c>
      <c r="BE404" s="149">
        <f>IF(N404="základní",J404,0)</f>
        <v>0</v>
      </c>
      <c r="BF404" s="149">
        <f>IF(N404="snížená",J404,0)</f>
        <v>0</v>
      </c>
      <c r="BG404" s="149">
        <f>IF(N404="zákl. přenesená",J404,0)</f>
        <v>0</v>
      </c>
      <c r="BH404" s="149">
        <f>IF(N404="sníž. přenesená",J404,0)</f>
        <v>0</v>
      </c>
      <c r="BI404" s="149">
        <f>IF(N404="nulová",J404,0)</f>
        <v>0</v>
      </c>
      <c r="BJ404" s="17" t="s">
        <v>84</v>
      </c>
      <c r="BK404" s="149">
        <f>ROUND(I404*H404,2)</f>
        <v>0</v>
      </c>
      <c r="BL404" s="17" t="s">
        <v>261</v>
      </c>
      <c r="BM404" s="148" t="s">
        <v>1787</v>
      </c>
    </row>
    <row r="405" spans="2:65" s="12" customFormat="1">
      <c r="B405" s="156"/>
      <c r="D405" s="154" t="s">
        <v>177</v>
      </c>
      <c r="E405" s="157" t="s">
        <v>1</v>
      </c>
      <c r="F405" s="158" t="s">
        <v>1788</v>
      </c>
      <c r="H405" s="159">
        <v>16.675000000000001</v>
      </c>
      <c r="I405" s="160"/>
      <c r="L405" s="156"/>
      <c r="M405" s="161"/>
      <c r="T405" s="162"/>
      <c r="AT405" s="157" t="s">
        <v>177</v>
      </c>
      <c r="AU405" s="157" t="s">
        <v>86</v>
      </c>
      <c r="AV405" s="12" t="s">
        <v>86</v>
      </c>
      <c r="AW405" s="12" t="s">
        <v>32</v>
      </c>
      <c r="AX405" s="12" t="s">
        <v>84</v>
      </c>
      <c r="AY405" s="157" t="s">
        <v>165</v>
      </c>
    </row>
    <row r="406" spans="2:65" s="1" customFormat="1" ht="16.5" customHeight="1">
      <c r="B406" s="136"/>
      <c r="C406" s="137" t="s">
        <v>942</v>
      </c>
      <c r="D406" s="137" t="s">
        <v>167</v>
      </c>
      <c r="E406" s="138" t="s">
        <v>1789</v>
      </c>
      <c r="F406" s="139" t="s">
        <v>1790</v>
      </c>
      <c r="G406" s="140" t="s">
        <v>620</v>
      </c>
      <c r="H406" s="141">
        <v>71</v>
      </c>
      <c r="I406" s="142"/>
      <c r="J406" s="143">
        <f>ROUND(I406*H406,2)</f>
        <v>0</v>
      </c>
      <c r="K406" s="139" t="s">
        <v>171</v>
      </c>
      <c r="L406" s="32"/>
      <c r="M406" s="144" t="s">
        <v>1</v>
      </c>
      <c r="N406" s="145" t="s">
        <v>41</v>
      </c>
      <c r="P406" s="146">
        <f>O406*H406</f>
        <v>0</v>
      </c>
      <c r="Q406" s="146">
        <v>0</v>
      </c>
      <c r="R406" s="146">
        <f>Q406*H406</f>
        <v>0</v>
      </c>
      <c r="S406" s="146">
        <v>0</v>
      </c>
      <c r="T406" s="147">
        <f>S406*H406</f>
        <v>0</v>
      </c>
      <c r="AR406" s="148" t="s">
        <v>261</v>
      </c>
      <c r="AT406" s="148" t="s">
        <v>167</v>
      </c>
      <c r="AU406" s="148" t="s">
        <v>86</v>
      </c>
      <c r="AY406" s="17" t="s">
        <v>165</v>
      </c>
      <c r="BE406" s="149">
        <f>IF(N406="základní",J406,0)</f>
        <v>0</v>
      </c>
      <c r="BF406" s="149">
        <f>IF(N406="snížená",J406,0)</f>
        <v>0</v>
      </c>
      <c r="BG406" s="149">
        <f>IF(N406="zákl. přenesená",J406,0)</f>
        <v>0</v>
      </c>
      <c r="BH406" s="149">
        <f>IF(N406="sníž. přenesená",J406,0)</f>
        <v>0</v>
      </c>
      <c r="BI406" s="149">
        <f>IF(N406="nulová",J406,0)</f>
        <v>0</v>
      </c>
      <c r="BJ406" s="17" t="s">
        <v>84</v>
      </c>
      <c r="BK406" s="149">
        <f>ROUND(I406*H406,2)</f>
        <v>0</v>
      </c>
      <c r="BL406" s="17" t="s">
        <v>261</v>
      </c>
      <c r="BM406" s="148" t="s">
        <v>1791</v>
      </c>
    </row>
    <row r="407" spans="2:65" s="1" customFormat="1">
      <c r="B407" s="32"/>
      <c r="D407" s="150" t="s">
        <v>173</v>
      </c>
      <c r="F407" s="151" t="s">
        <v>1792</v>
      </c>
      <c r="I407" s="152"/>
      <c r="L407" s="32"/>
      <c r="M407" s="153"/>
      <c r="T407" s="56"/>
      <c r="AT407" s="17" t="s">
        <v>173</v>
      </c>
      <c r="AU407" s="17" t="s">
        <v>86</v>
      </c>
    </row>
    <row r="408" spans="2:65" s="14" customFormat="1">
      <c r="B408" s="170"/>
      <c r="D408" s="154" t="s">
        <v>177</v>
      </c>
      <c r="E408" s="171" t="s">
        <v>1</v>
      </c>
      <c r="F408" s="172" t="s">
        <v>1363</v>
      </c>
      <c r="H408" s="171" t="s">
        <v>1</v>
      </c>
      <c r="I408" s="173"/>
      <c r="L408" s="170"/>
      <c r="M408" s="174"/>
      <c r="T408" s="175"/>
      <c r="AT408" s="171" t="s">
        <v>177</v>
      </c>
      <c r="AU408" s="171" t="s">
        <v>86</v>
      </c>
      <c r="AV408" s="14" t="s">
        <v>84</v>
      </c>
      <c r="AW408" s="14" t="s">
        <v>32</v>
      </c>
      <c r="AX408" s="14" t="s">
        <v>76</v>
      </c>
      <c r="AY408" s="171" t="s">
        <v>165</v>
      </c>
    </row>
    <row r="409" spans="2:65" s="12" customFormat="1">
      <c r="B409" s="156"/>
      <c r="D409" s="154" t="s">
        <v>177</v>
      </c>
      <c r="E409" s="157" t="s">
        <v>1</v>
      </c>
      <c r="F409" s="158" t="s">
        <v>572</v>
      </c>
      <c r="H409" s="159">
        <v>71</v>
      </c>
      <c r="I409" s="160"/>
      <c r="L409" s="156"/>
      <c r="M409" s="161"/>
      <c r="T409" s="162"/>
      <c r="AT409" s="157" t="s">
        <v>177</v>
      </c>
      <c r="AU409" s="157" t="s">
        <v>86</v>
      </c>
      <c r="AV409" s="12" t="s">
        <v>86</v>
      </c>
      <c r="AW409" s="12" t="s">
        <v>32</v>
      </c>
      <c r="AX409" s="12" t="s">
        <v>84</v>
      </c>
      <c r="AY409" s="157" t="s">
        <v>165</v>
      </c>
    </row>
    <row r="410" spans="2:65" s="1" customFormat="1" ht="21.75" customHeight="1">
      <c r="B410" s="136"/>
      <c r="C410" s="176" t="s">
        <v>1161</v>
      </c>
      <c r="D410" s="176" t="s">
        <v>418</v>
      </c>
      <c r="E410" s="177" t="s">
        <v>1793</v>
      </c>
      <c r="F410" s="178" t="s">
        <v>1794</v>
      </c>
      <c r="G410" s="179" t="s">
        <v>620</v>
      </c>
      <c r="H410" s="180">
        <v>85.2</v>
      </c>
      <c r="I410" s="181"/>
      <c r="J410" s="182">
        <f>ROUND(I410*H410,2)</f>
        <v>0</v>
      </c>
      <c r="K410" s="178" t="s">
        <v>171</v>
      </c>
      <c r="L410" s="183"/>
      <c r="M410" s="184" t="s">
        <v>1</v>
      </c>
      <c r="N410" s="185" t="s">
        <v>41</v>
      </c>
      <c r="P410" s="146">
        <f>O410*H410</f>
        <v>0</v>
      </c>
      <c r="Q410" s="146">
        <v>6.0000000000000002E-5</v>
      </c>
      <c r="R410" s="146">
        <f>Q410*H410</f>
        <v>5.1120000000000002E-3</v>
      </c>
      <c r="S410" s="146">
        <v>0</v>
      </c>
      <c r="T410" s="147">
        <f>S410*H410</f>
        <v>0</v>
      </c>
      <c r="AR410" s="148" t="s">
        <v>357</v>
      </c>
      <c r="AT410" s="148" t="s">
        <v>418</v>
      </c>
      <c r="AU410" s="148" t="s">
        <v>86</v>
      </c>
      <c r="AY410" s="17" t="s">
        <v>165</v>
      </c>
      <c r="BE410" s="149">
        <f>IF(N410="základní",J410,0)</f>
        <v>0</v>
      </c>
      <c r="BF410" s="149">
        <f>IF(N410="snížená",J410,0)</f>
        <v>0</v>
      </c>
      <c r="BG410" s="149">
        <f>IF(N410="zákl. přenesená",J410,0)</f>
        <v>0</v>
      </c>
      <c r="BH410" s="149">
        <f>IF(N410="sníž. přenesená",J410,0)</f>
        <v>0</v>
      </c>
      <c r="BI410" s="149">
        <f>IF(N410="nulová",J410,0)</f>
        <v>0</v>
      </c>
      <c r="BJ410" s="17" t="s">
        <v>84</v>
      </c>
      <c r="BK410" s="149">
        <f>ROUND(I410*H410,2)</f>
        <v>0</v>
      </c>
      <c r="BL410" s="17" t="s">
        <v>261</v>
      </c>
      <c r="BM410" s="148" t="s">
        <v>1795</v>
      </c>
    </row>
    <row r="411" spans="2:65" s="12" customFormat="1">
      <c r="B411" s="156"/>
      <c r="D411" s="154" t="s">
        <v>177</v>
      </c>
      <c r="E411" s="157" t="s">
        <v>1</v>
      </c>
      <c r="F411" s="158" t="s">
        <v>1796</v>
      </c>
      <c r="H411" s="159">
        <v>85.2</v>
      </c>
      <c r="I411" s="160"/>
      <c r="L411" s="156"/>
      <c r="M411" s="161"/>
      <c r="T411" s="162"/>
      <c r="AT411" s="157" t="s">
        <v>177</v>
      </c>
      <c r="AU411" s="157" t="s">
        <v>86</v>
      </c>
      <c r="AV411" s="12" t="s">
        <v>86</v>
      </c>
      <c r="AW411" s="12" t="s">
        <v>32</v>
      </c>
      <c r="AX411" s="12" t="s">
        <v>84</v>
      </c>
      <c r="AY411" s="157" t="s">
        <v>165</v>
      </c>
    </row>
    <row r="412" spans="2:65" s="1" customFormat="1" ht="24.2" customHeight="1">
      <c r="B412" s="136"/>
      <c r="C412" s="137" t="s">
        <v>945</v>
      </c>
      <c r="D412" s="137" t="s">
        <v>167</v>
      </c>
      <c r="E412" s="138" t="s">
        <v>1797</v>
      </c>
      <c r="F412" s="139" t="s">
        <v>1798</v>
      </c>
      <c r="G412" s="140" t="s">
        <v>620</v>
      </c>
      <c r="H412" s="141">
        <v>74.8</v>
      </c>
      <c r="I412" s="142"/>
      <c r="J412" s="143">
        <f>ROUND(I412*H412,2)</f>
        <v>0</v>
      </c>
      <c r="K412" s="139" t="s">
        <v>171</v>
      </c>
      <c r="L412" s="32"/>
      <c r="M412" s="144" t="s">
        <v>1</v>
      </c>
      <c r="N412" s="145" t="s">
        <v>41</v>
      </c>
      <c r="P412" s="146">
        <f>O412*H412</f>
        <v>0</v>
      </c>
      <c r="Q412" s="146">
        <v>0</v>
      </c>
      <c r="R412" s="146">
        <f>Q412*H412</f>
        <v>0</v>
      </c>
      <c r="S412" s="146">
        <v>0</v>
      </c>
      <c r="T412" s="147">
        <f>S412*H412</f>
        <v>0</v>
      </c>
      <c r="AR412" s="148" t="s">
        <v>261</v>
      </c>
      <c r="AT412" s="148" t="s">
        <v>167</v>
      </c>
      <c r="AU412" s="148" t="s">
        <v>86</v>
      </c>
      <c r="AY412" s="17" t="s">
        <v>165</v>
      </c>
      <c r="BE412" s="149">
        <f>IF(N412="základní",J412,0)</f>
        <v>0</v>
      </c>
      <c r="BF412" s="149">
        <f>IF(N412="snížená",J412,0)</f>
        <v>0</v>
      </c>
      <c r="BG412" s="149">
        <f>IF(N412="zákl. přenesená",J412,0)</f>
        <v>0</v>
      </c>
      <c r="BH412" s="149">
        <f>IF(N412="sníž. přenesená",J412,0)</f>
        <v>0</v>
      </c>
      <c r="BI412" s="149">
        <f>IF(N412="nulová",J412,0)</f>
        <v>0</v>
      </c>
      <c r="BJ412" s="17" t="s">
        <v>84</v>
      </c>
      <c r="BK412" s="149">
        <f>ROUND(I412*H412,2)</f>
        <v>0</v>
      </c>
      <c r="BL412" s="17" t="s">
        <v>261</v>
      </c>
      <c r="BM412" s="148" t="s">
        <v>1799</v>
      </c>
    </row>
    <row r="413" spans="2:65" s="1" customFormat="1">
      <c r="B413" s="32"/>
      <c r="D413" s="150" t="s">
        <v>173</v>
      </c>
      <c r="F413" s="151" t="s">
        <v>1800</v>
      </c>
      <c r="I413" s="152"/>
      <c r="L413" s="32"/>
      <c r="M413" s="153"/>
      <c r="T413" s="56"/>
      <c r="AT413" s="17" t="s">
        <v>173</v>
      </c>
      <c r="AU413" s="17" t="s">
        <v>86</v>
      </c>
    </row>
    <row r="414" spans="2:65" s="14" customFormat="1">
      <c r="B414" s="170"/>
      <c r="D414" s="154" t="s">
        <v>177</v>
      </c>
      <c r="E414" s="171" t="s">
        <v>1</v>
      </c>
      <c r="F414" s="172" t="s">
        <v>1363</v>
      </c>
      <c r="H414" s="171" t="s">
        <v>1</v>
      </c>
      <c r="I414" s="173"/>
      <c r="L414" s="170"/>
      <c r="M414" s="174"/>
      <c r="T414" s="175"/>
      <c r="AT414" s="171" t="s">
        <v>177</v>
      </c>
      <c r="AU414" s="171" t="s">
        <v>86</v>
      </c>
      <c r="AV414" s="14" t="s">
        <v>84</v>
      </c>
      <c r="AW414" s="14" t="s">
        <v>32</v>
      </c>
      <c r="AX414" s="14" t="s">
        <v>76</v>
      </c>
      <c r="AY414" s="171" t="s">
        <v>165</v>
      </c>
    </row>
    <row r="415" spans="2:65" s="12" customFormat="1">
      <c r="B415" s="156"/>
      <c r="D415" s="154" t="s">
        <v>177</v>
      </c>
      <c r="E415" s="157" t="s">
        <v>1</v>
      </c>
      <c r="F415" s="158" t="s">
        <v>1801</v>
      </c>
      <c r="H415" s="159">
        <v>74.8</v>
      </c>
      <c r="I415" s="160"/>
      <c r="L415" s="156"/>
      <c r="M415" s="161"/>
      <c r="T415" s="162"/>
      <c r="AT415" s="157" t="s">
        <v>177</v>
      </c>
      <c r="AU415" s="157" t="s">
        <v>86</v>
      </c>
      <c r="AV415" s="12" t="s">
        <v>86</v>
      </c>
      <c r="AW415" s="12" t="s">
        <v>32</v>
      </c>
      <c r="AX415" s="12" t="s">
        <v>84</v>
      </c>
      <c r="AY415" s="157" t="s">
        <v>165</v>
      </c>
    </row>
    <row r="416" spans="2:65" s="1" customFormat="1" ht="24.2" customHeight="1">
      <c r="B416" s="136"/>
      <c r="C416" s="176" t="s">
        <v>1169</v>
      </c>
      <c r="D416" s="176" t="s">
        <v>418</v>
      </c>
      <c r="E416" s="177" t="s">
        <v>1802</v>
      </c>
      <c r="F416" s="178" t="s">
        <v>1803</v>
      </c>
      <c r="G416" s="179" t="s">
        <v>620</v>
      </c>
      <c r="H416" s="180">
        <v>86.02</v>
      </c>
      <c r="I416" s="181"/>
      <c r="J416" s="182">
        <f>ROUND(I416*H416,2)</f>
        <v>0</v>
      </c>
      <c r="K416" s="178" t="s">
        <v>171</v>
      </c>
      <c r="L416" s="183"/>
      <c r="M416" s="184" t="s">
        <v>1</v>
      </c>
      <c r="N416" s="185" t="s">
        <v>41</v>
      </c>
      <c r="P416" s="146">
        <f>O416*H416</f>
        <v>0</v>
      </c>
      <c r="Q416" s="146">
        <v>4.6000000000000001E-4</v>
      </c>
      <c r="R416" s="146">
        <f>Q416*H416</f>
        <v>3.9569199999999999E-2</v>
      </c>
      <c r="S416" s="146">
        <v>0</v>
      </c>
      <c r="T416" s="147">
        <f>S416*H416</f>
        <v>0</v>
      </c>
      <c r="AR416" s="148" t="s">
        <v>357</v>
      </c>
      <c r="AT416" s="148" t="s">
        <v>418</v>
      </c>
      <c r="AU416" s="148" t="s">
        <v>86</v>
      </c>
      <c r="AY416" s="17" t="s">
        <v>165</v>
      </c>
      <c r="BE416" s="149">
        <f>IF(N416="základní",J416,0)</f>
        <v>0</v>
      </c>
      <c r="BF416" s="149">
        <f>IF(N416="snížená",J416,0)</f>
        <v>0</v>
      </c>
      <c r="BG416" s="149">
        <f>IF(N416="zákl. přenesená",J416,0)</f>
        <v>0</v>
      </c>
      <c r="BH416" s="149">
        <f>IF(N416="sníž. přenesená",J416,0)</f>
        <v>0</v>
      </c>
      <c r="BI416" s="149">
        <f>IF(N416="nulová",J416,0)</f>
        <v>0</v>
      </c>
      <c r="BJ416" s="17" t="s">
        <v>84</v>
      </c>
      <c r="BK416" s="149">
        <f>ROUND(I416*H416,2)</f>
        <v>0</v>
      </c>
      <c r="BL416" s="17" t="s">
        <v>261</v>
      </c>
      <c r="BM416" s="148" t="s">
        <v>1804</v>
      </c>
    </row>
    <row r="417" spans="2:65" s="12" customFormat="1">
      <c r="B417" s="156"/>
      <c r="D417" s="154" t="s">
        <v>177</v>
      </c>
      <c r="E417" s="157" t="s">
        <v>1</v>
      </c>
      <c r="F417" s="158" t="s">
        <v>1805</v>
      </c>
      <c r="H417" s="159">
        <v>86.02</v>
      </c>
      <c r="I417" s="160"/>
      <c r="L417" s="156"/>
      <c r="M417" s="161"/>
      <c r="T417" s="162"/>
      <c r="AT417" s="157" t="s">
        <v>177</v>
      </c>
      <c r="AU417" s="157" t="s">
        <v>86</v>
      </c>
      <c r="AV417" s="12" t="s">
        <v>86</v>
      </c>
      <c r="AW417" s="12" t="s">
        <v>32</v>
      </c>
      <c r="AX417" s="12" t="s">
        <v>84</v>
      </c>
      <c r="AY417" s="157" t="s">
        <v>165</v>
      </c>
    </row>
    <row r="418" spans="2:65" s="1" customFormat="1" ht="24.2" customHeight="1">
      <c r="B418" s="136"/>
      <c r="C418" s="137" t="s">
        <v>948</v>
      </c>
      <c r="D418" s="137" t="s">
        <v>167</v>
      </c>
      <c r="E418" s="138" t="s">
        <v>1806</v>
      </c>
      <c r="F418" s="139" t="s">
        <v>1807</v>
      </c>
      <c r="G418" s="140" t="s">
        <v>620</v>
      </c>
      <c r="H418" s="141">
        <v>109.11</v>
      </c>
      <c r="I418" s="142"/>
      <c r="J418" s="143">
        <f>ROUND(I418*H418,2)</f>
        <v>0</v>
      </c>
      <c r="K418" s="139" t="s">
        <v>171</v>
      </c>
      <c r="L418" s="32"/>
      <c r="M418" s="144" t="s">
        <v>1</v>
      </c>
      <c r="N418" s="145" t="s">
        <v>41</v>
      </c>
      <c r="P418" s="146">
        <f>O418*H418</f>
        <v>0</v>
      </c>
      <c r="Q418" s="146">
        <v>0</v>
      </c>
      <c r="R418" s="146">
        <f>Q418*H418</f>
        <v>0</v>
      </c>
      <c r="S418" s="146">
        <v>0</v>
      </c>
      <c r="T418" s="147">
        <f>S418*H418</f>
        <v>0</v>
      </c>
      <c r="AR418" s="148" t="s">
        <v>261</v>
      </c>
      <c r="AT418" s="148" t="s">
        <v>167</v>
      </c>
      <c r="AU418" s="148" t="s">
        <v>86</v>
      </c>
      <c r="AY418" s="17" t="s">
        <v>165</v>
      </c>
      <c r="BE418" s="149">
        <f>IF(N418="základní",J418,0)</f>
        <v>0</v>
      </c>
      <c r="BF418" s="149">
        <f>IF(N418="snížená",J418,0)</f>
        <v>0</v>
      </c>
      <c r="BG418" s="149">
        <f>IF(N418="zákl. přenesená",J418,0)</f>
        <v>0</v>
      </c>
      <c r="BH418" s="149">
        <f>IF(N418="sníž. přenesená",J418,0)</f>
        <v>0</v>
      </c>
      <c r="BI418" s="149">
        <f>IF(N418="nulová",J418,0)</f>
        <v>0</v>
      </c>
      <c r="BJ418" s="17" t="s">
        <v>84</v>
      </c>
      <c r="BK418" s="149">
        <f>ROUND(I418*H418,2)</f>
        <v>0</v>
      </c>
      <c r="BL418" s="17" t="s">
        <v>261</v>
      </c>
      <c r="BM418" s="148" t="s">
        <v>1808</v>
      </c>
    </row>
    <row r="419" spans="2:65" s="1" customFormat="1">
      <c r="B419" s="32"/>
      <c r="D419" s="150" t="s">
        <v>173</v>
      </c>
      <c r="F419" s="151" t="s">
        <v>1809</v>
      </c>
      <c r="I419" s="152"/>
      <c r="L419" s="32"/>
      <c r="M419" s="153"/>
      <c r="T419" s="56"/>
      <c r="AT419" s="17" t="s">
        <v>173</v>
      </c>
      <c r="AU419" s="17" t="s">
        <v>86</v>
      </c>
    </row>
    <row r="420" spans="2:65" s="14" customFormat="1">
      <c r="B420" s="170"/>
      <c r="D420" s="154" t="s">
        <v>177</v>
      </c>
      <c r="E420" s="171" t="s">
        <v>1</v>
      </c>
      <c r="F420" s="172" t="s">
        <v>1363</v>
      </c>
      <c r="H420" s="171" t="s">
        <v>1</v>
      </c>
      <c r="I420" s="173"/>
      <c r="L420" s="170"/>
      <c r="M420" s="174"/>
      <c r="T420" s="175"/>
      <c r="AT420" s="171" t="s">
        <v>177</v>
      </c>
      <c r="AU420" s="171" t="s">
        <v>86</v>
      </c>
      <c r="AV420" s="14" t="s">
        <v>84</v>
      </c>
      <c r="AW420" s="14" t="s">
        <v>32</v>
      </c>
      <c r="AX420" s="14" t="s">
        <v>76</v>
      </c>
      <c r="AY420" s="171" t="s">
        <v>165</v>
      </c>
    </row>
    <row r="421" spans="2:65" s="14" customFormat="1">
      <c r="B421" s="170"/>
      <c r="D421" s="154" t="s">
        <v>177</v>
      </c>
      <c r="E421" s="171" t="s">
        <v>1</v>
      </c>
      <c r="F421" s="172" t="s">
        <v>1810</v>
      </c>
      <c r="H421" s="171" t="s">
        <v>1</v>
      </c>
      <c r="I421" s="173"/>
      <c r="L421" s="170"/>
      <c r="M421" s="174"/>
      <c r="T421" s="175"/>
      <c r="AT421" s="171" t="s">
        <v>177</v>
      </c>
      <c r="AU421" s="171" t="s">
        <v>86</v>
      </c>
      <c r="AV421" s="14" t="s">
        <v>84</v>
      </c>
      <c r="AW421" s="14" t="s">
        <v>32</v>
      </c>
      <c r="AX421" s="14" t="s">
        <v>76</v>
      </c>
      <c r="AY421" s="171" t="s">
        <v>165</v>
      </c>
    </row>
    <row r="422" spans="2:65" s="12" customFormat="1">
      <c r="B422" s="156"/>
      <c r="D422" s="154" t="s">
        <v>177</v>
      </c>
      <c r="E422" s="157" t="s">
        <v>1</v>
      </c>
      <c r="F422" s="158" t="s">
        <v>1811</v>
      </c>
      <c r="H422" s="159">
        <v>109.11</v>
      </c>
      <c r="I422" s="160"/>
      <c r="L422" s="156"/>
      <c r="M422" s="161"/>
      <c r="T422" s="162"/>
      <c r="AT422" s="157" t="s">
        <v>177</v>
      </c>
      <c r="AU422" s="157" t="s">
        <v>86</v>
      </c>
      <c r="AV422" s="12" t="s">
        <v>86</v>
      </c>
      <c r="AW422" s="12" t="s">
        <v>32</v>
      </c>
      <c r="AX422" s="12" t="s">
        <v>84</v>
      </c>
      <c r="AY422" s="157" t="s">
        <v>165</v>
      </c>
    </row>
    <row r="423" spans="2:65" s="1" customFormat="1" ht="24.2" customHeight="1">
      <c r="B423" s="136"/>
      <c r="C423" s="176" t="s">
        <v>1812</v>
      </c>
      <c r="D423" s="176" t="s">
        <v>418</v>
      </c>
      <c r="E423" s="177" t="s">
        <v>1785</v>
      </c>
      <c r="F423" s="178" t="s">
        <v>1786</v>
      </c>
      <c r="G423" s="179" t="s">
        <v>620</v>
      </c>
      <c r="H423" s="180">
        <v>101.476</v>
      </c>
      <c r="I423" s="181"/>
      <c r="J423" s="182">
        <f>ROUND(I423*H423,2)</f>
        <v>0</v>
      </c>
      <c r="K423" s="178" t="s">
        <v>171</v>
      </c>
      <c r="L423" s="183"/>
      <c r="M423" s="184" t="s">
        <v>1</v>
      </c>
      <c r="N423" s="185" t="s">
        <v>41</v>
      </c>
      <c r="P423" s="146">
        <f>O423*H423</f>
        <v>0</v>
      </c>
      <c r="Q423" s="146">
        <v>2.4000000000000001E-4</v>
      </c>
      <c r="R423" s="146">
        <f>Q423*H423</f>
        <v>2.4354239999999999E-2</v>
      </c>
      <c r="S423" s="146">
        <v>0</v>
      </c>
      <c r="T423" s="147">
        <f>S423*H423</f>
        <v>0</v>
      </c>
      <c r="AR423" s="148" t="s">
        <v>357</v>
      </c>
      <c r="AT423" s="148" t="s">
        <v>418</v>
      </c>
      <c r="AU423" s="148" t="s">
        <v>86</v>
      </c>
      <c r="AY423" s="17" t="s">
        <v>165</v>
      </c>
      <c r="BE423" s="149">
        <f>IF(N423="základní",J423,0)</f>
        <v>0</v>
      </c>
      <c r="BF423" s="149">
        <f>IF(N423="snížená",J423,0)</f>
        <v>0</v>
      </c>
      <c r="BG423" s="149">
        <f>IF(N423="zákl. přenesená",J423,0)</f>
        <v>0</v>
      </c>
      <c r="BH423" s="149">
        <f>IF(N423="sníž. přenesená",J423,0)</f>
        <v>0</v>
      </c>
      <c r="BI423" s="149">
        <f>IF(N423="nulová",J423,0)</f>
        <v>0</v>
      </c>
      <c r="BJ423" s="17" t="s">
        <v>84</v>
      </c>
      <c r="BK423" s="149">
        <f>ROUND(I423*H423,2)</f>
        <v>0</v>
      </c>
      <c r="BL423" s="17" t="s">
        <v>261</v>
      </c>
      <c r="BM423" s="148" t="s">
        <v>1813</v>
      </c>
    </row>
    <row r="424" spans="2:65" s="12" customFormat="1">
      <c r="B424" s="156"/>
      <c r="D424" s="154" t="s">
        <v>177</v>
      </c>
      <c r="E424" s="157" t="s">
        <v>1</v>
      </c>
      <c r="F424" s="158" t="s">
        <v>1814</v>
      </c>
      <c r="H424" s="159">
        <v>101.476</v>
      </c>
      <c r="I424" s="160"/>
      <c r="L424" s="156"/>
      <c r="M424" s="161"/>
      <c r="T424" s="162"/>
      <c r="AT424" s="157" t="s">
        <v>177</v>
      </c>
      <c r="AU424" s="157" t="s">
        <v>86</v>
      </c>
      <c r="AV424" s="12" t="s">
        <v>86</v>
      </c>
      <c r="AW424" s="12" t="s">
        <v>32</v>
      </c>
      <c r="AX424" s="12" t="s">
        <v>84</v>
      </c>
      <c r="AY424" s="157" t="s">
        <v>165</v>
      </c>
    </row>
    <row r="425" spans="2:65" s="1" customFormat="1" ht="24.2" customHeight="1">
      <c r="B425" s="136"/>
      <c r="C425" s="176" t="s">
        <v>951</v>
      </c>
      <c r="D425" s="176" t="s">
        <v>418</v>
      </c>
      <c r="E425" s="177" t="s">
        <v>1815</v>
      </c>
      <c r="F425" s="178" t="s">
        <v>1816</v>
      </c>
      <c r="G425" s="179" t="s">
        <v>620</v>
      </c>
      <c r="H425" s="180">
        <v>24.001000000000001</v>
      </c>
      <c r="I425" s="181"/>
      <c r="J425" s="182">
        <f>ROUND(I425*H425,2)</f>
        <v>0</v>
      </c>
      <c r="K425" s="178" t="s">
        <v>171</v>
      </c>
      <c r="L425" s="183"/>
      <c r="M425" s="184" t="s">
        <v>1</v>
      </c>
      <c r="N425" s="185" t="s">
        <v>41</v>
      </c>
      <c r="P425" s="146">
        <f>O425*H425</f>
        <v>0</v>
      </c>
      <c r="Q425" s="146">
        <v>1.8000000000000001E-4</v>
      </c>
      <c r="R425" s="146">
        <f>Q425*H425</f>
        <v>4.3201800000000007E-3</v>
      </c>
      <c r="S425" s="146">
        <v>0</v>
      </c>
      <c r="T425" s="147">
        <f>S425*H425</f>
        <v>0</v>
      </c>
      <c r="AR425" s="148" t="s">
        <v>357</v>
      </c>
      <c r="AT425" s="148" t="s">
        <v>418</v>
      </c>
      <c r="AU425" s="148" t="s">
        <v>86</v>
      </c>
      <c r="AY425" s="17" t="s">
        <v>165</v>
      </c>
      <c r="BE425" s="149">
        <f>IF(N425="základní",J425,0)</f>
        <v>0</v>
      </c>
      <c r="BF425" s="149">
        <f>IF(N425="snížená",J425,0)</f>
        <v>0</v>
      </c>
      <c r="BG425" s="149">
        <f>IF(N425="zákl. přenesená",J425,0)</f>
        <v>0</v>
      </c>
      <c r="BH425" s="149">
        <f>IF(N425="sníž. přenesená",J425,0)</f>
        <v>0</v>
      </c>
      <c r="BI425" s="149">
        <f>IF(N425="nulová",J425,0)</f>
        <v>0</v>
      </c>
      <c r="BJ425" s="17" t="s">
        <v>84</v>
      </c>
      <c r="BK425" s="149">
        <f>ROUND(I425*H425,2)</f>
        <v>0</v>
      </c>
      <c r="BL425" s="17" t="s">
        <v>261</v>
      </c>
      <c r="BM425" s="148" t="s">
        <v>1817</v>
      </c>
    </row>
    <row r="426" spans="2:65" s="12" customFormat="1">
      <c r="B426" s="156"/>
      <c r="D426" s="154" t="s">
        <v>177</v>
      </c>
      <c r="E426" s="157" t="s">
        <v>1</v>
      </c>
      <c r="F426" s="158" t="s">
        <v>1818</v>
      </c>
      <c r="H426" s="159">
        <v>24.001000000000001</v>
      </c>
      <c r="I426" s="160"/>
      <c r="L426" s="156"/>
      <c r="M426" s="161"/>
      <c r="T426" s="162"/>
      <c r="AT426" s="157" t="s">
        <v>177</v>
      </c>
      <c r="AU426" s="157" t="s">
        <v>86</v>
      </c>
      <c r="AV426" s="12" t="s">
        <v>86</v>
      </c>
      <c r="AW426" s="12" t="s">
        <v>32</v>
      </c>
      <c r="AX426" s="12" t="s">
        <v>84</v>
      </c>
      <c r="AY426" s="157" t="s">
        <v>165</v>
      </c>
    </row>
    <row r="427" spans="2:65" s="1" customFormat="1" ht="24.2" customHeight="1">
      <c r="B427" s="136"/>
      <c r="C427" s="137" t="s">
        <v>1819</v>
      </c>
      <c r="D427" s="137" t="s">
        <v>167</v>
      </c>
      <c r="E427" s="138" t="s">
        <v>1820</v>
      </c>
      <c r="F427" s="139" t="s">
        <v>1821</v>
      </c>
      <c r="G427" s="140" t="s">
        <v>620</v>
      </c>
      <c r="H427" s="141">
        <v>4499.13</v>
      </c>
      <c r="I427" s="142"/>
      <c r="J427" s="143">
        <f>ROUND(I427*H427,2)</f>
        <v>0</v>
      </c>
      <c r="K427" s="139" t="s">
        <v>171</v>
      </c>
      <c r="L427" s="32"/>
      <c r="M427" s="144" t="s">
        <v>1</v>
      </c>
      <c r="N427" s="145" t="s">
        <v>41</v>
      </c>
      <c r="P427" s="146">
        <f>O427*H427</f>
        <v>0</v>
      </c>
      <c r="Q427" s="146">
        <v>0</v>
      </c>
      <c r="R427" s="146">
        <f>Q427*H427</f>
        <v>0</v>
      </c>
      <c r="S427" s="146">
        <v>0</v>
      </c>
      <c r="T427" s="147">
        <f>S427*H427</f>
        <v>0</v>
      </c>
      <c r="AR427" s="148" t="s">
        <v>261</v>
      </c>
      <c r="AT427" s="148" t="s">
        <v>167</v>
      </c>
      <c r="AU427" s="148" t="s">
        <v>86</v>
      </c>
      <c r="AY427" s="17" t="s">
        <v>165</v>
      </c>
      <c r="BE427" s="149">
        <f>IF(N427="základní",J427,0)</f>
        <v>0</v>
      </c>
      <c r="BF427" s="149">
        <f>IF(N427="snížená",J427,0)</f>
        <v>0</v>
      </c>
      <c r="BG427" s="149">
        <f>IF(N427="zákl. přenesená",J427,0)</f>
        <v>0</v>
      </c>
      <c r="BH427" s="149">
        <f>IF(N427="sníž. přenesená",J427,0)</f>
        <v>0</v>
      </c>
      <c r="BI427" s="149">
        <f>IF(N427="nulová",J427,0)</f>
        <v>0</v>
      </c>
      <c r="BJ427" s="17" t="s">
        <v>84</v>
      </c>
      <c r="BK427" s="149">
        <f>ROUND(I427*H427,2)</f>
        <v>0</v>
      </c>
      <c r="BL427" s="17" t="s">
        <v>261</v>
      </c>
      <c r="BM427" s="148" t="s">
        <v>1822</v>
      </c>
    </row>
    <row r="428" spans="2:65" s="1" customFormat="1">
      <c r="B428" s="32"/>
      <c r="D428" s="150" t="s">
        <v>173</v>
      </c>
      <c r="F428" s="151" t="s">
        <v>1823</v>
      </c>
      <c r="I428" s="152"/>
      <c r="L428" s="32"/>
      <c r="M428" s="153"/>
      <c r="T428" s="56"/>
      <c r="AT428" s="17" t="s">
        <v>173</v>
      </c>
      <c r="AU428" s="17" t="s">
        <v>86</v>
      </c>
    </row>
    <row r="429" spans="2:65" s="14" customFormat="1">
      <c r="B429" s="170"/>
      <c r="D429" s="154" t="s">
        <v>177</v>
      </c>
      <c r="E429" s="171" t="s">
        <v>1</v>
      </c>
      <c r="F429" s="172" t="s">
        <v>1363</v>
      </c>
      <c r="H429" s="171" t="s">
        <v>1</v>
      </c>
      <c r="I429" s="173"/>
      <c r="L429" s="170"/>
      <c r="M429" s="174"/>
      <c r="T429" s="175"/>
      <c r="AT429" s="171" t="s">
        <v>177</v>
      </c>
      <c r="AU429" s="171" t="s">
        <v>86</v>
      </c>
      <c r="AV429" s="14" t="s">
        <v>84</v>
      </c>
      <c r="AW429" s="14" t="s">
        <v>32</v>
      </c>
      <c r="AX429" s="14" t="s">
        <v>76</v>
      </c>
      <c r="AY429" s="171" t="s">
        <v>165</v>
      </c>
    </row>
    <row r="430" spans="2:65" s="14" customFormat="1">
      <c r="B430" s="170"/>
      <c r="D430" s="154" t="s">
        <v>177</v>
      </c>
      <c r="E430" s="171" t="s">
        <v>1</v>
      </c>
      <c r="F430" s="172" t="s">
        <v>1824</v>
      </c>
      <c r="H430" s="171" t="s">
        <v>1</v>
      </c>
      <c r="I430" s="173"/>
      <c r="L430" s="170"/>
      <c r="M430" s="174"/>
      <c r="T430" s="175"/>
      <c r="AT430" s="171" t="s">
        <v>177</v>
      </c>
      <c r="AU430" s="171" t="s">
        <v>86</v>
      </c>
      <c r="AV430" s="14" t="s">
        <v>84</v>
      </c>
      <c r="AW430" s="14" t="s">
        <v>32</v>
      </c>
      <c r="AX430" s="14" t="s">
        <v>76</v>
      </c>
      <c r="AY430" s="171" t="s">
        <v>165</v>
      </c>
    </row>
    <row r="431" spans="2:65" s="12" customFormat="1">
      <c r="B431" s="156"/>
      <c r="D431" s="154" t="s">
        <v>177</v>
      </c>
      <c r="E431" s="157" t="s">
        <v>1</v>
      </c>
      <c r="F431" s="158" t="s">
        <v>1825</v>
      </c>
      <c r="H431" s="159">
        <v>4499.13</v>
      </c>
      <c r="I431" s="160"/>
      <c r="L431" s="156"/>
      <c r="M431" s="161"/>
      <c r="T431" s="162"/>
      <c r="AT431" s="157" t="s">
        <v>177</v>
      </c>
      <c r="AU431" s="157" t="s">
        <v>86</v>
      </c>
      <c r="AV431" s="12" t="s">
        <v>86</v>
      </c>
      <c r="AW431" s="12" t="s">
        <v>32</v>
      </c>
      <c r="AX431" s="12" t="s">
        <v>84</v>
      </c>
      <c r="AY431" s="157" t="s">
        <v>165</v>
      </c>
    </row>
    <row r="432" spans="2:65" s="1" customFormat="1" ht="24.2" customHeight="1">
      <c r="B432" s="136"/>
      <c r="C432" s="176" t="s">
        <v>954</v>
      </c>
      <c r="D432" s="176" t="s">
        <v>418</v>
      </c>
      <c r="E432" s="177" t="s">
        <v>1776</v>
      </c>
      <c r="F432" s="178" t="s">
        <v>1777</v>
      </c>
      <c r="G432" s="179" t="s">
        <v>620</v>
      </c>
      <c r="H432" s="180">
        <v>5119.9960000000001</v>
      </c>
      <c r="I432" s="181"/>
      <c r="J432" s="182">
        <f>ROUND(I432*H432,2)</f>
        <v>0</v>
      </c>
      <c r="K432" s="178" t="s">
        <v>171</v>
      </c>
      <c r="L432" s="183"/>
      <c r="M432" s="184" t="s">
        <v>1</v>
      </c>
      <c r="N432" s="185" t="s">
        <v>41</v>
      </c>
      <c r="P432" s="146">
        <f>O432*H432</f>
        <v>0</v>
      </c>
      <c r="Q432" s="146">
        <v>1.7000000000000001E-4</v>
      </c>
      <c r="R432" s="146">
        <f>Q432*H432</f>
        <v>0.87039932000000009</v>
      </c>
      <c r="S432" s="146">
        <v>0</v>
      </c>
      <c r="T432" s="147">
        <f>S432*H432</f>
        <v>0</v>
      </c>
      <c r="AR432" s="148" t="s">
        <v>357</v>
      </c>
      <c r="AT432" s="148" t="s">
        <v>418</v>
      </c>
      <c r="AU432" s="148" t="s">
        <v>86</v>
      </c>
      <c r="AY432" s="17" t="s">
        <v>165</v>
      </c>
      <c r="BE432" s="149">
        <f>IF(N432="základní",J432,0)</f>
        <v>0</v>
      </c>
      <c r="BF432" s="149">
        <f>IF(N432="snížená",J432,0)</f>
        <v>0</v>
      </c>
      <c r="BG432" s="149">
        <f>IF(N432="zákl. přenesená",J432,0)</f>
        <v>0</v>
      </c>
      <c r="BH432" s="149">
        <f>IF(N432="sníž. přenesená",J432,0)</f>
        <v>0</v>
      </c>
      <c r="BI432" s="149">
        <f>IF(N432="nulová",J432,0)</f>
        <v>0</v>
      </c>
      <c r="BJ432" s="17" t="s">
        <v>84</v>
      </c>
      <c r="BK432" s="149">
        <f>ROUND(I432*H432,2)</f>
        <v>0</v>
      </c>
      <c r="BL432" s="17" t="s">
        <v>261</v>
      </c>
      <c r="BM432" s="148" t="s">
        <v>1826</v>
      </c>
    </row>
    <row r="433" spans="2:65" s="12" customFormat="1">
      <c r="B433" s="156"/>
      <c r="D433" s="154" t="s">
        <v>177</v>
      </c>
      <c r="E433" s="157" t="s">
        <v>1</v>
      </c>
      <c r="F433" s="158" t="s">
        <v>1827</v>
      </c>
      <c r="H433" s="159">
        <v>5119.9960000000001</v>
      </c>
      <c r="I433" s="160"/>
      <c r="L433" s="156"/>
      <c r="M433" s="161"/>
      <c r="T433" s="162"/>
      <c r="AT433" s="157" t="s">
        <v>177</v>
      </c>
      <c r="AU433" s="157" t="s">
        <v>86</v>
      </c>
      <c r="AV433" s="12" t="s">
        <v>86</v>
      </c>
      <c r="AW433" s="12" t="s">
        <v>32</v>
      </c>
      <c r="AX433" s="12" t="s">
        <v>84</v>
      </c>
      <c r="AY433" s="157" t="s">
        <v>165</v>
      </c>
    </row>
    <row r="434" spans="2:65" s="1" customFormat="1" ht="24.2" customHeight="1">
      <c r="B434" s="136"/>
      <c r="C434" s="176" t="s">
        <v>1828</v>
      </c>
      <c r="D434" s="176" t="s">
        <v>418</v>
      </c>
      <c r="E434" s="177" t="s">
        <v>1829</v>
      </c>
      <c r="F434" s="178" t="s">
        <v>1830</v>
      </c>
      <c r="G434" s="179" t="s">
        <v>620</v>
      </c>
      <c r="H434" s="180">
        <v>54.003999999999998</v>
      </c>
      <c r="I434" s="181"/>
      <c r="J434" s="182">
        <f>ROUND(I434*H434,2)</f>
        <v>0</v>
      </c>
      <c r="K434" s="178" t="s">
        <v>171</v>
      </c>
      <c r="L434" s="183"/>
      <c r="M434" s="184" t="s">
        <v>1</v>
      </c>
      <c r="N434" s="185" t="s">
        <v>41</v>
      </c>
      <c r="P434" s="146">
        <f>O434*H434</f>
        <v>0</v>
      </c>
      <c r="Q434" s="146">
        <v>1.2999999999999999E-4</v>
      </c>
      <c r="R434" s="146">
        <f>Q434*H434</f>
        <v>7.0205199999999988E-3</v>
      </c>
      <c r="S434" s="146">
        <v>0</v>
      </c>
      <c r="T434" s="147">
        <f>S434*H434</f>
        <v>0</v>
      </c>
      <c r="AR434" s="148" t="s">
        <v>357</v>
      </c>
      <c r="AT434" s="148" t="s">
        <v>418</v>
      </c>
      <c r="AU434" s="148" t="s">
        <v>86</v>
      </c>
      <c r="AY434" s="17" t="s">
        <v>165</v>
      </c>
      <c r="BE434" s="149">
        <f>IF(N434="základní",J434,0)</f>
        <v>0</v>
      </c>
      <c r="BF434" s="149">
        <f>IF(N434="snížená",J434,0)</f>
        <v>0</v>
      </c>
      <c r="BG434" s="149">
        <f>IF(N434="zákl. přenesená",J434,0)</f>
        <v>0</v>
      </c>
      <c r="BH434" s="149">
        <f>IF(N434="sníž. přenesená",J434,0)</f>
        <v>0</v>
      </c>
      <c r="BI434" s="149">
        <f>IF(N434="nulová",J434,0)</f>
        <v>0</v>
      </c>
      <c r="BJ434" s="17" t="s">
        <v>84</v>
      </c>
      <c r="BK434" s="149">
        <f>ROUND(I434*H434,2)</f>
        <v>0</v>
      </c>
      <c r="BL434" s="17" t="s">
        <v>261</v>
      </c>
      <c r="BM434" s="148" t="s">
        <v>1831</v>
      </c>
    </row>
    <row r="435" spans="2:65" s="12" customFormat="1">
      <c r="B435" s="156"/>
      <c r="D435" s="154" t="s">
        <v>177</v>
      </c>
      <c r="E435" s="157" t="s">
        <v>1</v>
      </c>
      <c r="F435" s="158" t="s">
        <v>1832</v>
      </c>
      <c r="H435" s="159">
        <v>54.003999999999998</v>
      </c>
      <c r="I435" s="160"/>
      <c r="L435" s="156"/>
      <c r="M435" s="161"/>
      <c r="T435" s="162"/>
      <c r="AT435" s="157" t="s">
        <v>177</v>
      </c>
      <c r="AU435" s="157" t="s">
        <v>86</v>
      </c>
      <c r="AV435" s="12" t="s">
        <v>86</v>
      </c>
      <c r="AW435" s="12" t="s">
        <v>32</v>
      </c>
      <c r="AX435" s="12" t="s">
        <v>84</v>
      </c>
      <c r="AY435" s="157" t="s">
        <v>165</v>
      </c>
    </row>
    <row r="436" spans="2:65" s="1" customFormat="1" ht="16.5" customHeight="1">
      <c r="B436" s="136"/>
      <c r="C436" s="137" t="s">
        <v>957</v>
      </c>
      <c r="D436" s="137" t="s">
        <v>167</v>
      </c>
      <c r="E436" s="138" t="s">
        <v>1833</v>
      </c>
      <c r="F436" s="139" t="s">
        <v>1834</v>
      </c>
      <c r="G436" s="140" t="s">
        <v>620</v>
      </c>
      <c r="H436" s="141">
        <v>4495.6670000000004</v>
      </c>
      <c r="I436" s="142"/>
      <c r="J436" s="143">
        <f>ROUND(I436*H436,2)</f>
        <v>0</v>
      </c>
      <c r="K436" s="139" t="s">
        <v>171</v>
      </c>
      <c r="L436" s="32"/>
      <c r="M436" s="144" t="s">
        <v>1</v>
      </c>
      <c r="N436" s="145" t="s">
        <v>41</v>
      </c>
      <c r="P436" s="146">
        <f>O436*H436</f>
        <v>0</v>
      </c>
      <c r="Q436" s="146">
        <v>0</v>
      </c>
      <c r="R436" s="146">
        <f>Q436*H436</f>
        <v>0</v>
      </c>
      <c r="S436" s="146">
        <v>0</v>
      </c>
      <c r="T436" s="147">
        <f>S436*H436</f>
        <v>0</v>
      </c>
      <c r="AR436" s="148" t="s">
        <v>261</v>
      </c>
      <c r="AT436" s="148" t="s">
        <v>167</v>
      </c>
      <c r="AU436" s="148" t="s">
        <v>86</v>
      </c>
      <c r="AY436" s="17" t="s">
        <v>165</v>
      </c>
      <c r="BE436" s="149">
        <f>IF(N436="základní",J436,0)</f>
        <v>0</v>
      </c>
      <c r="BF436" s="149">
        <f>IF(N436="snížená",J436,0)</f>
        <v>0</v>
      </c>
      <c r="BG436" s="149">
        <f>IF(N436="zákl. přenesená",J436,0)</f>
        <v>0</v>
      </c>
      <c r="BH436" s="149">
        <f>IF(N436="sníž. přenesená",J436,0)</f>
        <v>0</v>
      </c>
      <c r="BI436" s="149">
        <f>IF(N436="nulová",J436,0)</f>
        <v>0</v>
      </c>
      <c r="BJ436" s="17" t="s">
        <v>84</v>
      </c>
      <c r="BK436" s="149">
        <f>ROUND(I436*H436,2)</f>
        <v>0</v>
      </c>
      <c r="BL436" s="17" t="s">
        <v>261</v>
      </c>
      <c r="BM436" s="148" t="s">
        <v>1835</v>
      </c>
    </row>
    <row r="437" spans="2:65" s="1" customFormat="1">
      <c r="B437" s="32"/>
      <c r="D437" s="150" t="s">
        <v>173</v>
      </c>
      <c r="F437" s="151" t="s">
        <v>1836</v>
      </c>
      <c r="I437" s="152"/>
      <c r="L437" s="32"/>
      <c r="M437" s="153"/>
      <c r="T437" s="56"/>
      <c r="AT437" s="17" t="s">
        <v>173</v>
      </c>
      <c r="AU437" s="17" t="s">
        <v>86</v>
      </c>
    </row>
    <row r="438" spans="2:65" s="1" customFormat="1" ht="21.75" customHeight="1">
      <c r="B438" s="136"/>
      <c r="C438" s="176" t="s">
        <v>1837</v>
      </c>
      <c r="D438" s="176" t="s">
        <v>418</v>
      </c>
      <c r="E438" s="177" t="s">
        <v>1793</v>
      </c>
      <c r="F438" s="178" t="s">
        <v>1794</v>
      </c>
      <c r="G438" s="179" t="s">
        <v>620</v>
      </c>
      <c r="H438" s="180">
        <v>5394.8</v>
      </c>
      <c r="I438" s="181"/>
      <c r="J438" s="182">
        <f>ROUND(I438*H438,2)</f>
        <v>0</v>
      </c>
      <c r="K438" s="178" t="s">
        <v>171</v>
      </c>
      <c r="L438" s="183"/>
      <c r="M438" s="184" t="s">
        <v>1</v>
      </c>
      <c r="N438" s="185" t="s">
        <v>41</v>
      </c>
      <c r="P438" s="146">
        <f>O438*H438</f>
        <v>0</v>
      </c>
      <c r="Q438" s="146">
        <v>6.0000000000000002E-5</v>
      </c>
      <c r="R438" s="146">
        <f>Q438*H438</f>
        <v>0.32368800000000003</v>
      </c>
      <c r="S438" s="146">
        <v>0</v>
      </c>
      <c r="T438" s="147">
        <f>S438*H438</f>
        <v>0</v>
      </c>
      <c r="AR438" s="148" t="s">
        <v>357</v>
      </c>
      <c r="AT438" s="148" t="s">
        <v>418</v>
      </c>
      <c r="AU438" s="148" t="s">
        <v>86</v>
      </c>
      <c r="AY438" s="17" t="s">
        <v>165</v>
      </c>
      <c r="BE438" s="149">
        <f>IF(N438="základní",J438,0)</f>
        <v>0</v>
      </c>
      <c r="BF438" s="149">
        <f>IF(N438="snížená",J438,0)</f>
        <v>0</v>
      </c>
      <c r="BG438" s="149">
        <f>IF(N438="zákl. přenesená",J438,0)</f>
        <v>0</v>
      </c>
      <c r="BH438" s="149">
        <f>IF(N438="sníž. přenesená",J438,0)</f>
        <v>0</v>
      </c>
      <c r="BI438" s="149">
        <f>IF(N438="nulová",J438,0)</f>
        <v>0</v>
      </c>
      <c r="BJ438" s="17" t="s">
        <v>84</v>
      </c>
      <c r="BK438" s="149">
        <f>ROUND(I438*H438,2)</f>
        <v>0</v>
      </c>
      <c r="BL438" s="17" t="s">
        <v>261</v>
      </c>
      <c r="BM438" s="148" t="s">
        <v>1838</v>
      </c>
    </row>
    <row r="439" spans="2:65" s="12" customFormat="1">
      <c r="B439" s="156"/>
      <c r="D439" s="154" t="s">
        <v>177</v>
      </c>
      <c r="E439" s="157" t="s">
        <v>1</v>
      </c>
      <c r="F439" s="158" t="s">
        <v>1839</v>
      </c>
      <c r="H439" s="159">
        <v>5394.8</v>
      </c>
      <c r="I439" s="160"/>
      <c r="L439" s="156"/>
      <c r="M439" s="161"/>
      <c r="T439" s="162"/>
      <c r="AT439" s="157" t="s">
        <v>177</v>
      </c>
      <c r="AU439" s="157" t="s">
        <v>86</v>
      </c>
      <c r="AV439" s="12" t="s">
        <v>86</v>
      </c>
      <c r="AW439" s="12" t="s">
        <v>32</v>
      </c>
      <c r="AX439" s="12" t="s">
        <v>84</v>
      </c>
      <c r="AY439" s="157" t="s">
        <v>165</v>
      </c>
    </row>
    <row r="440" spans="2:65" s="1" customFormat="1" ht="16.5" customHeight="1">
      <c r="B440" s="136"/>
      <c r="C440" s="137" t="s">
        <v>960</v>
      </c>
      <c r="D440" s="137" t="s">
        <v>167</v>
      </c>
      <c r="E440" s="138" t="s">
        <v>1840</v>
      </c>
      <c r="F440" s="139" t="s">
        <v>1841</v>
      </c>
      <c r="G440" s="140" t="s">
        <v>620</v>
      </c>
      <c r="H440" s="141">
        <v>39.130000000000003</v>
      </c>
      <c r="I440" s="142"/>
      <c r="J440" s="143">
        <f>ROUND(I440*H440,2)</f>
        <v>0</v>
      </c>
      <c r="K440" s="139" t="s">
        <v>171</v>
      </c>
      <c r="L440" s="32"/>
      <c r="M440" s="144" t="s">
        <v>1</v>
      </c>
      <c r="N440" s="145" t="s">
        <v>41</v>
      </c>
      <c r="P440" s="146">
        <f>O440*H440</f>
        <v>0</v>
      </c>
      <c r="Q440" s="146">
        <v>0</v>
      </c>
      <c r="R440" s="146">
        <f>Q440*H440</f>
        <v>0</v>
      </c>
      <c r="S440" s="146">
        <v>0</v>
      </c>
      <c r="T440" s="147">
        <f>S440*H440</f>
        <v>0</v>
      </c>
      <c r="AR440" s="148" t="s">
        <v>261</v>
      </c>
      <c r="AT440" s="148" t="s">
        <v>167</v>
      </c>
      <c r="AU440" s="148" t="s">
        <v>86</v>
      </c>
      <c r="AY440" s="17" t="s">
        <v>165</v>
      </c>
      <c r="BE440" s="149">
        <f>IF(N440="základní",J440,0)</f>
        <v>0</v>
      </c>
      <c r="BF440" s="149">
        <f>IF(N440="snížená",J440,0)</f>
        <v>0</v>
      </c>
      <c r="BG440" s="149">
        <f>IF(N440="zákl. přenesená",J440,0)</f>
        <v>0</v>
      </c>
      <c r="BH440" s="149">
        <f>IF(N440="sníž. přenesená",J440,0)</f>
        <v>0</v>
      </c>
      <c r="BI440" s="149">
        <f>IF(N440="nulová",J440,0)</f>
        <v>0</v>
      </c>
      <c r="BJ440" s="17" t="s">
        <v>84</v>
      </c>
      <c r="BK440" s="149">
        <f>ROUND(I440*H440,2)</f>
        <v>0</v>
      </c>
      <c r="BL440" s="17" t="s">
        <v>261</v>
      </c>
      <c r="BM440" s="148" t="s">
        <v>1842</v>
      </c>
    </row>
    <row r="441" spans="2:65" s="1" customFormat="1">
      <c r="B441" s="32"/>
      <c r="D441" s="150" t="s">
        <v>173</v>
      </c>
      <c r="F441" s="151" t="s">
        <v>1843</v>
      </c>
      <c r="I441" s="152"/>
      <c r="L441" s="32"/>
      <c r="M441" s="153"/>
      <c r="T441" s="56"/>
      <c r="AT441" s="17" t="s">
        <v>173</v>
      </c>
      <c r="AU441" s="17" t="s">
        <v>86</v>
      </c>
    </row>
    <row r="442" spans="2:65" s="14" customFormat="1">
      <c r="B442" s="170"/>
      <c r="D442" s="154" t="s">
        <v>177</v>
      </c>
      <c r="E442" s="171" t="s">
        <v>1</v>
      </c>
      <c r="F442" s="172" t="s">
        <v>1363</v>
      </c>
      <c r="H442" s="171" t="s">
        <v>1</v>
      </c>
      <c r="I442" s="173"/>
      <c r="L442" s="170"/>
      <c r="M442" s="174"/>
      <c r="T442" s="175"/>
      <c r="AT442" s="171" t="s">
        <v>177</v>
      </c>
      <c r="AU442" s="171" t="s">
        <v>86</v>
      </c>
      <c r="AV442" s="14" t="s">
        <v>84</v>
      </c>
      <c r="AW442" s="14" t="s">
        <v>32</v>
      </c>
      <c r="AX442" s="14" t="s">
        <v>76</v>
      </c>
      <c r="AY442" s="171" t="s">
        <v>165</v>
      </c>
    </row>
    <row r="443" spans="2:65" s="14" customFormat="1">
      <c r="B443" s="170"/>
      <c r="D443" s="154" t="s">
        <v>177</v>
      </c>
      <c r="E443" s="171" t="s">
        <v>1</v>
      </c>
      <c r="F443" s="172" t="s">
        <v>1844</v>
      </c>
      <c r="H443" s="171" t="s">
        <v>1</v>
      </c>
      <c r="I443" s="173"/>
      <c r="L443" s="170"/>
      <c r="M443" s="174"/>
      <c r="T443" s="175"/>
      <c r="AT443" s="171" t="s">
        <v>177</v>
      </c>
      <c r="AU443" s="171" t="s">
        <v>86</v>
      </c>
      <c r="AV443" s="14" t="s">
        <v>84</v>
      </c>
      <c r="AW443" s="14" t="s">
        <v>32</v>
      </c>
      <c r="AX443" s="14" t="s">
        <v>76</v>
      </c>
      <c r="AY443" s="171" t="s">
        <v>165</v>
      </c>
    </row>
    <row r="444" spans="2:65" s="12" customFormat="1">
      <c r="B444" s="156"/>
      <c r="D444" s="154" t="s">
        <v>177</v>
      </c>
      <c r="E444" s="157" t="s">
        <v>1</v>
      </c>
      <c r="F444" s="158" t="s">
        <v>1845</v>
      </c>
      <c r="H444" s="159">
        <v>39.130000000000003</v>
      </c>
      <c r="I444" s="160"/>
      <c r="L444" s="156"/>
      <c r="M444" s="161"/>
      <c r="T444" s="162"/>
      <c r="AT444" s="157" t="s">
        <v>177</v>
      </c>
      <c r="AU444" s="157" t="s">
        <v>86</v>
      </c>
      <c r="AV444" s="12" t="s">
        <v>86</v>
      </c>
      <c r="AW444" s="12" t="s">
        <v>32</v>
      </c>
      <c r="AX444" s="12" t="s">
        <v>84</v>
      </c>
      <c r="AY444" s="157" t="s">
        <v>165</v>
      </c>
    </row>
    <row r="445" spans="2:65" s="1" customFormat="1" ht="37.9" customHeight="1">
      <c r="B445" s="136"/>
      <c r="C445" s="176" t="s">
        <v>1846</v>
      </c>
      <c r="D445" s="176" t="s">
        <v>418</v>
      </c>
      <c r="E445" s="177" t="s">
        <v>1847</v>
      </c>
      <c r="F445" s="178" t="s">
        <v>1848</v>
      </c>
      <c r="G445" s="179" t="s">
        <v>620</v>
      </c>
      <c r="H445" s="180">
        <v>46.956000000000003</v>
      </c>
      <c r="I445" s="181"/>
      <c r="J445" s="182">
        <f>ROUND(I445*H445,2)</f>
        <v>0</v>
      </c>
      <c r="K445" s="178" t="s">
        <v>171</v>
      </c>
      <c r="L445" s="183"/>
      <c r="M445" s="184" t="s">
        <v>1</v>
      </c>
      <c r="N445" s="185" t="s">
        <v>41</v>
      </c>
      <c r="P445" s="146">
        <f>O445*H445</f>
        <v>0</v>
      </c>
      <c r="Q445" s="146">
        <v>1.2999999999999999E-4</v>
      </c>
      <c r="R445" s="146">
        <f>Q445*H445</f>
        <v>6.1042800000000001E-3</v>
      </c>
      <c r="S445" s="146">
        <v>0</v>
      </c>
      <c r="T445" s="147">
        <f>S445*H445</f>
        <v>0</v>
      </c>
      <c r="AR445" s="148" t="s">
        <v>357</v>
      </c>
      <c r="AT445" s="148" t="s">
        <v>418</v>
      </c>
      <c r="AU445" s="148" t="s">
        <v>86</v>
      </c>
      <c r="AY445" s="17" t="s">
        <v>165</v>
      </c>
      <c r="BE445" s="149">
        <f>IF(N445="základní",J445,0)</f>
        <v>0</v>
      </c>
      <c r="BF445" s="149">
        <f>IF(N445="snížená",J445,0)</f>
        <v>0</v>
      </c>
      <c r="BG445" s="149">
        <f>IF(N445="zákl. přenesená",J445,0)</f>
        <v>0</v>
      </c>
      <c r="BH445" s="149">
        <f>IF(N445="sníž. přenesená",J445,0)</f>
        <v>0</v>
      </c>
      <c r="BI445" s="149">
        <f>IF(N445="nulová",J445,0)</f>
        <v>0</v>
      </c>
      <c r="BJ445" s="17" t="s">
        <v>84</v>
      </c>
      <c r="BK445" s="149">
        <f>ROUND(I445*H445,2)</f>
        <v>0</v>
      </c>
      <c r="BL445" s="17" t="s">
        <v>261</v>
      </c>
      <c r="BM445" s="148" t="s">
        <v>1849</v>
      </c>
    </row>
    <row r="446" spans="2:65" s="12" customFormat="1">
      <c r="B446" s="156"/>
      <c r="D446" s="154" t="s">
        <v>177</v>
      </c>
      <c r="E446" s="157" t="s">
        <v>1</v>
      </c>
      <c r="F446" s="158" t="s">
        <v>1850</v>
      </c>
      <c r="H446" s="159">
        <v>46.956000000000003</v>
      </c>
      <c r="I446" s="160"/>
      <c r="L446" s="156"/>
      <c r="M446" s="161"/>
      <c r="T446" s="162"/>
      <c r="AT446" s="157" t="s">
        <v>177</v>
      </c>
      <c r="AU446" s="157" t="s">
        <v>86</v>
      </c>
      <c r="AV446" s="12" t="s">
        <v>86</v>
      </c>
      <c r="AW446" s="12" t="s">
        <v>32</v>
      </c>
      <c r="AX446" s="12" t="s">
        <v>84</v>
      </c>
      <c r="AY446" s="157" t="s">
        <v>165</v>
      </c>
    </row>
    <row r="447" spans="2:65" s="1" customFormat="1" ht="33" customHeight="1">
      <c r="B447" s="136"/>
      <c r="C447" s="137" t="s">
        <v>963</v>
      </c>
      <c r="D447" s="137" t="s">
        <v>167</v>
      </c>
      <c r="E447" s="138" t="s">
        <v>1851</v>
      </c>
      <c r="F447" s="139" t="s">
        <v>1852</v>
      </c>
      <c r="G447" s="140" t="s">
        <v>620</v>
      </c>
      <c r="H447" s="141">
        <v>669.57</v>
      </c>
      <c r="I447" s="142"/>
      <c r="J447" s="143">
        <f>ROUND(I447*H447,2)</f>
        <v>0</v>
      </c>
      <c r="K447" s="139" t="s">
        <v>171</v>
      </c>
      <c r="L447" s="32"/>
      <c r="M447" s="144" t="s">
        <v>1</v>
      </c>
      <c r="N447" s="145" t="s">
        <v>41</v>
      </c>
      <c r="P447" s="146">
        <f>O447*H447</f>
        <v>0</v>
      </c>
      <c r="Q447" s="146">
        <v>0</v>
      </c>
      <c r="R447" s="146">
        <f>Q447*H447</f>
        <v>0</v>
      </c>
      <c r="S447" s="146">
        <v>0</v>
      </c>
      <c r="T447" s="147">
        <f>S447*H447</f>
        <v>0</v>
      </c>
      <c r="AR447" s="148" t="s">
        <v>261</v>
      </c>
      <c r="AT447" s="148" t="s">
        <v>167</v>
      </c>
      <c r="AU447" s="148" t="s">
        <v>86</v>
      </c>
      <c r="AY447" s="17" t="s">
        <v>165</v>
      </c>
      <c r="BE447" s="149">
        <f>IF(N447="základní",J447,0)</f>
        <v>0</v>
      </c>
      <c r="BF447" s="149">
        <f>IF(N447="snížená",J447,0)</f>
        <v>0</v>
      </c>
      <c r="BG447" s="149">
        <f>IF(N447="zákl. přenesená",J447,0)</f>
        <v>0</v>
      </c>
      <c r="BH447" s="149">
        <f>IF(N447="sníž. přenesená",J447,0)</f>
        <v>0</v>
      </c>
      <c r="BI447" s="149">
        <f>IF(N447="nulová",J447,0)</f>
        <v>0</v>
      </c>
      <c r="BJ447" s="17" t="s">
        <v>84</v>
      </c>
      <c r="BK447" s="149">
        <f>ROUND(I447*H447,2)</f>
        <v>0</v>
      </c>
      <c r="BL447" s="17" t="s">
        <v>261</v>
      </c>
      <c r="BM447" s="148" t="s">
        <v>1853</v>
      </c>
    </row>
    <row r="448" spans="2:65" s="1" customFormat="1">
      <c r="B448" s="32"/>
      <c r="D448" s="150" t="s">
        <v>173</v>
      </c>
      <c r="F448" s="151" t="s">
        <v>1854</v>
      </c>
      <c r="I448" s="152"/>
      <c r="L448" s="32"/>
      <c r="M448" s="153"/>
      <c r="T448" s="56"/>
      <c r="AT448" s="17" t="s">
        <v>173</v>
      </c>
      <c r="AU448" s="17" t="s">
        <v>86</v>
      </c>
    </row>
    <row r="449" spans="2:65" s="14" customFormat="1">
      <c r="B449" s="170"/>
      <c r="D449" s="154" t="s">
        <v>177</v>
      </c>
      <c r="E449" s="171" t="s">
        <v>1</v>
      </c>
      <c r="F449" s="172" t="s">
        <v>1363</v>
      </c>
      <c r="H449" s="171" t="s">
        <v>1</v>
      </c>
      <c r="I449" s="173"/>
      <c r="L449" s="170"/>
      <c r="M449" s="174"/>
      <c r="T449" s="175"/>
      <c r="AT449" s="171" t="s">
        <v>177</v>
      </c>
      <c r="AU449" s="171" t="s">
        <v>86</v>
      </c>
      <c r="AV449" s="14" t="s">
        <v>84</v>
      </c>
      <c r="AW449" s="14" t="s">
        <v>32</v>
      </c>
      <c r="AX449" s="14" t="s">
        <v>76</v>
      </c>
      <c r="AY449" s="171" t="s">
        <v>165</v>
      </c>
    </row>
    <row r="450" spans="2:65" s="14" customFormat="1">
      <c r="B450" s="170"/>
      <c r="D450" s="154" t="s">
        <v>177</v>
      </c>
      <c r="E450" s="171" t="s">
        <v>1</v>
      </c>
      <c r="F450" s="172" t="s">
        <v>1855</v>
      </c>
      <c r="H450" s="171" t="s">
        <v>1</v>
      </c>
      <c r="I450" s="173"/>
      <c r="L450" s="170"/>
      <c r="M450" s="174"/>
      <c r="T450" s="175"/>
      <c r="AT450" s="171" t="s">
        <v>177</v>
      </c>
      <c r="AU450" s="171" t="s">
        <v>86</v>
      </c>
      <c r="AV450" s="14" t="s">
        <v>84</v>
      </c>
      <c r="AW450" s="14" t="s">
        <v>32</v>
      </c>
      <c r="AX450" s="14" t="s">
        <v>76</v>
      </c>
      <c r="AY450" s="171" t="s">
        <v>165</v>
      </c>
    </row>
    <row r="451" spans="2:65" s="12" customFormat="1">
      <c r="B451" s="156"/>
      <c r="D451" s="154" t="s">
        <v>177</v>
      </c>
      <c r="E451" s="157" t="s">
        <v>1</v>
      </c>
      <c r="F451" s="158" t="s">
        <v>1856</v>
      </c>
      <c r="H451" s="159">
        <v>669.57</v>
      </c>
      <c r="I451" s="160"/>
      <c r="L451" s="156"/>
      <c r="M451" s="161"/>
      <c r="T451" s="162"/>
      <c r="AT451" s="157" t="s">
        <v>177</v>
      </c>
      <c r="AU451" s="157" t="s">
        <v>86</v>
      </c>
      <c r="AV451" s="12" t="s">
        <v>86</v>
      </c>
      <c r="AW451" s="12" t="s">
        <v>32</v>
      </c>
      <c r="AX451" s="12" t="s">
        <v>84</v>
      </c>
      <c r="AY451" s="157" t="s">
        <v>165</v>
      </c>
    </row>
    <row r="452" spans="2:65" s="1" customFormat="1" ht="24.2" customHeight="1">
      <c r="B452" s="136"/>
      <c r="C452" s="176" t="s">
        <v>1857</v>
      </c>
      <c r="D452" s="176" t="s">
        <v>418</v>
      </c>
      <c r="E452" s="177" t="s">
        <v>1858</v>
      </c>
      <c r="F452" s="178" t="s">
        <v>1859</v>
      </c>
      <c r="G452" s="179" t="s">
        <v>620</v>
      </c>
      <c r="H452" s="180">
        <v>770.00599999999997</v>
      </c>
      <c r="I452" s="181"/>
      <c r="J452" s="182">
        <f>ROUND(I452*H452,2)</f>
        <v>0</v>
      </c>
      <c r="K452" s="178" t="s">
        <v>171</v>
      </c>
      <c r="L452" s="183"/>
      <c r="M452" s="184" t="s">
        <v>1</v>
      </c>
      <c r="N452" s="185" t="s">
        <v>41</v>
      </c>
      <c r="P452" s="146">
        <f>O452*H452</f>
        <v>0</v>
      </c>
      <c r="Q452" s="146">
        <v>1.1E-4</v>
      </c>
      <c r="R452" s="146">
        <f>Q452*H452</f>
        <v>8.4700659999999997E-2</v>
      </c>
      <c r="S452" s="146">
        <v>0</v>
      </c>
      <c r="T452" s="147">
        <f>S452*H452</f>
        <v>0</v>
      </c>
      <c r="AR452" s="148" t="s">
        <v>357</v>
      </c>
      <c r="AT452" s="148" t="s">
        <v>418</v>
      </c>
      <c r="AU452" s="148" t="s">
        <v>86</v>
      </c>
      <c r="AY452" s="17" t="s">
        <v>165</v>
      </c>
      <c r="BE452" s="149">
        <f>IF(N452="základní",J452,0)</f>
        <v>0</v>
      </c>
      <c r="BF452" s="149">
        <f>IF(N452="snížená",J452,0)</f>
        <v>0</v>
      </c>
      <c r="BG452" s="149">
        <f>IF(N452="zákl. přenesená",J452,0)</f>
        <v>0</v>
      </c>
      <c r="BH452" s="149">
        <f>IF(N452="sníž. přenesená",J452,0)</f>
        <v>0</v>
      </c>
      <c r="BI452" s="149">
        <f>IF(N452="nulová",J452,0)</f>
        <v>0</v>
      </c>
      <c r="BJ452" s="17" t="s">
        <v>84</v>
      </c>
      <c r="BK452" s="149">
        <f>ROUND(I452*H452,2)</f>
        <v>0</v>
      </c>
      <c r="BL452" s="17" t="s">
        <v>261</v>
      </c>
      <c r="BM452" s="148" t="s">
        <v>1860</v>
      </c>
    </row>
    <row r="453" spans="2:65" s="12" customFormat="1">
      <c r="B453" s="156"/>
      <c r="D453" s="154" t="s">
        <v>177</v>
      </c>
      <c r="E453" s="157" t="s">
        <v>1</v>
      </c>
      <c r="F453" s="158" t="s">
        <v>1861</v>
      </c>
      <c r="H453" s="159">
        <v>770.00599999999997</v>
      </c>
      <c r="I453" s="160"/>
      <c r="L453" s="156"/>
      <c r="M453" s="161"/>
      <c r="T453" s="162"/>
      <c r="AT453" s="157" t="s">
        <v>177</v>
      </c>
      <c r="AU453" s="157" t="s">
        <v>86</v>
      </c>
      <c r="AV453" s="12" t="s">
        <v>86</v>
      </c>
      <c r="AW453" s="12" t="s">
        <v>32</v>
      </c>
      <c r="AX453" s="12" t="s">
        <v>84</v>
      </c>
      <c r="AY453" s="157" t="s">
        <v>165</v>
      </c>
    </row>
    <row r="454" spans="2:65" s="1" customFormat="1" ht="24.2" customHeight="1">
      <c r="B454" s="136"/>
      <c r="C454" s="137" t="s">
        <v>966</v>
      </c>
      <c r="D454" s="137" t="s">
        <v>167</v>
      </c>
      <c r="E454" s="138" t="s">
        <v>1862</v>
      </c>
      <c r="F454" s="139" t="s">
        <v>1863</v>
      </c>
      <c r="G454" s="140" t="s">
        <v>620</v>
      </c>
      <c r="H454" s="141">
        <v>226.1</v>
      </c>
      <c r="I454" s="142"/>
      <c r="J454" s="143">
        <f>ROUND(I454*H454,2)</f>
        <v>0</v>
      </c>
      <c r="K454" s="139" t="s">
        <v>171</v>
      </c>
      <c r="L454" s="32"/>
      <c r="M454" s="144" t="s">
        <v>1</v>
      </c>
      <c r="N454" s="145" t="s">
        <v>41</v>
      </c>
      <c r="P454" s="146">
        <f>O454*H454</f>
        <v>0</v>
      </c>
      <c r="Q454" s="146">
        <v>0</v>
      </c>
      <c r="R454" s="146">
        <f>Q454*H454</f>
        <v>0</v>
      </c>
      <c r="S454" s="146">
        <v>0</v>
      </c>
      <c r="T454" s="147">
        <f>S454*H454</f>
        <v>0</v>
      </c>
      <c r="AR454" s="148" t="s">
        <v>261</v>
      </c>
      <c r="AT454" s="148" t="s">
        <v>167</v>
      </c>
      <c r="AU454" s="148" t="s">
        <v>86</v>
      </c>
      <c r="AY454" s="17" t="s">
        <v>165</v>
      </c>
      <c r="BE454" s="149">
        <f>IF(N454="základní",J454,0)</f>
        <v>0</v>
      </c>
      <c r="BF454" s="149">
        <f>IF(N454="snížená",J454,0)</f>
        <v>0</v>
      </c>
      <c r="BG454" s="149">
        <f>IF(N454="zákl. přenesená",J454,0)</f>
        <v>0</v>
      </c>
      <c r="BH454" s="149">
        <f>IF(N454="sníž. přenesená",J454,0)</f>
        <v>0</v>
      </c>
      <c r="BI454" s="149">
        <f>IF(N454="nulová",J454,0)</f>
        <v>0</v>
      </c>
      <c r="BJ454" s="17" t="s">
        <v>84</v>
      </c>
      <c r="BK454" s="149">
        <f>ROUND(I454*H454,2)</f>
        <v>0</v>
      </c>
      <c r="BL454" s="17" t="s">
        <v>261</v>
      </c>
      <c r="BM454" s="148" t="s">
        <v>1864</v>
      </c>
    </row>
    <row r="455" spans="2:65" s="1" customFormat="1">
      <c r="B455" s="32"/>
      <c r="D455" s="150" t="s">
        <v>173</v>
      </c>
      <c r="F455" s="151" t="s">
        <v>1865</v>
      </c>
      <c r="I455" s="152"/>
      <c r="L455" s="32"/>
      <c r="M455" s="153"/>
      <c r="T455" s="56"/>
      <c r="AT455" s="17" t="s">
        <v>173</v>
      </c>
      <c r="AU455" s="17" t="s">
        <v>86</v>
      </c>
    </row>
    <row r="456" spans="2:65" s="14" customFormat="1">
      <c r="B456" s="170"/>
      <c r="D456" s="154" t="s">
        <v>177</v>
      </c>
      <c r="E456" s="171" t="s">
        <v>1</v>
      </c>
      <c r="F456" s="172" t="s">
        <v>1363</v>
      </c>
      <c r="H456" s="171" t="s">
        <v>1</v>
      </c>
      <c r="I456" s="173"/>
      <c r="L456" s="170"/>
      <c r="M456" s="174"/>
      <c r="T456" s="175"/>
      <c r="AT456" s="171" t="s">
        <v>177</v>
      </c>
      <c r="AU456" s="171" t="s">
        <v>86</v>
      </c>
      <c r="AV456" s="14" t="s">
        <v>84</v>
      </c>
      <c r="AW456" s="14" t="s">
        <v>32</v>
      </c>
      <c r="AX456" s="14" t="s">
        <v>76</v>
      </c>
      <c r="AY456" s="171" t="s">
        <v>165</v>
      </c>
    </row>
    <row r="457" spans="2:65" s="14" customFormat="1">
      <c r="B457" s="170"/>
      <c r="D457" s="154" t="s">
        <v>177</v>
      </c>
      <c r="E457" s="171" t="s">
        <v>1</v>
      </c>
      <c r="F457" s="172" t="s">
        <v>1855</v>
      </c>
      <c r="H457" s="171" t="s">
        <v>1</v>
      </c>
      <c r="I457" s="173"/>
      <c r="L457" s="170"/>
      <c r="M457" s="174"/>
      <c r="T457" s="175"/>
      <c r="AT457" s="171" t="s">
        <v>177</v>
      </c>
      <c r="AU457" s="171" t="s">
        <v>86</v>
      </c>
      <c r="AV457" s="14" t="s">
        <v>84</v>
      </c>
      <c r="AW457" s="14" t="s">
        <v>32</v>
      </c>
      <c r="AX457" s="14" t="s">
        <v>76</v>
      </c>
      <c r="AY457" s="171" t="s">
        <v>165</v>
      </c>
    </row>
    <row r="458" spans="2:65" s="12" customFormat="1">
      <c r="B458" s="156"/>
      <c r="D458" s="154" t="s">
        <v>177</v>
      </c>
      <c r="E458" s="157" t="s">
        <v>1</v>
      </c>
      <c r="F458" s="158" t="s">
        <v>1866</v>
      </c>
      <c r="H458" s="159">
        <v>226.1</v>
      </c>
      <c r="I458" s="160"/>
      <c r="L458" s="156"/>
      <c r="M458" s="161"/>
      <c r="T458" s="162"/>
      <c r="AT458" s="157" t="s">
        <v>177</v>
      </c>
      <c r="AU458" s="157" t="s">
        <v>86</v>
      </c>
      <c r="AV458" s="12" t="s">
        <v>86</v>
      </c>
      <c r="AW458" s="12" t="s">
        <v>32</v>
      </c>
      <c r="AX458" s="12" t="s">
        <v>84</v>
      </c>
      <c r="AY458" s="157" t="s">
        <v>165</v>
      </c>
    </row>
    <row r="459" spans="2:65" s="1" customFormat="1" ht="16.5" customHeight="1">
      <c r="B459" s="136"/>
      <c r="C459" s="176" t="s">
        <v>1867</v>
      </c>
      <c r="D459" s="176" t="s">
        <v>418</v>
      </c>
      <c r="E459" s="177" t="s">
        <v>1868</v>
      </c>
      <c r="F459" s="178" t="s">
        <v>1869</v>
      </c>
      <c r="G459" s="179" t="s">
        <v>620</v>
      </c>
      <c r="H459" s="180">
        <v>260.01499999999999</v>
      </c>
      <c r="I459" s="181"/>
      <c r="J459" s="182">
        <f>ROUND(I459*H459,2)</f>
        <v>0</v>
      </c>
      <c r="K459" s="178" t="s">
        <v>171</v>
      </c>
      <c r="L459" s="183"/>
      <c r="M459" s="184" t="s">
        <v>1</v>
      </c>
      <c r="N459" s="185" t="s">
        <v>41</v>
      </c>
      <c r="P459" s="146">
        <f>O459*H459</f>
        <v>0</v>
      </c>
      <c r="Q459" s="146">
        <v>1.1E-4</v>
      </c>
      <c r="R459" s="146">
        <f>Q459*H459</f>
        <v>2.8601649999999999E-2</v>
      </c>
      <c r="S459" s="146">
        <v>0</v>
      </c>
      <c r="T459" s="147">
        <f>S459*H459</f>
        <v>0</v>
      </c>
      <c r="AR459" s="148" t="s">
        <v>357</v>
      </c>
      <c r="AT459" s="148" t="s">
        <v>418</v>
      </c>
      <c r="AU459" s="148" t="s">
        <v>86</v>
      </c>
      <c r="AY459" s="17" t="s">
        <v>165</v>
      </c>
      <c r="BE459" s="149">
        <f>IF(N459="základní",J459,0)</f>
        <v>0</v>
      </c>
      <c r="BF459" s="149">
        <f>IF(N459="snížená",J459,0)</f>
        <v>0</v>
      </c>
      <c r="BG459" s="149">
        <f>IF(N459="zákl. přenesená",J459,0)</f>
        <v>0</v>
      </c>
      <c r="BH459" s="149">
        <f>IF(N459="sníž. přenesená",J459,0)</f>
        <v>0</v>
      </c>
      <c r="BI459" s="149">
        <f>IF(N459="nulová",J459,0)</f>
        <v>0</v>
      </c>
      <c r="BJ459" s="17" t="s">
        <v>84</v>
      </c>
      <c r="BK459" s="149">
        <f>ROUND(I459*H459,2)</f>
        <v>0</v>
      </c>
      <c r="BL459" s="17" t="s">
        <v>261</v>
      </c>
      <c r="BM459" s="148" t="s">
        <v>1870</v>
      </c>
    </row>
    <row r="460" spans="2:65" s="12" customFormat="1">
      <c r="B460" s="156"/>
      <c r="D460" s="154" t="s">
        <v>177</v>
      </c>
      <c r="E460" s="157" t="s">
        <v>1</v>
      </c>
      <c r="F460" s="158" t="s">
        <v>1871</v>
      </c>
      <c r="H460" s="159">
        <v>260.01499999999999</v>
      </c>
      <c r="I460" s="160"/>
      <c r="L460" s="156"/>
      <c r="M460" s="161"/>
      <c r="T460" s="162"/>
      <c r="AT460" s="157" t="s">
        <v>177</v>
      </c>
      <c r="AU460" s="157" t="s">
        <v>86</v>
      </c>
      <c r="AV460" s="12" t="s">
        <v>86</v>
      </c>
      <c r="AW460" s="12" t="s">
        <v>32</v>
      </c>
      <c r="AX460" s="12" t="s">
        <v>84</v>
      </c>
      <c r="AY460" s="157" t="s">
        <v>165</v>
      </c>
    </row>
    <row r="461" spans="2:65" s="1" customFormat="1" ht="21.75" customHeight="1">
      <c r="B461" s="136"/>
      <c r="C461" s="137" t="s">
        <v>969</v>
      </c>
      <c r="D461" s="137" t="s">
        <v>167</v>
      </c>
      <c r="E461" s="138" t="s">
        <v>1872</v>
      </c>
      <c r="F461" s="139" t="s">
        <v>1873</v>
      </c>
      <c r="G461" s="140" t="s">
        <v>448</v>
      </c>
      <c r="H461" s="141">
        <v>404</v>
      </c>
      <c r="I461" s="142"/>
      <c r="J461" s="143">
        <f>ROUND(I461*H461,2)</f>
        <v>0</v>
      </c>
      <c r="K461" s="139" t="s">
        <v>171</v>
      </c>
      <c r="L461" s="32"/>
      <c r="M461" s="144" t="s">
        <v>1</v>
      </c>
      <c r="N461" s="145" t="s">
        <v>41</v>
      </c>
      <c r="P461" s="146">
        <f>O461*H461</f>
        <v>0</v>
      </c>
      <c r="Q461" s="146">
        <v>0</v>
      </c>
      <c r="R461" s="146">
        <f>Q461*H461</f>
        <v>0</v>
      </c>
      <c r="S461" s="146">
        <v>0</v>
      </c>
      <c r="T461" s="147">
        <f>S461*H461</f>
        <v>0</v>
      </c>
      <c r="AR461" s="148" t="s">
        <v>261</v>
      </c>
      <c r="AT461" s="148" t="s">
        <v>167</v>
      </c>
      <c r="AU461" s="148" t="s">
        <v>86</v>
      </c>
      <c r="AY461" s="17" t="s">
        <v>165</v>
      </c>
      <c r="BE461" s="149">
        <f>IF(N461="základní",J461,0)</f>
        <v>0</v>
      </c>
      <c r="BF461" s="149">
        <f>IF(N461="snížená",J461,0)</f>
        <v>0</v>
      </c>
      <c r="BG461" s="149">
        <f>IF(N461="zákl. přenesená",J461,0)</f>
        <v>0</v>
      </c>
      <c r="BH461" s="149">
        <f>IF(N461="sníž. přenesená",J461,0)</f>
        <v>0</v>
      </c>
      <c r="BI461" s="149">
        <f>IF(N461="nulová",J461,0)</f>
        <v>0</v>
      </c>
      <c r="BJ461" s="17" t="s">
        <v>84</v>
      </c>
      <c r="BK461" s="149">
        <f>ROUND(I461*H461,2)</f>
        <v>0</v>
      </c>
      <c r="BL461" s="17" t="s">
        <v>261</v>
      </c>
      <c r="BM461" s="148" t="s">
        <v>1874</v>
      </c>
    </row>
    <row r="462" spans="2:65" s="1" customFormat="1">
      <c r="B462" s="32"/>
      <c r="D462" s="150" t="s">
        <v>173</v>
      </c>
      <c r="F462" s="151" t="s">
        <v>1875</v>
      </c>
      <c r="I462" s="152"/>
      <c r="L462" s="32"/>
      <c r="M462" s="153"/>
      <c r="T462" s="56"/>
      <c r="AT462" s="17" t="s">
        <v>173</v>
      </c>
      <c r="AU462" s="17" t="s">
        <v>86</v>
      </c>
    </row>
    <row r="463" spans="2:65" s="1" customFormat="1" ht="21.75" customHeight="1">
      <c r="B463" s="136"/>
      <c r="C463" s="137" t="s">
        <v>1876</v>
      </c>
      <c r="D463" s="137" t="s">
        <v>167</v>
      </c>
      <c r="E463" s="138" t="s">
        <v>1877</v>
      </c>
      <c r="F463" s="139" t="s">
        <v>1878</v>
      </c>
      <c r="G463" s="140" t="s">
        <v>448</v>
      </c>
      <c r="H463" s="141">
        <v>10</v>
      </c>
      <c r="I463" s="142"/>
      <c r="J463" s="143">
        <f>ROUND(I463*H463,2)</f>
        <v>0</v>
      </c>
      <c r="K463" s="139" t="s">
        <v>171</v>
      </c>
      <c r="L463" s="32"/>
      <c r="M463" s="144" t="s">
        <v>1</v>
      </c>
      <c r="N463" s="145" t="s">
        <v>41</v>
      </c>
      <c r="P463" s="146">
        <f>O463*H463</f>
        <v>0</v>
      </c>
      <c r="Q463" s="146">
        <v>0</v>
      </c>
      <c r="R463" s="146">
        <f>Q463*H463</f>
        <v>0</v>
      </c>
      <c r="S463" s="146">
        <v>0</v>
      </c>
      <c r="T463" s="147">
        <f>S463*H463</f>
        <v>0</v>
      </c>
      <c r="AR463" s="148" t="s">
        <v>261</v>
      </c>
      <c r="AT463" s="148" t="s">
        <v>167</v>
      </c>
      <c r="AU463" s="148" t="s">
        <v>86</v>
      </c>
      <c r="AY463" s="17" t="s">
        <v>165</v>
      </c>
      <c r="BE463" s="149">
        <f>IF(N463="základní",J463,0)</f>
        <v>0</v>
      </c>
      <c r="BF463" s="149">
        <f>IF(N463="snížená",J463,0)</f>
        <v>0</v>
      </c>
      <c r="BG463" s="149">
        <f>IF(N463="zákl. přenesená",J463,0)</f>
        <v>0</v>
      </c>
      <c r="BH463" s="149">
        <f>IF(N463="sníž. přenesená",J463,0)</f>
        <v>0</v>
      </c>
      <c r="BI463" s="149">
        <f>IF(N463="nulová",J463,0)</f>
        <v>0</v>
      </c>
      <c r="BJ463" s="17" t="s">
        <v>84</v>
      </c>
      <c r="BK463" s="149">
        <f>ROUND(I463*H463,2)</f>
        <v>0</v>
      </c>
      <c r="BL463" s="17" t="s">
        <v>261</v>
      </c>
      <c r="BM463" s="148" t="s">
        <v>1879</v>
      </c>
    </row>
    <row r="464" spans="2:65" s="1" customFormat="1">
      <c r="B464" s="32"/>
      <c r="D464" s="150" t="s">
        <v>173</v>
      </c>
      <c r="F464" s="151" t="s">
        <v>1880</v>
      </c>
      <c r="I464" s="152"/>
      <c r="L464" s="32"/>
      <c r="M464" s="153"/>
      <c r="T464" s="56"/>
      <c r="AT464" s="17" t="s">
        <v>173</v>
      </c>
      <c r="AU464" s="17" t="s">
        <v>86</v>
      </c>
    </row>
    <row r="465" spans="2:65" s="1" customFormat="1" ht="21.75" customHeight="1">
      <c r="B465" s="136"/>
      <c r="C465" s="137" t="s">
        <v>972</v>
      </c>
      <c r="D465" s="137" t="s">
        <v>167</v>
      </c>
      <c r="E465" s="138" t="s">
        <v>1881</v>
      </c>
      <c r="F465" s="139" t="s">
        <v>1882</v>
      </c>
      <c r="G465" s="140" t="s">
        <v>448</v>
      </c>
      <c r="H465" s="141">
        <v>20</v>
      </c>
      <c r="I465" s="142"/>
      <c r="J465" s="143">
        <f>ROUND(I465*H465,2)</f>
        <v>0</v>
      </c>
      <c r="K465" s="139" t="s">
        <v>171</v>
      </c>
      <c r="L465" s="32"/>
      <c r="M465" s="144" t="s">
        <v>1</v>
      </c>
      <c r="N465" s="145" t="s">
        <v>41</v>
      </c>
      <c r="P465" s="146">
        <f>O465*H465</f>
        <v>0</v>
      </c>
      <c r="Q465" s="146">
        <v>0</v>
      </c>
      <c r="R465" s="146">
        <f>Q465*H465</f>
        <v>0</v>
      </c>
      <c r="S465" s="146">
        <v>0</v>
      </c>
      <c r="T465" s="147">
        <f>S465*H465</f>
        <v>0</v>
      </c>
      <c r="AR465" s="148" t="s">
        <v>261</v>
      </c>
      <c r="AT465" s="148" t="s">
        <v>167</v>
      </c>
      <c r="AU465" s="148" t="s">
        <v>86</v>
      </c>
      <c r="AY465" s="17" t="s">
        <v>165</v>
      </c>
      <c r="BE465" s="149">
        <f>IF(N465="základní",J465,0)</f>
        <v>0</v>
      </c>
      <c r="BF465" s="149">
        <f>IF(N465="snížená",J465,0)</f>
        <v>0</v>
      </c>
      <c r="BG465" s="149">
        <f>IF(N465="zákl. přenesená",J465,0)</f>
        <v>0</v>
      </c>
      <c r="BH465" s="149">
        <f>IF(N465="sníž. přenesená",J465,0)</f>
        <v>0</v>
      </c>
      <c r="BI465" s="149">
        <f>IF(N465="nulová",J465,0)</f>
        <v>0</v>
      </c>
      <c r="BJ465" s="17" t="s">
        <v>84</v>
      </c>
      <c r="BK465" s="149">
        <f>ROUND(I465*H465,2)</f>
        <v>0</v>
      </c>
      <c r="BL465" s="17" t="s">
        <v>261</v>
      </c>
      <c r="BM465" s="148" t="s">
        <v>1883</v>
      </c>
    </row>
    <row r="466" spans="2:65" s="1" customFormat="1">
      <c r="B466" s="32"/>
      <c r="D466" s="150" t="s">
        <v>173</v>
      </c>
      <c r="F466" s="151" t="s">
        <v>1884</v>
      </c>
      <c r="I466" s="152"/>
      <c r="L466" s="32"/>
      <c r="M466" s="153"/>
      <c r="T466" s="56"/>
      <c r="AT466" s="17" t="s">
        <v>173</v>
      </c>
      <c r="AU466" s="17" t="s">
        <v>86</v>
      </c>
    </row>
    <row r="467" spans="2:65" s="1" customFormat="1" ht="24.2" customHeight="1">
      <c r="B467" s="136"/>
      <c r="C467" s="137" t="s">
        <v>1885</v>
      </c>
      <c r="D467" s="137" t="s">
        <v>167</v>
      </c>
      <c r="E467" s="138" t="s">
        <v>1886</v>
      </c>
      <c r="F467" s="139" t="s">
        <v>1887</v>
      </c>
      <c r="G467" s="140" t="s">
        <v>448</v>
      </c>
      <c r="H467" s="141">
        <v>34</v>
      </c>
      <c r="I467" s="142"/>
      <c r="J467" s="143">
        <f>ROUND(I467*H467,2)</f>
        <v>0</v>
      </c>
      <c r="K467" s="139" t="s">
        <v>171</v>
      </c>
      <c r="L467" s="32"/>
      <c r="M467" s="144" t="s">
        <v>1</v>
      </c>
      <c r="N467" s="145" t="s">
        <v>41</v>
      </c>
      <c r="P467" s="146">
        <f>O467*H467</f>
        <v>0</v>
      </c>
      <c r="Q467" s="146">
        <v>0</v>
      </c>
      <c r="R467" s="146">
        <f>Q467*H467</f>
        <v>0</v>
      </c>
      <c r="S467" s="146">
        <v>0</v>
      </c>
      <c r="T467" s="147">
        <f>S467*H467</f>
        <v>0</v>
      </c>
      <c r="AR467" s="148" t="s">
        <v>261</v>
      </c>
      <c r="AT467" s="148" t="s">
        <v>167</v>
      </c>
      <c r="AU467" s="148" t="s">
        <v>86</v>
      </c>
      <c r="AY467" s="17" t="s">
        <v>165</v>
      </c>
      <c r="BE467" s="149">
        <f>IF(N467="základní",J467,0)</f>
        <v>0</v>
      </c>
      <c r="BF467" s="149">
        <f>IF(N467="snížená",J467,0)</f>
        <v>0</v>
      </c>
      <c r="BG467" s="149">
        <f>IF(N467="zákl. přenesená",J467,0)</f>
        <v>0</v>
      </c>
      <c r="BH467" s="149">
        <f>IF(N467="sníž. přenesená",J467,0)</f>
        <v>0</v>
      </c>
      <c r="BI467" s="149">
        <f>IF(N467="nulová",J467,0)</f>
        <v>0</v>
      </c>
      <c r="BJ467" s="17" t="s">
        <v>84</v>
      </c>
      <c r="BK467" s="149">
        <f>ROUND(I467*H467,2)</f>
        <v>0</v>
      </c>
      <c r="BL467" s="17" t="s">
        <v>261</v>
      </c>
      <c r="BM467" s="148" t="s">
        <v>1888</v>
      </c>
    </row>
    <row r="468" spans="2:65" s="1" customFormat="1">
      <c r="B468" s="32"/>
      <c r="D468" s="150" t="s">
        <v>173</v>
      </c>
      <c r="F468" s="151" t="s">
        <v>1889</v>
      </c>
      <c r="I468" s="152"/>
      <c r="L468" s="32"/>
      <c r="M468" s="153"/>
      <c r="T468" s="56"/>
      <c r="AT468" s="17" t="s">
        <v>173</v>
      </c>
      <c r="AU468" s="17" t="s">
        <v>86</v>
      </c>
    </row>
    <row r="469" spans="2:65" s="14" customFormat="1">
      <c r="B469" s="170"/>
      <c r="D469" s="154" t="s">
        <v>177</v>
      </c>
      <c r="E469" s="171" t="s">
        <v>1</v>
      </c>
      <c r="F469" s="172" t="s">
        <v>1890</v>
      </c>
      <c r="H469" s="171" t="s">
        <v>1</v>
      </c>
      <c r="I469" s="173"/>
      <c r="L469" s="170"/>
      <c r="M469" s="174"/>
      <c r="T469" s="175"/>
      <c r="AT469" s="171" t="s">
        <v>177</v>
      </c>
      <c r="AU469" s="171" t="s">
        <v>86</v>
      </c>
      <c r="AV469" s="14" t="s">
        <v>84</v>
      </c>
      <c r="AW469" s="14" t="s">
        <v>32</v>
      </c>
      <c r="AX469" s="14" t="s">
        <v>76</v>
      </c>
      <c r="AY469" s="171" t="s">
        <v>165</v>
      </c>
    </row>
    <row r="470" spans="2:65" s="12" customFormat="1">
      <c r="B470" s="156"/>
      <c r="D470" s="154" t="s">
        <v>177</v>
      </c>
      <c r="E470" s="157" t="s">
        <v>1</v>
      </c>
      <c r="F470" s="158" t="s">
        <v>1891</v>
      </c>
      <c r="H470" s="159">
        <v>34</v>
      </c>
      <c r="I470" s="160"/>
      <c r="L470" s="156"/>
      <c r="M470" s="161"/>
      <c r="T470" s="162"/>
      <c r="AT470" s="157" t="s">
        <v>177</v>
      </c>
      <c r="AU470" s="157" t="s">
        <v>86</v>
      </c>
      <c r="AV470" s="12" t="s">
        <v>86</v>
      </c>
      <c r="AW470" s="12" t="s">
        <v>32</v>
      </c>
      <c r="AX470" s="12" t="s">
        <v>84</v>
      </c>
      <c r="AY470" s="157" t="s">
        <v>165</v>
      </c>
    </row>
    <row r="471" spans="2:65" s="1" customFormat="1" ht="16.5" customHeight="1">
      <c r="B471" s="136"/>
      <c r="C471" s="176" t="s">
        <v>975</v>
      </c>
      <c r="D471" s="176" t="s">
        <v>418</v>
      </c>
      <c r="E471" s="177" t="s">
        <v>1892</v>
      </c>
      <c r="F471" s="178" t="s">
        <v>1893</v>
      </c>
      <c r="G471" s="179" t="s">
        <v>448</v>
      </c>
      <c r="H471" s="180">
        <v>26</v>
      </c>
      <c r="I471" s="181"/>
      <c r="J471" s="182">
        <f>ROUND(I471*H471,2)</f>
        <v>0</v>
      </c>
      <c r="K471" s="178" t="s">
        <v>171</v>
      </c>
      <c r="L471" s="183"/>
      <c r="M471" s="184" t="s">
        <v>1</v>
      </c>
      <c r="N471" s="185" t="s">
        <v>41</v>
      </c>
      <c r="P471" s="146">
        <f>O471*H471</f>
        <v>0</v>
      </c>
      <c r="Q471" s="146">
        <v>1.0000000000000001E-5</v>
      </c>
      <c r="R471" s="146">
        <f>Q471*H471</f>
        <v>2.6000000000000003E-4</v>
      </c>
      <c r="S471" s="146">
        <v>0</v>
      </c>
      <c r="T471" s="147">
        <f>S471*H471</f>
        <v>0</v>
      </c>
      <c r="AR471" s="148" t="s">
        <v>357</v>
      </c>
      <c r="AT471" s="148" t="s">
        <v>418</v>
      </c>
      <c r="AU471" s="148" t="s">
        <v>86</v>
      </c>
      <c r="AY471" s="17" t="s">
        <v>165</v>
      </c>
      <c r="BE471" s="149">
        <f>IF(N471="základní",J471,0)</f>
        <v>0</v>
      </c>
      <c r="BF471" s="149">
        <f>IF(N471="snížená",J471,0)</f>
        <v>0</v>
      </c>
      <c r="BG471" s="149">
        <f>IF(N471="zákl. přenesená",J471,0)</f>
        <v>0</v>
      </c>
      <c r="BH471" s="149">
        <f>IF(N471="sníž. přenesená",J471,0)</f>
        <v>0</v>
      </c>
      <c r="BI471" s="149">
        <f>IF(N471="nulová",J471,0)</f>
        <v>0</v>
      </c>
      <c r="BJ471" s="17" t="s">
        <v>84</v>
      </c>
      <c r="BK471" s="149">
        <f>ROUND(I471*H471,2)</f>
        <v>0</v>
      </c>
      <c r="BL471" s="17" t="s">
        <v>261</v>
      </c>
      <c r="BM471" s="148" t="s">
        <v>1894</v>
      </c>
    </row>
    <row r="472" spans="2:65" s="1" customFormat="1" ht="16.5" customHeight="1">
      <c r="B472" s="136"/>
      <c r="C472" s="176" t="s">
        <v>1895</v>
      </c>
      <c r="D472" s="176" t="s">
        <v>418</v>
      </c>
      <c r="E472" s="177" t="s">
        <v>1896</v>
      </c>
      <c r="F472" s="178" t="s">
        <v>1897</v>
      </c>
      <c r="G472" s="179" t="s">
        <v>448</v>
      </c>
      <c r="H472" s="180">
        <v>8</v>
      </c>
      <c r="I472" s="181"/>
      <c r="J472" s="182">
        <f>ROUND(I472*H472,2)</f>
        <v>0</v>
      </c>
      <c r="K472" s="178" t="s">
        <v>171</v>
      </c>
      <c r="L472" s="183"/>
      <c r="M472" s="184" t="s">
        <v>1</v>
      </c>
      <c r="N472" s="185" t="s">
        <v>41</v>
      </c>
      <c r="P472" s="146">
        <f>O472*H472</f>
        <v>0</v>
      </c>
      <c r="Q472" s="146">
        <v>1.0000000000000001E-5</v>
      </c>
      <c r="R472" s="146">
        <f>Q472*H472</f>
        <v>8.0000000000000007E-5</v>
      </c>
      <c r="S472" s="146">
        <v>0</v>
      </c>
      <c r="T472" s="147">
        <f>S472*H472</f>
        <v>0</v>
      </c>
      <c r="AR472" s="148" t="s">
        <v>357</v>
      </c>
      <c r="AT472" s="148" t="s">
        <v>418</v>
      </c>
      <c r="AU472" s="148" t="s">
        <v>86</v>
      </c>
      <c r="AY472" s="17" t="s">
        <v>165</v>
      </c>
      <c r="BE472" s="149">
        <f>IF(N472="základní",J472,0)</f>
        <v>0</v>
      </c>
      <c r="BF472" s="149">
        <f>IF(N472="snížená",J472,0)</f>
        <v>0</v>
      </c>
      <c r="BG472" s="149">
        <f>IF(N472="zákl. přenesená",J472,0)</f>
        <v>0</v>
      </c>
      <c r="BH472" s="149">
        <f>IF(N472="sníž. přenesená",J472,0)</f>
        <v>0</v>
      </c>
      <c r="BI472" s="149">
        <f>IF(N472="nulová",J472,0)</f>
        <v>0</v>
      </c>
      <c r="BJ472" s="17" t="s">
        <v>84</v>
      </c>
      <c r="BK472" s="149">
        <f>ROUND(I472*H472,2)</f>
        <v>0</v>
      </c>
      <c r="BL472" s="17" t="s">
        <v>261</v>
      </c>
      <c r="BM472" s="148" t="s">
        <v>1898</v>
      </c>
    </row>
    <row r="473" spans="2:65" s="11" customFormat="1" ht="22.9" customHeight="1">
      <c r="B473" s="124"/>
      <c r="D473" s="125" t="s">
        <v>75</v>
      </c>
      <c r="E473" s="134" t="s">
        <v>1899</v>
      </c>
      <c r="F473" s="134" t="s">
        <v>1900</v>
      </c>
      <c r="I473" s="127"/>
      <c r="J473" s="135">
        <f>BK473</f>
        <v>0</v>
      </c>
      <c r="L473" s="124"/>
      <c r="M473" s="129"/>
      <c r="P473" s="130">
        <f>SUM(P474:P493)</f>
        <v>0</v>
      </c>
      <c r="R473" s="130">
        <f>SUM(R474:R493)</f>
        <v>8.1300000000000001E-3</v>
      </c>
      <c r="T473" s="131">
        <f>SUM(T474:T493)</f>
        <v>0.50270000000000004</v>
      </c>
      <c r="AR473" s="125" t="s">
        <v>86</v>
      </c>
      <c r="AT473" s="132" t="s">
        <v>75</v>
      </c>
      <c r="AU473" s="132" t="s">
        <v>84</v>
      </c>
      <c r="AY473" s="125" t="s">
        <v>165</v>
      </c>
      <c r="BK473" s="133">
        <f>SUM(BK474:BK493)</f>
        <v>0</v>
      </c>
    </row>
    <row r="474" spans="2:65" s="1" customFormat="1" ht="16.5" customHeight="1">
      <c r="B474" s="136"/>
      <c r="C474" s="137" t="s">
        <v>978</v>
      </c>
      <c r="D474" s="137" t="s">
        <v>167</v>
      </c>
      <c r="E474" s="138" t="s">
        <v>1901</v>
      </c>
      <c r="F474" s="139" t="s">
        <v>1902</v>
      </c>
      <c r="G474" s="140" t="s">
        <v>448</v>
      </c>
      <c r="H474" s="141">
        <v>95</v>
      </c>
      <c r="I474" s="142"/>
      <c r="J474" s="143">
        <f>ROUND(I474*H474,2)</f>
        <v>0</v>
      </c>
      <c r="K474" s="139" t="s">
        <v>171</v>
      </c>
      <c r="L474" s="32"/>
      <c r="M474" s="144" t="s">
        <v>1</v>
      </c>
      <c r="N474" s="145" t="s">
        <v>41</v>
      </c>
      <c r="P474" s="146">
        <f>O474*H474</f>
        <v>0</v>
      </c>
      <c r="Q474" s="146">
        <v>0</v>
      </c>
      <c r="R474" s="146">
        <f>Q474*H474</f>
        <v>0</v>
      </c>
      <c r="S474" s="146">
        <v>8.5999999999999998E-4</v>
      </c>
      <c r="T474" s="147">
        <f>S474*H474</f>
        <v>8.1699999999999995E-2</v>
      </c>
      <c r="AR474" s="148" t="s">
        <v>533</v>
      </c>
      <c r="AT474" s="148" t="s">
        <v>167</v>
      </c>
      <c r="AU474" s="148" t="s">
        <v>86</v>
      </c>
      <c r="AY474" s="17" t="s">
        <v>165</v>
      </c>
      <c r="BE474" s="149">
        <f>IF(N474="základní",J474,0)</f>
        <v>0</v>
      </c>
      <c r="BF474" s="149">
        <f>IF(N474="snížená",J474,0)</f>
        <v>0</v>
      </c>
      <c r="BG474" s="149">
        <f>IF(N474="zákl. přenesená",J474,0)</f>
        <v>0</v>
      </c>
      <c r="BH474" s="149">
        <f>IF(N474="sníž. přenesená",J474,0)</f>
        <v>0</v>
      </c>
      <c r="BI474" s="149">
        <f>IF(N474="nulová",J474,0)</f>
        <v>0</v>
      </c>
      <c r="BJ474" s="17" t="s">
        <v>84</v>
      </c>
      <c r="BK474" s="149">
        <f>ROUND(I474*H474,2)</f>
        <v>0</v>
      </c>
      <c r="BL474" s="17" t="s">
        <v>533</v>
      </c>
      <c r="BM474" s="148" t="s">
        <v>1903</v>
      </c>
    </row>
    <row r="475" spans="2:65" s="1" customFormat="1">
      <c r="B475" s="32"/>
      <c r="D475" s="150" t="s">
        <v>173</v>
      </c>
      <c r="F475" s="151" t="s">
        <v>1904</v>
      </c>
      <c r="I475" s="152"/>
      <c r="L475" s="32"/>
      <c r="M475" s="153"/>
      <c r="T475" s="56"/>
      <c r="AT475" s="17" t="s">
        <v>173</v>
      </c>
      <c r="AU475" s="17" t="s">
        <v>86</v>
      </c>
    </row>
    <row r="476" spans="2:65" s="14" customFormat="1">
      <c r="B476" s="170"/>
      <c r="D476" s="154" t="s">
        <v>177</v>
      </c>
      <c r="E476" s="171" t="s">
        <v>1</v>
      </c>
      <c r="F476" s="172" t="s">
        <v>1363</v>
      </c>
      <c r="H476" s="171" t="s">
        <v>1</v>
      </c>
      <c r="I476" s="173"/>
      <c r="L476" s="170"/>
      <c r="M476" s="174"/>
      <c r="T476" s="175"/>
      <c r="AT476" s="171" t="s">
        <v>177</v>
      </c>
      <c r="AU476" s="171" t="s">
        <v>86</v>
      </c>
      <c r="AV476" s="14" t="s">
        <v>84</v>
      </c>
      <c r="AW476" s="14" t="s">
        <v>32</v>
      </c>
      <c r="AX476" s="14" t="s">
        <v>76</v>
      </c>
      <c r="AY476" s="171" t="s">
        <v>165</v>
      </c>
    </row>
    <row r="477" spans="2:65" s="12" customFormat="1">
      <c r="B477" s="156"/>
      <c r="D477" s="154" t="s">
        <v>177</v>
      </c>
      <c r="E477" s="157" t="s">
        <v>1</v>
      </c>
      <c r="F477" s="158" t="s">
        <v>713</v>
      </c>
      <c r="H477" s="159">
        <v>95</v>
      </c>
      <c r="I477" s="160"/>
      <c r="L477" s="156"/>
      <c r="M477" s="161"/>
      <c r="T477" s="162"/>
      <c r="AT477" s="157" t="s">
        <v>177</v>
      </c>
      <c r="AU477" s="157" t="s">
        <v>86</v>
      </c>
      <c r="AV477" s="12" t="s">
        <v>86</v>
      </c>
      <c r="AW477" s="12" t="s">
        <v>32</v>
      </c>
      <c r="AX477" s="12" t="s">
        <v>84</v>
      </c>
      <c r="AY477" s="157" t="s">
        <v>165</v>
      </c>
    </row>
    <row r="478" spans="2:65" s="1" customFormat="1" ht="24.2" customHeight="1">
      <c r="B478" s="136"/>
      <c r="C478" s="137" t="s">
        <v>1905</v>
      </c>
      <c r="D478" s="137" t="s">
        <v>167</v>
      </c>
      <c r="E478" s="138" t="s">
        <v>1906</v>
      </c>
      <c r="F478" s="139" t="s">
        <v>1907</v>
      </c>
      <c r="G478" s="140" t="s">
        <v>448</v>
      </c>
      <c r="H478" s="141">
        <v>2</v>
      </c>
      <c r="I478" s="142"/>
      <c r="J478" s="143">
        <f>ROUND(I478*H478,2)</f>
        <v>0</v>
      </c>
      <c r="K478" s="139" t="s">
        <v>171</v>
      </c>
      <c r="L478" s="32"/>
      <c r="M478" s="144" t="s">
        <v>1</v>
      </c>
      <c r="N478" s="145" t="s">
        <v>41</v>
      </c>
      <c r="P478" s="146">
        <f>O478*H478</f>
        <v>0</v>
      </c>
      <c r="Q478" s="146">
        <v>2E-3</v>
      </c>
      <c r="R478" s="146">
        <f>Q478*H478</f>
        <v>4.0000000000000001E-3</v>
      </c>
      <c r="S478" s="146">
        <v>0</v>
      </c>
      <c r="T478" s="147">
        <f>S478*H478</f>
        <v>0</v>
      </c>
      <c r="AR478" s="148" t="s">
        <v>261</v>
      </c>
      <c r="AT478" s="148" t="s">
        <v>167</v>
      </c>
      <c r="AU478" s="148" t="s">
        <v>86</v>
      </c>
      <c r="AY478" s="17" t="s">
        <v>165</v>
      </c>
      <c r="BE478" s="149">
        <f>IF(N478="základní",J478,0)</f>
        <v>0</v>
      </c>
      <c r="BF478" s="149">
        <f>IF(N478="snížená",J478,0)</f>
        <v>0</v>
      </c>
      <c r="BG478" s="149">
        <f>IF(N478="zákl. přenesená",J478,0)</f>
        <v>0</v>
      </c>
      <c r="BH478" s="149">
        <f>IF(N478="sníž. přenesená",J478,0)</f>
        <v>0</v>
      </c>
      <c r="BI478" s="149">
        <f>IF(N478="nulová",J478,0)</f>
        <v>0</v>
      </c>
      <c r="BJ478" s="17" t="s">
        <v>84</v>
      </c>
      <c r="BK478" s="149">
        <f>ROUND(I478*H478,2)</f>
        <v>0</v>
      </c>
      <c r="BL478" s="17" t="s">
        <v>261</v>
      </c>
      <c r="BM478" s="148" t="s">
        <v>1908</v>
      </c>
    </row>
    <row r="479" spans="2:65" s="1" customFormat="1">
      <c r="B479" s="32"/>
      <c r="D479" s="150" t="s">
        <v>173</v>
      </c>
      <c r="F479" s="151" t="s">
        <v>1909</v>
      </c>
      <c r="I479" s="152"/>
      <c r="L479" s="32"/>
      <c r="M479" s="153"/>
      <c r="T479" s="56"/>
      <c r="AT479" s="17" t="s">
        <v>173</v>
      </c>
      <c r="AU479" s="17" t="s">
        <v>86</v>
      </c>
    </row>
    <row r="480" spans="2:65" s="14" customFormat="1">
      <c r="B480" s="170"/>
      <c r="D480" s="154" t="s">
        <v>177</v>
      </c>
      <c r="E480" s="171" t="s">
        <v>1</v>
      </c>
      <c r="F480" s="172" t="s">
        <v>1910</v>
      </c>
      <c r="H480" s="171" t="s">
        <v>1</v>
      </c>
      <c r="I480" s="173"/>
      <c r="L480" s="170"/>
      <c r="M480" s="174"/>
      <c r="T480" s="175"/>
      <c r="AT480" s="171" t="s">
        <v>177</v>
      </c>
      <c r="AU480" s="171" t="s">
        <v>86</v>
      </c>
      <c r="AV480" s="14" t="s">
        <v>84</v>
      </c>
      <c r="AW480" s="14" t="s">
        <v>32</v>
      </c>
      <c r="AX480" s="14" t="s">
        <v>76</v>
      </c>
      <c r="AY480" s="171" t="s">
        <v>165</v>
      </c>
    </row>
    <row r="481" spans="2:65" s="12" customFormat="1">
      <c r="B481" s="156"/>
      <c r="D481" s="154" t="s">
        <v>177</v>
      </c>
      <c r="E481" s="157" t="s">
        <v>1</v>
      </c>
      <c r="F481" s="158" t="s">
        <v>1352</v>
      </c>
      <c r="H481" s="159">
        <v>2</v>
      </c>
      <c r="I481" s="160"/>
      <c r="L481" s="156"/>
      <c r="M481" s="161"/>
      <c r="T481" s="162"/>
      <c r="AT481" s="157" t="s">
        <v>177</v>
      </c>
      <c r="AU481" s="157" t="s">
        <v>86</v>
      </c>
      <c r="AV481" s="12" t="s">
        <v>86</v>
      </c>
      <c r="AW481" s="12" t="s">
        <v>32</v>
      </c>
      <c r="AX481" s="12" t="s">
        <v>84</v>
      </c>
      <c r="AY481" s="157" t="s">
        <v>165</v>
      </c>
    </row>
    <row r="482" spans="2:65" s="1" customFormat="1" ht="16.5" customHeight="1">
      <c r="B482" s="136"/>
      <c r="C482" s="137" t="s">
        <v>981</v>
      </c>
      <c r="D482" s="137" t="s">
        <v>167</v>
      </c>
      <c r="E482" s="138" t="s">
        <v>1911</v>
      </c>
      <c r="F482" s="139" t="s">
        <v>1912</v>
      </c>
      <c r="G482" s="140" t="s">
        <v>620</v>
      </c>
      <c r="H482" s="141">
        <v>142</v>
      </c>
      <c r="I482" s="142"/>
      <c r="J482" s="143">
        <f>ROUND(I482*H482,2)</f>
        <v>0</v>
      </c>
      <c r="K482" s="139" t="s">
        <v>171</v>
      </c>
      <c r="L482" s="32"/>
      <c r="M482" s="144" t="s">
        <v>1</v>
      </c>
      <c r="N482" s="145" t="s">
        <v>41</v>
      </c>
      <c r="P482" s="146">
        <f>O482*H482</f>
        <v>0</v>
      </c>
      <c r="Q482" s="146">
        <v>2.0000000000000002E-5</v>
      </c>
      <c r="R482" s="146">
        <f>Q482*H482</f>
        <v>2.8400000000000001E-3</v>
      </c>
      <c r="S482" s="146">
        <v>2E-3</v>
      </c>
      <c r="T482" s="147">
        <f>S482*H482</f>
        <v>0.28400000000000003</v>
      </c>
      <c r="AR482" s="148" t="s">
        <v>533</v>
      </c>
      <c r="AT482" s="148" t="s">
        <v>167</v>
      </c>
      <c r="AU482" s="148" t="s">
        <v>86</v>
      </c>
      <c r="AY482" s="17" t="s">
        <v>165</v>
      </c>
      <c r="BE482" s="149">
        <f>IF(N482="základní",J482,0)</f>
        <v>0</v>
      </c>
      <c r="BF482" s="149">
        <f>IF(N482="snížená",J482,0)</f>
        <v>0</v>
      </c>
      <c r="BG482" s="149">
        <f>IF(N482="zákl. přenesená",J482,0)</f>
        <v>0</v>
      </c>
      <c r="BH482" s="149">
        <f>IF(N482="sníž. přenesená",J482,0)</f>
        <v>0</v>
      </c>
      <c r="BI482" s="149">
        <f>IF(N482="nulová",J482,0)</f>
        <v>0</v>
      </c>
      <c r="BJ482" s="17" t="s">
        <v>84</v>
      </c>
      <c r="BK482" s="149">
        <f>ROUND(I482*H482,2)</f>
        <v>0</v>
      </c>
      <c r="BL482" s="17" t="s">
        <v>533</v>
      </c>
      <c r="BM482" s="148" t="s">
        <v>1913</v>
      </c>
    </row>
    <row r="483" spans="2:65" s="1" customFormat="1">
      <c r="B483" s="32"/>
      <c r="D483" s="150" t="s">
        <v>173</v>
      </c>
      <c r="F483" s="151" t="s">
        <v>1914</v>
      </c>
      <c r="I483" s="152"/>
      <c r="L483" s="32"/>
      <c r="M483" s="153"/>
      <c r="T483" s="56"/>
      <c r="AT483" s="17" t="s">
        <v>173</v>
      </c>
      <c r="AU483" s="17" t="s">
        <v>86</v>
      </c>
    </row>
    <row r="484" spans="2:65" s="14" customFormat="1">
      <c r="B484" s="170"/>
      <c r="D484" s="154" t="s">
        <v>177</v>
      </c>
      <c r="E484" s="171" t="s">
        <v>1</v>
      </c>
      <c r="F484" s="172" t="s">
        <v>1915</v>
      </c>
      <c r="H484" s="171" t="s">
        <v>1</v>
      </c>
      <c r="I484" s="173"/>
      <c r="L484" s="170"/>
      <c r="M484" s="174"/>
      <c r="T484" s="175"/>
      <c r="AT484" s="171" t="s">
        <v>177</v>
      </c>
      <c r="AU484" s="171" t="s">
        <v>86</v>
      </c>
      <c r="AV484" s="14" t="s">
        <v>84</v>
      </c>
      <c r="AW484" s="14" t="s">
        <v>32</v>
      </c>
      <c r="AX484" s="14" t="s">
        <v>76</v>
      </c>
      <c r="AY484" s="171" t="s">
        <v>165</v>
      </c>
    </row>
    <row r="485" spans="2:65" s="12" customFormat="1">
      <c r="B485" s="156"/>
      <c r="D485" s="154" t="s">
        <v>177</v>
      </c>
      <c r="E485" s="157" t="s">
        <v>1</v>
      </c>
      <c r="F485" s="158" t="s">
        <v>957</v>
      </c>
      <c r="H485" s="159">
        <v>142</v>
      </c>
      <c r="I485" s="160"/>
      <c r="L485" s="156"/>
      <c r="M485" s="161"/>
      <c r="T485" s="162"/>
      <c r="AT485" s="157" t="s">
        <v>177</v>
      </c>
      <c r="AU485" s="157" t="s">
        <v>86</v>
      </c>
      <c r="AV485" s="12" t="s">
        <v>86</v>
      </c>
      <c r="AW485" s="12" t="s">
        <v>32</v>
      </c>
      <c r="AX485" s="12" t="s">
        <v>84</v>
      </c>
      <c r="AY485" s="157" t="s">
        <v>165</v>
      </c>
    </row>
    <row r="486" spans="2:65" s="1" customFormat="1" ht="16.5" customHeight="1">
      <c r="B486" s="136"/>
      <c r="C486" s="137" t="s">
        <v>1916</v>
      </c>
      <c r="D486" s="137" t="s">
        <v>167</v>
      </c>
      <c r="E486" s="138" t="s">
        <v>1917</v>
      </c>
      <c r="F486" s="139" t="s">
        <v>1918</v>
      </c>
      <c r="G486" s="140" t="s">
        <v>620</v>
      </c>
      <c r="H486" s="141">
        <v>43</v>
      </c>
      <c r="I486" s="142"/>
      <c r="J486" s="143">
        <f>ROUND(I486*H486,2)</f>
        <v>0</v>
      </c>
      <c r="K486" s="139" t="s">
        <v>171</v>
      </c>
      <c r="L486" s="32"/>
      <c r="M486" s="144" t="s">
        <v>1</v>
      </c>
      <c r="N486" s="145" t="s">
        <v>41</v>
      </c>
      <c r="P486" s="146">
        <f>O486*H486</f>
        <v>0</v>
      </c>
      <c r="Q486" s="146">
        <v>3.0000000000000001E-5</v>
      </c>
      <c r="R486" s="146">
        <f>Q486*H486</f>
        <v>1.2900000000000001E-3</v>
      </c>
      <c r="S486" s="146">
        <v>3.0000000000000001E-3</v>
      </c>
      <c r="T486" s="147">
        <f>S486*H486</f>
        <v>0.129</v>
      </c>
      <c r="AR486" s="148" t="s">
        <v>533</v>
      </c>
      <c r="AT486" s="148" t="s">
        <v>167</v>
      </c>
      <c r="AU486" s="148" t="s">
        <v>86</v>
      </c>
      <c r="AY486" s="17" t="s">
        <v>165</v>
      </c>
      <c r="BE486" s="149">
        <f>IF(N486="základní",J486,0)</f>
        <v>0</v>
      </c>
      <c r="BF486" s="149">
        <f>IF(N486="snížená",J486,0)</f>
        <v>0</v>
      </c>
      <c r="BG486" s="149">
        <f>IF(N486="zákl. přenesená",J486,0)</f>
        <v>0</v>
      </c>
      <c r="BH486" s="149">
        <f>IF(N486="sníž. přenesená",J486,0)</f>
        <v>0</v>
      </c>
      <c r="BI486" s="149">
        <f>IF(N486="nulová",J486,0)</f>
        <v>0</v>
      </c>
      <c r="BJ486" s="17" t="s">
        <v>84</v>
      </c>
      <c r="BK486" s="149">
        <f>ROUND(I486*H486,2)</f>
        <v>0</v>
      </c>
      <c r="BL486" s="17" t="s">
        <v>533</v>
      </c>
      <c r="BM486" s="148" t="s">
        <v>1919</v>
      </c>
    </row>
    <row r="487" spans="2:65" s="1" customFormat="1">
      <c r="B487" s="32"/>
      <c r="D487" s="150" t="s">
        <v>173</v>
      </c>
      <c r="F487" s="151" t="s">
        <v>1920</v>
      </c>
      <c r="I487" s="152"/>
      <c r="L487" s="32"/>
      <c r="M487" s="153"/>
      <c r="T487" s="56"/>
      <c r="AT487" s="17" t="s">
        <v>173</v>
      </c>
      <c r="AU487" s="17" t="s">
        <v>86</v>
      </c>
    </row>
    <row r="488" spans="2:65" s="14" customFormat="1">
      <c r="B488" s="170"/>
      <c r="D488" s="154" t="s">
        <v>177</v>
      </c>
      <c r="E488" s="171" t="s">
        <v>1</v>
      </c>
      <c r="F488" s="172" t="s">
        <v>1921</v>
      </c>
      <c r="H488" s="171" t="s">
        <v>1</v>
      </c>
      <c r="I488" s="173"/>
      <c r="L488" s="170"/>
      <c r="M488" s="174"/>
      <c r="T488" s="175"/>
      <c r="AT488" s="171" t="s">
        <v>177</v>
      </c>
      <c r="AU488" s="171" t="s">
        <v>86</v>
      </c>
      <c r="AV488" s="14" t="s">
        <v>84</v>
      </c>
      <c r="AW488" s="14" t="s">
        <v>32</v>
      </c>
      <c r="AX488" s="14" t="s">
        <v>76</v>
      </c>
      <c r="AY488" s="171" t="s">
        <v>165</v>
      </c>
    </row>
    <row r="489" spans="2:65" s="12" customFormat="1">
      <c r="B489" s="156"/>
      <c r="D489" s="154" t="s">
        <v>177</v>
      </c>
      <c r="E489" s="157" t="s">
        <v>1</v>
      </c>
      <c r="F489" s="158" t="s">
        <v>424</v>
      </c>
      <c r="H489" s="159">
        <v>43</v>
      </c>
      <c r="I489" s="160"/>
      <c r="L489" s="156"/>
      <c r="M489" s="161"/>
      <c r="T489" s="162"/>
      <c r="AT489" s="157" t="s">
        <v>177</v>
      </c>
      <c r="AU489" s="157" t="s">
        <v>86</v>
      </c>
      <c r="AV489" s="12" t="s">
        <v>86</v>
      </c>
      <c r="AW489" s="12" t="s">
        <v>32</v>
      </c>
      <c r="AX489" s="12" t="s">
        <v>84</v>
      </c>
      <c r="AY489" s="157" t="s">
        <v>165</v>
      </c>
    </row>
    <row r="490" spans="2:65" s="1" customFormat="1" ht="16.5" customHeight="1">
      <c r="B490" s="136"/>
      <c r="C490" s="137" t="s">
        <v>984</v>
      </c>
      <c r="D490" s="137" t="s">
        <v>167</v>
      </c>
      <c r="E490" s="138" t="s">
        <v>1922</v>
      </c>
      <c r="F490" s="139" t="s">
        <v>1923</v>
      </c>
      <c r="G490" s="140" t="s">
        <v>448</v>
      </c>
      <c r="H490" s="141">
        <v>2</v>
      </c>
      <c r="I490" s="142"/>
      <c r="J490" s="143">
        <f>ROUND(I490*H490,2)</f>
        <v>0</v>
      </c>
      <c r="K490" s="139" t="s">
        <v>171</v>
      </c>
      <c r="L490" s="32"/>
      <c r="M490" s="144" t="s">
        <v>1</v>
      </c>
      <c r="N490" s="145" t="s">
        <v>41</v>
      </c>
      <c r="P490" s="146">
        <f>O490*H490</f>
        <v>0</v>
      </c>
      <c r="Q490" s="146">
        <v>0</v>
      </c>
      <c r="R490" s="146">
        <f>Q490*H490</f>
        <v>0</v>
      </c>
      <c r="S490" s="146">
        <v>4.0000000000000001E-3</v>
      </c>
      <c r="T490" s="147">
        <f>S490*H490</f>
        <v>8.0000000000000002E-3</v>
      </c>
      <c r="AR490" s="148" t="s">
        <v>533</v>
      </c>
      <c r="AT490" s="148" t="s">
        <v>167</v>
      </c>
      <c r="AU490" s="148" t="s">
        <v>86</v>
      </c>
      <c r="AY490" s="17" t="s">
        <v>165</v>
      </c>
      <c r="BE490" s="149">
        <f>IF(N490="základní",J490,0)</f>
        <v>0</v>
      </c>
      <c r="BF490" s="149">
        <f>IF(N490="snížená",J490,0)</f>
        <v>0</v>
      </c>
      <c r="BG490" s="149">
        <f>IF(N490="zákl. přenesená",J490,0)</f>
        <v>0</v>
      </c>
      <c r="BH490" s="149">
        <f>IF(N490="sníž. přenesená",J490,0)</f>
        <v>0</v>
      </c>
      <c r="BI490" s="149">
        <f>IF(N490="nulová",J490,0)</f>
        <v>0</v>
      </c>
      <c r="BJ490" s="17" t="s">
        <v>84</v>
      </c>
      <c r="BK490" s="149">
        <f>ROUND(I490*H490,2)</f>
        <v>0</v>
      </c>
      <c r="BL490" s="17" t="s">
        <v>533</v>
      </c>
      <c r="BM490" s="148" t="s">
        <v>1924</v>
      </c>
    </row>
    <row r="491" spans="2:65" s="1" customFormat="1">
      <c r="B491" s="32"/>
      <c r="D491" s="150" t="s">
        <v>173</v>
      </c>
      <c r="F491" s="151" t="s">
        <v>1925</v>
      </c>
      <c r="I491" s="152"/>
      <c r="L491" s="32"/>
      <c r="M491" s="153"/>
      <c r="T491" s="56"/>
      <c r="AT491" s="17" t="s">
        <v>173</v>
      </c>
      <c r="AU491" s="17" t="s">
        <v>86</v>
      </c>
    </row>
    <row r="492" spans="2:65" s="14" customFormat="1">
      <c r="B492" s="170"/>
      <c r="D492" s="154" t="s">
        <v>177</v>
      </c>
      <c r="E492" s="171" t="s">
        <v>1</v>
      </c>
      <c r="F492" s="172" t="s">
        <v>1926</v>
      </c>
      <c r="H492" s="171" t="s">
        <v>1</v>
      </c>
      <c r="I492" s="173"/>
      <c r="L492" s="170"/>
      <c r="M492" s="174"/>
      <c r="T492" s="175"/>
      <c r="AT492" s="171" t="s">
        <v>177</v>
      </c>
      <c r="AU492" s="171" t="s">
        <v>86</v>
      </c>
      <c r="AV492" s="14" t="s">
        <v>84</v>
      </c>
      <c r="AW492" s="14" t="s">
        <v>32</v>
      </c>
      <c r="AX492" s="14" t="s">
        <v>76</v>
      </c>
      <c r="AY492" s="171" t="s">
        <v>165</v>
      </c>
    </row>
    <row r="493" spans="2:65" s="12" customFormat="1">
      <c r="B493" s="156"/>
      <c r="D493" s="154" t="s">
        <v>177</v>
      </c>
      <c r="E493" s="157" t="s">
        <v>1</v>
      </c>
      <c r="F493" s="158" t="s">
        <v>86</v>
      </c>
      <c r="H493" s="159">
        <v>2</v>
      </c>
      <c r="I493" s="160"/>
      <c r="L493" s="156"/>
      <c r="M493" s="161"/>
      <c r="T493" s="162"/>
      <c r="AT493" s="157" t="s">
        <v>177</v>
      </c>
      <c r="AU493" s="157" t="s">
        <v>86</v>
      </c>
      <c r="AV493" s="12" t="s">
        <v>86</v>
      </c>
      <c r="AW493" s="12" t="s">
        <v>32</v>
      </c>
      <c r="AX493" s="12" t="s">
        <v>84</v>
      </c>
      <c r="AY493" s="157" t="s">
        <v>165</v>
      </c>
    </row>
    <row r="494" spans="2:65" s="11" customFormat="1" ht="22.9" customHeight="1">
      <c r="B494" s="124"/>
      <c r="D494" s="125" t="s">
        <v>75</v>
      </c>
      <c r="E494" s="134" t="s">
        <v>1927</v>
      </c>
      <c r="F494" s="134" t="s">
        <v>1144</v>
      </c>
      <c r="I494" s="127"/>
      <c r="J494" s="135">
        <f>BK494</f>
        <v>0</v>
      </c>
      <c r="L494" s="124"/>
      <c r="M494" s="129"/>
      <c r="P494" s="130">
        <f>SUM(P495:P532)</f>
        <v>0</v>
      </c>
      <c r="R494" s="130">
        <f>SUM(R495:R532)</f>
        <v>0</v>
      </c>
      <c r="T494" s="131">
        <f>SUM(T495:T532)</f>
        <v>0.73069000000000006</v>
      </c>
      <c r="AR494" s="125" t="s">
        <v>86</v>
      </c>
      <c r="AT494" s="132" t="s">
        <v>75</v>
      </c>
      <c r="AU494" s="132" t="s">
        <v>84</v>
      </c>
      <c r="AY494" s="125" t="s">
        <v>165</v>
      </c>
      <c r="BK494" s="133">
        <f>SUM(BK495:BK532)</f>
        <v>0</v>
      </c>
    </row>
    <row r="495" spans="2:65" s="1" customFormat="1" ht="16.5" customHeight="1">
      <c r="B495" s="136"/>
      <c r="C495" s="137" t="s">
        <v>1928</v>
      </c>
      <c r="D495" s="137" t="s">
        <v>167</v>
      </c>
      <c r="E495" s="138" t="s">
        <v>1929</v>
      </c>
      <c r="F495" s="139" t="s">
        <v>1930</v>
      </c>
      <c r="G495" s="140" t="s">
        <v>448</v>
      </c>
      <c r="H495" s="141">
        <v>274</v>
      </c>
      <c r="I495" s="142"/>
      <c r="J495" s="143">
        <f>ROUND(I495*H495,2)</f>
        <v>0</v>
      </c>
      <c r="K495" s="139" t="s">
        <v>171</v>
      </c>
      <c r="L495" s="32"/>
      <c r="M495" s="144" t="s">
        <v>1</v>
      </c>
      <c r="N495" s="145" t="s">
        <v>41</v>
      </c>
      <c r="P495" s="146">
        <f>O495*H495</f>
        <v>0</v>
      </c>
      <c r="Q495" s="146">
        <v>0</v>
      </c>
      <c r="R495" s="146">
        <f>Q495*H495</f>
        <v>0</v>
      </c>
      <c r="S495" s="146">
        <v>1.0000000000000001E-5</v>
      </c>
      <c r="T495" s="147">
        <f>S495*H495</f>
        <v>2.7400000000000002E-3</v>
      </c>
      <c r="AR495" s="148" t="s">
        <v>261</v>
      </c>
      <c r="AT495" s="148" t="s">
        <v>167</v>
      </c>
      <c r="AU495" s="148" t="s">
        <v>86</v>
      </c>
      <c r="AY495" s="17" t="s">
        <v>165</v>
      </c>
      <c r="BE495" s="149">
        <f>IF(N495="základní",J495,0)</f>
        <v>0</v>
      </c>
      <c r="BF495" s="149">
        <f>IF(N495="snížená",J495,0)</f>
        <v>0</v>
      </c>
      <c r="BG495" s="149">
        <f>IF(N495="zákl. přenesená",J495,0)</f>
        <v>0</v>
      </c>
      <c r="BH495" s="149">
        <f>IF(N495="sníž. přenesená",J495,0)</f>
        <v>0</v>
      </c>
      <c r="BI495" s="149">
        <f>IF(N495="nulová",J495,0)</f>
        <v>0</v>
      </c>
      <c r="BJ495" s="17" t="s">
        <v>84</v>
      </c>
      <c r="BK495" s="149">
        <f>ROUND(I495*H495,2)</f>
        <v>0</v>
      </c>
      <c r="BL495" s="17" t="s">
        <v>261</v>
      </c>
      <c r="BM495" s="148" t="s">
        <v>1931</v>
      </c>
    </row>
    <row r="496" spans="2:65" s="1" customFormat="1">
      <c r="B496" s="32"/>
      <c r="D496" s="150" t="s">
        <v>173</v>
      </c>
      <c r="F496" s="151" t="s">
        <v>1932</v>
      </c>
      <c r="I496" s="152"/>
      <c r="L496" s="32"/>
      <c r="M496" s="153"/>
      <c r="T496" s="56"/>
      <c r="AT496" s="17" t="s">
        <v>173</v>
      </c>
      <c r="AU496" s="17" t="s">
        <v>86</v>
      </c>
    </row>
    <row r="497" spans="2:65" s="14" customFormat="1">
      <c r="B497" s="170"/>
      <c r="D497" s="154" t="s">
        <v>177</v>
      </c>
      <c r="E497" s="171" t="s">
        <v>1</v>
      </c>
      <c r="F497" s="172" t="s">
        <v>1933</v>
      </c>
      <c r="H497" s="171" t="s">
        <v>1</v>
      </c>
      <c r="I497" s="173"/>
      <c r="L497" s="170"/>
      <c r="M497" s="174"/>
      <c r="T497" s="175"/>
      <c r="AT497" s="171" t="s">
        <v>177</v>
      </c>
      <c r="AU497" s="171" t="s">
        <v>86</v>
      </c>
      <c r="AV497" s="14" t="s">
        <v>84</v>
      </c>
      <c r="AW497" s="14" t="s">
        <v>32</v>
      </c>
      <c r="AX497" s="14" t="s">
        <v>76</v>
      </c>
      <c r="AY497" s="171" t="s">
        <v>165</v>
      </c>
    </row>
    <row r="498" spans="2:65" s="14" customFormat="1">
      <c r="B498" s="170"/>
      <c r="D498" s="154" t="s">
        <v>177</v>
      </c>
      <c r="E498" s="171" t="s">
        <v>1</v>
      </c>
      <c r="F498" s="172" t="s">
        <v>1934</v>
      </c>
      <c r="H498" s="171" t="s">
        <v>1</v>
      </c>
      <c r="I498" s="173"/>
      <c r="L498" s="170"/>
      <c r="M498" s="174"/>
      <c r="T498" s="175"/>
      <c r="AT498" s="171" t="s">
        <v>177</v>
      </c>
      <c r="AU498" s="171" t="s">
        <v>86</v>
      </c>
      <c r="AV498" s="14" t="s">
        <v>84</v>
      </c>
      <c r="AW498" s="14" t="s">
        <v>32</v>
      </c>
      <c r="AX498" s="14" t="s">
        <v>76</v>
      </c>
      <c r="AY498" s="171" t="s">
        <v>165</v>
      </c>
    </row>
    <row r="499" spans="2:65" s="12" customFormat="1">
      <c r="B499" s="156"/>
      <c r="D499" s="154" t="s">
        <v>177</v>
      </c>
      <c r="E499" s="157" t="s">
        <v>1</v>
      </c>
      <c r="F499" s="158" t="s">
        <v>1170</v>
      </c>
      <c r="H499" s="159">
        <v>274</v>
      </c>
      <c r="I499" s="160"/>
      <c r="L499" s="156"/>
      <c r="M499" s="161"/>
      <c r="T499" s="162"/>
      <c r="AT499" s="157" t="s">
        <v>177</v>
      </c>
      <c r="AU499" s="157" t="s">
        <v>86</v>
      </c>
      <c r="AV499" s="12" t="s">
        <v>86</v>
      </c>
      <c r="AW499" s="12" t="s">
        <v>32</v>
      </c>
      <c r="AX499" s="12" t="s">
        <v>84</v>
      </c>
      <c r="AY499" s="157" t="s">
        <v>165</v>
      </c>
    </row>
    <row r="500" spans="2:65" s="1" customFormat="1" ht="21.75" customHeight="1">
      <c r="B500" s="136"/>
      <c r="C500" s="137" t="s">
        <v>987</v>
      </c>
      <c r="D500" s="137" t="s">
        <v>167</v>
      </c>
      <c r="E500" s="138" t="s">
        <v>1935</v>
      </c>
      <c r="F500" s="139" t="s">
        <v>1936</v>
      </c>
      <c r="G500" s="140" t="s">
        <v>448</v>
      </c>
      <c r="H500" s="141">
        <v>7</v>
      </c>
      <c r="I500" s="142"/>
      <c r="J500" s="143">
        <f>ROUND(I500*H500,2)</f>
        <v>0</v>
      </c>
      <c r="K500" s="139" t="s">
        <v>171</v>
      </c>
      <c r="L500" s="32"/>
      <c r="M500" s="144" t="s">
        <v>1</v>
      </c>
      <c r="N500" s="145" t="s">
        <v>41</v>
      </c>
      <c r="P500" s="146">
        <f>O500*H500</f>
        <v>0</v>
      </c>
      <c r="Q500" s="146">
        <v>0</v>
      </c>
      <c r="R500" s="146">
        <f>Q500*H500</f>
        <v>0</v>
      </c>
      <c r="S500" s="146">
        <v>0.02</v>
      </c>
      <c r="T500" s="147">
        <f>S500*H500</f>
        <v>0.14000000000000001</v>
      </c>
      <c r="AR500" s="148" t="s">
        <v>261</v>
      </c>
      <c r="AT500" s="148" t="s">
        <v>167</v>
      </c>
      <c r="AU500" s="148" t="s">
        <v>86</v>
      </c>
      <c r="AY500" s="17" t="s">
        <v>165</v>
      </c>
      <c r="BE500" s="149">
        <f>IF(N500="základní",J500,0)</f>
        <v>0</v>
      </c>
      <c r="BF500" s="149">
        <f>IF(N500="snížená",J500,0)</f>
        <v>0</v>
      </c>
      <c r="BG500" s="149">
        <f>IF(N500="zákl. přenesená",J500,0)</f>
        <v>0</v>
      </c>
      <c r="BH500" s="149">
        <f>IF(N500="sníž. přenesená",J500,0)</f>
        <v>0</v>
      </c>
      <c r="BI500" s="149">
        <f>IF(N500="nulová",J500,0)</f>
        <v>0</v>
      </c>
      <c r="BJ500" s="17" t="s">
        <v>84</v>
      </c>
      <c r="BK500" s="149">
        <f>ROUND(I500*H500,2)</f>
        <v>0</v>
      </c>
      <c r="BL500" s="17" t="s">
        <v>261</v>
      </c>
      <c r="BM500" s="148" t="s">
        <v>1937</v>
      </c>
    </row>
    <row r="501" spans="2:65" s="1" customFormat="1">
      <c r="B501" s="32"/>
      <c r="D501" s="150" t="s">
        <v>173</v>
      </c>
      <c r="F501" s="151" t="s">
        <v>1938</v>
      </c>
      <c r="I501" s="152"/>
      <c r="L501" s="32"/>
      <c r="M501" s="153"/>
      <c r="T501" s="56"/>
      <c r="AT501" s="17" t="s">
        <v>173</v>
      </c>
      <c r="AU501" s="17" t="s">
        <v>86</v>
      </c>
    </row>
    <row r="502" spans="2:65" s="14" customFormat="1">
      <c r="B502" s="170"/>
      <c r="D502" s="154" t="s">
        <v>177</v>
      </c>
      <c r="E502" s="171" t="s">
        <v>1</v>
      </c>
      <c r="F502" s="172" t="s">
        <v>1939</v>
      </c>
      <c r="H502" s="171" t="s">
        <v>1</v>
      </c>
      <c r="I502" s="173"/>
      <c r="L502" s="170"/>
      <c r="M502" s="174"/>
      <c r="T502" s="175"/>
      <c r="AT502" s="171" t="s">
        <v>177</v>
      </c>
      <c r="AU502" s="171" t="s">
        <v>86</v>
      </c>
      <c r="AV502" s="14" t="s">
        <v>84</v>
      </c>
      <c r="AW502" s="14" t="s">
        <v>32</v>
      </c>
      <c r="AX502" s="14" t="s">
        <v>76</v>
      </c>
      <c r="AY502" s="171" t="s">
        <v>165</v>
      </c>
    </row>
    <row r="503" spans="2:65" s="12" customFormat="1">
      <c r="B503" s="156"/>
      <c r="D503" s="154" t="s">
        <v>177</v>
      </c>
      <c r="E503" s="157" t="s">
        <v>1</v>
      </c>
      <c r="F503" s="158" t="s">
        <v>211</v>
      </c>
      <c r="H503" s="159">
        <v>7</v>
      </c>
      <c r="I503" s="160"/>
      <c r="L503" s="156"/>
      <c r="M503" s="161"/>
      <c r="T503" s="162"/>
      <c r="AT503" s="157" t="s">
        <v>177</v>
      </c>
      <c r="AU503" s="157" t="s">
        <v>86</v>
      </c>
      <c r="AV503" s="12" t="s">
        <v>86</v>
      </c>
      <c r="AW503" s="12" t="s">
        <v>32</v>
      </c>
      <c r="AX503" s="12" t="s">
        <v>84</v>
      </c>
      <c r="AY503" s="157" t="s">
        <v>165</v>
      </c>
    </row>
    <row r="504" spans="2:65" s="1" customFormat="1" ht="16.5" customHeight="1">
      <c r="B504" s="136"/>
      <c r="C504" s="137" t="s">
        <v>1940</v>
      </c>
      <c r="D504" s="137" t="s">
        <v>167</v>
      </c>
      <c r="E504" s="138" t="s">
        <v>1941</v>
      </c>
      <c r="F504" s="139" t="s">
        <v>1942</v>
      </c>
      <c r="G504" s="140" t="s">
        <v>448</v>
      </c>
      <c r="H504" s="141">
        <v>13</v>
      </c>
      <c r="I504" s="142"/>
      <c r="J504" s="143">
        <f>ROUND(I504*H504,2)</f>
        <v>0</v>
      </c>
      <c r="K504" s="139" t="s">
        <v>171</v>
      </c>
      <c r="L504" s="32"/>
      <c r="M504" s="144" t="s">
        <v>1</v>
      </c>
      <c r="N504" s="145" t="s">
        <v>41</v>
      </c>
      <c r="P504" s="146">
        <f>O504*H504</f>
        <v>0</v>
      </c>
      <c r="Q504" s="146">
        <v>0</v>
      </c>
      <c r="R504" s="146">
        <f>Q504*H504</f>
        <v>0</v>
      </c>
      <c r="S504" s="146">
        <v>0</v>
      </c>
      <c r="T504" s="147">
        <f>S504*H504</f>
        <v>0</v>
      </c>
      <c r="AR504" s="148" t="s">
        <v>261</v>
      </c>
      <c r="AT504" s="148" t="s">
        <v>167</v>
      </c>
      <c r="AU504" s="148" t="s">
        <v>86</v>
      </c>
      <c r="AY504" s="17" t="s">
        <v>165</v>
      </c>
      <c r="BE504" s="149">
        <f>IF(N504="základní",J504,0)</f>
        <v>0</v>
      </c>
      <c r="BF504" s="149">
        <f>IF(N504="snížená",J504,0)</f>
        <v>0</v>
      </c>
      <c r="BG504" s="149">
        <f>IF(N504="zákl. přenesená",J504,0)</f>
        <v>0</v>
      </c>
      <c r="BH504" s="149">
        <f>IF(N504="sníž. přenesená",J504,0)</f>
        <v>0</v>
      </c>
      <c r="BI504" s="149">
        <f>IF(N504="nulová",J504,0)</f>
        <v>0</v>
      </c>
      <c r="BJ504" s="17" t="s">
        <v>84</v>
      </c>
      <c r="BK504" s="149">
        <f>ROUND(I504*H504,2)</f>
        <v>0</v>
      </c>
      <c r="BL504" s="17" t="s">
        <v>261</v>
      </c>
      <c r="BM504" s="148" t="s">
        <v>1943</v>
      </c>
    </row>
    <row r="505" spans="2:65" s="1" customFormat="1">
      <c r="B505" s="32"/>
      <c r="D505" s="150" t="s">
        <v>173</v>
      </c>
      <c r="F505" s="151" t="s">
        <v>1944</v>
      </c>
      <c r="I505" s="152"/>
      <c r="L505" s="32"/>
      <c r="M505" s="153"/>
      <c r="T505" s="56"/>
      <c r="AT505" s="17" t="s">
        <v>173</v>
      </c>
      <c r="AU505" s="17" t="s">
        <v>86</v>
      </c>
    </row>
    <row r="506" spans="2:65" s="14" customFormat="1">
      <c r="B506" s="170"/>
      <c r="D506" s="154" t="s">
        <v>177</v>
      </c>
      <c r="E506" s="171" t="s">
        <v>1</v>
      </c>
      <c r="F506" s="172" t="s">
        <v>1945</v>
      </c>
      <c r="H506" s="171" t="s">
        <v>1</v>
      </c>
      <c r="I506" s="173"/>
      <c r="L506" s="170"/>
      <c r="M506" s="174"/>
      <c r="T506" s="175"/>
      <c r="AT506" s="171" t="s">
        <v>177</v>
      </c>
      <c r="AU506" s="171" t="s">
        <v>86</v>
      </c>
      <c r="AV506" s="14" t="s">
        <v>84</v>
      </c>
      <c r="AW506" s="14" t="s">
        <v>32</v>
      </c>
      <c r="AX506" s="14" t="s">
        <v>76</v>
      </c>
      <c r="AY506" s="171" t="s">
        <v>165</v>
      </c>
    </row>
    <row r="507" spans="2:65" s="14" customFormat="1">
      <c r="B507" s="170"/>
      <c r="D507" s="154" t="s">
        <v>177</v>
      </c>
      <c r="E507" s="171" t="s">
        <v>1</v>
      </c>
      <c r="F507" s="172" t="s">
        <v>1946</v>
      </c>
      <c r="H507" s="171" t="s">
        <v>1</v>
      </c>
      <c r="I507" s="173"/>
      <c r="L507" s="170"/>
      <c r="M507" s="174"/>
      <c r="T507" s="175"/>
      <c r="AT507" s="171" t="s">
        <v>177</v>
      </c>
      <c r="AU507" s="171" t="s">
        <v>86</v>
      </c>
      <c r="AV507" s="14" t="s">
        <v>84</v>
      </c>
      <c r="AW507" s="14" t="s">
        <v>32</v>
      </c>
      <c r="AX507" s="14" t="s">
        <v>76</v>
      </c>
      <c r="AY507" s="171" t="s">
        <v>165</v>
      </c>
    </row>
    <row r="508" spans="2:65" s="12" customFormat="1">
      <c r="B508" s="156"/>
      <c r="D508" s="154" t="s">
        <v>177</v>
      </c>
      <c r="E508" s="157" t="s">
        <v>1</v>
      </c>
      <c r="F508" s="158" t="s">
        <v>245</v>
      </c>
      <c r="H508" s="159">
        <v>13</v>
      </c>
      <c r="I508" s="160"/>
      <c r="L508" s="156"/>
      <c r="M508" s="161"/>
      <c r="T508" s="162"/>
      <c r="AT508" s="157" t="s">
        <v>177</v>
      </c>
      <c r="AU508" s="157" t="s">
        <v>86</v>
      </c>
      <c r="AV508" s="12" t="s">
        <v>86</v>
      </c>
      <c r="AW508" s="12" t="s">
        <v>32</v>
      </c>
      <c r="AX508" s="12" t="s">
        <v>84</v>
      </c>
      <c r="AY508" s="157" t="s">
        <v>165</v>
      </c>
    </row>
    <row r="509" spans="2:65" s="1" customFormat="1" ht="16.5" customHeight="1">
      <c r="B509" s="136"/>
      <c r="C509" s="137" t="s">
        <v>990</v>
      </c>
      <c r="D509" s="137" t="s">
        <v>167</v>
      </c>
      <c r="E509" s="138" t="s">
        <v>1947</v>
      </c>
      <c r="F509" s="139" t="s">
        <v>1948</v>
      </c>
      <c r="G509" s="140" t="s">
        <v>448</v>
      </c>
      <c r="H509" s="141">
        <v>90</v>
      </c>
      <c r="I509" s="142"/>
      <c r="J509" s="143">
        <f>ROUND(I509*H509,2)</f>
        <v>0</v>
      </c>
      <c r="K509" s="139" t="s">
        <v>171</v>
      </c>
      <c r="L509" s="32"/>
      <c r="M509" s="144" t="s">
        <v>1</v>
      </c>
      <c r="N509" s="145" t="s">
        <v>41</v>
      </c>
      <c r="P509" s="146">
        <f>O509*H509</f>
        <v>0</v>
      </c>
      <c r="Q509" s="146">
        <v>0</v>
      </c>
      <c r="R509" s="146">
        <f>Q509*H509</f>
        <v>0</v>
      </c>
      <c r="S509" s="146">
        <v>0</v>
      </c>
      <c r="T509" s="147">
        <f>S509*H509</f>
        <v>0</v>
      </c>
      <c r="AR509" s="148" t="s">
        <v>261</v>
      </c>
      <c r="AT509" s="148" t="s">
        <v>167</v>
      </c>
      <c r="AU509" s="148" t="s">
        <v>86</v>
      </c>
      <c r="AY509" s="17" t="s">
        <v>165</v>
      </c>
      <c r="BE509" s="149">
        <f>IF(N509="základní",J509,0)</f>
        <v>0</v>
      </c>
      <c r="BF509" s="149">
        <f>IF(N509="snížená",J509,0)</f>
        <v>0</v>
      </c>
      <c r="BG509" s="149">
        <f>IF(N509="zákl. přenesená",J509,0)</f>
        <v>0</v>
      </c>
      <c r="BH509" s="149">
        <f>IF(N509="sníž. přenesená",J509,0)</f>
        <v>0</v>
      </c>
      <c r="BI509" s="149">
        <f>IF(N509="nulová",J509,0)</f>
        <v>0</v>
      </c>
      <c r="BJ509" s="17" t="s">
        <v>84</v>
      </c>
      <c r="BK509" s="149">
        <f>ROUND(I509*H509,2)</f>
        <v>0</v>
      </c>
      <c r="BL509" s="17" t="s">
        <v>261</v>
      </c>
      <c r="BM509" s="148" t="s">
        <v>1949</v>
      </c>
    </row>
    <row r="510" spans="2:65" s="1" customFormat="1">
      <c r="B510" s="32"/>
      <c r="D510" s="150" t="s">
        <v>173</v>
      </c>
      <c r="F510" s="151" t="s">
        <v>1950</v>
      </c>
      <c r="I510" s="152"/>
      <c r="L510" s="32"/>
      <c r="M510" s="153"/>
      <c r="T510" s="56"/>
      <c r="AT510" s="17" t="s">
        <v>173</v>
      </c>
      <c r="AU510" s="17" t="s">
        <v>86</v>
      </c>
    </row>
    <row r="511" spans="2:65" s="14" customFormat="1">
      <c r="B511" s="170"/>
      <c r="D511" s="154" t="s">
        <v>177</v>
      </c>
      <c r="E511" s="171" t="s">
        <v>1</v>
      </c>
      <c r="F511" s="172" t="s">
        <v>1951</v>
      </c>
      <c r="H511" s="171" t="s">
        <v>1</v>
      </c>
      <c r="I511" s="173"/>
      <c r="L511" s="170"/>
      <c r="M511" s="174"/>
      <c r="T511" s="175"/>
      <c r="AT511" s="171" t="s">
        <v>177</v>
      </c>
      <c r="AU511" s="171" t="s">
        <v>86</v>
      </c>
      <c r="AV511" s="14" t="s">
        <v>84</v>
      </c>
      <c r="AW511" s="14" t="s">
        <v>32</v>
      </c>
      <c r="AX511" s="14" t="s">
        <v>76</v>
      </c>
      <c r="AY511" s="171" t="s">
        <v>165</v>
      </c>
    </row>
    <row r="512" spans="2:65" s="12" customFormat="1">
      <c r="B512" s="156"/>
      <c r="D512" s="154" t="s">
        <v>177</v>
      </c>
      <c r="E512" s="157" t="s">
        <v>1</v>
      </c>
      <c r="F512" s="158" t="s">
        <v>687</v>
      </c>
      <c r="H512" s="159">
        <v>90</v>
      </c>
      <c r="I512" s="160"/>
      <c r="L512" s="156"/>
      <c r="M512" s="161"/>
      <c r="T512" s="162"/>
      <c r="AT512" s="157" t="s">
        <v>177</v>
      </c>
      <c r="AU512" s="157" t="s">
        <v>86</v>
      </c>
      <c r="AV512" s="12" t="s">
        <v>86</v>
      </c>
      <c r="AW512" s="12" t="s">
        <v>32</v>
      </c>
      <c r="AX512" s="12" t="s">
        <v>84</v>
      </c>
      <c r="AY512" s="157" t="s">
        <v>165</v>
      </c>
    </row>
    <row r="513" spans="2:65" s="1" customFormat="1" ht="24.2" customHeight="1">
      <c r="B513" s="136"/>
      <c r="C513" s="137" t="s">
        <v>1952</v>
      </c>
      <c r="D513" s="137" t="s">
        <v>167</v>
      </c>
      <c r="E513" s="138" t="s">
        <v>1953</v>
      </c>
      <c r="F513" s="139" t="s">
        <v>1954</v>
      </c>
      <c r="G513" s="140" t="s">
        <v>448</v>
      </c>
      <c r="H513" s="141">
        <v>60</v>
      </c>
      <c r="I513" s="142"/>
      <c r="J513" s="143">
        <f>ROUND(I513*H513,2)</f>
        <v>0</v>
      </c>
      <c r="K513" s="139" t="s">
        <v>171</v>
      </c>
      <c r="L513" s="32"/>
      <c r="M513" s="144" t="s">
        <v>1</v>
      </c>
      <c r="N513" s="145" t="s">
        <v>41</v>
      </c>
      <c r="P513" s="146">
        <f>O513*H513</f>
        <v>0</v>
      </c>
      <c r="Q513" s="146">
        <v>0</v>
      </c>
      <c r="R513" s="146">
        <f>Q513*H513</f>
        <v>0</v>
      </c>
      <c r="S513" s="146">
        <v>4.8000000000000001E-5</v>
      </c>
      <c r="T513" s="147">
        <f>S513*H513</f>
        <v>2.8800000000000002E-3</v>
      </c>
      <c r="AR513" s="148" t="s">
        <v>261</v>
      </c>
      <c r="AT513" s="148" t="s">
        <v>167</v>
      </c>
      <c r="AU513" s="148" t="s">
        <v>86</v>
      </c>
      <c r="AY513" s="17" t="s">
        <v>165</v>
      </c>
      <c r="BE513" s="149">
        <f>IF(N513="základní",J513,0)</f>
        <v>0</v>
      </c>
      <c r="BF513" s="149">
        <f>IF(N513="snížená",J513,0)</f>
        <v>0</v>
      </c>
      <c r="BG513" s="149">
        <f>IF(N513="zákl. přenesená",J513,0)</f>
        <v>0</v>
      </c>
      <c r="BH513" s="149">
        <f>IF(N513="sníž. přenesená",J513,0)</f>
        <v>0</v>
      </c>
      <c r="BI513" s="149">
        <f>IF(N513="nulová",J513,0)</f>
        <v>0</v>
      </c>
      <c r="BJ513" s="17" t="s">
        <v>84</v>
      </c>
      <c r="BK513" s="149">
        <f>ROUND(I513*H513,2)</f>
        <v>0</v>
      </c>
      <c r="BL513" s="17" t="s">
        <v>261</v>
      </c>
      <c r="BM513" s="148" t="s">
        <v>1955</v>
      </c>
    </row>
    <row r="514" spans="2:65" s="1" customFormat="1">
      <c r="B514" s="32"/>
      <c r="D514" s="150" t="s">
        <v>173</v>
      </c>
      <c r="F514" s="151" t="s">
        <v>1956</v>
      </c>
      <c r="I514" s="152"/>
      <c r="L514" s="32"/>
      <c r="M514" s="153"/>
      <c r="T514" s="56"/>
      <c r="AT514" s="17" t="s">
        <v>173</v>
      </c>
      <c r="AU514" s="17" t="s">
        <v>86</v>
      </c>
    </row>
    <row r="515" spans="2:65" s="14" customFormat="1">
      <c r="B515" s="170"/>
      <c r="D515" s="154" t="s">
        <v>177</v>
      </c>
      <c r="E515" s="171" t="s">
        <v>1</v>
      </c>
      <c r="F515" s="172" t="s">
        <v>1957</v>
      </c>
      <c r="H515" s="171" t="s">
        <v>1</v>
      </c>
      <c r="I515" s="173"/>
      <c r="L515" s="170"/>
      <c r="M515" s="174"/>
      <c r="T515" s="175"/>
      <c r="AT515" s="171" t="s">
        <v>177</v>
      </c>
      <c r="AU515" s="171" t="s">
        <v>86</v>
      </c>
      <c r="AV515" s="14" t="s">
        <v>84</v>
      </c>
      <c r="AW515" s="14" t="s">
        <v>32</v>
      </c>
      <c r="AX515" s="14" t="s">
        <v>76</v>
      </c>
      <c r="AY515" s="171" t="s">
        <v>165</v>
      </c>
    </row>
    <row r="516" spans="2:65" s="12" customFormat="1">
      <c r="B516" s="156"/>
      <c r="D516" s="154" t="s">
        <v>177</v>
      </c>
      <c r="E516" s="157" t="s">
        <v>1</v>
      </c>
      <c r="F516" s="158" t="s">
        <v>510</v>
      </c>
      <c r="H516" s="159">
        <v>60</v>
      </c>
      <c r="I516" s="160"/>
      <c r="L516" s="156"/>
      <c r="M516" s="161"/>
      <c r="T516" s="162"/>
      <c r="AT516" s="157" t="s">
        <v>177</v>
      </c>
      <c r="AU516" s="157" t="s">
        <v>86</v>
      </c>
      <c r="AV516" s="12" t="s">
        <v>86</v>
      </c>
      <c r="AW516" s="12" t="s">
        <v>32</v>
      </c>
      <c r="AX516" s="12" t="s">
        <v>84</v>
      </c>
      <c r="AY516" s="157" t="s">
        <v>165</v>
      </c>
    </row>
    <row r="517" spans="2:65" s="1" customFormat="1" ht="24.2" customHeight="1">
      <c r="B517" s="136"/>
      <c r="C517" s="137" t="s">
        <v>995</v>
      </c>
      <c r="D517" s="137" t="s">
        <v>167</v>
      </c>
      <c r="E517" s="138" t="s">
        <v>1958</v>
      </c>
      <c r="F517" s="139" t="s">
        <v>1959</v>
      </c>
      <c r="G517" s="140" t="s">
        <v>448</v>
      </c>
      <c r="H517" s="141">
        <v>167</v>
      </c>
      <c r="I517" s="142"/>
      <c r="J517" s="143">
        <f>ROUND(I517*H517,2)</f>
        <v>0</v>
      </c>
      <c r="K517" s="139" t="s">
        <v>171</v>
      </c>
      <c r="L517" s="32"/>
      <c r="M517" s="144" t="s">
        <v>1</v>
      </c>
      <c r="N517" s="145" t="s">
        <v>41</v>
      </c>
      <c r="P517" s="146">
        <f>O517*H517</f>
        <v>0</v>
      </c>
      <c r="Q517" s="146">
        <v>0</v>
      </c>
      <c r="R517" s="146">
        <f>Q517*H517</f>
        <v>0</v>
      </c>
      <c r="S517" s="146">
        <v>5.0000000000000002E-5</v>
      </c>
      <c r="T517" s="147">
        <f>S517*H517</f>
        <v>8.3499999999999998E-3</v>
      </c>
      <c r="AR517" s="148" t="s">
        <v>261</v>
      </c>
      <c r="AT517" s="148" t="s">
        <v>167</v>
      </c>
      <c r="AU517" s="148" t="s">
        <v>86</v>
      </c>
      <c r="AY517" s="17" t="s">
        <v>165</v>
      </c>
      <c r="BE517" s="149">
        <f>IF(N517="základní",J517,0)</f>
        <v>0</v>
      </c>
      <c r="BF517" s="149">
        <f>IF(N517="snížená",J517,0)</f>
        <v>0</v>
      </c>
      <c r="BG517" s="149">
        <f>IF(N517="zákl. přenesená",J517,0)</f>
        <v>0</v>
      </c>
      <c r="BH517" s="149">
        <f>IF(N517="sníž. přenesená",J517,0)</f>
        <v>0</v>
      </c>
      <c r="BI517" s="149">
        <f>IF(N517="nulová",J517,0)</f>
        <v>0</v>
      </c>
      <c r="BJ517" s="17" t="s">
        <v>84</v>
      </c>
      <c r="BK517" s="149">
        <f>ROUND(I517*H517,2)</f>
        <v>0</v>
      </c>
      <c r="BL517" s="17" t="s">
        <v>261</v>
      </c>
      <c r="BM517" s="148" t="s">
        <v>1960</v>
      </c>
    </row>
    <row r="518" spans="2:65" s="1" customFormat="1">
      <c r="B518" s="32"/>
      <c r="D518" s="150" t="s">
        <v>173</v>
      </c>
      <c r="F518" s="151" t="s">
        <v>1961</v>
      </c>
      <c r="I518" s="152"/>
      <c r="L518" s="32"/>
      <c r="M518" s="153"/>
      <c r="T518" s="56"/>
      <c r="AT518" s="17" t="s">
        <v>173</v>
      </c>
      <c r="AU518" s="17" t="s">
        <v>86</v>
      </c>
    </row>
    <row r="519" spans="2:65" s="14" customFormat="1">
      <c r="B519" s="170"/>
      <c r="D519" s="154" t="s">
        <v>177</v>
      </c>
      <c r="E519" s="171" t="s">
        <v>1</v>
      </c>
      <c r="F519" s="172" t="s">
        <v>1962</v>
      </c>
      <c r="H519" s="171" t="s">
        <v>1</v>
      </c>
      <c r="I519" s="173"/>
      <c r="L519" s="170"/>
      <c r="M519" s="174"/>
      <c r="T519" s="175"/>
      <c r="AT519" s="171" t="s">
        <v>177</v>
      </c>
      <c r="AU519" s="171" t="s">
        <v>86</v>
      </c>
      <c r="AV519" s="14" t="s">
        <v>84</v>
      </c>
      <c r="AW519" s="14" t="s">
        <v>32</v>
      </c>
      <c r="AX519" s="14" t="s">
        <v>76</v>
      </c>
      <c r="AY519" s="171" t="s">
        <v>165</v>
      </c>
    </row>
    <row r="520" spans="2:65" s="12" customFormat="1">
      <c r="B520" s="156"/>
      <c r="D520" s="154" t="s">
        <v>177</v>
      </c>
      <c r="E520" s="157" t="s">
        <v>1</v>
      </c>
      <c r="F520" s="158" t="s">
        <v>1963</v>
      </c>
      <c r="H520" s="159">
        <v>167</v>
      </c>
      <c r="I520" s="160"/>
      <c r="L520" s="156"/>
      <c r="M520" s="161"/>
      <c r="T520" s="162"/>
      <c r="AT520" s="157" t="s">
        <v>177</v>
      </c>
      <c r="AU520" s="157" t="s">
        <v>86</v>
      </c>
      <c r="AV520" s="12" t="s">
        <v>86</v>
      </c>
      <c r="AW520" s="12" t="s">
        <v>32</v>
      </c>
      <c r="AX520" s="12" t="s">
        <v>84</v>
      </c>
      <c r="AY520" s="157" t="s">
        <v>165</v>
      </c>
    </row>
    <row r="521" spans="2:65" s="1" customFormat="1" ht="16.5" customHeight="1">
      <c r="B521" s="136"/>
      <c r="C521" s="137" t="s">
        <v>1963</v>
      </c>
      <c r="D521" s="137" t="s">
        <v>167</v>
      </c>
      <c r="E521" s="138" t="s">
        <v>1964</v>
      </c>
      <c r="F521" s="139" t="s">
        <v>1965</v>
      </c>
      <c r="G521" s="140" t="s">
        <v>448</v>
      </c>
      <c r="H521" s="141">
        <v>76</v>
      </c>
      <c r="I521" s="142"/>
      <c r="J521" s="143">
        <f>ROUND(I521*H521,2)</f>
        <v>0</v>
      </c>
      <c r="K521" s="139" t="s">
        <v>171</v>
      </c>
      <c r="L521" s="32"/>
      <c r="M521" s="144" t="s">
        <v>1</v>
      </c>
      <c r="N521" s="145" t="s">
        <v>41</v>
      </c>
      <c r="P521" s="146">
        <f>O521*H521</f>
        <v>0</v>
      </c>
      <c r="Q521" s="146">
        <v>0</v>
      </c>
      <c r="R521" s="146">
        <f>Q521*H521</f>
        <v>0</v>
      </c>
      <c r="S521" s="146">
        <v>4.0000000000000002E-4</v>
      </c>
      <c r="T521" s="147">
        <f>S521*H521</f>
        <v>3.04E-2</v>
      </c>
      <c r="AR521" s="148" t="s">
        <v>261</v>
      </c>
      <c r="AT521" s="148" t="s">
        <v>167</v>
      </c>
      <c r="AU521" s="148" t="s">
        <v>86</v>
      </c>
      <c r="AY521" s="17" t="s">
        <v>165</v>
      </c>
      <c r="BE521" s="149">
        <f>IF(N521="základní",J521,0)</f>
        <v>0</v>
      </c>
      <c r="BF521" s="149">
        <f>IF(N521="snížená",J521,0)</f>
        <v>0</v>
      </c>
      <c r="BG521" s="149">
        <f>IF(N521="zákl. přenesená",J521,0)</f>
        <v>0</v>
      </c>
      <c r="BH521" s="149">
        <f>IF(N521="sníž. přenesená",J521,0)</f>
        <v>0</v>
      </c>
      <c r="BI521" s="149">
        <f>IF(N521="nulová",J521,0)</f>
        <v>0</v>
      </c>
      <c r="BJ521" s="17" t="s">
        <v>84</v>
      </c>
      <c r="BK521" s="149">
        <f>ROUND(I521*H521,2)</f>
        <v>0</v>
      </c>
      <c r="BL521" s="17" t="s">
        <v>261</v>
      </c>
      <c r="BM521" s="148" t="s">
        <v>1966</v>
      </c>
    </row>
    <row r="522" spans="2:65" s="1" customFormat="1">
      <c r="B522" s="32"/>
      <c r="D522" s="150" t="s">
        <v>173</v>
      </c>
      <c r="F522" s="151" t="s">
        <v>1967</v>
      </c>
      <c r="I522" s="152"/>
      <c r="L522" s="32"/>
      <c r="M522" s="153"/>
      <c r="T522" s="56"/>
      <c r="AT522" s="17" t="s">
        <v>173</v>
      </c>
      <c r="AU522" s="17" t="s">
        <v>86</v>
      </c>
    </row>
    <row r="523" spans="2:65" s="14" customFormat="1">
      <c r="B523" s="170"/>
      <c r="D523" s="154" t="s">
        <v>177</v>
      </c>
      <c r="E523" s="171" t="s">
        <v>1</v>
      </c>
      <c r="F523" s="172" t="s">
        <v>1968</v>
      </c>
      <c r="H523" s="171" t="s">
        <v>1</v>
      </c>
      <c r="I523" s="173"/>
      <c r="L523" s="170"/>
      <c r="M523" s="174"/>
      <c r="T523" s="175"/>
      <c r="AT523" s="171" t="s">
        <v>177</v>
      </c>
      <c r="AU523" s="171" t="s">
        <v>86</v>
      </c>
      <c r="AV523" s="14" t="s">
        <v>84</v>
      </c>
      <c r="AW523" s="14" t="s">
        <v>32</v>
      </c>
      <c r="AX523" s="14" t="s">
        <v>76</v>
      </c>
      <c r="AY523" s="171" t="s">
        <v>165</v>
      </c>
    </row>
    <row r="524" spans="2:65" s="12" customFormat="1">
      <c r="B524" s="156"/>
      <c r="D524" s="154" t="s">
        <v>177</v>
      </c>
      <c r="E524" s="157" t="s">
        <v>1</v>
      </c>
      <c r="F524" s="158" t="s">
        <v>599</v>
      </c>
      <c r="H524" s="159">
        <v>76</v>
      </c>
      <c r="I524" s="160"/>
      <c r="L524" s="156"/>
      <c r="M524" s="161"/>
      <c r="T524" s="162"/>
      <c r="AT524" s="157" t="s">
        <v>177</v>
      </c>
      <c r="AU524" s="157" t="s">
        <v>86</v>
      </c>
      <c r="AV524" s="12" t="s">
        <v>86</v>
      </c>
      <c r="AW524" s="12" t="s">
        <v>32</v>
      </c>
      <c r="AX524" s="12" t="s">
        <v>84</v>
      </c>
      <c r="AY524" s="157" t="s">
        <v>165</v>
      </c>
    </row>
    <row r="525" spans="2:65" s="1" customFormat="1" ht="24.2" customHeight="1">
      <c r="B525" s="136"/>
      <c r="C525" s="137" t="s">
        <v>999</v>
      </c>
      <c r="D525" s="137" t="s">
        <v>167</v>
      </c>
      <c r="E525" s="138" t="s">
        <v>1969</v>
      </c>
      <c r="F525" s="139" t="s">
        <v>1970</v>
      </c>
      <c r="G525" s="140" t="s">
        <v>448</v>
      </c>
      <c r="H525" s="141">
        <v>167</v>
      </c>
      <c r="I525" s="142"/>
      <c r="J525" s="143">
        <f>ROUND(I525*H525,2)</f>
        <v>0</v>
      </c>
      <c r="K525" s="139" t="s">
        <v>171</v>
      </c>
      <c r="L525" s="32"/>
      <c r="M525" s="144" t="s">
        <v>1</v>
      </c>
      <c r="N525" s="145" t="s">
        <v>41</v>
      </c>
      <c r="P525" s="146">
        <f>O525*H525</f>
        <v>0</v>
      </c>
      <c r="Q525" s="146">
        <v>0</v>
      </c>
      <c r="R525" s="146">
        <f>Q525*H525</f>
        <v>0</v>
      </c>
      <c r="S525" s="146">
        <v>3.0000000000000001E-3</v>
      </c>
      <c r="T525" s="147">
        <f>S525*H525</f>
        <v>0.501</v>
      </c>
      <c r="AR525" s="148" t="s">
        <v>261</v>
      </c>
      <c r="AT525" s="148" t="s">
        <v>167</v>
      </c>
      <c r="AU525" s="148" t="s">
        <v>86</v>
      </c>
      <c r="AY525" s="17" t="s">
        <v>165</v>
      </c>
      <c r="BE525" s="149">
        <f>IF(N525="základní",J525,0)</f>
        <v>0</v>
      </c>
      <c r="BF525" s="149">
        <f>IF(N525="snížená",J525,0)</f>
        <v>0</v>
      </c>
      <c r="BG525" s="149">
        <f>IF(N525="zákl. přenesená",J525,0)</f>
        <v>0</v>
      </c>
      <c r="BH525" s="149">
        <f>IF(N525="sníž. přenesená",J525,0)</f>
        <v>0</v>
      </c>
      <c r="BI525" s="149">
        <f>IF(N525="nulová",J525,0)</f>
        <v>0</v>
      </c>
      <c r="BJ525" s="17" t="s">
        <v>84</v>
      </c>
      <c r="BK525" s="149">
        <f>ROUND(I525*H525,2)</f>
        <v>0</v>
      </c>
      <c r="BL525" s="17" t="s">
        <v>261</v>
      </c>
      <c r="BM525" s="148" t="s">
        <v>1971</v>
      </c>
    </row>
    <row r="526" spans="2:65" s="1" customFormat="1">
      <c r="B526" s="32"/>
      <c r="D526" s="150" t="s">
        <v>173</v>
      </c>
      <c r="F526" s="151" t="s">
        <v>1972</v>
      </c>
      <c r="I526" s="152"/>
      <c r="L526" s="32"/>
      <c r="M526" s="153"/>
      <c r="T526" s="56"/>
      <c r="AT526" s="17" t="s">
        <v>173</v>
      </c>
      <c r="AU526" s="17" t="s">
        <v>86</v>
      </c>
    </row>
    <row r="527" spans="2:65" s="14" customFormat="1">
      <c r="B527" s="170"/>
      <c r="D527" s="154" t="s">
        <v>177</v>
      </c>
      <c r="E527" s="171" t="s">
        <v>1</v>
      </c>
      <c r="F527" s="172" t="s">
        <v>1973</v>
      </c>
      <c r="H527" s="171" t="s">
        <v>1</v>
      </c>
      <c r="I527" s="173"/>
      <c r="L527" s="170"/>
      <c r="M527" s="174"/>
      <c r="T527" s="175"/>
      <c r="AT527" s="171" t="s">
        <v>177</v>
      </c>
      <c r="AU527" s="171" t="s">
        <v>86</v>
      </c>
      <c r="AV527" s="14" t="s">
        <v>84</v>
      </c>
      <c r="AW527" s="14" t="s">
        <v>32</v>
      </c>
      <c r="AX527" s="14" t="s">
        <v>76</v>
      </c>
      <c r="AY527" s="171" t="s">
        <v>165</v>
      </c>
    </row>
    <row r="528" spans="2:65" s="12" customFormat="1">
      <c r="B528" s="156"/>
      <c r="D528" s="154" t="s">
        <v>177</v>
      </c>
      <c r="E528" s="157" t="s">
        <v>1</v>
      </c>
      <c r="F528" s="158" t="s">
        <v>1963</v>
      </c>
      <c r="H528" s="159">
        <v>167</v>
      </c>
      <c r="I528" s="160"/>
      <c r="L528" s="156"/>
      <c r="M528" s="161"/>
      <c r="T528" s="162"/>
      <c r="AT528" s="157" t="s">
        <v>177</v>
      </c>
      <c r="AU528" s="157" t="s">
        <v>86</v>
      </c>
      <c r="AV528" s="12" t="s">
        <v>86</v>
      </c>
      <c r="AW528" s="12" t="s">
        <v>32</v>
      </c>
      <c r="AX528" s="12" t="s">
        <v>84</v>
      </c>
      <c r="AY528" s="157" t="s">
        <v>165</v>
      </c>
    </row>
    <row r="529" spans="2:65" s="1" customFormat="1" ht="16.5" customHeight="1">
      <c r="B529" s="136"/>
      <c r="C529" s="137" t="s">
        <v>1974</v>
      </c>
      <c r="D529" s="137" t="s">
        <v>167</v>
      </c>
      <c r="E529" s="138" t="s">
        <v>1975</v>
      </c>
      <c r="F529" s="139" t="s">
        <v>1976</v>
      </c>
      <c r="G529" s="140" t="s">
        <v>448</v>
      </c>
      <c r="H529" s="141">
        <v>44</v>
      </c>
      <c r="I529" s="142"/>
      <c r="J529" s="143">
        <f>ROUND(I529*H529,2)</f>
        <v>0</v>
      </c>
      <c r="K529" s="139" t="s">
        <v>171</v>
      </c>
      <c r="L529" s="32"/>
      <c r="M529" s="144" t="s">
        <v>1</v>
      </c>
      <c r="N529" s="145" t="s">
        <v>41</v>
      </c>
      <c r="P529" s="146">
        <f>O529*H529</f>
        <v>0</v>
      </c>
      <c r="Q529" s="146">
        <v>0</v>
      </c>
      <c r="R529" s="146">
        <f>Q529*H529</f>
        <v>0</v>
      </c>
      <c r="S529" s="146">
        <v>1.0300000000000001E-3</v>
      </c>
      <c r="T529" s="147">
        <f>S529*H529</f>
        <v>4.5320000000000006E-2</v>
      </c>
      <c r="AR529" s="148" t="s">
        <v>261</v>
      </c>
      <c r="AT529" s="148" t="s">
        <v>167</v>
      </c>
      <c r="AU529" s="148" t="s">
        <v>86</v>
      </c>
      <c r="AY529" s="17" t="s">
        <v>165</v>
      </c>
      <c r="BE529" s="149">
        <f>IF(N529="základní",J529,0)</f>
        <v>0</v>
      </c>
      <c r="BF529" s="149">
        <f>IF(N529="snížená",J529,0)</f>
        <v>0</v>
      </c>
      <c r="BG529" s="149">
        <f>IF(N529="zákl. přenesená",J529,0)</f>
        <v>0</v>
      </c>
      <c r="BH529" s="149">
        <f>IF(N529="sníž. přenesená",J529,0)</f>
        <v>0</v>
      </c>
      <c r="BI529" s="149">
        <f>IF(N529="nulová",J529,0)</f>
        <v>0</v>
      </c>
      <c r="BJ529" s="17" t="s">
        <v>84</v>
      </c>
      <c r="BK529" s="149">
        <f>ROUND(I529*H529,2)</f>
        <v>0</v>
      </c>
      <c r="BL529" s="17" t="s">
        <v>261</v>
      </c>
      <c r="BM529" s="148" t="s">
        <v>1977</v>
      </c>
    </row>
    <row r="530" spans="2:65" s="1" customFormat="1">
      <c r="B530" s="32"/>
      <c r="D530" s="150" t="s">
        <v>173</v>
      </c>
      <c r="F530" s="151" t="s">
        <v>1978</v>
      </c>
      <c r="I530" s="152"/>
      <c r="L530" s="32"/>
      <c r="M530" s="153"/>
      <c r="T530" s="56"/>
      <c r="AT530" s="17" t="s">
        <v>173</v>
      </c>
      <c r="AU530" s="17" t="s">
        <v>86</v>
      </c>
    </row>
    <row r="531" spans="2:65" s="14" customFormat="1">
      <c r="B531" s="170"/>
      <c r="D531" s="154" t="s">
        <v>177</v>
      </c>
      <c r="E531" s="171" t="s">
        <v>1</v>
      </c>
      <c r="F531" s="172" t="s">
        <v>1979</v>
      </c>
      <c r="H531" s="171" t="s">
        <v>1</v>
      </c>
      <c r="I531" s="173"/>
      <c r="L531" s="170"/>
      <c r="M531" s="174"/>
      <c r="T531" s="175"/>
      <c r="AT531" s="171" t="s">
        <v>177</v>
      </c>
      <c r="AU531" s="171" t="s">
        <v>86</v>
      </c>
      <c r="AV531" s="14" t="s">
        <v>84</v>
      </c>
      <c r="AW531" s="14" t="s">
        <v>32</v>
      </c>
      <c r="AX531" s="14" t="s">
        <v>76</v>
      </c>
      <c r="AY531" s="171" t="s">
        <v>165</v>
      </c>
    </row>
    <row r="532" spans="2:65" s="12" customFormat="1">
      <c r="B532" s="156"/>
      <c r="D532" s="154" t="s">
        <v>177</v>
      </c>
      <c r="E532" s="157" t="s">
        <v>1</v>
      </c>
      <c r="F532" s="158" t="s">
        <v>431</v>
      </c>
      <c r="H532" s="159">
        <v>44</v>
      </c>
      <c r="I532" s="160"/>
      <c r="L532" s="156"/>
      <c r="M532" s="161"/>
      <c r="T532" s="162"/>
      <c r="AT532" s="157" t="s">
        <v>177</v>
      </c>
      <c r="AU532" s="157" t="s">
        <v>86</v>
      </c>
      <c r="AV532" s="12" t="s">
        <v>86</v>
      </c>
      <c r="AW532" s="12" t="s">
        <v>32</v>
      </c>
      <c r="AX532" s="12" t="s">
        <v>84</v>
      </c>
      <c r="AY532" s="157" t="s">
        <v>165</v>
      </c>
    </row>
    <row r="533" spans="2:65" s="11" customFormat="1" ht="22.9" customHeight="1">
      <c r="B533" s="124"/>
      <c r="D533" s="125" t="s">
        <v>75</v>
      </c>
      <c r="E533" s="134" t="s">
        <v>1980</v>
      </c>
      <c r="F533" s="134" t="s">
        <v>1981</v>
      </c>
      <c r="I533" s="127"/>
      <c r="J533" s="135">
        <f>BK533</f>
        <v>0</v>
      </c>
      <c r="L533" s="124"/>
      <c r="M533" s="129"/>
      <c r="P533" s="130">
        <f>SUM(P534:P551)</f>
        <v>0</v>
      </c>
      <c r="R533" s="130">
        <f>SUM(R534:R551)</f>
        <v>0</v>
      </c>
      <c r="T533" s="131">
        <f>SUM(T534:T551)</f>
        <v>0</v>
      </c>
      <c r="AR533" s="125" t="s">
        <v>201</v>
      </c>
      <c r="AT533" s="132" t="s">
        <v>75</v>
      </c>
      <c r="AU533" s="132" t="s">
        <v>84</v>
      </c>
      <c r="AY533" s="125" t="s">
        <v>165</v>
      </c>
      <c r="BK533" s="133">
        <f>SUM(BK534:BK551)</f>
        <v>0</v>
      </c>
    </row>
    <row r="534" spans="2:65" s="1" customFormat="1" ht="24.2" customHeight="1">
      <c r="B534" s="136"/>
      <c r="C534" s="137" t="s">
        <v>1001</v>
      </c>
      <c r="D534" s="137" t="s">
        <v>167</v>
      </c>
      <c r="E534" s="138" t="s">
        <v>1982</v>
      </c>
      <c r="F534" s="139" t="s">
        <v>1983</v>
      </c>
      <c r="G534" s="140" t="s">
        <v>448</v>
      </c>
      <c r="H534" s="141">
        <v>1</v>
      </c>
      <c r="I534" s="142"/>
      <c r="J534" s="143">
        <f>ROUND(I534*H534,2)</f>
        <v>0</v>
      </c>
      <c r="K534" s="139" t="s">
        <v>1709</v>
      </c>
      <c r="L534" s="32"/>
      <c r="M534" s="144" t="s">
        <v>1</v>
      </c>
      <c r="N534" s="145" t="s">
        <v>41</v>
      </c>
      <c r="P534" s="146">
        <f>O534*H534</f>
        <v>0</v>
      </c>
      <c r="Q534" s="146">
        <v>0</v>
      </c>
      <c r="R534" s="146">
        <f>Q534*H534</f>
        <v>0</v>
      </c>
      <c r="S534" s="146">
        <v>0</v>
      </c>
      <c r="T534" s="147">
        <f>S534*H534</f>
        <v>0</v>
      </c>
      <c r="AR534" s="148" t="s">
        <v>261</v>
      </c>
      <c r="AT534" s="148" t="s">
        <v>167</v>
      </c>
      <c r="AU534" s="148" t="s">
        <v>86</v>
      </c>
      <c r="AY534" s="17" t="s">
        <v>165</v>
      </c>
      <c r="BE534" s="149">
        <f>IF(N534="základní",J534,0)</f>
        <v>0</v>
      </c>
      <c r="BF534" s="149">
        <f>IF(N534="snížená",J534,0)</f>
        <v>0</v>
      </c>
      <c r="BG534" s="149">
        <f>IF(N534="zákl. přenesená",J534,0)</f>
        <v>0</v>
      </c>
      <c r="BH534" s="149">
        <f>IF(N534="sníž. přenesená",J534,0)</f>
        <v>0</v>
      </c>
      <c r="BI534" s="149">
        <f>IF(N534="nulová",J534,0)</f>
        <v>0</v>
      </c>
      <c r="BJ534" s="17" t="s">
        <v>84</v>
      </c>
      <c r="BK534" s="149">
        <f>ROUND(I534*H534,2)</f>
        <v>0</v>
      </c>
      <c r="BL534" s="17" t="s">
        <v>261</v>
      </c>
      <c r="BM534" s="148" t="s">
        <v>1984</v>
      </c>
    </row>
    <row r="535" spans="2:65" s="1" customFormat="1">
      <c r="B535" s="32"/>
      <c r="D535" s="150" t="s">
        <v>173</v>
      </c>
      <c r="F535" s="151" t="s">
        <v>1985</v>
      </c>
      <c r="I535" s="152"/>
      <c r="L535" s="32"/>
      <c r="M535" s="153"/>
      <c r="T535" s="56"/>
      <c r="AT535" s="17" t="s">
        <v>173</v>
      </c>
      <c r="AU535" s="17" t="s">
        <v>86</v>
      </c>
    </row>
    <row r="536" spans="2:65" s="1" customFormat="1" ht="16.5" customHeight="1">
      <c r="B536" s="136"/>
      <c r="C536" s="137" t="s">
        <v>1986</v>
      </c>
      <c r="D536" s="137" t="s">
        <v>167</v>
      </c>
      <c r="E536" s="138"/>
      <c r="F536" s="139" t="s">
        <v>2157</v>
      </c>
      <c r="G536" s="140" t="s">
        <v>803</v>
      </c>
      <c r="H536" s="141">
        <v>0</v>
      </c>
      <c r="I536" s="142"/>
      <c r="J536" s="143">
        <f>ROUND(I536*H536,2)</f>
        <v>0</v>
      </c>
      <c r="K536" s="139" t="s">
        <v>1709</v>
      </c>
      <c r="L536" s="32"/>
      <c r="M536" s="144" t="s">
        <v>1</v>
      </c>
      <c r="N536" s="145" t="s">
        <v>41</v>
      </c>
      <c r="P536" s="146">
        <f>O536*H536</f>
        <v>0</v>
      </c>
      <c r="Q536" s="146">
        <v>0</v>
      </c>
      <c r="R536" s="146">
        <f>Q536*H536</f>
        <v>0</v>
      </c>
      <c r="S536" s="146">
        <v>0</v>
      </c>
      <c r="T536" s="147">
        <f>S536*H536</f>
        <v>0</v>
      </c>
      <c r="AR536" s="148" t="s">
        <v>1989</v>
      </c>
      <c r="AT536" s="148" t="s">
        <v>167</v>
      </c>
      <c r="AU536" s="148" t="s">
        <v>86</v>
      </c>
      <c r="AY536" s="17" t="s">
        <v>165</v>
      </c>
      <c r="BE536" s="149">
        <f>IF(N536="základní",J536,0)</f>
        <v>0</v>
      </c>
      <c r="BF536" s="149">
        <f>IF(N536="snížená",J536,0)</f>
        <v>0</v>
      </c>
      <c r="BG536" s="149">
        <f>IF(N536="zákl. přenesená",J536,0)</f>
        <v>0</v>
      </c>
      <c r="BH536" s="149">
        <f>IF(N536="sníž. přenesená",J536,0)</f>
        <v>0</v>
      </c>
      <c r="BI536" s="149">
        <f>IF(N536="nulová",J536,0)</f>
        <v>0</v>
      </c>
      <c r="BJ536" s="17" t="s">
        <v>84</v>
      </c>
      <c r="BK536" s="149">
        <f>ROUND(I536*H536,2)</f>
        <v>0</v>
      </c>
      <c r="BL536" s="17" t="s">
        <v>1989</v>
      </c>
      <c r="BM536" s="148" t="s">
        <v>1990</v>
      </c>
    </row>
    <row r="537" spans="2:65" s="1" customFormat="1">
      <c r="B537" s="32"/>
      <c r="D537" s="150" t="s">
        <v>173</v>
      </c>
      <c r="F537" s="151" t="s">
        <v>1991</v>
      </c>
      <c r="I537" s="152"/>
      <c r="L537" s="32"/>
      <c r="M537" s="153"/>
      <c r="T537" s="56"/>
      <c r="AT537" s="17" t="s">
        <v>173</v>
      </c>
      <c r="AU537" s="17" t="s">
        <v>86</v>
      </c>
    </row>
    <row r="538" spans="2:65" s="1" customFormat="1" ht="16.5" customHeight="1">
      <c r="B538" s="136"/>
      <c r="C538" s="137" t="s">
        <v>1004</v>
      </c>
      <c r="D538" s="137" t="s">
        <v>167</v>
      </c>
      <c r="E538" s="138"/>
      <c r="F538" s="139" t="s">
        <v>2157</v>
      </c>
      <c r="G538" s="140" t="s">
        <v>803</v>
      </c>
      <c r="H538" s="141">
        <v>0</v>
      </c>
      <c r="I538" s="142"/>
      <c r="J538" s="143">
        <f>ROUND(I538*H538,2)</f>
        <v>0</v>
      </c>
      <c r="K538" s="139" t="s">
        <v>1709</v>
      </c>
      <c r="L538" s="32"/>
      <c r="M538" s="144" t="s">
        <v>1</v>
      </c>
      <c r="N538" s="145" t="s">
        <v>41</v>
      </c>
      <c r="P538" s="146">
        <f>O538*H538</f>
        <v>0</v>
      </c>
      <c r="Q538" s="146">
        <v>0</v>
      </c>
      <c r="R538" s="146">
        <f>Q538*H538</f>
        <v>0</v>
      </c>
      <c r="S538" s="146">
        <v>0</v>
      </c>
      <c r="T538" s="147">
        <f>S538*H538</f>
        <v>0</v>
      </c>
      <c r="AR538" s="148" t="s">
        <v>1989</v>
      </c>
      <c r="AT538" s="148" t="s">
        <v>167</v>
      </c>
      <c r="AU538" s="148" t="s">
        <v>86</v>
      </c>
      <c r="AY538" s="17" t="s">
        <v>165</v>
      </c>
      <c r="BE538" s="149">
        <f>IF(N538="základní",J538,0)</f>
        <v>0</v>
      </c>
      <c r="BF538" s="149">
        <f>IF(N538="snížená",J538,0)</f>
        <v>0</v>
      </c>
      <c r="BG538" s="149">
        <f>IF(N538="zákl. přenesená",J538,0)</f>
        <v>0</v>
      </c>
      <c r="BH538" s="149">
        <f>IF(N538="sníž. přenesená",J538,0)</f>
        <v>0</v>
      </c>
      <c r="BI538" s="149">
        <f>IF(N538="nulová",J538,0)</f>
        <v>0</v>
      </c>
      <c r="BJ538" s="17" t="s">
        <v>84</v>
      </c>
      <c r="BK538" s="149">
        <f>ROUND(I538*H538,2)</f>
        <v>0</v>
      </c>
      <c r="BL538" s="17" t="s">
        <v>1989</v>
      </c>
      <c r="BM538" s="148" t="s">
        <v>1992</v>
      </c>
    </row>
    <row r="539" spans="2:65" s="1" customFormat="1">
      <c r="B539" s="32"/>
      <c r="D539" s="150" t="s">
        <v>173</v>
      </c>
      <c r="F539" s="151" t="s">
        <v>1993</v>
      </c>
      <c r="I539" s="152"/>
      <c r="L539" s="32"/>
      <c r="M539" s="153"/>
      <c r="T539" s="56"/>
      <c r="AT539" s="17" t="s">
        <v>173</v>
      </c>
      <c r="AU539" s="17" t="s">
        <v>86</v>
      </c>
    </row>
    <row r="540" spans="2:65" s="1" customFormat="1" ht="16.5" customHeight="1">
      <c r="B540" s="136"/>
      <c r="C540" s="137" t="s">
        <v>1994</v>
      </c>
      <c r="D540" s="137" t="s">
        <v>167</v>
      </c>
      <c r="E540" s="138"/>
      <c r="F540" s="139" t="s">
        <v>2157</v>
      </c>
      <c r="G540" s="140" t="s">
        <v>803</v>
      </c>
      <c r="H540" s="141">
        <v>0</v>
      </c>
      <c r="I540" s="142"/>
      <c r="J540" s="143">
        <f>ROUND(I540*H540,2)</f>
        <v>0</v>
      </c>
      <c r="K540" s="139" t="s">
        <v>1709</v>
      </c>
      <c r="L540" s="32"/>
      <c r="M540" s="144" t="s">
        <v>1</v>
      </c>
      <c r="N540" s="145" t="s">
        <v>41</v>
      </c>
      <c r="P540" s="146">
        <f>O540*H540</f>
        <v>0</v>
      </c>
      <c r="Q540" s="146">
        <v>0</v>
      </c>
      <c r="R540" s="146">
        <f>Q540*H540</f>
        <v>0</v>
      </c>
      <c r="S540" s="146">
        <v>0</v>
      </c>
      <c r="T540" s="147">
        <f>S540*H540</f>
        <v>0</v>
      </c>
      <c r="AR540" s="148" t="s">
        <v>1989</v>
      </c>
      <c r="AT540" s="148" t="s">
        <v>167</v>
      </c>
      <c r="AU540" s="148" t="s">
        <v>86</v>
      </c>
      <c r="AY540" s="17" t="s">
        <v>165</v>
      </c>
      <c r="BE540" s="149">
        <f>IF(N540="základní",J540,0)</f>
        <v>0</v>
      </c>
      <c r="BF540" s="149">
        <f>IF(N540="snížená",J540,0)</f>
        <v>0</v>
      </c>
      <c r="BG540" s="149">
        <f>IF(N540="zákl. přenesená",J540,0)</f>
        <v>0</v>
      </c>
      <c r="BH540" s="149">
        <f>IF(N540="sníž. přenesená",J540,0)</f>
        <v>0</v>
      </c>
      <c r="BI540" s="149">
        <f>IF(N540="nulová",J540,0)</f>
        <v>0</v>
      </c>
      <c r="BJ540" s="17" t="s">
        <v>84</v>
      </c>
      <c r="BK540" s="149">
        <f>ROUND(I540*H540,2)</f>
        <v>0</v>
      </c>
      <c r="BL540" s="17" t="s">
        <v>1989</v>
      </c>
      <c r="BM540" s="148" t="s">
        <v>1995</v>
      </c>
    </row>
    <row r="541" spans="2:65" s="1" customFormat="1">
      <c r="B541" s="32"/>
      <c r="D541" s="150" t="s">
        <v>173</v>
      </c>
      <c r="F541" s="151" t="s">
        <v>1996</v>
      </c>
      <c r="I541" s="152"/>
      <c r="L541" s="32"/>
      <c r="M541" s="153"/>
      <c r="T541" s="56"/>
      <c r="AT541" s="17" t="s">
        <v>173</v>
      </c>
      <c r="AU541" s="17" t="s">
        <v>86</v>
      </c>
    </row>
    <row r="542" spans="2:65" s="1" customFormat="1" ht="16.5" customHeight="1">
      <c r="B542" s="136"/>
      <c r="C542" s="137" t="s">
        <v>1006</v>
      </c>
      <c r="D542" s="137" t="s">
        <v>167</v>
      </c>
      <c r="E542" s="138"/>
      <c r="F542" s="139" t="s">
        <v>2157</v>
      </c>
      <c r="G542" s="140" t="s">
        <v>803</v>
      </c>
      <c r="H542" s="141">
        <v>0</v>
      </c>
      <c r="I542" s="142"/>
      <c r="J542" s="143">
        <f>ROUND(I542*H542,2)</f>
        <v>0</v>
      </c>
      <c r="K542" s="139" t="s">
        <v>1709</v>
      </c>
      <c r="L542" s="32"/>
      <c r="M542" s="144" t="s">
        <v>1</v>
      </c>
      <c r="N542" s="145" t="s">
        <v>41</v>
      </c>
      <c r="P542" s="146">
        <f>O542*H542</f>
        <v>0</v>
      </c>
      <c r="Q542" s="146">
        <v>0</v>
      </c>
      <c r="R542" s="146">
        <f>Q542*H542</f>
        <v>0</v>
      </c>
      <c r="S542" s="146">
        <v>0</v>
      </c>
      <c r="T542" s="147">
        <f>S542*H542</f>
        <v>0</v>
      </c>
      <c r="AR542" s="148" t="s">
        <v>1989</v>
      </c>
      <c r="AT542" s="148" t="s">
        <v>167</v>
      </c>
      <c r="AU542" s="148" t="s">
        <v>86</v>
      </c>
      <c r="AY542" s="17" t="s">
        <v>165</v>
      </c>
      <c r="BE542" s="149">
        <f>IF(N542="základní",J542,0)</f>
        <v>0</v>
      </c>
      <c r="BF542" s="149">
        <f>IF(N542="snížená",J542,0)</f>
        <v>0</v>
      </c>
      <c r="BG542" s="149">
        <f>IF(N542="zákl. přenesená",J542,0)</f>
        <v>0</v>
      </c>
      <c r="BH542" s="149">
        <f>IF(N542="sníž. přenesená",J542,0)</f>
        <v>0</v>
      </c>
      <c r="BI542" s="149">
        <f>IF(N542="nulová",J542,0)</f>
        <v>0</v>
      </c>
      <c r="BJ542" s="17" t="s">
        <v>84</v>
      </c>
      <c r="BK542" s="149">
        <f>ROUND(I542*H542,2)</f>
        <v>0</v>
      </c>
      <c r="BL542" s="17" t="s">
        <v>1989</v>
      </c>
      <c r="BM542" s="148" t="s">
        <v>1997</v>
      </c>
    </row>
    <row r="543" spans="2:65" s="1" customFormat="1">
      <c r="B543" s="32"/>
      <c r="D543" s="150" t="s">
        <v>173</v>
      </c>
      <c r="F543" s="151" t="s">
        <v>1998</v>
      </c>
      <c r="I543" s="152"/>
      <c r="L543" s="32"/>
      <c r="M543" s="153"/>
      <c r="T543" s="56"/>
      <c r="AT543" s="17" t="s">
        <v>173</v>
      </c>
      <c r="AU543" s="17" t="s">
        <v>86</v>
      </c>
    </row>
    <row r="544" spans="2:65" s="1" customFormat="1" ht="16.5" customHeight="1">
      <c r="B544" s="136"/>
      <c r="C544" s="137" t="s">
        <v>1999</v>
      </c>
      <c r="D544" s="137" t="s">
        <v>167</v>
      </c>
      <c r="E544" s="138"/>
      <c r="F544" s="139" t="s">
        <v>2157</v>
      </c>
      <c r="G544" s="140" t="s">
        <v>803</v>
      </c>
      <c r="H544" s="141">
        <v>0</v>
      </c>
      <c r="I544" s="142"/>
      <c r="J544" s="143">
        <f>ROUND(I544*H544,2)</f>
        <v>0</v>
      </c>
      <c r="K544" s="139" t="s">
        <v>1709</v>
      </c>
      <c r="L544" s="32"/>
      <c r="M544" s="144" t="s">
        <v>1</v>
      </c>
      <c r="N544" s="145" t="s">
        <v>41</v>
      </c>
      <c r="P544" s="146">
        <f>O544*H544</f>
        <v>0</v>
      </c>
      <c r="Q544" s="146">
        <v>0</v>
      </c>
      <c r="R544" s="146">
        <f>Q544*H544</f>
        <v>0</v>
      </c>
      <c r="S544" s="146">
        <v>0</v>
      </c>
      <c r="T544" s="147">
        <f>S544*H544</f>
        <v>0</v>
      </c>
      <c r="AR544" s="148" t="s">
        <v>1989</v>
      </c>
      <c r="AT544" s="148" t="s">
        <v>167</v>
      </c>
      <c r="AU544" s="148" t="s">
        <v>86</v>
      </c>
      <c r="AY544" s="17" t="s">
        <v>165</v>
      </c>
      <c r="BE544" s="149">
        <f>IF(N544="základní",J544,0)</f>
        <v>0</v>
      </c>
      <c r="BF544" s="149">
        <f>IF(N544="snížená",J544,0)</f>
        <v>0</v>
      </c>
      <c r="BG544" s="149">
        <f>IF(N544="zákl. přenesená",J544,0)</f>
        <v>0</v>
      </c>
      <c r="BH544" s="149">
        <f>IF(N544="sníž. přenesená",J544,0)</f>
        <v>0</v>
      </c>
      <c r="BI544" s="149">
        <f>IF(N544="nulová",J544,0)</f>
        <v>0</v>
      </c>
      <c r="BJ544" s="17" t="s">
        <v>84</v>
      </c>
      <c r="BK544" s="149">
        <f>ROUND(I544*H544,2)</f>
        <v>0</v>
      </c>
      <c r="BL544" s="17" t="s">
        <v>1989</v>
      </c>
      <c r="BM544" s="148" t="s">
        <v>2000</v>
      </c>
    </row>
    <row r="545" spans="2:65" s="1" customFormat="1">
      <c r="B545" s="32"/>
      <c r="D545" s="150" t="s">
        <v>173</v>
      </c>
      <c r="F545" s="151" t="s">
        <v>2001</v>
      </c>
      <c r="I545" s="152"/>
      <c r="L545" s="32"/>
      <c r="M545" s="153"/>
      <c r="T545" s="56"/>
      <c r="AT545" s="17" t="s">
        <v>173</v>
      </c>
      <c r="AU545" s="17" t="s">
        <v>86</v>
      </c>
    </row>
    <row r="546" spans="2:65" s="1" customFormat="1" ht="16.5" customHeight="1">
      <c r="B546" s="136"/>
      <c r="C546" s="137" t="s">
        <v>1009</v>
      </c>
      <c r="D546" s="137" t="s">
        <v>167</v>
      </c>
      <c r="E546" s="138"/>
      <c r="F546" s="139" t="s">
        <v>2157</v>
      </c>
      <c r="G546" s="140" t="s">
        <v>803</v>
      </c>
      <c r="H546" s="141">
        <v>0</v>
      </c>
      <c r="I546" s="142"/>
      <c r="J546" s="143">
        <f>ROUND(I546*H546,2)</f>
        <v>0</v>
      </c>
      <c r="K546" s="139" t="s">
        <v>1709</v>
      </c>
      <c r="L546" s="32"/>
      <c r="M546" s="144" t="s">
        <v>1</v>
      </c>
      <c r="N546" s="145" t="s">
        <v>41</v>
      </c>
      <c r="P546" s="146">
        <f>O546*H546</f>
        <v>0</v>
      </c>
      <c r="Q546" s="146">
        <v>0</v>
      </c>
      <c r="R546" s="146">
        <f>Q546*H546</f>
        <v>0</v>
      </c>
      <c r="S546" s="146">
        <v>0</v>
      </c>
      <c r="T546" s="147">
        <f>S546*H546</f>
        <v>0</v>
      </c>
      <c r="AR546" s="148" t="s">
        <v>1989</v>
      </c>
      <c r="AT546" s="148" t="s">
        <v>167</v>
      </c>
      <c r="AU546" s="148" t="s">
        <v>86</v>
      </c>
      <c r="AY546" s="17" t="s">
        <v>165</v>
      </c>
      <c r="BE546" s="149">
        <f>IF(N546="základní",J546,0)</f>
        <v>0</v>
      </c>
      <c r="BF546" s="149">
        <f>IF(N546="snížená",J546,0)</f>
        <v>0</v>
      </c>
      <c r="BG546" s="149">
        <f>IF(N546="zákl. přenesená",J546,0)</f>
        <v>0</v>
      </c>
      <c r="BH546" s="149">
        <f>IF(N546="sníž. přenesená",J546,0)</f>
        <v>0</v>
      </c>
      <c r="BI546" s="149">
        <f>IF(N546="nulová",J546,0)</f>
        <v>0</v>
      </c>
      <c r="BJ546" s="17" t="s">
        <v>84</v>
      </c>
      <c r="BK546" s="149">
        <f>ROUND(I546*H546,2)</f>
        <v>0</v>
      </c>
      <c r="BL546" s="17" t="s">
        <v>1989</v>
      </c>
      <c r="BM546" s="148" t="s">
        <v>2004</v>
      </c>
    </row>
    <row r="547" spans="2:65" s="1" customFormat="1">
      <c r="B547" s="32"/>
      <c r="D547" s="150" t="s">
        <v>173</v>
      </c>
      <c r="F547" s="151" t="s">
        <v>2005</v>
      </c>
      <c r="I547" s="152"/>
      <c r="L547" s="32"/>
      <c r="M547" s="153"/>
      <c r="T547" s="56"/>
      <c r="AT547" s="17" t="s">
        <v>173</v>
      </c>
      <c r="AU547" s="17" t="s">
        <v>86</v>
      </c>
    </row>
    <row r="548" spans="2:65" s="1" customFormat="1" ht="16.5" customHeight="1">
      <c r="B548" s="136"/>
      <c r="C548" s="137" t="s">
        <v>2006</v>
      </c>
      <c r="D548" s="137" t="s">
        <v>167</v>
      </c>
      <c r="E548" s="138"/>
      <c r="F548" s="139" t="s">
        <v>2157</v>
      </c>
      <c r="G548" s="140" t="s">
        <v>2007</v>
      </c>
      <c r="H548" s="141">
        <v>0</v>
      </c>
      <c r="I548" s="142"/>
      <c r="J548" s="143">
        <f>ROUND(I548*H548,2)</f>
        <v>0</v>
      </c>
      <c r="K548" s="139" t="s">
        <v>1709</v>
      </c>
      <c r="L548" s="32"/>
      <c r="M548" s="144" t="s">
        <v>1</v>
      </c>
      <c r="N548" s="145" t="s">
        <v>41</v>
      </c>
      <c r="P548" s="146">
        <f>O548*H548</f>
        <v>0</v>
      </c>
      <c r="Q548" s="146">
        <v>0</v>
      </c>
      <c r="R548" s="146">
        <f>Q548*H548</f>
        <v>0</v>
      </c>
      <c r="S548" s="146">
        <v>0</v>
      </c>
      <c r="T548" s="147">
        <f>S548*H548</f>
        <v>0</v>
      </c>
      <c r="AR548" s="148" t="s">
        <v>1989</v>
      </c>
      <c r="AT548" s="148" t="s">
        <v>167</v>
      </c>
      <c r="AU548" s="148" t="s">
        <v>86</v>
      </c>
      <c r="AY548" s="17" t="s">
        <v>165</v>
      </c>
      <c r="BE548" s="149">
        <f>IF(N548="základní",J548,0)</f>
        <v>0</v>
      </c>
      <c r="BF548" s="149">
        <f>IF(N548="snížená",J548,0)</f>
        <v>0</v>
      </c>
      <c r="BG548" s="149">
        <f>IF(N548="zákl. přenesená",J548,0)</f>
        <v>0</v>
      </c>
      <c r="BH548" s="149">
        <f>IF(N548="sníž. přenesená",J548,0)</f>
        <v>0</v>
      </c>
      <c r="BI548" s="149">
        <f>IF(N548="nulová",J548,0)</f>
        <v>0</v>
      </c>
      <c r="BJ548" s="17" t="s">
        <v>84</v>
      </c>
      <c r="BK548" s="149">
        <f>ROUND(I548*H548,2)</f>
        <v>0</v>
      </c>
      <c r="BL548" s="17" t="s">
        <v>1989</v>
      </c>
      <c r="BM548" s="148" t="s">
        <v>2008</v>
      </c>
    </row>
    <row r="549" spans="2:65" s="1" customFormat="1">
      <c r="B549" s="32"/>
      <c r="D549" s="150" t="s">
        <v>173</v>
      </c>
      <c r="F549" s="151" t="s">
        <v>2009</v>
      </c>
      <c r="I549" s="152"/>
      <c r="L549" s="32"/>
      <c r="M549" s="153"/>
      <c r="T549" s="56"/>
      <c r="AT549" s="17" t="s">
        <v>173</v>
      </c>
      <c r="AU549" s="17" t="s">
        <v>86</v>
      </c>
    </row>
    <row r="550" spans="2:65" s="1" customFormat="1" ht="16.5" customHeight="1">
      <c r="B550" s="136"/>
      <c r="C550" s="137" t="s">
        <v>1011</v>
      </c>
      <c r="D550" s="137" t="s">
        <v>167</v>
      </c>
      <c r="E550" s="138"/>
      <c r="F550" s="139" t="s">
        <v>2157</v>
      </c>
      <c r="G550" s="140" t="s">
        <v>727</v>
      </c>
      <c r="H550" s="141">
        <v>0</v>
      </c>
      <c r="I550" s="142"/>
      <c r="J550" s="143">
        <f>ROUND(I550*H550,2)</f>
        <v>0</v>
      </c>
      <c r="K550" s="139" t="s">
        <v>1709</v>
      </c>
      <c r="L550" s="32"/>
      <c r="M550" s="144" t="s">
        <v>1</v>
      </c>
      <c r="N550" s="145" t="s">
        <v>41</v>
      </c>
      <c r="P550" s="146">
        <f>O550*H550</f>
        <v>0</v>
      </c>
      <c r="Q550" s="146">
        <v>0</v>
      </c>
      <c r="R550" s="146">
        <f>Q550*H550</f>
        <v>0</v>
      </c>
      <c r="S550" s="146">
        <v>0</v>
      </c>
      <c r="T550" s="147">
        <f>S550*H550</f>
        <v>0</v>
      </c>
      <c r="AR550" s="148" t="s">
        <v>1989</v>
      </c>
      <c r="AT550" s="148" t="s">
        <v>167</v>
      </c>
      <c r="AU550" s="148" t="s">
        <v>86</v>
      </c>
      <c r="AY550" s="17" t="s">
        <v>165</v>
      </c>
      <c r="BE550" s="149">
        <f>IF(N550="základní",J550,0)</f>
        <v>0</v>
      </c>
      <c r="BF550" s="149">
        <f>IF(N550="snížená",J550,0)</f>
        <v>0</v>
      </c>
      <c r="BG550" s="149">
        <f>IF(N550="zákl. přenesená",J550,0)</f>
        <v>0</v>
      </c>
      <c r="BH550" s="149">
        <f>IF(N550="sníž. přenesená",J550,0)</f>
        <v>0</v>
      </c>
      <c r="BI550" s="149">
        <f>IF(N550="nulová",J550,0)</f>
        <v>0</v>
      </c>
      <c r="BJ550" s="17" t="s">
        <v>84</v>
      </c>
      <c r="BK550" s="149">
        <f>ROUND(I550*H550,2)</f>
        <v>0</v>
      </c>
      <c r="BL550" s="17" t="s">
        <v>1989</v>
      </c>
      <c r="BM550" s="148" t="s">
        <v>2010</v>
      </c>
    </row>
    <row r="551" spans="2:65" s="1" customFormat="1">
      <c r="B551" s="32"/>
      <c r="D551" s="150" t="s">
        <v>173</v>
      </c>
      <c r="F551" s="151" t="s">
        <v>2011</v>
      </c>
      <c r="I551" s="152"/>
      <c r="L551" s="32"/>
      <c r="M551" s="153"/>
      <c r="T551" s="56"/>
      <c r="AT551" s="17" t="s">
        <v>173</v>
      </c>
      <c r="AU551" s="17" t="s">
        <v>86</v>
      </c>
    </row>
    <row r="552" spans="2:65" s="11" customFormat="1" ht="22.9" customHeight="1">
      <c r="B552" s="124"/>
      <c r="D552" s="125" t="s">
        <v>75</v>
      </c>
      <c r="E552" s="134" t="s">
        <v>2012</v>
      </c>
      <c r="F552" s="134" t="s">
        <v>2013</v>
      </c>
      <c r="I552" s="127"/>
      <c r="J552" s="135">
        <f>BK552</f>
        <v>0</v>
      </c>
      <c r="L552" s="124"/>
      <c r="M552" s="129"/>
      <c r="P552" s="130">
        <f>SUM(P553:P562)</f>
        <v>0</v>
      </c>
      <c r="R552" s="130">
        <f>SUM(R553:R562)</f>
        <v>0</v>
      </c>
      <c r="T552" s="131">
        <f>SUM(T553:T562)</f>
        <v>0</v>
      </c>
      <c r="AR552" s="125" t="s">
        <v>113</v>
      </c>
      <c r="AT552" s="132" t="s">
        <v>75</v>
      </c>
      <c r="AU552" s="132" t="s">
        <v>84</v>
      </c>
      <c r="AY552" s="125" t="s">
        <v>165</v>
      </c>
      <c r="BK552" s="133">
        <f>SUM(BK553:BK562)</f>
        <v>0</v>
      </c>
    </row>
    <row r="553" spans="2:65" s="1" customFormat="1" ht="16.5" customHeight="1">
      <c r="B553" s="136"/>
      <c r="C553" s="137" t="s">
        <v>2014</v>
      </c>
      <c r="D553" s="137" t="s">
        <v>167</v>
      </c>
      <c r="E553" s="138" t="s">
        <v>2015</v>
      </c>
      <c r="F553" s="139" t="s">
        <v>2016</v>
      </c>
      <c r="G553" s="140" t="s">
        <v>182</v>
      </c>
      <c r="H553" s="141">
        <v>1.2330000000000001</v>
      </c>
      <c r="I553" s="142"/>
      <c r="J553" s="143">
        <f>ROUND(I553*H553,2)</f>
        <v>0</v>
      </c>
      <c r="K553" s="139" t="s">
        <v>1709</v>
      </c>
      <c r="L553" s="32"/>
      <c r="M553" s="144" t="s">
        <v>1</v>
      </c>
      <c r="N553" s="145" t="s">
        <v>41</v>
      </c>
      <c r="P553" s="146">
        <f>O553*H553</f>
        <v>0</v>
      </c>
      <c r="Q553" s="146">
        <v>0</v>
      </c>
      <c r="R553" s="146">
        <f>Q553*H553</f>
        <v>0</v>
      </c>
      <c r="S553" s="146">
        <v>0</v>
      </c>
      <c r="T553" s="147">
        <f>S553*H553</f>
        <v>0</v>
      </c>
      <c r="AR553" s="148" t="s">
        <v>533</v>
      </c>
      <c r="AT553" s="148" t="s">
        <v>167</v>
      </c>
      <c r="AU553" s="148" t="s">
        <v>86</v>
      </c>
      <c r="AY553" s="17" t="s">
        <v>165</v>
      </c>
      <c r="BE553" s="149">
        <f>IF(N553="základní",J553,0)</f>
        <v>0</v>
      </c>
      <c r="BF553" s="149">
        <f>IF(N553="snížená",J553,0)</f>
        <v>0</v>
      </c>
      <c r="BG553" s="149">
        <f>IF(N553="zákl. přenesená",J553,0)</f>
        <v>0</v>
      </c>
      <c r="BH553" s="149">
        <f>IF(N553="sníž. přenesená",J553,0)</f>
        <v>0</v>
      </c>
      <c r="BI553" s="149">
        <f>IF(N553="nulová",J553,0)</f>
        <v>0</v>
      </c>
      <c r="BJ553" s="17" t="s">
        <v>84</v>
      </c>
      <c r="BK553" s="149">
        <f>ROUND(I553*H553,2)</f>
        <v>0</v>
      </c>
      <c r="BL553" s="17" t="s">
        <v>533</v>
      </c>
      <c r="BM553" s="148" t="s">
        <v>2017</v>
      </c>
    </row>
    <row r="554" spans="2:65" s="1" customFormat="1">
      <c r="B554" s="32"/>
      <c r="D554" s="150" t="s">
        <v>173</v>
      </c>
      <c r="F554" s="151" t="s">
        <v>2018</v>
      </c>
      <c r="I554" s="152"/>
      <c r="L554" s="32"/>
      <c r="M554" s="153"/>
      <c r="T554" s="56"/>
      <c r="AT554" s="17" t="s">
        <v>173</v>
      </c>
      <c r="AU554" s="17" t="s">
        <v>86</v>
      </c>
    </row>
    <row r="555" spans="2:65" s="1" customFormat="1" ht="16.5" customHeight="1">
      <c r="B555" s="136"/>
      <c r="C555" s="137" t="s">
        <v>1015</v>
      </c>
      <c r="D555" s="137" t="s">
        <v>167</v>
      </c>
      <c r="E555" s="138" t="s">
        <v>2019</v>
      </c>
      <c r="F555" s="139" t="s">
        <v>2020</v>
      </c>
      <c r="G555" s="140" t="s">
        <v>182</v>
      </c>
      <c r="H555" s="141">
        <v>1.2330000000000001</v>
      </c>
      <c r="I555" s="142"/>
      <c r="J555" s="143">
        <f>ROUND(I555*H555,2)</f>
        <v>0</v>
      </c>
      <c r="K555" s="139" t="s">
        <v>1709</v>
      </c>
      <c r="L555" s="32"/>
      <c r="M555" s="144" t="s">
        <v>1</v>
      </c>
      <c r="N555" s="145" t="s">
        <v>41</v>
      </c>
      <c r="P555" s="146">
        <f>O555*H555</f>
        <v>0</v>
      </c>
      <c r="Q555" s="146">
        <v>0</v>
      </c>
      <c r="R555" s="146">
        <f>Q555*H555</f>
        <v>0</v>
      </c>
      <c r="S555" s="146">
        <v>0</v>
      </c>
      <c r="T555" s="147">
        <f>S555*H555</f>
        <v>0</v>
      </c>
      <c r="AR555" s="148" t="s">
        <v>533</v>
      </c>
      <c r="AT555" s="148" t="s">
        <v>167</v>
      </c>
      <c r="AU555" s="148" t="s">
        <v>86</v>
      </c>
      <c r="AY555" s="17" t="s">
        <v>165</v>
      </c>
      <c r="BE555" s="149">
        <f>IF(N555="základní",J555,0)</f>
        <v>0</v>
      </c>
      <c r="BF555" s="149">
        <f>IF(N555="snížená",J555,0)</f>
        <v>0</v>
      </c>
      <c r="BG555" s="149">
        <f>IF(N555="zákl. přenesená",J555,0)</f>
        <v>0</v>
      </c>
      <c r="BH555" s="149">
        <f>IF(N555="sníž. přenesená",J555,0)</f>
        <v>0</v>
      </c>
      <c r="BI555" s="149">
        <f>IF(N555="nulová",J555,0)</f>
        <v>0</v>
      </c>
      <c r="BJ555" s="17" t="s">
        <v>84</v>
      </c>
      <c r="BK555" s="149">
        <f>ROUND(I555*H555,2)</f>
        <v>0</v>
      </c>
      <c r="BL555" s="17" t="s">
        <v>533</v>
      </c>
      <c r="BM555" s="148" t="s">
        <v>2021</v>
      </c>
    </row>
    <row r="556" spans="2:65" s="1" customFormat="1">
      <c r="B556" s="32"/>
      <c r="D556" s="150" t="s">
        <v>173</v>
      </c>
      <c r="F556" s="151" t="s">
        <v>2022</v>
      </c>
      <c r="I556" s="152"/>
      <c r="L556" s="32"/>
      <c r="M556" s="153"/>
      <c r="T556" s="56"/>
      <c r="AT556" s="17" t="s">
        <v>173</v>
      </c>
      <c r="AU556" s="17" t="s">
        <v>86</v>
      </c>
    </row>
    <row r="557" spans="2:65" s="1" customFormat="1" ht="21.75" customHeight="1">
      <c r="B557" s="136"/>
      <c r="C557" s="137" t="s">
        <v>2023</v>
      </c>
      <c r="D557" s="137" t="s">
        <v>167</v>
      </c>
      <c r="E557" s="138" t="s">
        <v>2024</v>
      </c>
      <c r="F557" s="139" t="s">
        <v>2025</v>
      </c>
      <c r="G557" s="140" t="s">
        <v>182</v>
      </c>
      <c r="H557" s="141">
        <v>1.2330000000000001</v>
      </c>
      <c r="I557" s="142"/>
      <c r="J557" s="143">
        <f>ROUND(I557*H557,2)</f>
        <v>0</v>
      </c>
      <c r="K557" s="139" t="s">
        <v>1709</v>
      </c>
      <c r="L557" s="32"/>
      <c r="M557" s="144" t="s">
        <v>1</v>
      </c>
      <c r="N557" s="145" t="s">
        <v>41</v>
      </c>
      <c r="P557" s="146">
        <f>O557*H557</f>
        <v>0</v>
      </c>
      <c r="Q557" s="146">
        <v>0</v>
      </c>
      <c r="R557" s="146">
        <f>Q557*H557</f>
        <v>0</v>
      </c>
      <c r="S557" s="146">
        <v>0</v>
      </c>
      <c r="T557" s="147">
        <f>S557*H557</f>
        <v>0</v>
      </c>
      <c r="AR557" s="148" t="s">
        <v>533</v>
      </c>
      <c r="AT557" s="148" t="s">
        <v>167</v>
      </c>
      <c r="AU557" s="148" t="s">
        <v>86</v>
      </c>
      <c r="AY557" s="17" t="s">
        <v>165</v>
      </c>
      <c r="BE557" s="149">
        <f>IF(N557="základní",J557,0)</f>
        <v>0</v>
      </c>
      <c r="BF557" s="149">
        <f>IF(N557="snížená",J557,0)</f>
        <v>0</v>
      </c>
      <c r="BG557" s="149">
        <f>IF(N557="zákl. přenesená",J557,0)</f>
        <v>0</v>
      </c>
      <c r="BH557" s="149">
        <f>IF(N557="sníž. přenesená",J557,0)</f>
        <v>0</v>
      </c>
      <c r="BI557" s="149">
        <f>IF(N557="nulová",J557,0)</f>
        <v>0</v>
      </c>
      <c r="BJ557" s="17" t="s">
        <v>84</v>
      </c>
      <c r="BK557" s="149">
        <f>ROUND(I557*H557,2)</f>
        <v>0</v>
      </c>
      <c r="BL557" s="17" t="s">
        <v>533</v>
      </c>
      <c r="BM557" s="148" t="s">
        <v>2026</v>
      </c>
    </row>
    <row r="558" spans="2:65" s="1" customFormat="1">
      <c r="B558" s="32"/>
      <c r="D558" s="150" t="s">
        <v>173</v>
      </c>
      <c r="F558" s="151" t="s">
        <v>2027</v>
      </c>
      <c r="I558" s="152"/>
      <c r="L558" s="32"/>
      <c r="M558" s="153"/>
      <c r="T558" s="56"/>
      <c r="AT558" s="17" t="s">
        <v>173</v>
      </c>
      <c r="AU558" s="17" t="s">
        <v>86</v>
      </c>
    </row>
    <row r="559" spans="2:65" s="1" customFormat="1" ht="24.2" customHeight="1">
      <c r="B559" s="136"/>
      <c r="C559" s="137" t="s">
        <v>1018</v>
      </c>
      <c r="D559" s="137" t="s">
        <v>167</v>
      </c>
      <c r="E559" s="138" t="s">
        <v>2028</v>
      </c>
      <c r="F559" s="139" t="s">
        <v>2029</v>
      </c>
      <c r="G559" s="140" t="s">
        <v>182</v>
      </c>
      <c r="H559" s="141">
        <v>0.73099999999999998</v>
      </c>
      <c r="I559" s="142"/>
      <c r="J559" s="143">
        <f>ROUND(I559*H559,2)</f>
        <v>0</v>
      </c>
      <c r="K559" s="139" t="s">
        <v>171</v>
      </c>
      <c r="L559" s="32"/>
      <c r="M559" s="144" t="s">
        <v>1</v>
      </c>
      <c r="N559" s="145" t="s">
        <v>41</v>
      </c>
      <c r="P559" s="146">
        <f>O559*H559</f>
        <v>0</v>
      </c>
      <c r="Q559" s="146">
        <v>0</v>
      </c>
      <c r="R559" s="146">
        <f>Q559*H559</f>
        <v>0</v>
      </c>
      <c r="S559" s="146">
        <v>0</v>
      </c>
      <c r="T559" s="147">
        <f>S559*H559</f>
        <v>0</v>
      </c>
      <c r="AR559" s="148" t="s">
        <v>533</v>
      </c>
      <c r="AT559" s="148" t="s">
        <v>167</v>
      </c>
      <c r="AU559" s="148" t="s">
        <v>86</v>
      </c>
      <c r="AY559" s="17" t="s">
        <v>165</v>
      </c>
      <c r="BE559" s="149">
        <f>IF(N559="základní",J559,0)</f>
        <v>0</v>
      </c>
      <c r="BF559" s="149">
        <f>IF(N559="snížená",J559,0)</f>
        <v>0</v>
      </c>
      <c r="BG559" s="149">
        <f>IF(N559="zákl. přenesená",J559,0)</f>
        <v>0</v>
      </c>
      <c r="BH559" s="149">
        <f>IF(N559="sníž. přenesená",J559,0)</f>
        <v>0</v>
      </c>
      <c r="BI559" s="149">
        <f>IF(N559="nulová",J559,0)</f>
        <v>0</v>
      </c>
      <c r="BJ559" s="17" t="s">
        <v>84</v>
      </c>
      <c r="BK559" s="149">
        <f>ROUND(I559*H559,2)</f>
        <v>0</v>
      </c>
      <c r="BL559" s="17" t="s">
        <v>533</v>
      </c>
      <c r="BM559" s="148" t="s">
        <v>2030</v>
      </c>
    </row>
    <row r="560" spans="2:65" s="1" customFormat="1">
      <c r="B560" s="32"/>
      <c r="D560" s="150" t="s">
        <v>173</v>
      </c>
      <c r="F560" s="151" t="s">
        <v>2031</v>
      </c>
      <c r="I560" s="152"/>
      <c r="L560" s="32"/>
      <c r="M560" s="153"/>
      <c r="T560" s="56"/>
      <c r="AT560" s="17" t="s">
        <v>173</v>
      </c>
      <c r="AU560" s="17" t="s">
        <v>86</v>
      </c>
    </row>
    <row r="561" spans="2:65" s="1" customFormat="1" ht="24.2" customHeight="1">
      <c r="B561" s="136"/>
      <c r="C561" s="137" t="s">
        <v>2032</v>
      </c>
      <c r="D561" s="137" t="s">
        <v>167</v>
      </c>
      <c r="E561" s="138" t="s">
        <v>2033</v>
      </c>
      <c r="F561" s="139" t="s">
        <v>2034</v>
      </c>
      <c r="G561" s="140" t="s">
        <v>182</v>
      </c>
      <c r="H561" s="141">
        <v>0.502</v>
      </c>
      <c r="I561" s="142"/>
      <c r="J561" s="143">
        <f>ROUND(I561*H561,2)</f>
        <v>0</v>
      </c>
      <c r="K561" s="139" t="s">
        <v>171</v>
      </c>
      <c r="L561" s="32"/>
      <c r="M561" s="144" t="s">
        <v>1</v>
      </c>
      <c r="N561" s="145" t="s">
        <v>41</v>
      </c>
      <c r="P561" s="146">
        <f>O561*H561</f>
        <v>0</v>
      </c>
      <c r="Q561" s="146">
        <v>0</v>
      </c>
      <c r="R561" s="146">
        <f>Q561*H561</f>
        <v>0</v>
      </c>
      <c r="S561" s="146">
        <v>0</v>
      </c>
      <c r="T561" s="147">
        <f>S561*H561</f>
        <v>0</v>
      </c>
      <c r="AR561" s="148" t="s">
        <v>533</v>
      </c>
      <c r="AT561" s="148" t="s">
        <v>167</v>
      </c>
      <c r="AU561" s="148" t="s">
        <v>86</v>
      </c>
      <c r="AY561" s="17" t="s">
        <v>165</v>
      </c>
      <c r="BE561" s="149">
        <f>IF(N561="základní",J561,0)</f>
        <v>0</v>
      </c>
      <c r="BF561" s="149">
        <f>IF(N561="snížená",J561,0)</f>
        <v>0</v>
      </c>
      <c r="BG561" s="149">
        <f>IF(N561="zákl. přenesená",J561,0)</f>
        <v>0</v>
      </c>
      <c r="BH561" s="149">
        <f>IF(N561="sníž. přenesená",J561,0)</f>
        <v>0</v>
      </c>
      <c r="BI561" s="149">
        <f>IF(N561="nulová",J561,0)</f>
        <v>0</v>
      </c>
      <c r="BJ561" s="17" t="s">
        <v>84</v>
      </c>
      <c r="BK561" s="149">
        <f>ROUND(I561*H561,2)</f>
        <v>0</v>
      </c>
      <c r="BL561" s="17" t="s">
        <v>533</v>
      </c>
      <c r="BM561" s="148" t="s">
        <v>2035</v>
      </c>
    </row>
    <row r="562" spans="2:65" s="1" customFormat="1">
      <c r="B562" s="32"/>
      <c r="D562" s="150" t="s">
        <v>173</v>
      </c>
      <c r="F562" s="151" t="s">
        <v>2036</v>
      </c>
      <c r="I562" s="152"/>
      <c r="L562" s="32"/>
      <c r="M562" s="194"/>
      <c r="N562" s="195"/>
      <c r="O562" s="195"/>
      <c r="P562" s="195"/>
      <c r="Q562" s="195"/>
      <c r="R562" s="195"/>
      <c r="S562" s="195"/>
      <c r="T562" s="196"/>
      <c r="AT562" s="17" t="s">
        <v>173</v>
      </c>
      <c r="AU562" s="17" t="s">
        <v>86</v>
      </c>
    </row>
    <row r="563" spans="2:65" s="1" customFormat="1" ht="6.95" customHeight="1">
      <c r="B563" s="44"/>
      <c r="C563" s="45"/>
      <c r="D563" s="45"/>
      <c r="E563" s="45"/>
      <c r="F563" s="45"/>
      <c r="G563" s="45"/>
      <c r="H563" s="45"/>
      <c r="I563" s="45"/>
      <c r="J563" s="45"/>
      <c r="K563" s="45"/>
      <c r="L563" s="32"/>
    </row>
  </sheetData>
  <autoFilter ref="C130:K562" xr:uid="{00000000-0009-0000-0000-000006000000}"/>
  <mergeCells count="12">
    <mergeCell ref="E123:H123"/>
    <mergeCell ref="L2:V2"/>
    <mergeCell ref="E85:H85"/>
    <mergeCell ref="E87:H87"/>
    <mergeCell ref="E89:H89"/>
    <mergeCell ref="E119:H119"/>
    <mergeCell ref="E121:H121"/>
    <mergeCell ref="E7:H7"/>
    <mergeCell ref="E9:H9"/>
    <mergeCell ref="E11:H11"/>
    <mergeCell ref="E20:H20"/>
    <mergeCell ref="E29:H29"/>
  </mergeCells>
  <hyperlinks>
    <hyperlink ref="F135" r:id="rId1" xr:uid="{00000000-0004-0000-0600-000000000000}"/>
    <hyperlink ref="F143" r:id="rId2" xr:uid="{00000000-0004-0000-0600-000001000000}"/>
    <hyperlink ref="F152" r:id="rId3" xr:uid="{00000000-0004-0000-0600-000002000000}"/>
    <hyperlink ref="F158" r:id="rId4" xr:uid="{00000000-0004-0000-0600-000003000000}"/>
    <hyperlink ref="F166" r:id="rId5" xr:uid="{00000000-0004-0000-0600-000004000000}"/>
    <hyperlink ref="F194" r:id="rId6" xr:uid="{00000000-0004-0000-0600-000005000000}"/>
    <hyperlink ref="F201" r:id="rId7" xr:uid="{00000000-0004-0000-0600-000006000000}"/>
    <hyperlink ref="F209" r:id="rId8" xr:uid="{00000000-0004-0000-0600-000007000000}"/>
    <hyperlink ref="F214" r:id="rId9" xr:uid="{00000000-0004-0000-0600-000008000000}"/>
    <hyperlink ref="F219" r:id="rId10" xr:uid="{00000000-0004-0000-0600-000009000000}"/>
    <hyperlink ref="F224" r:id="rId11" xr:uid="{00000000-0004-0000-0600-00000A000000}"/>
    <hyperlink ref="F230" r:id="rId12" xr:uid="{00000000-0004-0000-0600-00000B000000}"/>
    <hyperlink ref="F236" r:id="rId13" xr:uid="{00000000-0004-0000-0600-00000C000000}"/>
    <hyperlink ref="F242" r:id="rId14" xr:uid="{00000000-0004-0000-0600-00000D000000}"/>
    <hyperlink ref="F247" r:id="rId15" xr:uid="{00000000-0004-0000-0600-00000E000000}"/>
    <hyperlink ref="F252" r:id="rId16" xr:uid="{00000000-0004-0000-0600-00000F000000}"/>
    <hyperlink ref="F258" r:id="rId17" xr:uid="{00000000-0004-0000-0600-000010000000}"/>
    <hyperlink ref="F264" r:id="rId18" xr:uid="{00000000-0004-0000-0600-000011000000}"/>
    <hyperlink ref="F270" r:id="rId19" xr:uid="{00000000-0004-0000-0600-000012000000}"/>
    <hyperlink ref="F276" r:id="rId20" xr:uid="{00000000-0004-0000-0600-000013000000}"/>
    <hyperlink ref="F282" r:id="rId21" xr:uid="{00000000-0004-0000-0600-000014000000}"/>
    <hyperlink ref="F288" r:id="rId22" xr:uid="{00000000-0004-0000-0600-000015000000}"/>
    <hyperlink ref="F298" r:id="rId23" xr:uid="{00000000-0004-0000-0600-000016000000}"/>
    <hyperlink ref="F306" r:id="rId24" xr:uid="{00000000-0004-0000-0600-000017000000}"/>
    <hyperlink ref="F314" r:id="rId25" xr:uid="{00000000-0004-0000-0600-000018000000}"/>
    <hyperlink ref="F322" r:id="rId26" xr:uid="{00000000-0004-0000-0600-000019000000}"/>
    <hyperlink ref="F328" r:id="rId27" xr:uid="{00000000-0004-0000-0600-00001A000000}"/>
    <hyperlink ref="F335" r:id="rId28" xr:uid="{00000000-0004-0000-0600-00001B000000}"/>
    <hyperlink ref="F343" r:id="rId29" xr:uid="{00000000-0004-0000-0600-00001C000000}"/>
    <hyperlink ref="F349" r:id="rId30" xr:uid="{00000000-0004-0000-0600-00001D000000}"/>
    <hyperlink ref="F354" r:id="rId31" xr:uid="{00000000-0004-0000-0600-00001E000000}"/>
    <hyperlink ref="F362" r:id="rId32" xr:uid="{00000000-0004-0000-0600-00001F000000}"/>
    <hyperlink ref="F368" r:id="rId33" xr:uid="{00000000-0004-0000-0600-000020000000}"/>
    <hyperlink ref="F374" r:id="rId34" xr:uid="{00000000-0004-0000-0600-000021000000}"/>
    <hyperlink ref="F380" r:id="rId35" xr:uid="{00000000-0004-0000-0600-000022000000}"/>
    <hyperlink ref="F395" r:id="rId36" xr:uid="{00000000-0004-0000-0600-000023000000}"/>
    <hyperlink ref="F401" r:id="rId37" xr:uid="{00000000-0004-0000-0600-000024000000}"/>
    <hyperlink ref="F407" r:id="rId38" xr:uid="{00000000-0004-0000-0600-000025000000}"/>
    <hyperlink ref="F413" r:id="rId39" xr:uid="{00000000-0004-0000-0600-000026000000}"/>
    <hyperlink ref="F419" r:id="rId40" xr:uid="{00000000-0004-0000-0600-000027000000}"/>
    <hyperlink ref="F428" r:id="rId41" xr:uid="{00000000-0004-0000-0600-000028000000}"/>
    <hyperlink ref="F437" r:id="rId42" xr:uid="{00000000-0004-0000-0600-000029000000}"/>
    <hyperlink ref="F441" r:id="rId43" xr:uid="{00000000-0004-0000-0600-00002A000000}"/>
    <hyperlink ref="F448" r:id="rId44" xr:uid="{00000000-0004-0000-0600-00002B000000}"/>
    <hyperlink ref="F455" r:id="rId45" xr:uid="{00000000-0004-0000-0600-00002C000000}"/>
    <hyperlink ref="F462" r:id="rId46" xr:uid="{00000000-0004-0000-0600-00002D000000}"/>
    <hyperlink ref="F464" r:id="rId47" xr:uid="{00000000-0004-0000-0600-00002E000000}"/>
    <hyperlink ref="F466" r:id="rId48" xr:uid="{00000000-0004-0000-0600-00002F000000}"/>
    <hyperlink ref="F468" r:id="rId49" xr:uid="{00000000-0004-0000-0600-000030000000}"/>
    <hyperlink ref="F475" r:id="rId50" xr:uid="{00000000-0004-0000-0600-000031000000}"/>
    <hyperlink ref="F479" r:id="rId51" xr:uid="{00000000-0004-0000-0600-000032000000}"/>
    <hyperlink ref="F483" r:id="rId52" xr:uid="{00000000-0004-0000-0600-000033000000}"/>
    <hyperlink ref="F487" r:id="rId53" xr:uid="{00000000-0004-0000-0600-000034000000}"/>
    <hyperlink ref="F491" r:id="rId54" xr:uid="{00000000-0004-0000-0600-000035000000}"/>
    <hyperlink ref="F496" r:id="rId55" xr:uid="{00000000-0004-0000-0600-000036000000}"/>
    <hyperlink ref="F501" r:id="rId56" xr:uid="{00000000-0004-0000-0600-000037000000}"/>
    <hyperlink ref="F505" r:id="rId57" xr:uid="{00000000-0004-0000-0600-000038000000}"/>
    <hyperlink ref="F510" r:id="rId58" xr:uid="{00000000-0004-0000-0600-000039000000}"/>
    <hyperlink ref="F514" r:id="rId59" xr:uid="{00000000-0004-0000-0600-00003A000000}"/>
    <hyperlink ref="F518" r:id="rId60" xr:uid="{00000000-0004-0000-0600-00003B000000}"/>
    <hyperlink ref="F522" r:id="rId61" xr:uid="{00000000-0004-0000-0600-00003C000000}"/>
    <hyperlink ref="F526" r:id="rId62" xr:uid="{00000000-0004-0000-0600-00003D000000}"/>
    <hyperlink ref="F530" r:id="rId63" xr:uid="{00000000-0004-0000-0600-00003E000000}"/>
    <hyperlink ref="F535" r:id="rId64" xr:uid="{00000000-0004-0000-0600-00003F000000}"/>
    <hyperlink ref="F537" r:id="rId65" xr:uid="{00000000-0004-0000-0600-000040000000}"/>
    <hyperlink ref="F539" r:id="rId66" xr:uid="{00000000-0004-0000-0600-000041000000}"/>
    <hyperlink ref="F541" r:id="rId67" xr:uid="{00000000-0004-0000-0600-000042000000}"/>
    <hyperlink ref="F543" r:id="rId68" xr:uid="{00000000-0004-0000-0600-000043000000}"/>
    <hyperlink ref="F545" r:id="rId69" xr:uid="{00000000-0004-0000-0600-000044000000}"/>
    <hyperlink ref="F547" r:id="rId70" xr:uid="{00000000-0004-0000-0600-000045000000}"/>
    <hyperlink ref="F549" r:id="rId71" xr:uid="{00000000-0004-0000-0600-000046000000}"/>
    <hyperlink ref="F551" r:id="rId72" xr:uid="{00000000-0004-0000-0600-000047000000}"/>
    <hyperlink ref="F554" r:id="rId73" xr:uid="{00000000-0004-0000-0600-000048000000}"/>
    <hyperlink ref="F556" r:id="rId74" xr:uid="{00000000-0004-0000-0600-000049000000}"/>
    <hyperlink ref="F558" r:id="rId75" xr:uid="{00000000-0004-0000-0600-00004A000000}"/>
    <hyperlink ref="F560" r:id="rId76" xr:uid="{00000000-0004-0000-0600-00004B000000}"/>
    <hyperlink ref="F562" r:id="rId77" xr:uid="{00000000-0004-0000-0600-00004C000000}"/>
  </hyperlinks>
  <pageMargins left="0.39374999999999999" right="0.39374999999999999" top="0.39374999999999999" bottom="0.39374999999999999" header="0" footer="0"/>
  <pageSetup paperSize="9" fitToHeight="100" orientation="landscape" blackAndWhite="1"/>
  <headerFooter>
    <oddFooter>&amp;CStrana &amp;P z &amp;N</oddFooter>
  </headerFooter>
  <drawing r:id="rId78"/>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2:BM125"/>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110</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2037</v>
      </c>
      <c r="F9" s="247"/>
      <c r="G9" s="247"/>
      <c r="H9" s="247"/>
      <c r="L9" s="32"/>
    </row>
    <row r="10" spans="2:46" s="1" customFormat="1" ht="12" customHeight="1">
      <c r="B10" s="32"/>
      <c r="D10" s="27" t="s">
        <v>762</v>
      </c>
      <c r="L10" s="32"/>
    </row>
    <row r="11" spans="2:46" s="1" customFormat="1" ht="16.5" customHeight="1">
      <c r="B11" s="32"/>
      <c r="E11" s="208" t="s">
        <v>2038</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6.5" customHeight="1">
      <c r="B29" s="94"/>
      <c r="E29" s="225" t="s">
        <v>1</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ROUND(J120,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ROUND((SUM(BE120:BE124)),  2)</f>
        <v>0</v>
      </c>
      <c r="I35" s="96">
        <v>0.21</v>
      </c>
      <c r="J35" s="86">
        <f>ROUND(((SUM(BE120:BE124))*I35),  2)</f>
        <v>0</v>
      </c>
      <c r="L35" s="32"/>
    </row>
    <row r="36" spans="2:12" s="1" customFormat="1" ht="14.45" customHeight="1">
      <c r="B36" s="32"/>
      <c r="E36" s="27" t="s">
        <v>42</v>
      </c>
      <c r="F36" s="86">
        <f>ROUND((SUM(BF120:BF124)),  2)</f>
        <v>0</v>
      </c>
      <c r="I36" s="96">
        <v>0.12</v>
      </c>
      <c r="J36" s="86">
        <f>ROUND(((SUM(BF120:BF124))*I36),  2)</f>
        <v>0</v>
      </c>
      <c r="L36" s="32"/>
    </row>
    <row r="37" spans="2:12" s="1" customFormat="1" ht="14.45" hidden="1" customHeight="1">
      <c r="B37" s="32"/>
      <c r="E37" s="27" t="s">
        <v>43</v>
      </c>
      <c r="F37" s="86">
        <f>ROUND((SUM(BG120:BG124)),  2)</f>
        <v>0</v>
      </c>
      <c r="I37" s="96">
        <v>0.21</v>
      </c>
      <c r="J37" s="86">
        <f>0</f>
        <v>0</v>
      </c>
      <c r="L37" s="32"/>
    </row>
    <row r="38" spans="2:12" s="1" customFormat="1" ht="14.45" hidden="1" customHeight="1">
      <c r="B38" s="32"/>
      <c r="E38" s="27" t="s">
        <v>44</v>
      </c>
      <c r="F38" s="86">
        <f>ROUND((SUM(BH120:BH124)),  2)</f>
        <v>0</v>
      </c>
      <c r="I38" s="96">
        <v>0.12</v>
      </c>
      <c r="J38" s="86">
        <f>0</f>
        <v>0</v>
      </c>
      <c r="L38" s="32"/>
    </row>
    <row r="39" spans="2:12" s="1" customFormat="1" ht="14.45" hidden="1" customHeight="1">
      <c r="B39" s="32"/>
      <c r="E39" s="27" t="s">
        <v>45</v>
      </c>
      <c r="F39" s="86">
        <f>ROUND((SUM(BI120:BI124)),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2037</v>
      </c>
      <c r="F87" s="247"/>
      <c r="G87" s="247"/>
      <c r="H87" s="247"/>
      <c r="L87" s="32"/>
    </row>
    <row r="88" spans="2:12" s="1" customFormat="1" ht="12" customHeight="1">
      <c r="B88" s="32"/>
      <c r="C88" s="27" t="s">
        <v>762</v>
      </c>
      <c r="L88" s="32"/>
    </row>
    <row r="89" spans="2:12" s="1" customFormat="1" ht="16.5" customHeight="1">
      <c r="B89" s="32"/>
      <c r="E89" s="208" t="str">
        <f>E11</f>
        <v>1 - IN-05-seznam a specifikace vybavení interiéru</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J120</f>
        <v>0</v>
      </c>
      <c r="L98" s="32"/>
      <c r="AU98" s="17" t="s">
        <v>129</v>
      </c>
    </row>
    <row r="99" spans="2:47" s="1" customFormat="1" ht="21.75" customHeight="1">
      <c r="B99" s="32"/>
      <c r="L99" s="32"/>
    </row>
    <row r="100" spans="2:47" s="1" customFormat="1" ht="6.95" customHeight="1">
      <c r="B100" s="44"/>
      <c r="C100" s="45"/>
      <c r="D100" s="45"/>
      <c r="E100" s="45"/>
      <c r="F100" s="45"/>
      <c r="G100" s="45"/>
      <c r="H100" s="45"/>
      <c r="I100" s="45"/>
      <c r="J100" s="45"/>
      <c r="K100" s="45"/>
      <c r="L100" s="32"/>
    </row>
    <row r="104" spans="2:47" s="1" customFormat="1" ht="6.95" customHeight="1">
      <c r="B104" s="46"/>
      <c r="C104" s="47"/>
      <c r="D104" s="47"/>
      <c r="E104" s="47"/>
      <c r="F104" s="47"/>
      <c r="G104" s="47"/>
      <c r="H104" s="47"/>
      <c r="I104" s="47"/>
      <c r="J104" s="47"/>
      <c r="K104" s="47"/>
      <c r="L104" s="32"/>
    </row>
    <row r="105" spans="2:47" s="1" customFormat="1" ht="24.95" customHeight="1">
      <c r="B105" s="32"/>
      <c r="C105" s="21" t="s">
        <v>150</v>
      </c>
      <c r="L105" s="32"/>
    </row>
    <row r="106" spans="2:47" s="1" customFormat="1" ht="6.95" customHeight="1">
      <c r="B106" s="32"/>
      <c r="L106" s="32"/>
    </row>
    <row r="107" spans="2:47" s="1" customFormat="1" ht="12" customHeight="1">
      <c r="B107" s="32"/>
      <c r="C107" s="27" t="s">
        <v>16</v>
      </c>
      <c r="L107" s="32"/>
    </row>
    <row r="108" spans="2:47" s="1" customFormat="1" ht="26.25" customHeight="1">
      <c r="B108" s="32"/>
      <c r="E108" s="248" t="str">
        <f>E7</f>
        <v>ONJI–PŘEMÍSTĚNÍ ODD. PSYCHIATRIE PO DOBU VÝSTAVBY NOVÉHO PAVILONU–STAVEBNÍ ÚPRAVY PAVILONU B–PD–ZD/23/446</v>
      </c>
      <c r="F108" s="249"/>
      <c r="G108" s="249"/>
      <c r="H108" s="249"/>
      <c r="L108" s="32"/>
    </row>
    <row r="109" spans="2:47" ht="12" customHeight="1">
      <c r="B109" s="20"/>
      <c r="C109" s="27" t="s">
        <v>123</v>
      </c>
      <c r="L109" s="20"/>
    </row>
    <row r="110" spans="2:47" s="1" customFormat="1" ht="16.5" customHeight="1">
      <c r="B110" s="32"/>
      <c r="E110" s="248" t="s">
        <v>2037</v>
      </c>
      <c r="F110" s="247"/>
      <c r="G110" s="247"/>
      <c r="H110" s="247"/>
      <c r="L110" s="32"/>
    </row>
    <row r="111" spans="2:47" s="1" customFormat="1" ht="12" customHeight="1">
      <c r="B111" s="32"/>
      <c r="C111" s="27" t="s">
        <v>762</v>
      </c>
      <c r="L111" s="32"/>
    </row>
    <row r="112" spans="2:47" s="1" customFormat="1" ht="16.5" customHeight="1">
      <c r="B112" s="32"/>
      <c r="E112" s="208" t="str">
        <f>E11</f>
        <v>1 - IN-05-seznam a specifikace vybavení interiéru</v>
      </c>
      <c r="F112" s="247"/>
      <c r="G112" s="247"/>
      <c r="H112" s="247"/>
      <c r="L112" s="32"/>
    </row>
    <row r="113" spans="2:65" s="1" customFormat="1" ht="6.95" customHeight="1">
      <c r="B113" s="32"/>
      <c r="L113" s="32"/>
    </row>
    <row r="114" spans="2:65" s="1" customFormat="1" ht="12" customHeight="1">
      <c r="B114" s="32"/>
      <c r="C114" s="27" t="s">
        <v>20</v>
      </c>
      <c r="F114" s="25" t="str">
        <f>F14</f>
        <v xml:space="preserve"> </v>
      </c>
      <c r="I114" s="27" t="s">
        <v>22</v>
      </c>
      <c r="J114" s="52" t="str">
        <f>IF(J14="","",J14)</f>
        <v>24. 3. 2025</v>
      </c>
      <c r="L114" s="32"/>
    </row>
    <row r="115" spans="2:65" s="1" customFormat="1" ht="6.95" customHeight="1">
      <c r="B115" s="32"/>
      <c r="L115" s="32"/>
    </row>
    <row r="116" spans="2:65" s="1" customFormat="1" ht="15.2" customHeight="1">
      <c r="B116" s="32"/>
      <c r="C116" s="27" t="s">
        <v>24</v>
      </c>
      <c r="F116" s="25" t="str">
        <f>E17</f>
        <v>KRÁLOVÉHRADECKÝ KRAJ</v>
      </c>
      <c r="I116" s="27" t="s">
        <v>30</v>
      </c>
      <c r="J116" s="30" t="str">
        <f>E23</f>
        <v>KANIA a.s.</v>
      </c>
      <c r="L116" s="32"/>
    </row>
    <row r="117" spans="2:65" s="1" customFormat="1" ht="15.2" customHeight="1">
      <c r="B117" s="32"/>
      <c r="C117" s="27" t="s">
        <v>28</v>
      </c>
      <c r="F117" s="25" t="str">
        <f>IF(E20="","",E20)</f>
        <v>Vyplň údaj</v>
      </c>
      <c r="I117" s="27" t="s">
        <v>33</v>
      </c>
      <c r="J117" s="30" t="str">
        <f>E26</f>
        <v xml:space="preserve"> </v>
      </c>
      <c r="L117" s="32"/>
    </row>
    <row r="118" spans="2:65" s="1" customFormat="1" ht="10.35" customHeight="1">
      <c r="B118" s="32"/>
      <c r="L118" s="32"/>
    </row>
    <row r="119" spans="2:65" s="10" customFormat="1" ht="29.25" customHeight="1">
      <c r="B119" s="116"/>
      <c r="C119" s="117" t="s">
        <v>151</v>
      </c>
      <c r="D119" s="118" t="s">
        <v>61</v>
      </c>
      <c r="E119" s="118" t="s">
        <v>57</v>
      </c>
      <c r="F119" s="118" t="s">
        <v>58</v>
      </c>
      <c r="G119" s="118" t="s">
        <v>152</v>
      </c>
      <c r="H119" s="118" t="s">
        <v>153</v>
      </c>
      <c r="I119" s="118" t="s">
        <v>154</v>
      </c>
      <c r="J119" s="118" t="s">
        <v>127</v>
      </c>
      <c r="K119" s="119" t="s">
        <v>155</v>
      </c>
      <c r="L119" s="116"/>
      <c r="M119" s="59" t="s">
        <v>1</v>
      </c>
      <c r="N119" s="60" t="s">
        <v>40</v>
      </c>
      <c r="O119" s="60" t="s">
        <v>156</v>
      </c>
      <c r="P119" s="60" t="s">
        <v>157</v>
      </c>
      <c r="Q119" s="60" t="s">
        <v>158</v>
      </c>
      <c r="R119" s="60" t="s">
        <v>159</v>
      </c>
      <c r="S119" s="60" t="s">
        <v>160</v>
      </c>
      <c r="T119" s="61" t="s">
        <v>161</v>
      </c>
    </row>
    <row r="120" spans="2:65" s="1" customFormat="1" ht="22.9" customHeight="1">
      <c r="B120" s="32"/>
      <c r="C120" s="64" t="s">
        <v>162</v>
      </c>
      <c r="J120" s="120">
        <f>BK120</f>
        <v>0</v>
      </c>
      <c r="L120" s="32"/>
      <c r="M120" s="62"/>
      <c r="N120" s="53"/>
      <c r="O120" s="53"/>
      <c r="P120" s="121">
        <f>SUM(P121:P124)</f>
        <v>0</v>
      </c>
      <c r="Q120" s="53"/>
      <c r="R120" s="121">
        <f>SUM(R121:R124)</f>
        <v>0</v>
      </c>
      <c r="S120" s="53"/>
      <c r="T120" s="122">
        <f>SUM(T121:T124)</f>
        <v>0</v>
      </c>
      <c r="AT120" s="17" t="s">
        <v>75</v>
      </c>
      <c r="AU120" s="17" t="s">
        <v>129</v>
      </c>
      <c r="BK120" s="123">
        <f>SUM(BK121:BK124)</f>
        <v>0</v>
      </c>
    </row>
    <row r="121" spans="2:65" s="1" customFormat="1" ht="16.5" customHeight="1">
      <c r="B121" s="136"/>
      <c r="C121" s="137" t="s">
        <v>84</v>
      </c>
      <c r="D121" s="137" t="s">
        <v>167</v>
      </c>
      <c r="E121" s="138" t="s">
        <v>2039</v>
      </c>
      <c r="F121" s="139" t="s">
        <v>2040</v>
      </c>
      <c r="G121" s="140" t="s">
        <v>448</v>
      </c>
      <c r="H121" s="141">
        <v>1</v>
      </c>
      <c r="I121" s="142"/>
      <c r="J121" s="143">
        <f>ROUND(I121*H121,2)</f>
        <v>0</v>
      </c>
      <c r="K121" s="139" t="s">
        <v>189</v>
      </c>
      <c r="L121" s="32"/>
      <c r="M121" s="144" t="s">
        <v>1</v>
      </c>
      <c r="N121" s="145" t="s">
        <v>41</v>
      </c>
      <c r="P121" s="146">
        <f>O121*H121</f>
        <v>0</v>
      </c>
      <c r="Q121" s="146">
        <v>0</v>
      </c>
      <c r="R121" s="146">
        <f>Q121*H121</f>
        <v>0</v>
      </c>
      <c r="S121" s="146">
        <v>0</v>
      </c>
      <c r="T121" s="147">
        <f>S121*H121</f>
        <v>0</v>
      </c>
      <c r="AR121" s="148" t="s">
        <v>116</v>
      </c>
      <c r="AT121" s="148" t="s">
        <v>167</v>
      </c>
      <c r="AU121" s="148" t="s">
        <v>76</v>
      </c>
      <c r="AY121" s="17" t="s">
        <v>165</v>
      </c>
      <c r="BE121" s="149">
        <f>IF(N121="základní",J121,0)</f>
        <v>0</v>
      </c>
      <c r="BF121" s="149">
        <f>IF(N121="snížená",J121,0)</f>
        <v>0</v>
      </c>
      <c r="BG121" s="149">
        <f>IF(N121="zákl. přenesená",J121,0)</f>
        <v>0</v>
      </c>
      <c r="BH121" s="149">
        <f>IF(N121="sníž. přenesená",J121,0)</f>
        <v>0</v>
      </c>
      <c r="BI121" s="149">
        <f>IF(N121="nulová",J121,0)</f>
        <v>0</v>
      </c>
      <c r="BJ121" s="17" t="s">
        <v>84</v>
      </c>
      <c r="BK121" s="149">
        <f>ROUND(I121*H121,2)</f>
        <v>0</v>
      </c>
      <c r="BL121" s="17" t="s">
        <v>116</v>
      </c>
      <c r="BM121" s="148" t="s">
        <v>86</v>
      </c>
    </row>
    <row r="122" spans="2:65" s="1" customFormat="1" ht="16.5" customHeight="1">
      <c r="B122" s="136"/>
      <c r="C122" s="137" t="s">
        <v>86</v>
      </c>
      <c r="D122" s="137" t="s">
        <v>167</v>
      </c>
      <c r="E122" s="138" t="s">
        <v>2041</v>
      </c>
      <c r="F122" s="139" t="s">
        <v>2040</v>
      </c>
      <c r="G122" s="140" t="s">
        <v>448</v>
      </c>
      <c r="H122" s="141">
        <v>1</v>
      </c>
      <c r="I122" s="142"/>
      <c r="J122" s="143">
        <f>ROUND(I122*H122,2)</f>
        <v>0</v>
      </c>
      <c r="K122" s="139" t="s">
        <v>189</v>
      </c>
      <c r="L122" s="32"/>
      <c r="M122" s="144" t="s">
        <v>1</v>
      </c>
      <c r="N122" s="145" t="s">
        <v>41</v>
      </c>
      <c r="P122" s="146">
        <f>O122*H122</f>
        <v>0</v>
      </c>
      <c r="Q122" s="146">
        <v>0</v>
      </c>
      <c r="R122" s="146">
        <f>Q122*H122</f>
        <v>0</v>
      </c>
      <c r="S122" s="146">
        <v>0</v>
      </c>
      <c r="T122" s="147">
        <f>S122*H122</f>
        <v>0</v>
      </c>
      <c r="AR122" s="148" t="s">
        <v>116</v>
      </c>
      <c r="AT122" s="148" t="s">
        <v>167</v>
      </c>
      <c r="AU122" s="148" t="s">
        <v>76</v>
      </c>
      <c r="AY122" s="17" t="s">
        <v>165</v>
      </c>
      <c r="BE122" s="149">
        <f>IF(N122="základní",J122,0)</f>
        <v>0</v>
      </c>
      <c r="BF122" s="149">
        <f>IF(N122="snížená",J122,0)</f>
        <v>0</v>
      </c>
      <c r="BG122" s="149">
        <f>IF(N122="zákl. přenesená",J122,0)</f>
        <v>0</v>
      </c>
      <c r="BH122" s="149">
        <f>IF(N122="sníž. přenesená",J122,0)</f>
        <v>0</v>
      </c>
      <c r="BI122" s="149">
        <f>IF(N122="nulová",J122,0)</f>
        <v>0</v>
      </c>
      <c r="BJ122" s="17" t="s">
        <v>84</v>
      </c>
      <c r="BK122" s="149">
        <f>ROUND(I122*H122,2)</f>
        <v>0</v>
      </c>
      <c r="BL122" s="17" t="s">
        <v>116</v>
      </c>
      <c r="BM122" s="148" t="s">
        <v>116</v>
      </c>
    </row>
    <row r="123" spans="2:65" s="1" customFormat="1" ht="16.5" customHeight="1">
      <c r="B123" s="136"/>
      <c r="C123" s="137" t="s">
        <v>113</v>
      </c>
      <c r="D123" s="137" t="s">
        <v>167</v>
      </c>
      <c r="E123" s="138" t="s">
        <v>2042</v>
      </c>
      <c r="F123" s="139" t="s">
        <v>2040</v>
      </c>
      <c r="G123" s="140" t="s">
        <v>448</v>
      </c>
      <c r="H123" s="141">
        <v>1</v>
      </c>
      <c r="I123" s="142"/>
      <c r="J123" s="143">
        <f>ROUND(I123*H123,2)</f>
        <v>0</v>
      </c>
      <c r="K123" s="139" t="s">
        <v>189</v>
      </c>
      <c r="L123" s="32"/>
      <c r="M123" s="144" t="s">
        <v>1</v>
      </c>
      <c r="N123" s="145" t="s">
        <v>41</v>
      </c>
      <c r="P123" s="146">
        <f>O123*H123</f>
        <v>0</v>
      </c>
      <c r="Q123" s="146">
        <v>0</v>
      </c>
      <c r="R123" s="146">
        <f>Q123*H123</f>
        <v>0</v>
      </c>
      <c r="S123" s="146">
        <v>0</v>
      </c>
      <c r="T123" s="147">
        <f>S123*H123</f>
        <v>0</v>
      </c>
      <c r="AR123" s="148" t="s">
        <v>116</v>
      </c>
      <c r="AT123" s="148" t="s">
        <v>167</v>
      </c>
      <c r="AU123" s="148" t="s">
        <v>76</v>
      </c>
      <c r="AY123" s="17" t="s">
        <v>165</v>
      </c>
      <c r="BE123" s="149">
        <f>IF(N123="základní",J123,0)</f>
        <v>0</v>
      </c>
      <c r="BF123" s="149">
        <f>IF(N123="snížená",J123,0)</f>
        <v>0</v>
      </c>
      <c r="BG123" s="149">
        <f>IF(N123="zákl. přenesená",J123,0)</f>
        <v>0</v>
      </c>
      <c r="BH123" s="149">
        <f>IF(N123="sníž. přenesená",J123,0)</f>
        <v>0</v>
      </c>
      <c r="BI123" s="149">
        <f>IF(N123="nulová",J123,0)</f>
        <v>0</v>
      </c>
      <c r="BJ123" s="17" t="s">
        <v>84</v>
      </c>
      <c r="BK123" s="149">
        <f>ROUND(I123*H123,2)</f>
        <v>0</v>
      </c>
      <c r="BL123" s="17" t="s">
        <v>116</v>
      </c>
      <c r="BM123" s="148" t="s">
        <v>193</v>
      </c>
    </row>
    <row r="124" spans="2:65" s="1" customFormat="1" ht="16.5" customHeight="1">
      <c r="B124" s="136"/>
      <c r="C124" s="137" t="s">
        <v>116</v>
      </c>
      <c r="D124" s="137" t="s">
        <v>167</v>
      </c>
      <c r="E124" s="138" t="s">
        <v>2043</v>
      </c>
      <c r="F124" s="139" t="s">
        <v>2040</v>
      </c>
      <c r="G124" s="140" t="s">
        <v>448</v>
      </c>
      <c r="H124" s="141">
        <v>1</v>
      </c>
      <c r="I124" s="142"/>
      <c r="J124" s="143">
        <f>ROUND(I124*H124,2)</f>
        <v>0</v>
      </c>
      <c r="K124" s="139" t="s">
        <v>189</v>
      </c>
      <c r="L124" s="32"/>
      <c r="M124" s="200" t="s">
        <v>1</v>
      </c>
      <c r="N124" s="201" t="s">
        <v>41</v>
      </c>
      <c r="O124" s="195"/>
      <c r="P124" s="202">
        <f>O124*H124</f>
        <v>0</v>
      </c>
      <c r="Q124" s="202">
        <v>0</v>
      </c>
      <c r="R124" s="202">
        <f>Q124*H124</f>
        <v>0</v>
      </c>
      <c r="S124" s="202">
        <v>0</v>
      </c>
      <c r="T124" s="203">
        <f>S124*H124</f>
        <v>0</v>
      </c>
      <c r="AR124" s="148" t="s">
        <v>116</v>
      </c>
      <c r="AT124" s="148" t="s">
        <v>167</v>
      </c>
      <c r="AU124" s="148" t="s">
        <v>76</v>
      </c>
      <c r="AY124" s="17" t="s">
        <v>165</v>
      </c>
      <c r="BE124" s="149">
        <f>IF(N124="základní",J124,0)</f>
        <v>0</v>
      </c>
      <c r="BF124" s="149">
        <f>IF(N124="snížená",J124,0)</f>
        <v>0</v>
      </c>
      <c r="BG124" s="149">
        <f>IF(N124="zákl. přenesená",J124,0)</f>
        <v>0</v>
      </c>
      <c r="BH124" s="149">
        <f>IF(N124="sníž. přenesená",J124,0)</f>
        <v>0</v>
      </c>
      <c r="BI124" s="149">
        <f>IF(N124="nulová",J124,0)</f>
        <v>0</v>
      </c>
      <c r="BJ124" s="17" t="s">
        <v>84</v>
      </c>
      <c r="BK124" s="149">
        <f>ROUND(I124*H124,2)</f>
        <v>0</v>
      </c>
      <c r="BL124" s="17" t="s">
        <v>116</v>
      </c>
      <c r="BM124" s="148" t="s">
        <v>216</v>
      </c>
    </row>
    <row r="125" spans="2:65" s="1" customFormat="1" ht="6.95" customHeight="1">
      <c r="B125" s="44"/>
      <c r="C125" s="45"/>
      <c r="D125" s="45"/>
      <c r="E125" s="45"/>
      <c r="F125" s="45"/>
      <c r="G125" s="45"/>
      <c r="H125" s="45"/>
      <c r="I125" s="45"/>
      <c r="J125" s="45"/>
      <c r="K125" s="45"/>
      <c r="L125" s="32"/>
    </row>
  </sheetData>
  <autoFilter ref="C119:K124" xr:uid="{00000000-0009-0000-0000-000007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B2:BM137"/>
  <sheetViews>
    <sheetView showGridLines="0" workbookViewId="0"/>
  </sheetViews>
  <sheetFormatPr defaultRowHeight="11.25"/>
  <cols>
    <col min="1" max="1" width="8.33203125" customWidth="1"/>
    <col min="2" max="2" width="1.1640625" customWidth="1"/>
    <col min="3" max="3" width="4.1640625" customWidth="1"/>
    <col min="4" max="4" width="4.33203125" customWidth="1"/>
    <col min="5" max="5" width="17.1640625" customWidth="1"/>
    <col min="6" max="6" width="100.83203125" customWidth="1"/>
    <col min="7" max="7" width="7.5" customWidth="1"/>
    <col min="8" max="8" width="14" customWidth="1"/>
    <col min="9" max="9" width="15.83203125" customWidth="1"/>
    <col min="10" max="11" width="22.33203125" customWidth="1"/>
    <col min="12" max="12" width="9.33203125" customWidth="1"/>
    <col min="13" max="13" width="10.83203125" hidden="1" customWidth="1"/>
    <col min="14" max="14" width="9.33203125" hidden="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 min="44" max="65" width="9.33203125" hidden="1"/>
  </cols>
  <sheetData>
    <row r="2" spans="2:46" ht="36.950000000000003" customHeight="1">
      <c r="L2" s="236" t="s">
        <v>5</v>
      </c>
      <c r="M2" s="221"/>
      <c r="N2" s="221"/>
      <c r="O2" s="221"/>
      <c r="P2" s="221"/>
      <c r="Q2" s="221"/>
      <c r="R2" s="221"/>
      <c r="S2" s="221"/>
      <c r="T2" s="221"/>
      <c r="U2" s="221"/>
      <c r="V2" s="221"/>
      <c r="AT2" s="17" t="s">
        <v>112</v>
      </c>
    </row>
    <row r="3" spans="2:46" ht="6.95" customHeight="1">
      <c r="B3" s="18"/>
      <c r="C3" s="19"/>
      <c r="D3" s="19"/>
      <c r="E3" s="19"/>
      <c r="F3" s="19"/>
      <c r="G3" s="19"/>
      <c r="H3" s="19"/>
      <c r="I3" s="19"/>
      <c r="J3" s="19"/>
      <c r="K3" s="19"/>
      <c r="L3" s="20"/>
      <c r="AT3" s="17" t="s">
        <v>86</v>
      </c>
    </row>
    <row r="4" spans="2:46" ht="24.95" customHeight="1">
      <c r="B4" s="20"/>
      <c r="D4" s="21" t="s">
        <v>122</v>
      </c>
      <c r="L4" s="20"/>
      <c r="M4" s="93" t="s">
        <v>10</v>
      </c>
      <c r="AT4" s="17" t="s">
        <v>3</v>
      </c>
    </row>
    <row r="5" spans="2:46" ht="6.95" customHeight="1">
      <c r="B5" s="20"/>
      <c r="L5" s="20"/>
    </row>
    <row r="6" spans="2:46" ht="12" customHeight="1">
      <c r="B6" s="20"/>
      <c r="D6" s="27" t="s">
        <v>16</v>
      </c>
      <c r="L6" s="20"/>
    </row>
    <row r="7" spans="2:46" ht="26.25" customHeight="1">
      <c r="B7" s="20"/>
      <c r="E7" s="248" t="str">
        <f>'Rekapitulace stavby'!K6</f>
        <v>ONJI–PŘEMÍSTĚNÍ ODD. PSYCHIATRIE PO DOBU VÝSTAVBY NOVÉHO PAVILONU–STAVEBNÍ ÚPRAVY PAVILONU B–PD–ZD/23/446</v>
      </c>
      <c r="F7" s="249"/>
      <c r="G7" s="249"/>
      <c r="H7" s="249"/>
      <c r="L7" s="20"/>
    </row>
    <row r="8" spans="2:46" ht="12" customHeight="1">
      <c r="B8" s="20"/>
      <c r="D8" s="27" t="s">
        <v>123</v>
      </c>
      <c r="L8" s="20"/>
    </row>
    <row r="9" spans="2:46" s="1" customFormat="1" ht="16.5" customHeight="1">
      <c r="B9" s="32"/>
      <c r="E9" s="248" t="s">
        <v>2037</v>
      </c>
      <c r="F9" s="247"/>
      <c r="G9" s="247"/>
      <c r="H9" s="247"/>
      <c r="L9" s="32"/>
    </row>
    <row r="10" spans="2:46" s="1" customFormat="1" ht="12" customHeight="1">
      <c r="B10" s="32"/>
      <c r="D10" s="27" t="s">
        <v>762</v>
      </c>
      <c r="L10" s="32"/>
    </row>
    <row r="11" spans="2:46" s="1" customFormat="1" ht="16.5" customHeight="1">
      <c r="B11" s="32"/>
      <c r="E11" s="208" t="s">
        <v>2044</v>
      </c>
      <c r="F11" s="247"/>
      <c r="G11" s="247"/>
      <c r="H11" s="247"/>
      <c r="L11" s="32"/>
    </row>
    <row r="12" spans="2:46" s="1" customFormat="1">
      <c r="B12" s="32"/>
      <c r="L12" s="32"/>
    </row>
    <row r="13" spans="2:46" s="1" customFormat="1" ht="12" customHeight="1">
      <c r="B13" s="32"/>
      <c r="D13" s="27" t="s">
        <v>18</v>
      </c>
      <c r="F13" s="25" t="s">
        <v>1</v>
      </c>
      <c r="I13" s="27" t="s">
        <v>19</v>
      </c>
      <c r="J13" s="25" t="s">
        <v>1</v>
      </c>
      <c r="L13" s="32"/>
    </row>
    <row r="14" spans="2:46" s="1" customFormat="1" ht="12" customHeight="1">
      <c r="B14" s="32"/>
      <c r="D14" s="27" t="s">
        <v>20</v>
      </c>
      <c r="F14" s="25" t="s">
        <v>21</v>
      </c>
      <c r="I14" s="27" t="s">
        <v>22</v>
      </c>
      <c r="J14" s="52" t="str">
        <f>'Rekapitulace stavby'!AN8</f>
        <v>24. 3. 2025</v>
      </c>
      <c r="L14" s="32"/>
    </row>
    <row r="15" spans="2:46" s="1" customFormat="1" ht="10.9" customHeight="1">
      <c r="B15" s="32"/>
      <c r="L15" s="32"/>
    </row>
    <row r="16" spans="2:46" s="1" customFormat="1" ht="12" customHeight="1">
      <c r="B16" s="32"/>
      <c r="D16" s="27" t="s">
        <v>24</v>
      </c>
      <c r="I16" s="27" t="s">
        <v>25</v>
      </c>
      <c r="J16" s="25" t="str">
        <f>IF('Rekapitulace stavby'!AN10="","",'Rekapitulace stavby'!AN10)</f>
        <v/>
      </c>
      <c r="L16" s="32"/>
    </row>
    <row r="17" spans="2:12" s="1" customFormat="1" ht="18" customHeight="1">
      <c r="B17" s="32"/>
      <c r="E17" s="25" t="str">
        <f>IF('Rekapitulace stavby'!E11="","",'Rekapitulace stavby'!E11)</f>
        <v>KRÁLOVÉHRADECKÝ KRAJ</v>
      </c>
      <c r="I17" s="27" t="s">
        <v>27</v>
      </c>
      <c r="J17" s="25" t="str">
        <f>IF('Rekapitulace stavby'!AN11="","",'Rekapitulace stavby'!AN11)</f>
        <v/>
      </c>
      <c r="L17" s="32"/>
    </row>
    <row r="18" spans="2:12" s="1" customFormat="1" ht="6.95" customHeight="1">
      <c r="B18" s="32"/>
      <c r="L18" s="32"/>
    </row>
    <row r="19" spans="2:12" s="1" customFormat="1" ht="12" customHeight="1">
      <c r="B19" s="32"/>
      <c r="D19" s="27" t="s">
        <v>28</v>
      </c>
      <c r="I19" s="27" t="s">
        <v>25</v>
      </c>
      <c r="J19" s="28" t="str">
        <f>'Rekapitulace stavby'!AN13</f>
        <v>Vyplň údaj</v>
      </c>
      <c r="L19" s="32"/>
    </row>
    <row r="20" spans="2:12" s="1" customFormat="1" ht="18" customHeight="1">
      <c r="B20" s="32"/>
      <c r="E20" s="250" t="str">
        <f>'Rekapitulace stavby'!E14</f>
        <v>Vyplň údaj</v>
      </c>
      <c r="F20" s="220"/>
      <c r="G20" s="220"/>
      <c r="H20" s="220"/>
      <c r="I20" s="27" t="s">
        <v>27</v>
      </c>
      <c r="J20" s="28" t="str">
        <f>'Rekapitulace stavby'!AN14</f>
        <v>Vyplň údaj</v>
      </c>
      <c r="L20" s="32"/>
    </row>
    <row r="21" spans="2:12" s="1" customFormat="1" ht="6.95" customHeight="1">
      <c r="B21" s="32"/>
      <c r="L21" s="32"/>
    </row>
    <row r="22" spans="2:12" s="1" customFormat="1" ht="12" customHeight="1">
      <c r="B22" s="32"/>
      <c r="D22" s="27" t="s">
        <v>30</v>
      </c>
      <c r="I22" s="27" t="s">
        <v>25</v>
      </c>
      <c r="J22" s="25" t="str">
        <f>IF('Rekapitulace stavby'!AN16="","",'Rekapitulace stavby'!AN16)</f>
        <v/>
      </c>
      <c r="L22" s="32"/>
    </row>
    <row r="23" spans="2:12" s="1" customFormat="1" ht="18" customHeight="1">
      <c r="B23" s="32"/>
      <c r="E23" s="25" t="str">
        <f>IF('Rekapitulace stavby'!E17="","",'Rekapitulace stavby'!E17)</f>
        <v>KANIA a.s.</v>
      </c>
      <c r="I23" s="27" t="s">
        <v>27</v>
      </c>
      <c r="J23" s="25" t="str">
        <f>IF('Rekapitulace stavby'!AN17="","",'Rekapitulace stavby'!AN17)</f>
        <v/>
      </c>
      <c r="L23" s="32"/>
    </row>
    <row r="24" spans="2:12" s="1" customFormat="1" ht="6.95" customHeight="1">
      <c r="B24" s="32"/>
      <c r="L24" s="32"/>
    </row>
    <row r="25" spans="2:12" s="1" customFormat="1" ht="12" customHeight="1">
      <c r="B25" s="32"/>
      <c r="D25" s="27" t="s">
        <v>33</v>
      </c>
      <c r="I25" s="27" t="s">
        <v>25</v>
      </c>
      <c r="J25" s="25" t="str">
        <f>IF('Rekapitulace stavby'!AN19="","",'Rekapitulace stavby'!AN19)</f>
        <v/>
      </c>
      <c r="L25" s="32"/>
    </row>
    <row r="26" spans="2:12" s="1" customFormat="1" ht="18" customHeight="1">
      <c r="B26" s="32"/>
      <c r="E26" s="25" t="str">
        <f>IF('Rekapitulace stavby'!E20="","",'Rekapitulace stavby'!E20)</f>
        <v xml:space="preserve"> </v>
      </c>
      <c r="I26" s="27" t="s">
        <v>27</v>
      </c>
      <c r="J26" s="25" t="str">
        <f>IF('Rekapitulace stavby'!AN20="","",'Rekapitulace stavby'!AN20)</f>
        <v/>
      </c>
      <c r="L26" s="32"/>
    </row>
    <row r="27" spans="2:12" s="1" customFormat="1" ht="6.95" customHeight="1">
      <c r="B27" s="32"/>
      <c r="L27" s="32"/>
    </row>
    <row r="28" spans="2:12" s="1" customFormat="1" ht="12" customHeight="1">
      <c r="B28" s="32"/>
      <c r="D28" s="27" t="s">
        <v>34</v>
      </c>
      <c r="L28" s="32"/>
    </row>
    <row r="29" spans="2:12" s="7" customFormat="1" ht="16.5" customHeight="1">
      <c r="B29" s="94"/>
      <c r="E29" s="225" t="s">
        <v>1</v>
      </c>
      <c r="F29" s="225"/>
      <c r="G29" s="225"/>
      <c r="H29" s="225"/>
      <c r="L29" s="94"/>
    </row>
    <row r="30" spans="2:12" s="1" customFormat="1" ht="6.95" customHeight="1">
      <c r="B30" s="32"/>
      <c r="L30" s="32"/>
    </row>
    <row r="31" spans="2:12" s="1" customFormat="1" ht="6.95" customHeight="1">
      <c r="B31" s="32"/>
      <c r="D31" s="53"/>
      <c r="E31" s="53"/>
      <c r="F31" s="53"/>
      <c r="G31" s="53"/>
      <c r="H31" s="53"/>
      <c r="I31" s="53"/>
      <c r="J31" s="53"/>
      <c r="K31" s="53"/>
      <c r="L31" s="32"/>
    </row>
    <row r="32" spans="2:12" s="1" customFormat="1" ht="25.35" customHeight="1">
      <c r="B32" s="32"/>
      <c r="D32" s="95" t="s">
        <v>36</v>
      </c>
      <c r="J32" s="66">
        <f>ROUND(J120, 2)</f>
        <v>0</v>
      </c>
      <c r="L32" s="32"/>
    </row>
    <row r="33" spans="2:12" s="1" customFormat="1" ht="6.95" customHeight="1">
      <c r="B33" s="32"/>
      <c r="D33" s="53"/>
      <c r="E33" s="53"/>
      <c r="F33" s="53"/>
      <c r="G33" s="53"/>
      <c r="H33" s="53"/>
      <c r="I33" s="53"/>
      <c r="J33" s="53"/>
      <c r="K33" s="53"/>
      <c r="L33" s="32"/>
    </row>
    <row r="34" spans="2:12" s="1" customFormat="1" ht="14.45" customHeight="1">
      <c r="B34" s="32"/>
      <c r="F34" s="35" t="s">
        <v>38</v>
      </c>
      <c r="I34" s="35" t="s">
        <v>37</v>
      </c>
      <c r="J34" s="35" t="s">
        <v>39</v>
      </c>
      <c r="L34" s="32"/>
    </row>
    <row r="35" spans="2:12" s="1" customFormat="1" ht="14.45" customHeight="1">
      <c r="B35" s="32"/>
      <c r="D35" s="55" t="s">
        <v>40</v>
      </c>
      <c r="E35" s="27" t="s">
        <v>41</v>
      </c>
      <c r="F35" s="86">
        <f>ROUND((SUM(BE120:BE136)),  2)</f>
        <v>0</v>
      </c>
      <c r="I35" s="96">
        <v>0.21</v>
      </c>
      <c r="J35" s="86">
        <f>ROUND(((SUM(BE120:BE136))*I35),  2)</f>
        <v>0</v>
      </c>
      <c r="L35" s="32"/>
    </row>
    <row r="36" spans="2:12" s="1" customFormat="1" ht="14.45" customHeight="1">
      <c r="B36" s="32"/>
      <c r="E36" s="27" t="s">
        <v>42</v>
      </c>
      <c r="F36" s="86">
        <f>ROUND((SUM(BF120:BF136)),  2)</f>
        <v>0</v>
      </c>
      <c r="I36" s="96">
        <v>0.12</v>
      </c>
      <c r="J36" s="86">
        <f>ROUND(((SUM(BF120:BF136))*I36),  2)</f>
        <v>0</v>
      </c>
      <c r="L36" s="32"/>
    </row>
    <row r="37" spans="2:12" s="1" customFormat="1" ht="14.45" hidden="1" customHeight="1">
      <c r="B37" s="32"/>
      <c r="E37" s="27" t="s">
        <v>43</v>
      </c>
      <c r="F37" s="86">
        <f>ROUND((SUM(BG120:BG136)),  2)</f>
        <v>0</v>
      </c>
      <c r="I37" s="96">
        <v>0.21</v>
      </c>
      <c r="J37" s="86">
        <f>0</f>
        <v>0</v>
      </c>
      <c r="L37" s="32"/>
    </row>
    <row r="38" spans="2:12" s="1" customFormat="1" ht="14.45" hidden="1" customHeight="1">
      <c r="B38" s="32"/>
      <c r="E38" s="27" t="s">
        <v>44</v>
      </c>
      <c r="F38" s="86">
        <f>ROUND((SUM(BH120:BH136)),  2)</f>
        <v>0</v>
      </c>
      <c r="I38" s="96">
        <v>0.12</v>
      </c>
      <c r="J38" s="86">
        <f>0</f>
        <v>0</v>
      </c>
      <c r="L38" s="32"/>
    </row>
    <row r="39" spans="2:12" s="1" customFormat="1" ht="14.45" hidden="1" customHeight="1">
      <c r="B39" s="32"/>
      <c r="E39" s="27" t="s">
        <v>45</v>
      </c>
      <c r="F39" s="86">
        <f>ROUND((SUM(BI120:BI136)),  2)</f>
        <v>0</v>
      </c>
      <c r="I39" s="96">
        <v>0</v>
      </c>
      <c r="J39" s="86">
        <f>0</f>
        <v>0</v>
      </c>
      <c r="L39" s="32"/>
    </row>
    <row r="40" spans="2:12" s="1" customFormat="1" ht="6.95" customHeight="1">
      <c r="B40" s="32"/>
      <c r="L40" s="32"/>
    </row>
    <row r="41" spans="2:12" s="1" customFormat="1" ht="25.35" customHeight="1">
      <c r="B41" s="32"/>
      <c r="C41" s="97"/>
      <c r="D41" s="98" t="s">
        <v>46</v>
      </c>
      <c r="E41" s="57"/>
      <c r="F41" s="57"/>
      <c r="G41" s="99" t="s">
        <v>47</v>
      </c>
      <c r="H41" s="100" t="s">
        <v>48</v>
      </c>
      <c r="I41" s="57"/>
      <c r="J41" s="101">
        <f>SUM(J32:J39)</f>
        <v>0</v>
      </c>
      <c r="K41" s="102"/>
      <c r="L41" s="32"/>
    </row>
    <row r="42" spans="2:12" s="1" customFormat="1" ht="14.45" customHeight="1">
      <c r="B42" s="32"/>
      <c r="L42" s="32"/>
    </row>
    <row r="43" spans="2:12" ht="14.45" customHeight="1">
      <c r="B43" s="20"/>
      <c r="L43" s="20"/>
    </row>
    <row r="44" spans="2:12" ht="14.45" customHeight="1">
      <c r="B44" s="20"/>
      <c r="L44" s="20"/>
    </row>
    <row r="45" spans="2:12" ht="14.45" customHeight="1">
      <c r="B45" s="20"/>
      <c r="L45" s="20"/>
    </row>
    <row r="46" spans="2:12" ht="14.45" customHeight="1">
      <c r="B46" s="20"/>
      <c r="L46" s="20"/>
    </row>
    <row r="47" spans="2:12" ht="14.45" customHeight="1">
      <c r="B47" s="20"/>
      <c r="L47" s="20"/>
    </row>
    <row r="48" spans="2:12" ht="14.45" customHeight="1">
      <c r="B48" s="20"/>
      <c r="L48" s="20"/>
    </row>
    <row r="49" spans="2:12" ht="14.45" customHeight="1">
      <c r="B49" s="20"/>
      <c r="L49" s="20"/>
    </row>
    <row r="50" spans="2:12" s="1" customFormat="1" ht="14.45" customHeight="1">
      <c r="B50" s="32"/>
      <c r="D50" s="41" t="s">
        <v>49</v>
      </c>
      <c r="E50" s="42"/>
      <c r="F50" s="42"/>
      <c r="G50" s="41" t="s">
        <v>50</v>
      </c>
      <c r="H50" s="42"/>
      <c r="I50" s="42"/>
      <c r="J50" s="42"/>
      <c r="K50" s="42"/>
      <c r="L50" s="32"/>
    </row>
    <row r="51" spans="2:12">
      <c r="B51" s="20"/>
      <c r="L51" s="20"/>
    </row>
    <row r="52" spans="2:12">
      <c r="B52" s="20"/>
      <c r="L52" s="20"/>
    </row>
    <row r="53" spans="2:12">
      <c r="B53" s="20"/>
      <c r="L53" s="20"/>
    </row>
    <row r="54" spans="2:12">
      <c r="B54" s="20"/>
      <c r="L54" s="20"/>
    </row>
    <row r="55" spans="2:12">
      <c r="B55" s="20"/>
      <c r="L55" s="20"/>
    </row>
    <row r="56" spans="2:12">
      <c r="B56" s="20"/>
      <c r="L56" s="20"/>
    </row>
    <row r="57" spans="2:12">
      <c r="B57" s="20"/>
      <c r="L57" s="20"/>
    </row>
    <row r="58" spans="2:12">
      <c r="B58" s="20"/>
      <c r="L58" s="20"/>
    </row>
    <row r="59" spans="2:12">
      <c r="B59" s="20"/>
      <c r="L59" s="20"/>
    </row>
    <row r="60" spans="2:12">
      <c r="B60" s="20"/>
      <c r="L60" s="20"/>
    </row>
    <row r="61" spans="2:12" s="1" customFormat="1" ht="12.75">
      <c r="B61" s="32"/>
      <c r="D61" s="43" t="s">
        <v>51</v>
      </c>
      <c r="E61" s="34"/>
      <c r="F61" s="103" t="s">
        <v>52</v>
      </c>
      <c r="G61" s="43" t="s">
        <v>51</v>
      </c>
      <c r="H61" s="34"/>
      <c r="I61" s="34"/>
      <c r="J61" s="104" t="s">
        <v>52</v>
      </c>
      <c r="K61" s="34"/>
      <c r="L61" s="32"/>
    </row>
    <row r="62" spans="2:12">
      <c r="B62" s="20"/>
      <c r="L62" s="20"/>
    </row>
    <row r="63" spans="2:12">
      <c r="B63" s="20"/>
      <c r="L63" s="20"/>
    </row>
    <row r="64" spans="2:12">
      <c r="B64" s="20"/>
      <c r="L64" s="20"/>
    </row>
    <row r="65" spans="2:12" s="1" customFormat="1" ht="12.75">
      <c r="B65" s="32"/>
      <c r="D65" s="41" t="s">
        <v>53</v>
      </c>
      <c r="E65" s="42"/>
      <c r="F65" s="42"/>
      <c r="G65" s="41" t="s">
        <v>54</v>
      </c>
      <c r="H65" s="42"/>
      <c r="I65" s="42"/>
      <c r="J65" s="42"/>
      <c r="K65" s="42"/>
      <c r="L65" s="32"/>
    </row>
    <row r="66" spans="2:12">
      <c r="B66" s="20"/>
      <c r="L66" s="20"/>
    </row>
    <row r="67" spans="2:12">
      <c r="B67" s="20"/>
      <c r="L67" s="20"/>
    </row>
    <row r="68" spans="2:12">
      <c r="B68" s="20"/>
      <c r="L68" s="20"/>
    </row>
    <row r="69" spans="2:12">
      <c r="B69" s="20"/>
      <c r="L69" s="20"/>
    </row>
    <row r="70" spans="2:12">
      <c r="B70" s="20"/>
      <c r="L70" s="20"/>
    </row>
    <row r="71" spans="2:12">
      <c r="B71" s="20"/>
      <c r="L71" s="20"/>
    </row>
    <row r="72" spans="2:12">
      <c r="B72" s="20"/>
      <c r="L72" s="20"/>
    </row>
    <row r="73" spans="2:12">
      <c r="B73" s="20"/>
      <c r="L73" s="20"/>
    </row>
    <row r="74" spans="2:12">
      <c r="B74" s="20"/>
      <c r="L74" s="20"/>
    </row>
    <row r="75" spans="2:12">
      <c r="B75" s="20"/>
      <c r="L75" s="20"/>
    </row>
    <row r="76" spans="2:12" s="1" customFormat="1" ht="12.75">
      <c r="B76" s="32"/>
      <c r="D76" s="43" t="s">
        <v>51</v>
      </c>
      <c r="E76" s="34"/>
      <c r="F76" s="103" t="s">
        <v>52</v>
      </c>
      <c r="G76" s="43" t="s">
        <v>51</v>
      </c>
      <c r="H76" s="34"/>
      <c r="I76" s="34"/>
      <c r="J76" s="104" t="s">
        <v>52</v>
      </c>
      <c r="K76" s="34"/>
      <c r="L76" s="32"/>
    </row>
    <row r="77" spans="2:12" s="1" customFormat="1" ht="14.45" customHeight="1">
      <c r="B77" s="44"/>
      <c r="C77" s="45"/>
      <c r="D77" s="45"/>
      <c r="E77" s="45"/>
      <c r="F77" s="45"/>
      <c r="G77" s="45"/>
      <c r="H77" s="45"/>
      <c r="I77" s="45"/>
      <c r="J77" s="45"/>
      <c r="K77" s="45"/>
      <c r="L77" s="32"/>
    </row>
    <row r="81" spans="2:12" s="1" customFormat="1" ht="6.95" customHeight="1">
      <c r="B81" s="46"/>
      <c r="C81" s="47"/>
      <c r="D81" s="47"/>
      <c r="E81" s="47"/>
      <c r="F81" s="47"/>
      <c r="G81" s="47"/>
      <c r="H81" s="47"/>
      <c r="I81" s="47"/>
      <c r="J81" s="47"/>
      <c r="K81" s="47"/>
      <c r="L81" s="32"/>
    </row>
    <row r="82" spans="2:12" s="1" customFormat="1" ht="24.95" customHeight="1">
      <c r="B82" s="32"/>
      <c r="C82" s="21" t="s">
        <v>125</v>
      </c>
      <c r="L82" s="32"/>
    </row>
    <row r="83" spans="2:12" s="1" customFormat="1" ht="6.95" customHeight="1">
      <c r="B83" s="32"/>
      <c r="L83" s="32"/>
    </row>
    <row r="84" spans="2:12" s="1" customFormat="1" ht="12" customHeight="1">
      <c r="B84" s="32"/>
      <c r="C84" s="27" t="s">
        <v>16</v>
      </c>
      <c r="L84" s="32"/>
    </row>
    <row r="85" spans="2:12" s="1" customFormat="1" ht="26.25" customHeight="1">
      <c r="B85" s="32"/>
      <c r="E85" s="248" t="str">
        <f>E7</f>
        <v>ONJI–PŘEMÍSTĚNÍ ODD. PSYCHIATRIE PO DOBU VÝSTAVBY NOVÉHO PAVILONU–STAVEBNÍ ÚPRAVY PAVILONU B–PD–ZD/23/446</v>
      </c>
      <c r="F85" s="249"/>
      <c r="G85" s="249"/>
      <c r="H85" s="249"/>
      <c r="L85" s="32"/>
    </row>
    <row r="86" spans="2:12" ht="12" customHeight="1">
      <c r="B86" s="20"/>
      <c r="C86" s="27" t="s">
        <v>123</v>
      </c>
      <c r="L86" s="20"/>
    </row>
    <row r="87" spans="2:12" s="1" customFormat="1" ht="16.5" customHeight="1">
      <c r="B87" s="32"/>
      <c r="E87" s="248" t="s">
        <v>2037</v>
      </c>
      <c r="F87" s="247"/>
      <c r="G87" s="247"/>
      <c r="H87" s="247"/>
      <c r="L87" s="32"/>
    </row>
    <row r="88" spans="2:12" s="1" customFormat="1" ht="12" customHeight="1">
      <c r="B88" s="32"/>
      <c r="C88" s="27" t="s">
        <v>762</v>
      </c>
      <c r="L88" s="32"/>
    </row>
    <row r="89" spans="2:12" s="1" customFormat="1" ht="16.5" customHeight="1">
      <c r="B89" s="32"/>
      <c r="E89" s="208" t="str">
        <f>E11</f>
        <v>2 - IN-16-seznam a specifikace spotřebičů</v>
      </c>
      <c r="F89" s="247"/>
      <c r="G89" s="247"/>
      <c r="H89" s="247"/>
      <c r="L89" s="32"/>
    </row>
    <row r="90" spans="2:12" s="1" customFormat="1" ht="6.95" customHeight="1">
      <c r="B90" s="32"/>
      <c r="L90" s="32"/>
    </row>
    <row r="91" spans="2:12" s="1" customFormat="1" ht="12" customHeight="1">
      <c r="B91" s="32"/>
      <c r="C91" s="27" t="s">
        <v>20</v>
      </c>
      <c r="F91" s="25" t="str">
        <f>F14</f>
        <v xml:space="preserve"> </v>
      </c>
      <c r="I91" s="27" t="s">
        <v>22</v>
      </c>
      <c r="J91" s="52" t="str">
        <f>IF(J14="","",J14)</f>
        <v>24. 3. 2025</v>
      </c>
      <c r="L91" s="32"/>
    </row>
    <row r="92" spans="2:12" s="1" customFormat="1" ht="6.95" customHeight="1">
      <c r="B92" s="32"/>
      <c r="L92" s="32"/>
    </row>
    <row r="93" spans="2:12" s="1" customFormat="1" ht="15.2" customHeight="1">
      <c r="B93" s="32"/>
      <c r="C93" s="27" t="s">
        <v>24</v>
      </c>
      <c r="F93" s="25" t="str">
        <f>E17</f>
        <v>KRÁLOVÉHRADECKÝ KRAJ</v>
      </c>
      <c r="I93" s="27" t="s">
        <v>30</v>
      </c>
      <c r="J93" s="30" t="str">
        <f>E23</f>
        <v>KANIA a.s.</v>
      </c>
      <c r="L93" s="32"/>
    </row>
    <row r="94" spans="2:12" s="1" customFormat="1" ht="15.2" customHeight="1">
      <c r="B94" s="32"/>
      <c r="C94" s="27" t="s">
        <v>28</v>
      </c>
      <c r="F94" s="25" t="str">
        <f>IF(E20="","",E20)</f>
        <v>Vyplň údaj</v>
      </c>
      <c r="I94" s="27" t="s">
        <v>33</v>
      </c>
      <c r="J94" s="30" t="str">
        <f>E26</f>
        <v xml:space="preserve"> </v>
      </c>
      <c r="L94" s="32"/>
    </row>
    <row r="95" spans="2:12" s="1" customFormat="1" ht="10.35" customHeight="1">
      <c r="B95" s="32"/>
      <c r="L95" s="32"/>
    </row>
    <row r="96" spans="2:12" s="1" customFormat="1" ht="29.25" customHeight="1">
      <c r="B96" s="32"/>
      <c r="C96" s="105" t="s">
        <v>126</v>
      </c>
      <c r="D96" s="97"/>
      <c r="E96" s="97"/>
      <c r="F96" s="97"/>
      <c r="G96" s="97"/>
      <c r="H96" s="97"/>
      <c r="I96" s="97"/>
      <c r="J96" s="106" t="s">
        <v>127</v>
      </c>
      <c r="K96" s="97"/>
      <c r="L96" s="32"/>
    </row>
    <row r="97" spans="2:47" s="1" customFormat="1" ht="10.35" customHeight="1">
      <c r="B97" s="32"/>
      <c r="L97" s="32"/>
    </row>
    <row r="98" spans="2:47" s="1" customFormat="1" ht="22.9" customHeight="1">
      <c r="B98" s="32"/>
      <c r="C98" s="107" t="s">
        <v>128</v>
      </c>
      <c r="J98" s="66">
        <f>J120</f>
        <v>0</v>
      </c>
      <c r="L98" s="32"/>
      <c r="AU98" s="17" t="s">
        <v>129</v>
      </c>
    </row>
    <row r="99" spans="2:47" s="1" customFormat="1" ht="21.75" customHeight="1">
      <c r="B99" s="32"/>
      <c r="L99" s="32"/>
    </row>
    <row r="100" spans="2:47" s="1" customFormat="1" ht="6.95" customHeight="1">
      <c r="B100" s="44"/>
      <c r="C100" s="45"/>
      <c r="D100" s="45"/>
      <c r="E100" s="45"/>
      <c r="F100" s="45"/>
      <c r="G100" s="45"/>
      <c r="H100" s="45"/>
      <c r="I100" s="45"/>
      <c r="J100" s="45"/>
      <c r="K100" s="45"/>
      <c r="L100" s="32"/>
    </row>
    <row r="104" spans="2:47" s="1" customFormat="1" ht="6.95" customHeight="1">
      <c r="B104" s="46"/>
      <c r="C104" s="47"/>
      <c r="D104" s="47"/>
      <c r="E104" s="47"/>
      <c r="F104" s="47"/>
      <c r="G104" s="47"/>
      <c r="H104" s="47"/>
      <c r="I104" s="47"/>
      <c r="J104" s="47"/>
      <c r="K104" s="47"/>
      <c r="L104" s="32"/>
    </row>
    <row r="105" spans="2:47" s="1" customFormat="1" ht="24.95" customHeight="1">
      <c r="B105" s="32"/>
      <c r="C105" s="21" t="s">
        <v>150</v>
      </c>
      <c r="L105" s="32"/>
    </row>
    <row r="106" spans="2:47" s="1" customFormat="1" ht="6.95" customHeight="1">
      <c r="B106" s="32"/>
      <c r="L106" s="32"/>
    </row>
    <row r="107" spans="2:47" s="1" customFormat="1" ht="12" customHeight="1">
      <c r="B107" s="32"/>
      <c r="C107" s="27" t="s">
        <v>16</v>
      </c>
      <c r="L107" s="32"/>
    </row>
    <row r="108" spans="2:47" s="1" customFormat="1" ht="26.25" customHeight="1">
      <c r="B108" s="32"/>
      <c r="E108" s="248" t="str">
        <f>E7</f>
        <v>ONJI–PŘEMÍSTĚNÍ ODD. PSYCHIATRIE PO DOBU VÝSTAVBY NOVÉHO PAVILONU–STAVEBNÍ ÚPRAVY PAVILONU B–PD–ZD/23/446</v>
      </c>
      <c r="F108" s="249"/>
      <c r="G108" s="249"/>
      <c r="H108" s="249"/>
      <c r="L108" s="32"/>
    </row>
    <row r="109" spans="2:47" ht="12" customHeight="1">
      <c r="B109" s="20"/>
      <c r="C109" s="27" t="s">
        <v>123</v>
      </c>
      <c r="L109" s="20"/>
    </row>
    <row r="110" spans="2:47" s="1" customFormat="1" ht="16.5" customHeight="1">
      <c r="B110" s="32"/>
      <c r="E110" s="248" t="s">
        <v>2037</v>
      </c>
      <c r="F110" s="247"/>
      <c r="G110" s="247"/>
      <c r="H110" s="247"/>
      <c r="L110" s="32"/>
    </row>
    <row r="111" spans="2:47" s="1" customFormat="1" ht="12" customHeight="1">
      <c r="B111" s="32"/>
      <c r="C111" s="27" t="s">
        <v>762</v>
      </c>
      <c r="L111" s="32"/>
    </row>
    <row r="112" spans="2:47" s="1" customFormat="1" ht="16.5" customHeight="1">
      <c r="B112" s="32"/>
      <c r="E112" s="208" t="str">
        <f>E11</f>
        <v>2 - IN-16-seznam a specifikace spotřebičů</v>
      </c>
      <c r="F112" s="247"/>
      <c r="G112" s="247"/>
      <c r="H112" s="247"/>
      <c r="L112" s="32"/>
    </row>
    <row r="113" spans="2:65" s="1" customFormat="1" ht="6.95" customHeight="1">
      <c r="B113" s="32"/>
      <c r="L113" s="32"/>
    </row>
    <row r="114" spans="2:65" s="1" customFormat="1" ht="12" customHeight="1">
      <c r="B114" s="32"/>
      <c r="C114" s="27" t="s">
        <v>20</v>
      </c>
      <c r="F114" s="25" t="str">
        <f>F14</f>
        <v xml:space="preserve"> </v>
      </c>
      <c r="I114" s="27" t="s">
        <v>22</v>
      </c>
      <c r="J114" s="52" t="str">
        <f>IF(J14="","",J14)</f>
        <v>24. 3. 2025</v>
      </c>
      <c r="L114" s="32"/>
    </row>
    <row r="115" spans="2:65" s="1" customFormat="1" ht="6.95" customHeight="1">
      <c r="B115" s="32"/>
      <c r="L115" s="32"/>
    </row>
    <row r="116" spans="2:65" s="1" customFormat="1" ht="15.2" customHeight="1">
      <c r="B116" s="32"/>
      <c r="C116" s="27" t="s">
        <v>24</v>
      </c>
      <c r="F116" s="25" t="str">
        <f>E17</f>
        <v>KRÁLOVÉHRADECKÝ KRAJ</v>
      </c>
      <c r="I116" s="27" t="s">
        <v>30</v>
      </c>
      <c r="J116" s="30" t="str">
        <f>E23</f>
        <v>KANIA a.s.</v>
      </c>
      <c r="L116" s="32"/>
    </row>
    <row r="117" spans="2:65" s="1" customFormat="1" ht="15.2" customHeight="1">
      <c r="B117" s="32"/>
      <c r="C117" s="27" t="s">
        <v>28</v>
      </c>
      <c r="F117" s="25" t="str">
        <f>IF(E20="","",E20)</f>
        <v>Vyplň údaj</v>
      </c>
      <c r="I117" s="27" t="s">
        <v>33</v>
      </c>
      <c r="J117" s="30" t="str">
        <f>E26</f>
        <v xml:space="preserve"> </v>
      </c>
      <c r="L117" s="32"/>
    </row>
    <row r="118" spans="2:65" s="1" customFormat="1" ht="10.35" customHeight="1">
      <c r="B118" s="32"/>
      <c r="L118" s="32"/>
    </row>
    <row r="119" spans="2:65" s="10" customFormat="1" ht="29.25" customHeight="1">
      <c r="B119" s="116"/>
      <c r="C119" s="117" t="s">
        <v>151</v>
      </c>
      <c r="D119" s="118" t="s">
        <v>61</v>
      </c>
      <c r="E119" s="118" t="s">
        <v>57</v>
      </c>
      <c r="F119" s="118" t="s">
        <v>58</v>
      </c>
      <c r="G119" s="118" t="s">
        <v>152</v>
      </c>
      <c r="H119" s="118" t="s">
        <v>153</v>
      </c>
      <c r="I119" s="118" t="s">
        <v>154</v>
      </c>
      <c r="J119" s="118" t="s">
        <v>127</v>
      </c>
      <c r="K119" s="119" t="s">
        <v>155</v>
      </c>
      <c r="L119" s="116"/>
      <c r="M119" s="59" t="s">
        <v>1</v>
      </c>
      <c r="N119" s="60" t="s">
        <v>40</v>
      </c>
      <c r="O119" s="60" t="s">
        <v>156</v>
      </c>
      <c r="P119" s="60" t="s">
        <v>157</v>
      </c>
      <c r="Q119" s="60" t="s">
        <v>158</v>
      </c>
      <c r="R119" s="60" t="s">
        <v>159</v>
      </c>
      <c r="S119" s="60" t="s">
        <v>160</v>
      </c>
      <c r="T119" s="61" t="s">
        <v>161</v>
      </c>
    </row>
    <row r="120" spans="2:65" s="1" customFormat="1" ht="22.9" customHeight="1">
      <c r="B120" s="32"/>
      <c r="C120" s="64" t="s">
        <v>162</v>
      </c>
      <c r="J120" s="120">
        <f>BK120</f>
        <v>0</v>
      </c>
      <c r="L120" s="32"/>
      <c r="M120" s="62"/>
      <c r="N120" s="53"/>
      <c r="O120" s="53"/>
      <c r="P120" s="121">
        <f>SUM(P121:P136)</f>
        <v>0</v>
      </c>
      <c r="Q120" s="53"/>
      <c r="R120" s="121">
        <f>SUM(R121:R136)</f>
        <v>0</v>
      </c>
      <c r="S120" s="53"/>
      <c r="T120" s="122">
        <f>SUM(T121:T136)</f>
        <v>0</v>
      </c>
      <c r="AT120" s="17" t="s">
        <v>75</v>
      </c>
      <c r="AU120" s="17" t="s">
        <v>129</v>
      </c>
      <c r="BK120" s="123">
        <f>SUM(BK121:BK136)</f>
        <v>0</v>
      </c>
    </row>
    <row r="121" spans="2:65" s="1" customFormat="1" ht="16.5" customHeight="1">
      <c r="B121" s="136"/>
      <c r="C121" s="137" t="s">
        <v>84</v>
      </c>
      <c r="D121" s="137" t="s">
        <v>167</v>
      </c>
      <c r="E121" s="138" t="s">
        <v>2045</v>
      </c>
      <c r="F121" s="139" t="s">
        <v>2046</v>
      </c>
      <c r="G121" s="140" t="s">
        <v>448</v>
      </c>
      <c r="H121" s="141">
        <v>1</v>
      </c>
      <c r="I121" s="142"/>
      <c r="J121" s="143">
        <f>ROUND(I121*H121,2)</f>
        <v>0</v>
      </c>
      <c r="K121" s="139" t="s">
        <v>189</v>
      </c>
      <c r="L121" s="32"/>
      <c r="M121" s="144" t="s">
        <v>1</v>
      </c>
      <c r="N121" s="145" t="s">
        <v>41</v>
      </c>
      <c r="P121" s="146">
        <f>O121*H121</f>
        <v>0</v>
      </c>
      <c r="Q121" s="146">
        <v>0</v>
      </c>
      <c r="R121" s="146">
        <f>Q121*H121</f>
        <v>0</v>
      </c>
      <c r="S121" s="146">
        <v>0</v>
      </c>
      <c r="T121" s="147">
        <f>S121*H121</f>
        <v>0</v>
      </c>
      <c r="AR121" s="148" t="s">
        <v>116</v>
      </c>
      <c r="AT121" s="148" t="s">
        <v>167</v>
      </c>
      <c r="AU121" s="148" t="s">
        <v>76</v>
      </c>
      <c r="AY121" s="17" t="s">
        <v>165</v>
      </c>
      <c r="BE121" s="149">
        <f>IF(N121="základní",J121,0)</f>
        <v>0</v>
      </c>
      <c r="BF121" s="149">
        <f>IF(N121="snížená",J121,0)</f>
        <v>0</v>
      </c>
      <c r="BG121" s="149">
        <f>IF(N121="zákl. přenesená",J121,0)</f>
        <v>0</v>
      </c>
      <c r="BH121" s="149">
        <f>IF(N121="sníž. přenesená",J121,0)</f>
        <v>0</v>
      </c>
      <c r="BI121" s="149">
        <f>IF(N121="nulová",J121,0)</f>
        <v>0</v>
      </c>
      <c r="BJ121" s="17" t="s">
        <v>84</v>
      </c>
      <c r="BK121" s="149">
        <f>ROUND(I121*H121,2)</f>
        <v>0</v>
      </c>
      <c r="BL121" s="17" t="s">
        <v>116</v>
      </c>
      <c r="BM121" s="148" t="s">
        <v>86</v>
      </c>
    </row>
    <row r="122" spans="2:65" s="1" customFormat="1" ht="39">
      <c r="B122" s="32"/>
      <c r="D122" s="154" t="s">
        <v>175</v>
      </c>
      <c r="F122" s="155" t="s">
        <v>2047</v>
      </c>
      <c r="I122" s="152"/>
      <c r="L122" s="32"/>
      <c r="M122" s="153"/>
      <c r="T122" s="56"/>
      <c r="AT122" s="17" t="s">
        <v>175</v>
      </c>
      <c r="AU122" s="17" t="s">
        <v>76</v>
      </c>
    </row>
    <row r="123" spans="2:65" s="1" customFormat="1" ht="16.5" customHeight="1">
      <c r="B123" s="136"/>
      <c r="C123" s="137" t="s">
        <v>86</v>
      </c>
      <c r="D123" s="137" t="s">
        <v>167</v>
      </c>
      <c r="E123" s="138" t="s">
        <v>2048</v>
      </c>
      <c r="F123" s="139" t="s">
        <v>2049</v>
      </c>
      <c r="G123" s="140" t="s">
        <v>448</v>
      </c>
      <c r="H123" s="141">
        <v>1</v>
      </c>
      <c r="I123" s="142"/>
      <c r="J123" s="143">
        <f>ROUND(I123*H123,2)</f>
        <v>0</v>
      </c>
      <c r="K123" s="139" t="s">
        <v>189</v>
      </c>
      <c r="L123" s="32"/>
      <c r="M123" s="144" t="s">
        <v>1</v>
      </c>
      <c r="N123" s="145" t="s">
        <v>41</v>
      </c>
      <c r="P123" s="146">
        <f>O123*H123</f>
        <v>0</v>
      </c>
      <c r="Q123" s="146">
        <v>0</v>
      </c>
      <c r="R123" s="146">
        <f>Q123*H123</f>
        <v>0</v>
      </c>
      <c r="S123" s="146">
        <v>0</v>
      </c>
      <c r="T123" s="147">
        <f>S123*H123</f>
        <v>0</v>
      </c>
      <c r="AR123" s="148" t="s">
        <v>116</v>
      </c>
      <c r="AT123" s="148" t="s">
        <v>167</v>
      </c>
      <c r="AU123" s="148" t="s">
        <v>76</v>
      </c>
      <c r="AY123" s="17" t="s">
        <v>165</v>
      </c>
      <c r="BE123" s="149">
        <f>IF(N123="základní",J123,0)</f>
        <v>0</v>
      </c>
      <c r="BF123" s="149">
        <f>IF(N123="snížená",J123,0)</f>
        <v>0</v>
      </c>
      <c r="BG123" s="149">
        <f>IF(N123="zákl. přenesená",J123,0)</f>
        <v>0</v>
      </c>
      <c r="BH123" s="149">
        <f>IF(N123="sníž. přenesená",J123,0)</f>
        <v>0</v>
      </c>
      <c r="BI123" s="149">
        <f>IF(N123="nulová",J123,0)</f>
        <v>0</v>
      </c>
      <c r="BJ123" s="17" t="s">
        <v>84</v>
      </c>
      <c r="BK123" s="149">
        <f>ROUND(I123*H123,2)</f>
        <v>0</v>
      </c>
      <c r="BL123" s="17" t="s">
        <v>116</v>
      </c>
      <c r="BM123" s="148" t="s">
        <v>116</v>
      </c>
    </row>
    <row r="124" spans="2:65" s="1" customFormat="1" ht="39">
      <c r="B124" s="32"/>
      <c r="D124" s="154" t="s">
        <v>175</v>
      </c>
      <c r="F124" s="155" t="s">
        <v>2050</v>
      </c>
      <c r="I124" s="152"/>
      <c r="L124" s="32"/>
      <c r="M124" s="153"/>
      <c r="T124" s="56"/>
      <c r="AT124" s="17" t="s">
        <v>175</v>
      </c>
      <c r="AU124" s="17" t="s">
        <v>76</v>
      </c>
    </row>
    <row r="125" spans="2:65" s="1" customFormat="1" ht="24.2" customHeight="1">
      <c r="B125" s="136"/>
      <c r="C125" s="137" t="s">
        <v>113</v>
      </c>
      <c r="D125" s="137" t="s">
        <v>167</v>
      </c>
      <c r="E125" s="138" t="s">
        <v>2051</v>
      </c>
      <c r="F125" s="139" t="s">
        <v>2052</v>
      </c>
      <c r="G125" s="140" t="s">
        <v>448</v>
      </c>
      <c r="H125" s="141">
        <v>1</v>
      </c>
      <c r="I125" s="142"/>
      <c r="J125" s="143">
        <f>ROUND(I125*H125,2)</f>
        <v>0</v>
      </c>
      <c r="K125" s="139" t="s">
        <v>189</v>
      </c>
      <c r="L125" s="32"/>
      <c r="M125" s="144" t="s">
        <v>1</v>
      </c>
      <c r="N125" s="145" t="s">
        <v>41</v>
      </c>
      <c r="P125" s="146">
        <f>O125*H125</f>
        <v>0</v>
      </c>
      <c r="Q125" s="146">
        <v>0</v>
      </c>
      <c r="R125" s="146">
        <f>Q125*H125</f>
        <v>0</v>
      </c>
      <c r="S125" s="146">
        <v>0</v>
      </c>
      <c r="T125" s="147">
        <f>S125*H125</f>
        <v>0</v>
      </c>
      <c r="AR125" s="148" t="s">
        <v>116</v>
      </c>
      <c r="AT125" s="148" t="s">
        <v>167</v>
      </c>
      <c r="AU125" s="148" t="s">
        <v>76</v>
      </c>
      <c r="AY125" s="17" t="s">
        <v>165</v>
      </c>
      <c r="BE125" s="149">
        <f>IF(N125="základní",J125,0)</f>
        <v>0</v>
      </c>
      <c r="BF125" s="149">
        <f>IF(N125="snížená",J125,0)</f>
        <v>0</v>
      </c>
      <c r="BG125" s="149">
        <f>IF(N125="zákl. přenesená",J125,0)</f>
        <v>0</v>
      </c>
      <c r="BH125" s="149">
        <f>IF(N125="sníž. přenesená",J125,0)</f>
        <v>0</v>
      </c>
      <c r="BI125" s="149">
        <f>IF(N125="nulová",J125,0)</f>
        <v>0</v>
      </c>
      <c r="BJ125" s="17" t="s">
        <v>84</v>
      </c>
      <c r="BK125" s="149">
        <f>ROUND(I125*H125,2)</f>
        <v>0</v>
      </c>
      <c r="BL125" s="17" t="s">
        <v>116</v>
      </c>
      <c r="BM125" s="148" t="s">
        <v>193</v>
      </c>
    </row>
    <row r="126" spans="2:65" s="1" customFormat="1" ht="39">
      <c r="B126" s="32"/>
      <c r="D126" s="154" t="s">
        <v>175</v>
      </c>
      <c r="F126" s="155" t="s">
        <v>2053</v>
      </c>
      <c r="I126" s="152"/>
      <c r="L126" s="32"/>
      <c r="M126" s="153"/>
      <c r="T126" s="56"/>
      <c r="AT126" s="17" t="s">
        <v>175</v>
      </c>
      <c r="AU126" s="17" t="s">
        <v>76</v>
      </c>
    </row>
    <row r="127" spans="2:65" s="1" customFormat="1" ht="16.5" customHeight="1">
      <c r="B127" s="136"/>
      <c r="C127" s="137" t="s">
        <v>116</v>
      </c>
      <c r="D127" s="137" t="s">
        <v>167</v>
      </c>
      <c r="E127" s="138" t="s">
        <v>2054</v>
      </c>
      <c r="F127" s="139" t="s">
        <v>2055</v>
      </c>
      <c r="G127" s="140" t="s">
        <v>448</v>
      </c>
      <c r="H127" s="141">
        <v>1</v>
      </c>
      <c r="I127" s="142"/>
      <c r="J127" s="143">
        <f>ROUND(I127*H127,2)</f>
        <v>0</v>
      </c>
      <c r="K127" s="139" t="s">
        <v>189</v>
      </c>
      <c r="L127" s="32"/>
      <c r="M127" s="144" t="s">
        <v>1</v>
      </c>
      <c r="N127" s="145" t="s">
        <v>41</v>
      </c>
      <c r="P127" s="146">
        <f>O127*H127</f>
        <v>0</v>
      </c>
      <c r="Q127" s="146">
        <v>0</v>
      </c>
      <c r="R127" s="146">
        <f>Q127*H127</f>
        <v>0</v>
      </c>
      <c r="S127" s="146">
        <v>0</v>
      </c>
      <c r="T127" s="147">
        <f>S127*H127</f>
        <v>0</v>
      </c>
      <c r="AR127" s="148" t="s">
        <v>116</v>
      </c>
      <c r="AT127" s="148" t="s">
        <v>167</v>
      </c>
      <c r="AU127" s="148" t="s">
        <v>76</v>
      </c>
      <c r="AY127" s="17" t="s">
        <v>165</v>
      </c>
      <c r="BE127" s="149">
        <f>IF(N127="základní",J127,0)</f>
        <v>0</v>
      </c>
      <c r="BF127" s="149">
        <f>IF(N127="snížená",J127,0)</f>
        <v>0</v>
      </c>
      <c r="BG127" s="149">
        <f>IF(N127="zákl. přenesená",J127,0)</f>
        <v>0</v>
      </c>
      <c r="BH127" s="149">
        <f>IF(N127="sníž. přenesená",J127,0)</f>
        <v>0</v>
      </c>
      <c r="BI127" s="149">
        <f>IF(N127="nulová",J127,0)</f>
        <v>0</v>
      </c>
      <c r="BJ127" s="17" t="s">
        <v>84</v>
      </c>
      <c r="BK127" s="149">
        <f>ROUND(I127*H127,2)</f>
        <v>0</v>
      </c>
      <c r="BL127" s="17" t="s">
        <v>116</v>
      </c>
      <c r="BM127" s="148" t="s">
        <v>216</v>
      </c>
    </row>
    <row r="128" spans="2:65" s="1" customFormat="1" ht="48.75">
      <c r="B128" s="32"/>
      <c r="D128" s="154" t="s">
        <v>175</v>
      </c>
      <c r="F128" s="155" t="s">
        <v>2056</v>
      </c>
      <c r="I128" s="152"/>
      <c r="L128" s="32"/>
      <c r="M128" s="153"/>
      <c r="T128" s="56"/>
      <c r="AT128" s="17" t="s">
        <v>175</v>
      </c>
      <c r="AU128" s="17" t="s">
        <v>76</v>
      </c>
    </row>
    <row r="129" spans="2:65" s="1" customFormat="1" ht="16.5" customHeight="1">
      <c r="B129" s="136"/>
      <c r="C129" s="137" t="s">
        <v>201</v>
      </c>
      <c r="D129" s="137" t="s">
        <v>167</v>
      </c>
      <c r="E129" s="138" t="s">
        <v>2057</v>
      </c>
      <c r="F129" s="139" t="s">
        <v>2058</v>
      </c>
      <c r="G129" s="140" t="s">
        <v>448</v>
      </c>
      <c r="H129" s="141">
        <v>1</v>
      </c>
      <c r="I129" s="142"/>
      <c r="J129" s="143">
        <f>ROUND(I129*H129,2)</f>
        <v>0</v>
      </c>
      <c r="K129" s="139" t="s">
        <v>189</v>
      </c>
      <c r="L129" s="32"/>
      <c r="M129" s="144" t="s">
        <v>1</v>
      </c>
      <c r="N129" s="145" t="s">
        <v>41</v>
      </c>
      <c r="P129" s="146">
        <f>O129*H129</f>
        <v>0</v>
      </c>
      <c r="Q129" s="146">
        <v>0</v>
      </c>
      <c r="R129" s="146">
        <f>Q129*H129</f>
        <v>0</v>
      </c>
      <c r="S129" s="146">
        <v>0</v>
      </c>
      <c r="T129" s="147">
        <f>S129*H129</f>
        <v>0</v>
      </c>
      <c r="AR129" s="148" t="s">
        <v>116</v>
      </c>
      <c r="AT129" s="148" t="s">
        <v>167</v>
      </c>
      <c r="AU129" s="148" t="s">
        <v>76</v>
      </c>
      <c r="AY129" s="17" t="s">
        <v>165</v>
      </c>
      <c r="BE129" s="149">
        <f>IF(N129="základní",J129,0)</f>
        <v>0</v>
      </c>
      <c r="BF129" s="149">
        <f>IF(N129="snížená",J129,0)</f>
        <v>0</v>
      </c>
      <c r="BG129" s="149">
        <f>IF(N129="zákl. přenesená",J129,0)</f>
        <v>0</v>
      </c>
      <c r="BH129" s="149">
        <f>IF(N129="sníž. přenesená",J129,0)</f>
        <v>0</v>
      </c>
      <c r="BI129" s="149">
        <f>IF(N129="nulová",J129,0)</f>
        <v>0</v>
      </c>
      <c r="BJ129" s="17" t="s">
        <v>84</v>
      </c>
      <c r="BK129" s="149">
        <f>ROUND(I129*H129,2)</f>
        <v>0</v>
      </c>
      <c r="BL129" s="17" t="s">
        <v>116</v>
      </c>
      <c r="BM129" s="148" t="s">
        <v>226</v>
      </c>
    </row>
    <row r="130" spans="2:65" s="1" customFormat="1" ht="39">
      <c r="B130" s="32"/>
      <c r="D130" s="154" t="s">
        <v>175</v>
      </c>
      <c r="F130" s="155" t="s">
        <v>2059</v>
      </c>
      <c r="I130" s="152"/>
      <c r="L130" s="32"/>
      <c r="M130" s="153"/>
      <c r="T130" s="56"/>
      <c r="AT130" s="17" t="s">
        <v>175</v>
      </c>
      <c r="AU130" s="17" t="s">
        <v>76</v>
      </c>
    </row>
    <row r="131" spans="2:65" s="1" customFormat="1" ht="16.5" customHeight="1">
      <c r="B131" s="136"/>
      <c r="C131" s="137" t="s">
        <v>193</v>
      </c>
      <c r="D131" s="137" t="s">
        <v>167</v>
      </c>
      <c r="E131" s="138" t="s">
        <v>2060</v>
      </c>
      <c r="F131" s="139" t="s">
        <v>2061</v>
      </c>
      <c r="G131" s="140" t="s">
        <v>448</v>
      </c>
      <c r="H131" s="141">
        <v>1</v>
      </c>
      <c r="I131" s="142"/>
      <c r="J131" s="143">
        <f>ROUND(I131*H131,2)</f>
        <v>0</v>
      </c>
      <c r="K131" s="139" t="s">
        <v>189</v>
      </c>
      <c r="L131" s="32"/>
      <c r="M131" s="144" t="s">
        <v>1</v>
      </c>
      <c r="N131" s="145" t="s">
        <v>41</v>
      </c>
      <c r="P131" s="146">
        <f>O131*H131</f>
        <v>0</v>
      </c>
      <c r="Q131" s="146">
        <v>0</v>
      </c>
      <c r="R131" s="146">
        <f>Q131*H131</f>
        <v>0</v>
      </c>
      <c r="S131" s="146">
        <v>0</v>
      </c>
      <c r="T131" s="147">
        <f>S131*H131</f>
        <v>0</v>
      </c>
      <c r="AR131" s="148" t="s">
        <v>116</v>
      </c>
      <c r="AT131" s="148" t="s">
        <v>167</v>
      </c>
      <c r="AU131" s="148" t="s">
        <v>76</v>
      </c>
      <c r="AY131" s="17" t="s">
        <v>165</v>
      </c>
      <c r="BE131" s="149">
        <f>IF(N131="základní",J131,0)</f>
        <v>0</v>
      </c>
      <c r="BF131" s="149">
        <f>IF(N131="snížená",J131,0)</f>
        <v>0</v>
      </c>
      <c r="BG131" s="149">
        <f>IF(N131="zákl. přenesená",J131,0)</f>
        <v>0</v>
      </c>
      <c r="BH131" s="149">
        <f>IF(N131="sníž. přenesená",J131,0)</f>
        <v>0</v>
      </c>
      <c r="BI131" s="149">
        <f>IF(N131="nulová",J131,0)</f>
        <v>0</v>
      </c>
      <c r="BJ131" s="17" t="s">
        <v>84</v>
      </c>
      <c r="BK131" s="149">
        <f>ROUND(I131*H131,2)</f>
        <v>0</v>
      </c>
      <c r="BL131" s="17" t="s">
        <v>116</v>
      </c>
      <c r="BM131" s="148" t="s">
        <v>8</v>
      </c>
    </row>
    <row r="132" spans="2:65" s="1" customFormat="1" ht="39">
      <c r="B132" s="32"/>
      <c r="D132" s="154" t="s">
        <v>175</v>
      </c>
      <c r="F132" s="155" t="s">
        <v>2062</v>
      </c>
      <c r="I132" s="152"/>
      <c r="L132" s="32"/>
      <c r="M132" s="153"/>
      <c r="T132" s="56"/>
      <c r="AT132" s="17" t="s">
        <v>175</v>
      </c>
      <c r="AU132" s="17" t="s">
        <v>76</v>
      </c>
    </row>
    <row r="133" spans="2:65" s="1" customFormat="1" ht="24.2" customHeight="1">
      <c r="B133" s="136"/>
      <c r="C133" s="137" t="s">
        <v>211</v>
      </c>
      <c r="D133" s="137" t="s">
        <v>167</v>
      </c>
      <c r="E133" s="138" t="s">
        <v>2063</v>
      </c>
      <c r="F133" s="139" t="s">
        <v>2064</v>
      </c>
      <c r="G133" s="140" t="s">
        <v>448</v>
      </c>
      <c r="H133" s="141">
        <v>1</v>
      </c>
      <c r="I133" s="142"/>
      <c r="J133" s="143">
        <f>ROUND(I133*H133,2)</f>
        <v>0</v>
      </c>
      <c r="K133" s="139" t="s">
        <v>189</v>
      </c>
      <c r="L133" s="32"/>
      <c r="M133" s="144" t="s">
        <v>1</v>
      </c>
      <c r="N133" s="145" t="s">
        <v>41</v>
      </c>
      <c r="P133" s="146">
        <f>O133*H133</f>
        <v>0</v>
      </c>
      <c r="Q133" s="146">
        <v>0</v>
      </c>
      <c r="R133" s="146">
        <f>Q133*H133</f>
        <v>0</v>
      </c>
      <c r="S133" s="146">
        <v>0</v>
      </c>
      <c r="T133" s="147">
        <f>S133*H133</f>
        <v>0</v>
      </c>
      <c r="AR133" s="148" t="s">
        <v>116</v>
      </c>
      <c r="AT133" s="148" t="s">
        <v>167</v>
      </c>
      <c r="AU133" s="148" t="s">
        <v>76</v>
      </c>
      <c r="AY133" s="17" t="s">
        <v>165</v>
      </c>
      <c r="BE133" s="149">
        <f>IF(N133="základní",J133,0)</f>
        <v>0</v>
      </c>
      <c r="BF133" s="149">
        <f>IF(N133="snížená",J133,0)</f>
        <v>0</v>
      </c>
      <c r="BG133" s="149">
        <f>IF(N133="zákl. přenesená",J133,0)</f>
        <v>0</v>
      </c>
      <c r="BH133" s="149">
        <f>IF(N133="sníž. přenesená",J133,0)</f>
        <v>0</v>
      </c>
      <c r="BI133" s="149">
        <f>IF(N133="nulová",J133,0)</f>
        <v>0</v>
      </c>
      <c r="BJ133" s="17" t="s">
        <v>84</v>
      </c>
      <c r="BK133" s="149">
        <f>ROUND(I133*H133,2)</f>
        <v>0</v>
      </c>
      <c r="BL133" s="17" t="s">
        <v>116</v>
      </c>
      <c r="BM133" s="148" t="s">
        <v>250</v>
      </c>
    </row>
    <row r="134" spans="2:65" s="1" customFormat="1" ht="39">
      <c r="B134" s="32"/>
      <c r="D134" s="154" t="s">
        <v>175</v>
      </c>
      <c r="F134" s="155" t="s">
        <v>2065</v>
      </c>
      <c r="I134" s="152"/>
      <c r="L134" s="32"/>
      <c r="M134" s="153"/>
      <c r="T134" s="56"/>
      <c r="AT134" s="17" t="s">
        <v>175</v>
      </c>
      <c r="AU134" s="17" t="s">
        <v>76</v>
      </c>
    </row>
    <row r="135" spans="2:65" s="1" customFormat="1" ht="24.2" customHeight="1">
      <c r="B135" s="136"/>
      <c r="C135" s="137" t="s">
        <v>216</v>
      </c>
      <c r="D135" s="137" t="s">
        <v>167</v>
      </c>
      <c r="E135" s="138" t="s">
        <v>2066</v>
      </c>
      <c r="F135" s="139" t="s">
        <v>2067</v>
      </c>
      <c r="G135" s="140" t="s">
        <v>448</v>
      </c>
      <c r="H135" s="141">
        <v>1</v>
      </c>
      <c r="I135" s="142"/>
      <c r="J135" s="143">
        <f>ROUND(I135*H135,2)</f>
        <v>0</v>
      </c>
      <c r="K135" s="139" t="s">
        <v>189</v>
      </c>
      <c r="L135" s="32"/>
      <c r="M135" s="144" t="s">
        <v>1</v>
      </c>
      <c r="N135" s="145" t="s">
        <v>41</v>
      </c>
      <c r="P135" s="146">
        <f>O135*H135</f>
        <v>0</v>
      </c>
      <c r="Q135" s="146">
        <v>0</v>
      </c>
      <c r="R135" s="146">
        <f>Q135*H135</f>
        <v>0</v>
      </c>
      <c r="S135" s="146">
        <v>0</v>
      </c>
      <c r="T135" s="147">
        <f>S135*H135</f>
        <v>0</v>
      </c>
      <c r="AR135" s="148" t="s">
        <v>116</v>
      </c>
      <c r="AT135" s="148" t="s">
        <v>167</v>
      </c>
      <c r="AU135" s="148" t="s">
        <v>76</v>
      </c>
      <c r="AY135" s="17" t="s">
        <v>165</v>
      </c>
      <c r="BE135" s="149">
        <f>IF(N135="základní",J135,0)</f>
        <v>0</v>
      </c>
      <c r="BF135" s="149">
        <f>IF(N135="snížená",J135,0)</f>
        <v>0</v>
      </c>
      <c r="BG135" s="149">
        <f>IF(N135="zákl. přenesená",J135,0)</f>
        <v>0</v>
      </c>
      <c r="BH135" s="149">
        <f>IF(N135="sníž. přenesená",J135,0)</f>
        <v>0</v>
      </c>
      <c r="BI135" s="149">
        <f>IF(N135="nulová",J135,0)</f>
        <v>0</v>
      </c>
      <c r="BJ135" s="17" t="s">
        <v>84</v>
      </c>
      <c r="BK135" s="149">
        <f>ROUND(I135*H135,2)</f>
        <v>0</v>
      </c>
      <c r="BL135" s="17" t="s">
        <v>116</v>
      </c>
      <c r="BM135" s="148" t="s">
        <v>261</v>
      </c>
    </row>
    <row r="136" spans="2:65" s="1" customFormat="1" ht="39">
      <c r="B136" s="32"/>
      <c r="D136" s="154" t="s">
        <v>175</v>
      </c>
      <c r="F136" s="155" t="s">
        <v>2068</v>
      </c>
      <c r="I136" s="152"/>
      <c r="L136" s="32"/>
      <c r="M136" s="194"/>
      <c r="N136" s="195"/>
      <c r="O136" s="195"/>
      <c r="P136" s="195"/>
      <c r="Q136" s="195"/>
      <c r="R136" s="195"/>
      <c r="S136" s="195"/>
      <c r="T136" s="196"/>
      <c r="AT136" s="17" t="s">
        <v>175</v>
      </c>
      <c r="AU136" s="17" t="s">
        <v>76</v>
      </c>
    </row>
    <row r="137" spans="2:65" s="1" customFormat="1" ht="6.95" customHeight="1">
      <c r="B137" s="44"/>
      <c r="C137" s="45"/>
      <c r="D137" s="45"/>
      <c r="E137" s="45"/>
      <c r="F137" s="45"/>
      <c r="G137" s="45"/>
      <c r="H137" s="45"/>
      <c r="I137" s="45"/>
      <c r="J137" s="45"/>
      <c r="K137" s="45"/>
      <c r="L137" s="32"/>
    </row>
  </sheetData>
  <autoFilter ref="C119:K136" xr:uid="{00000000-0009-0000-0000-000008000000}"/>
  <mergeCells count="12">
    <mergeCell ref="E112:H112"/>
    <mergeCell ref="L2:V2"/>
    <mergeCell ref="E85:H85"/>
    <mergeCell ref="E87:H87"/>
    <mergeCell ref="E89:H89"/>
    <mergeCell ref="E108:H108"/>
    <mergeCell ref="E110:H110"/>
    <mergeCell ref="E7:H7"/>
    <mergeCell ref="E9:H9"/>
    <mergeCell ref="E11:H11"/>
    <mergeCell ref="E20:H20"/>
    <mergeCell ref="E29:H29"/>
  </mergeCells>
  <pageMargins left="0.39374999999999999" right="0.39374999999999999" top="0.39374999999999999" bottom="0.39374999999999999" header="0" footer="0"/>
  <pageSetup paperSize="9" fitToHeight="100" orientation="landscape"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12</vt:i4>
      </vt:variant>
      <vt:variant>
        <vt:lpstr>Pojmenované oblasti</vt:lpstr>
      </vt:variant>
      <vt:variant>
        <vt:i4>24</vt:i4>
      </vt:variant>
    </vt:vector>
  </HeadingPairs>
  <TitlesOfParts>
    <vt:vector size="36" baseType="lpstr">
      <vt:lpstr>Rekapitulace stavby</vt:lpstr>
      <vt:lpstr>D.1.1 - Architektonicko-s...</vt:lpstr>
      <vt:lpstr>D.1.3 - Požárně bezpečnos...</vt:lpstr>
      <vt:lpstr>D.1.4.1 - Zdravotně techn...</vt:lpstr>
      <vt:lpstr>D.1.4.2 - Vytápění</vt:lpstr>
      <vt:lpstr>D.1.4.3 - Vzduchotechnika...</vt:lpstr>
      <vt:lpstr>D.1.4.4 - Elektroinstalace</vt:lpstr>
      <vt:lpstr>1 - IN-05-seznam a specif...</vt:lpstr>
      <vt:lpstr>2 - IN-16-seznam a specif...</vt:lpstr>
      <vt:lpstr>3 - IN-03-Ochranné prvky ...</vt:lpstr>
      <vt:lpstr>4 - IN-03-Orientační info...</vt:lpstr>
      <vt:lpstr>VON - Vedlejší a ostatní ...</vt:lpstr>
      <vt:lpstr>'1 - IN-05-seznam a specif...'!Názvy_tisku</vt:lpstr>
      <vt:lpstr>'2 - IN-16-seznam a specif...'!Názvy_tisku</vt:lpstr>
      <vt:lpstr>'3 - IN-03-Ochranné prvky ...'!Názvy_tisku</vt:lpstr>
      <vt:lpstr>'4 - IN-03-Orientační info...'!Názvy_tisku</vt:lpstr>
      <vt:lpstr>'D.1.1 - Architektonicko-s...'!Názvy_tisku</vt:lpstr>
      <vt:lpstr>'D.1.3 - Požárně bezpečnos...'!Názvy_tisku</vt:lpstr>
      <vt:lpstr>'D.1.4.1 - Zdravotně techn...'!Názvy_tisku</vt:lpstr>
      <vt:lpstr>'D.1.4.2 - Vytápění'!Názvy_tisku</vt:lpstr>
      <vt:lpstr>'D.1.4.3 - Vzduchotechnika...'!Názvy_tisku</vt:lpstr>
      <vt:lpstr>'D.1.4.4 - Elektroinstalace'!Názvy_tisku</vt:lpstr>
      <vt:lpstr>'Rekapitulace stavby'!Názvy_tisku</vt:lpstr>
      <vt:lpstr>'VON - Vedlejší a ostatní ...'!Názvy_tisku</vt:lpstr>
      <vt:lpstr>'1 - IN-05-seznam a specif...'!Oblast_tisku</vt:lpstr>
      <vt:lpstr>'2 - IN-16-seznam a specif...'!Oblast_tisku</vt:lpstr>
      <vt:lpstr>'3 - IN-03-Ochranné prvky ...'!Oblast_tisku</vt:lpstr>
      <vt:lpstr>'4 - IN-03-Orientační info...'!Oblast_tisku</vt:lpstr>
      <vt:lpstr>'D.1.1 - Architektonicko-s...'!Oblast_tisku</vt:lpstr>
      <vt:lpstr>'D.1.3 - Požárně bezpečnos...'!Oblast_tisku</vt:lpstr>
      <vt:lpstr>'D.1.4.1 - Zdravotně techn...'!Oblast_tisku</vt:lpstr>
      <vt:lpstr>'D.1.4.2 - Vytápění'!Oblast_tisku</vt:lpstr>
      <vt:lpstr>'D.1.4.3 - Vzduchotechnika...'!Oblast_tisku</vt:lpstr>
      <vt:lpstr>'D.1.4.4 - Elektroinstalace'!Oblast_tisku</vt:lpstr>
      <vt:lpstr>'Rekapitulace stavby'!Oblast_tisku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MOJE-PC\Moje</dc:creator>
  <cp:lastModifiedBy>Ondřej Fabián</cp:lastModifiedBy>
  <dcterms:created xsi:type="dcterms:W3CDTF">2025-03-25T15:10:27Z</dcterms:created>
  <dcterms:modified xsi:type="dcterms:W3CDTF">2025-04-03T12:17:18Z</dcterms:modified>
</cp:coreProperties>
</file>