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zrPSQE3a/hhatoY9fpkbAFBRDnnAjNCxNDbssv6oaor6oMcL74W9+TytSEDOMQ1KEpqHReKDkS4dpcbuoPhcOg==" workbookSaltValue="eF5ixvxx4G2gmhav8TasMA==" workbookSpinCount="100000" lockStructure="1"/>
  <bookViews>
    <workbookView xWindow="0" yWindow="0" windowWidth="20730" windowHeight="11745" tabRatio="815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H25" i="25" s="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L22" i="23"/>
  <c r="K22" i="23"/>
  <c r="H22" i="23"/>
  <c r="G22" i="23"/>
  <c r="D22" i="23"/>
  <c r="O21" i="23"/>
  <c r="L21" i="23"/>
  <c r="K21" i="23"/>
  <c r="H21" i="23"/>
  <c r="G21" i="23"/>
  <c r="D21" i="23"/>
  <c r="O20" i="23"/>
  <c r="L20" i="23"/>
  <c r="K20" i="23"/>
  <c r="H20" i="23"/>
  <c r="G20" i="23"/>
  <c r="D20" i="23"/>
  <c r="O19" i="23"/>
  <c r="L19" i="23"/>
  <c r="K19" i="23"/>
  <c r="H19" i="23"/>
  <c r="G19" i="23"/>
  <c r="D19" i="23"/>
  <c r="O17" i="23"/>
  <c r="K17" i="23"/>
  <c r="G17" i="23"/>
  <c r="O16" i="23"/>
  <c r="L16" i="23"/>
  <c r="K16" i="23"/>
  <c r="H16" i="23"/>
  <c r="G16" i="23"/>
  <c r="D16" i="23"/>
  <c r="O15" i="23"/>
  <c r="L15" i="23"/>
  <c r="K15" i="23"/>
  <c r="H15" i="23"/>
  <c r="G15" i="23"/>
  <c r="D15" i="23"/>
  <c r="O14" i="23"/>
  <c r="L14" i="23"/>
  <c r="K14" i="23"/>
  <c r="H14" i="23"/>
  <c r="G14" i="23"/>
  <c r="D14" i="23"/>
  <c r="O13" i="23"/>
  <c r="L13" i="23"/>
  <c r="K13" i="23"/>
  <c r="H13" i="23"/>
  <c r="G13" i="23"/>
  <c r="D13" i="23"/>
  <c r="O12" i="23"/>
  <c r="L12" i="23"/>
  <c r="K12" i="23"/>
  <c r="H12" i="23"/>
  <c r="G12" i="23"/>
  <c r="D12" i="23"/>
  <c r="O11" i="23"/>
  <c r="L11" i="23"/>
  <c r="K11" i="23"/>
  <c r="H11" i="23"/>
  <c r="G11" i="23"/>
  <c r="D11" i="23"/>
  <c r="O10" i="23"/>
  <c r="K10" i="23"/>
  <c r="G10" i="23"/>
  <c r="O9" i="23"/>
  <c r="K9" i="23"/>
  <c r="G9" i="23"/>
  <c r="C4" i="23"/>
  <c r="F25" i="25" l="1"/>
  <c r="D25" i="25"/>
  <c r="F25" i="24"/>
  <c r="D25" i="24"/>
  <c r="H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D26" i="25" l="1"/>
  <c r="D26" i="24"/>
  <c r="E25" i="23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s="1"/>
  <c r="D36" i="21" l="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s="1"/>
  <c r="E12" i="17" l="1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<sst xmlns="http://schemas.openxmlformats.org/spreadsheetml/2006/main" count="337" uniqueCount="95">
  <si>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</si>
  <si>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</si>
  <si>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</si>
  <si>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</si>
  <si>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</si>
  <si>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</si>
  <si>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</si>
  <si>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</si>
  <si>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</si>
  <si>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</si>
  <si>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</si>
  <si>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</si>
  <si>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</si>
  <si>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</si>
  <si>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</si>
  <si>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</si>
  <si>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</si>
  <si>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</si>
  <si>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</si>
  <si>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</si>
  <si>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</si>
  <si>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</si>
  <si>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</si>
  <si>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</si>
  <si>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</si>
  <si>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</si>
  <si>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</si>
  <si>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</si>
  <si>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</si>
  <si>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</si>
  <si>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</si>
  <si>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</si>
  <si>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</si>
  <si>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</si>
  <si>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Broumovsko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</si>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</sst>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0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25" xfId="0" applyNumberFormat="1" applyFont="1" applyFill="1" applyBorder="1" applyAlignment="1" applyProtection="1">
      <alignment horizontal="center" vertical="center"/>
      <protection locked="0"/>
    </xf>
    <xf numFmtId="2" fontId="9" fillId="3" borderId="27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2" xfId="2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3" bestFit="1" customWidth="1"/>
    <col min="2" max="2" width="13" style="23" customWidth="1"/>
    <col min="3" max="11" width="9.140625" style="23"/>
    <col min="12" max="12" width="10.5703125" style="23" customWidth="1"/>
    <col min="13" max="16384" width="9.140625" style="23"/>
  </cols>
  <sheetData>
    <row r="2" spans="1:12" ht="18" x14ac:dyDescent="0.25">
      <c r="A2" s="21" t="s">
        <v>42</v>
      </c>
      <c r="B2" s="22"/>
      <c r="G2" s="84" t="s">
        <v>91</v>
      </c>
      <c r="H2" s="25"/>
      <c r="I2" s="25"/>
      <c r="J2" s="25"/>
      <c r="K2" s="25"/>
      <c r="L2" s="25"/>
    </row>
    <row r="3" spans="1:12" x14ac:dyDescent="0.25">
      <c r="G3" s="85" t="s">
        <v>43</v>
      </c>
      <c r="H3" s="27"/>
      <c r="I3" s="85"/>
      <c r="J3" s="27"/>
      <c r="K3" s="27"/>
      <c r="L3" s="27"/>
    </row>
    <row r="5" spans="1:12" ht="20.100000000000001" customHeight="1" x14ac:dyDescent="0.25">
      <c r="A5" s="164" t="s">
        <v>79</v>
      </c>
      <c r="B5" s="165"/>
      <c r="C5" s="164" t="s">
        <v>34</v>
      </c>
      <c r="D5" s="165"/>
    </row>
    <row r="7" spans="1:12" ht="15" thickBot="1" x14ac:dyDescent="0.3"/>
    <row r="8" spans="1:12" x14ac:dyDescent="0.25">
      <c r="A8" s="28" t="s">
        <v>10</v>
      </c>
      <c r="B8" s="29"/>
      <c r="C8" s="29"/>
      <c r="D8" s="29"/>
      <c r="E8" s="29"/>
      <c r="F8" s="30"/>
      <c r="G8" s="31" t="s">
        <v>11</v>
      </c>
      <c r="H8" s="29"/>
      <c r="I8" s="29"/>
      <c r="J8" s="29"/>
      <c r="K8" s="29"/>
      <c r="L8" s="32"/>
    </row>
    <row r="9" spans="1:12" ht="15" x14ac:dyDescent="0.25">
      <c r="A9" s="173"/>
      <c r="B9" s="174"/>
      <c r="C9" s="174"/>
      <c r="D9" s="174"/>
      <c r="E9" s="174"/>
      <c r="F9" s="175"/>
      <c r="G9" s="33" t="s">
        <v>12</v>
      </c>
      <c r="H9" s="34"/>
      <c r="I9" s="34"/>
      <c r="J9" s="176"/>
      <c r="K9" s="174"/>
      <c r="L9" s="177"/>
    </row>
    <row r="10" spans="1:12" ht="15" x14ac:dyDescent="0.25">
      <c r="A10" s="178"/>
      <c r="B10" s="179"/>
      <c r="C10" s="179"/>
      <c r="D10" s="179"/>
      <c r="E10" s="179"/>
      <c r="F10" s="180"/>
      <c r="G10" s="33" t="s">
        <v>13</v>
      </c>
      <c r="H10" s="34"/>
      <c r="I10" s="34"/>
      <c r="J10" s="181"/>
      <c r="K10" s="179"/>
      <c r="L10" s="182"/>
    </row>
    <row r="11" spans="1:12" ht="15" x14ac:dyDescent="0.25">
      <c r="A11" s="183"/>
      <c r="B11" s="184"/>
      <c r="C11" s="184"/>
      <c r="D11" s="184"/>
      <c r="E11" s="184"/>
      <c r="F11" s="185"/>
      <c r="G11" s="33" t="s">
        <v>14</v>
      </c>
      <c r="H11" s="34"/>
      <c r="I11" s="34"/>
      <c r="J11" s="186"/>
      <c r="K11" s="179"/>
      <c r="L11" s="182"/>
    </row>
    <row r="12" spans="1:12" ht="15.75" thickBot="1" x14ac:dyDescent="0.3">
      <c r="A12" s="35" t="s">
        <v>15</v>
      </c>
      <c r="B12" s="166"/>
      <c r="C12" s="167"/>
      <c r="D12" s="36" t="s">
        <v>16</v>
      </c>
      <c r="E12" s="168"/>
      <c r="F12" s="169"/>
      <c r="G12" s="37" t="s">
        <v>17</v>
      </c>
      <c r="H12" s="38"/>
      <c r="I12" s="38"/>
      <c r="J12" s="170"/>
      <c r="K12" s="171"/>
      <c r="L12" s="172"/>
    </row>
  </sheetData>
  <sheetProtection algorithmName="SHA-512" hashValue="Ti7gp5E/Ucu+bI8zC+0+mH6c15xKQDG8d7d0BrWAE80Ctt5ZDX3F5B6HTI4sLaMpmxXn/GJmHExcR78NkEFqaQ==" saltValue="ZZrOaL73VJfM4JlxAO5ztg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79" customWidth="1"/>
    <col min="2" max="2" width="15.28515625" style="79" customWidth="1"/>
    <col min="3" max="3" width="12.42578125" style="79" customWidth="1"/>
    <col min="4" max="5" width="9.140625" style="79"/>
    <col min="6" max="6" width="9.85546875" style="79" bestFit="1" customWidth="1"/>
    <col min="7" max="7" width="9.140625" style="79"/>
    <col min="8" max="8" width="9.140625" style="79" customWidth="1"/>
    <col min="9" max="9" width="9.140625" style="79"/>
    <col min="10" max="10" width="31.140625" style="79" customWidth="1"/>
    <col min="11" max="11" width="20.7109375" style="79" customWidth="1"/>
    <col min="12" max="16384" width="9.140625" style="79"/>
  </cols>
  <sheetData>
    <row r="1" spans="1:12" s="12" customFormat="1" x14ac:dyDescent="0.25">
      <c r="A1" s="15"/>
    </row>
    <row r="2" spans="1:12" s="12" customFormat="1" ht="18" x14ac:dyDescent="0.25">
      <c r="A2" s="41" t="s">
        <v>50</v>
      </c>
      <c r="B2" s="67"/>
    </row>
    <row r="3" spans="1:12" s="12" customFormat="1" x14ac:dyDescent="0.25"/>
    <row r="4" spans="1:12" s="12" customFormat="1" ht="20.100000000000001" customHeight="1" x14ac:dyDescent="0.25">
      <c r="A4" s="215" t="s">
        <v>79</v>
      </c>
      <c r="B4" s="216"/>
      <c r="C4" s="215" t="str">
        <f>'1_Ident_udaje'!C5:D5</f>
        <v>Broumovsko</v>
      </c>
      <c r="D4" s="216"/>
    </row>
    <row r="5" spans="1:12" s="12" customFormat="1" x14ac:dyDescent="0.25"/>
    <row r="6" spans="1:12" s="12" customFormat="1" ht="15" thickBot="1" x14ac:dyDescent="0.3"/>
    <row r="7" spans="1:12" s="12" customFormat="1" x14ac:dyDescent="0.25">
      <c r="A7" s="28" t="s">
        <v>10</v>
      </c>
      <c r="B7" s="29"/>
      <c r="C7" s="29"/>
      <c r="D7" s="29"/>
      <c r="E7" s="29"/>
      <c r="F7" s="30"/>
      <c r="G7" s="31" t="s">
        <v>11</v>
      </c>
      <c r="H7" s="29"/>
      <c r="I7" s="29"/>
      <c r="J7" s="29"/>
      <c r="K7" s="29"/>
      <c r="L7" s="32"/>
    </row>
    <row r="8" spans="1:12" s="12" customFormat="1" ht="15" x14ac:dyDescent="0.25">
      <c r="A8" s="314">
        <f>'1_Ident_udaje'!A9:F9</f>
        <v>0</v>
      </c>
      <c r="B8" s="315"/>
      <c r="C8" s="315"/>
      <c r="D8" s="315"/>
      <c r="E8" s="315"/>
      <c r="F8" s="316"/>
      <c r="G8" s="33" t="s">
        <v>12</v>
      </c>
      <c r="H8" s="34"/>
      <c r="I8" s="34"/>
      <c r="J8" s="317">
        <f>'1_Ident_udaje'!J9:L9</f>
        <v>0</v>
      </c>
      <c r="K8" s="315"/>
      <c r="L8" s="318"/>
    </row>
    <row r="9" spans="1:12" s="12" customFormat="1" ht="15" x14ac:dyDescent="0.25">
      <c r="A9" s="319">
        <f>'1_Ident_udaje'!A10:F10</f>
        <v>0</v>
      </c>
      <c r="B9" s="320"/>
      <c r="C9" s="320"/>
      <c r="D9" s="320"/>
      <c r="E9" s="320"/>
      <c r="F9" s="321"/>
      <c r="G9" s="33" t="s">
        <v>13</v>
      </c>
      <c r="H9" s="34"/>
      <c r="I9" s="34"/>
      <c r="J9" s="322">
        <f>'1_Ident_udaje'!J10:L10</f>
        <v>0</v>
      </c>
      <c r="K9" s="320"/>
      <c r="L9" s="323"/>
    </row>
    <row r="10" spans="1:12" s="12" customFormat="1" ht="15" x14ac:dyDescent="0.25">
      <c r="A10" s="324">
        <f>'1_Ident_udaje'!A11:F11</f>
        <v>0</v>
      </c>
      <c r="B10" s="325"/>
      <c r="C10" s="325"/>
      <c r="D10" s="325"/>
      <c r="E10" s="325"/>
      <c r="F10" s="326"/>
      <c r="G10" s="33" t="s">
        <v>14</v>
      </c>
      <c r="H10" s="34"/>
      <c r="I10" s="34"/>
      <c r="J10" s="327">
        <f>'1_Ident_udaje'!J11:L11</f>
        <v>0</v>
      </c>
      <c r="K10" s="320"/>
      <c r="L10" s="323"/>
    </row>
    <row r="11" spans="1:12" s="12" customFormat="1" ht="15.75" thickBot="1" x14ac:dyDescent="0.3">
      <c r="A11" s="35" t="s">
        <v>15</v>
      </c>
      <c r="B11" s="312">
        <f>'1_Ident_udaje'!B12:C12</f>
        <v>0</v>
      </c>
      <c r="C11" s="313"/>
      <c r="D11" s="36" t="s">
        <v>16</v>
      </c>
      <c r="E11" s="307">
        <f>'1_Ident_udaje'!E12:F12</f>
        <v>0</v>
      </c>
      <c r="F11" s="308"/>
      <c r="G11" s="37" t="s">
        <v>17</v>
      </c>
      <c r="H11" s="38"/>
      <c r="I11" s="38"/>
      <c r="J11" s="309">
        <f>'1_Ident_udaje'!J12:L12</f>
        <v>0</v>
      </c>
      <c r="K11" s="310"/>
      <c r="L11" s="311"/>
    </row>
    <row r="12" spans="1:12" s="12" customForma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s="12" customFormat="1" ht="18" customHeight="1" thickBot="1" x14ac:dyDescent="0.3">
      <c r="A13" s="121" t="s">
        <v>54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s="12" customFormat="1" ht="18.75" thickBot="1" x14ac:dyDescent="0.3">
      <c r="A14" s="122">
        <v>1</v>
      </c>
      <c r="B14" s="328" t="s">
        <v>51</v>
      </c>
      <c r="C14" s="329"/>
      <c r="D14" s="329"/>
      <c r="E14" s="329"/>
      <c r="F14" s="329"/>
      <c r="G14" s="329"/>
      <c r="H14" s="329"/>
      <c r="I14" s="329"/>
      <c r="J14" s="329"/>
      <c r="K14" s="123">
        <f>'6_Cenová_nabidka - souhrn'!C9*'2_Spec_rozsahu_zakázky'!D18+'6_Cenová_nabidka - souhrn'!E9*'2_Spec_rozsahu_zakázky'!F18+'6_Cenová_nabidka - souhrn'!G9*'2_Spec_rozsahu_zakázky'!H18</f>
        <v>488800.48</v>
      </c>
      <c r="L14" s="23" t="s">
        <v>32</v>
      </c>
    </row>
    <row r="15" spans="1:12" s="12" customFormat="1" ht="15" thickBot="1" x14ac:dyDescent="0.3">
      <c r="A15" s="124"/>
      <c r="B15" s="125"/>
      <c r="C15" s="125"/>
      <c r="D15" s="125"/>
      <c r="E15" s="125"/>
      <c r="F15" s="125"/>
      <c r="G15" s="125"/>
      <c r="H15" s="125"/>
      <c r="I15" s="125"/>
      <c r="J15" s="125"/>
      <c r="K15" s="23"/>
      <c r="L15" s="23"/>
    </row>
    <row r="16" spans="1:12" s="12" customFormat="1" ht="18.75" thickBot="1" x14ac:dyDescent="0.3">
      <c r="A16" s="122">
        <v>2</v>
      </c>
      <c r="B16" s="328" t="s">
        <v>52</v>
      </c>
      <c r="C16" s="329"/>
      <c r="D16" s="329"/>
      <c r="E16" s="329"/>
      <c r="F16" s="329"/>
      <c r="G16" s="329"/>
      <c r="H16" s="329"/>
      <c r="I16" s="329"/>
      <c r="J16" s="329"/>
      <c r="K16" s="126">
        <f>'4_Nákl_na_1kmnad rámec_Ref_prep'!D26</f>
        <v>0</v>
      </c>
      <c r="L16" s="23" t="s">
        <v>33</v>
      </c>
    </row>
    <row r="17" spans="1:12" s="12" customFormat="1" ht="15" thickBot="1" x14ac:dyDescent="0.3">
      <c r="A17" s="124"/>
      <c r="B17" s="125"/>
      <c r="C17" s="125"/>
      <c r="D17" s="125"/>
      <c r="E17" s="125"/>
      <c r="F17" s="125"/>
      <c r="G17" s="125"/>
      <c r="H17" s="125"/>
      <c r="I17" s="125"/>
      <c r="J17" s="125"/>
      <c r="K17" s="23"/>
      <c r="L17" s="23"/>
    </row>
    <row r="18" spans="1:12" s="12" customFormat="1" ht="18.75" thickBot="1" x14ac:dyDescent="0.3">
      <c r="A18" s="122">
        <v>3</v>
      </c>
      <c r="B18" s="328" t="s">
        <v>53</v>
      </c>
      <c r="C18" s="329"/>
      <c r="D18" s="329"/>
      <c r="E18" s="329"/>
      <c r="F18" s="329"/>
      <c r="G18" s="329"/>
      <c r="H18" s="329"/>
      <c r="I18" s="329"/>
      <c r="J18" s="329"/>
      <c r="K18" s="126">
        <f>'5_Úspora_za_1kmpodrámec Ref_pre'!D26</f>
        <v>0</v>
      </c>
      <c r="L18" s="23" t="s">
        <v>33</v>
      </c>
    </row>
    <row r="19" spans="1:12" ht="15" thickBot="1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</row>
    <row r="20" spans="1:12" ht="18.75" thickBot="1" x14ac:dyDescent="0.3">
      <c r="A20" s="80">
        <v>4</v>
      </c>
      <c r="B20" s="305" t="s">
        <v>55</v>
      </c>
      <c r="C20" s="306"/>
      <c r="D20" s="306"/>
      <c r="E20" s="306"/>
      <c r="F20" s="306"/>
      <c r="G20" s="306"/>
      <c r="H20" s="306"/>
      <c r="I20" s="306"/>
      <c r="J20" s="306"/>
      <c r="K20" s="136"/>
      <c r="L20" s="79" t="s">
        <v>30</v>
      </c>
    </row>
    <row r="21" spans="1:12" ht="18.75" thickBot="1" x14ac:dyDescent="0.3">
      <c r="K21" s="137"/>
      <c r="L21" s="79" t="s">
        <v>31</v>
      </c>
    </row>
    <row r="25" spans="1:12" x14ac:dyDescent="0.25">
      <c r="A25" s="24" t="s">
        <v>91</v>
      </c>
      <c r="B25" s="17"/>
      <c r="C25" s="17"/>
      <c r="D25" s="17"/>
      <c r="E25" s="18"/>
      <c r="F25" s="18"/>
      <c r="G25" s="18"/>
    </row>
    <row r="26" spans="1:12" x14ac:dyDescent="0.25">
      <c r="A26" s="26" t="s">
        <v>43</v>
      </c>
      <c r="B26" s="19"/>
      <c r="C26" s="19"/>
      <c r="D26" s="19"/>
      <c r="E26" s="20"/>
      <c r="F26" s="20"/>
      <c r="G26" s="20"/>
    </row>
    <row r="27" spans="1:12" x14ac:dyDescent="0.25">
      <c r="A27" s="56" t="s">
        <v>44</v>
      </c>
      <c r="B27" s="54"/>
      <c r="C27" s="54"/>
      <c r="D27" s="54"/>
      <c r="E27" s="54"/>
      <c r="F27" s="55"/>
      <c r="G27" s="55"/>
    </row>
  </sheetData>
  <sheetProtection algorithmName="SHA-512" hashValue="oLQFWzuF7ta33Seqz2n7nOMUUdweIhCyb/P0nhJrmsjTAAD2SumSSIeJHRf9OWNxXY6vwQfcaB41sTaobHRN9w==" saltValue="QvLKhmeAbcJ6eTLYDvoUFg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2:I21"/>
  <sheetViews>
    <sheetView showGridLines="0" view="pageBreakPreview" zoomScale="90" zoomScaleNormal="80" zoomScaleSheetLayoutView="90" workbookViewId="0">
      <selection activeCell="A2" sqref="A2"/>
    </sheetView>
  </sheetViews>
  <sheetFormatPr defaultRowHeight="14.25" x14ac:dyDescent="0.25"/>
  <cols>
    <col min="1" max="1" width="21.7109375" style="12" customWidth="1"/>
    <col min="2" max="2" width="52.7109375" style="12" customWidth="1"/>
    <col min="3" max="3" width="7.7109375" style="12" customWidth="1"/>
    <col min="4" max="16384" width="9.140625" style="12"/>
  </cols>
  <sheetData>
    <row r="2" spans="1:9" ht="18" x14ac:dyDescent="0.25">
      <c r="A2" s="16" t="s">
        <v>40</v>
      </c>
      <c r="B2" s="10"/>
      <c r="C2" s="11"/>
      <c r="D2" s="24" t="s">
        <v>91</v>
      </c>
      <c r="E2" s="17"/>
      <c r="F2" s="17"/>
      <c r="G2" s="17"/>
      <c r="H2" s="18"/>
      <c r="I2" s="18"/>
    </row>
    <row r="3" spans="1:9" ht="15" x14ac:dyDescent="0.25">
      <c r="A3" s="13"/>
      <c r="B3" s="10"/>
      <c r="C3" s="11"/>
      <c r="D3" s="83"/>
      <c r="E3" s="42"/>
      <c r="F3" s="42"/>
      <c r="G3" s="42"/>
      <c r="H3" s="15"/>
      <c r="I3" s="15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ht="20.100000000000001" customHeight="1" x14ac:dyDescent="0.25">
      <c r="A5" s="14" t="s">
        <v>79</v>
      </c>
      <c r="B5" s="14" t="str">
        <f>'1_Ident_udaje'!C5</f>
        <v>Broumovsko</v>
      </c>
      <c r="C5" s="11"/>
      <c r="D5" s="11"/>
      <c r="E5" s="11"/>
      <c r="F5" s="11"/>
      <c r="G5" s="11"/>
      <c r="H5" s="11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ht="16.5" customHeight="1" thickBot="1" x14ac:dyDescent="0.3">
      <c r="A7" s="187"/>
      <c r="B7" s="187"/>
      <c r="C7" s="11"/>
      <c r="D7" s="11"/>
      <c r="E7" s="11"/>
      <c r="F7" s="11"/>
      <c r="G7" s="11"/>
      <c r="H7" s="11"/>
      <c r="I7" s="11"/>
    </row>
    <row r="8" spans="1:9" ht="30" customHeight="1" x14ac:dyDescent="0.25">
      <c r="A8" s="86"/>
      <c r="B8" s="87"/>
      <c r="C8" s="88"/>
      <c r="D8" s="188" t="s">
        <v>35</v>
      </c>
      <c r="E8" s="189"/>
      <c r="F8" s="189"/>
      <c r="G8" s="189"/>
      <c r="H8" s="189"/>
      <c r="I8" s="190"/>
    </row>
    <row r="9" spans="1:9" ht="30" customHeight="1" x14ac:dyDescent="0.25">
      <c r="A9" s="89"/>
      <c r="B9" s="11"/>
      <c r="C9" s="11"/>
      <c r="D9" s="193" t="s">
        <v>36</v>
      </c>
      <c r="E9" s="193"/>
      <c r="F9" s="193" t="s">
        <v>37</v>
      </c>
      <c r="G9" s="193"/>
      <c r="H9" s="193" t="s">
        <v>38</v>
      </c>
      <c r="I9" s="194"/>
    </row>
    <row r="10" spans="1:9" s="15" customFormat="1" ht="30" customHeight="1" x14ac:dyDescent="0.25">
      <c r="A10" s="191" t="s">
        <v>60</v>
      </c>
      <c r="B10" s="192"/>
      <c r="C10" s="90"/>
      <c r="D10" s="195">
        <v>15</v>
      </c>
      <c r="E10" s="195"/>
      <c r="F10" s="195">
        <v>2</v>
      </c>
      <c r="G10" s="195"/>
      <c r="H10" s="195">
        <v>6</v>
      </c>
      <c r="I10" s="196"/>
    </row>
    <row r="11" spans="1:9" ht="30" customHeight="1" x14ac:dyDescent="0.25">
      <c r="A11" s="191" t="s">
        <v>61</v>
      </c>
      <c r="B11" s="192"/>
      <c r="C11" s="6"/>
      <c r="D11" s="195">
        <v>2</v>
      </c>
      <c r="E11" s="195"/>
      <c r="F11" s="195">
        <v>0</v>
      </c>
      <c r="G11" s="195">
        <v>0</v>
      </c>
      <c r="H11" s="195">
        <v>0</v>
      </c>
      <c r="I11" s="196"/>
    </row>
    <row r="12" spans="1:9" ht="30" customHeight="1" x14ac:dyDescent="0.25">
      <c r="A12" s="191" t="s">
        <v>59</v>
      </c>
      <c r="B12" s="192"/>
      <c r="C12" s="6"/>
      <c r="D12" s="195">
        <f>D10+D11</f>
        <v>17</v>
      </c>
      <c r="E12" s="195"/>
      <c r="F12" s="195">
        <f>F10+F11</f>
        <v>2</v>
      </c>
      <c r="G12" s="195"/>
      <c r="H12" s="195">
        <f>H10+H11</f>
        <v>6</v>
      </c>
      <c r="I12" s="196"/>
    </row>
    <row r="13" spans="1:9" s="15" customFormat="1" ht="30" customHeight="1" x14ac:dyDescent="0.25">
      <c r="A13" s="202" t="s">
        <v>62</v>
      </c>
      <c r="B13" s="203"/>
      <c r="C13" s="204"/>
      <c r="D13" s="195">
        <v>7</v>
      </c>
      <c r="E13" s="195"/>
      <c r="F13" s="195">
        <v>1</v>
      </c>
      <c r="G13" s="195"/>
      <c r="H13" s="195">
        <v>2</v>
      </c>
      <c r="I13" s="196"/>
    </row>
    <row r="14" spans="1:9" ht="30" customHeight="1" thickBot="1" x14ac:dyDescent="0.3">
      <c r="A14" s="209" t="s">
        <v>58</v>
      </c>
      <c r="B14" s="210"/>
      <c r="C14" s="8"/>
      <c r="D14" s="211">
        <f>D12+F12+H12</f>
        <v>25</v>
      </c>
      <c r="E14" s="211"/>
      <c r="F14" s="211"/>
      <c r="G14" s="211"/>
      <c r="H14" s="211"/>
      <c r="I14" s="212"/>
    </row>
    <row r="15" spans="1:9" ht="15.75" thickBot="1" x14ac:dyDescent="0.3">
      <c r="A15" s="91"/>
      <c r="B15" s="92"/>
      <c r="C15" s="7"/>
      <c r="D15" s="93"/>
      <c r="E15" s="93"/>
      <c r="F15" s="93"/>
      <c r="G15" s="93"/>
      <c r="H15" s="93"/>
      <c r="I15" s="94"/>
    </row>
    <row r="16" spans="1:9" ht="30" customHeight="1" x14ac:dyDescent="0.25">
      <c r="A16" s="95"/>
      <c r="B16" s="96"/>
      <c r="C16" s="9"/>
      <c r="D16" s="188" t="s">
        <v>39</v>
      </c>
      <c r="E16" s="189"/>
      <c r="F16" s="189"/>
      <c r="G16" s="189"/>
      <c r="H16" s="189"/>
      <c r="I16" s="190"/>
    </row>
    <row r="17" spans="1:9" ht="30" customHeight="1" x14ac:dyDescent="0.25">
      <c r="A17" s="89"/>
      <c r="B17" s="11"/>
      <c r="C17" s="11"/>
      <c r="D17" s="193" t="s">
        <v>36</v>
      </c>
      <c r="E17" s="193"/>
      <c r="F17" s="193" t="s">
        <v>37</v>
      </c>
      <c r="G17" s="193"/>
      <c r="H17" s="193" t="s">
        <v>38</v>
      </c>
      <c r="I17" s="194"/>
    </row>
    <row r="18" spans="1:9" ht="30" customHeight="1" x14ac:dyDescent="0.25">
      <c r="A18" s="202" t="s">
        <v>85</v>
      </c>
      <c r="B18" s="203"/>
      <c r="C18" s="97"/>
      <c r="D18" s="198">
        <v>1117094</v>
      </c>
      <c r="E18" s="198"/>
      <c r="F18" s="198">
        <v>103073</v>
      </c>
      <c r="G18" s="198"/>
      <c r="H18" s="198">
        <v>525549</v>
      </c>
      <c r="I18" s="199"/>
    </row>
    <row r="19" spans="1:9" ht="30" customHeight="1" x14ac:dyDescent="0.25">
      <c r="A19" s="197" t="s">
        <v>63</v>
      </c>
      <c r="B19" s="192"/>
      <c r="C19" s="97"/>
      <c r="D19" s="198">
        <f>D20*1.15</f>
        <v>2007573.4</v>
      </c>
      <c r="E19" s="198"/>
      <c r="F19" s="198"/>
      <c r="G19" s="198"/>
      <c r="H19" s="198"/>
      <c r="I19" s="199"/>
    </row>
    <row r="20" spans="1:9" ht="30" customHeight="1" x14ac:dyDescent="0.25">
      <c r="A20" s="205" t="s">
        <v>64</v>
      </c>
      <c r="B20" s="206"/>
      <c r="C20" s="97"/>
      <c r="D20" s="207">
        <f>SUM(D18:I18)</f>
        <v>1745716</v>
      </c>
      <c r="E20" s="207"/>
      <c r="F20" s="207"/>
      <c r="G20" s="207"/>
      <c r="H20" s="207"/>
      <c r="I20" s="208"/>
    </row>
    <row r="21" spans="1:9" ht="30" customHeight="1" thickBot="1" x14ac:dyDescent="0.3">
      <c r="A21" s="197" t="s">
        <v>65</v>
      </c>
      <c r="B21" s="192"/>
      <c r="C21" s="98"/>
      <c r="D21" s="200">
        <f>D20*0.9</f>
        <v>1571144.4000000001</v>
      </c>
      <c r="E21" s="200"/>
      <c r="F21" s="200"/>
      <c r="G21" s="200"/>
      <c r="H21" s="200"/>
      <c r="I21" s="201"/>
    </row>
  </sheetData>
  <sheetProtection algorithmName="SHA-512" hashValue="96FTyoUY9vnYRsyxedsSsR2yLjK8AMRu9LeAyU+rBSc6Uc6OgiAgdTQ8n12YMhnTPFBhLxSCEpRKYKJ7pcPh/w==" saltValue="w5JxhrIVSE1QUP5sAKjzIA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0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2" customWidth="1"/>
    <col min="2" max="2" width="18.140625" style="12" bestFit="1" customWidth="1"/>
    <col min="3" max="3" width="16.7109375" style="12" customWidth="1"/>
    <col min="4" max="4" width="13.7109375" style="12" customWidth="1"/>
    <col min="5" max="5" width="12.85546875" style="12" customWidth="1"/>
    <col min="6" max="6" width="12.42578125" style="12" customWidth="1"/>
    <col min="7" max="7" width="12.7109375" style="12" customWidth="1"/>
    <col min="8" max="8" width="13.7109375" style="12" customWidth="1"/>
    <col min="9" max="10" width="12.85546875" style="12" customWidth="1"/>
    <col min="11" max="11" width="12.7109375" style="12" customWidth="1"/>
    <col min="12" max="12" width="13.7109375" style="12" customWidth="1"/>
    <col min="13" max="14" width="12.85546875" style="12" customWidth="1"/>
    <col min="15" max="15" width="12.7109375" style="12" customWidth="1"/>
    <col min="16" max="16" width="9.140625" style="12"/>
    <col min="17" max="17" width="0" style="12" hidden="1" customWidth="1"/>
    <col min="18" max="18" width="9" style="12" hidden="1" customWidth="1"/>
    <col min="19" max="19" width="13.5703125" style="12" hidden="1" customWidth="1"/>
    <col min="20" max="20" width="9.5703125" style="12" hidden="1" customWidth="1"/>
    <col min="21" max="22" width="9.140625" style="12" hidden="1" customWidth="1"/>
    <col min="23" max="23" width="11.85546875" style="12" hidden="1" customWidth="1"/>
    <col min="24" max="24" width="10.7109375" style="12" hidden="1" customWidth="1"/>
    <col min="25" max="26" width="9.140625" style="12" hidden="1" customWidth="1"/>
    <col min="27" max="27" width="11" style="12" hidden="1" customWidth="1"/>
    <col min="28" max="28" width="10" style="12" hidden="1" customWidth="1"/>
    <col min="29" max="16384" width="9.140625" style="12"/>
  </cols>
  <sheetData>
    <row r="1" spans="1:30" s="15" customFormat="1" x14ac:dyDescent="0.25">
      <c r="F1" s="40"/>
      <c r="G1" s="40"/>
      <c r="H1" s="40"/>
      <c r="I1" s="40"/>
      <c r="J1" s="40"/>
      <c r="K1" s="40"/>
      <c r="L1" s="40"/>
      <c r="M1" s="40"/>
      <c r="N1" s="40"/>
    </row>
    <row r="2" spans="1:30" s="15" customFormat="1" ht="18" x14ac:dyDescent="0.25">
      <c r="A2" s="41" t="s">
        <v>56</v>
      </c>
      <c r="B2" s="42"/>
      <c r="C2" s="42"/>
      <c r="D2" s="42"/>
      <c r="E2" s="42"/>
      <c r="F2" s="43"/>
      <c r="G2" s="43"/>
      <c r="H2" s="43"/>
      <c r="I2" s="43"/>
      <c r="P2" s="42"/>
    </row>
    <row r="3" spans="1:30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P3" s="42"/>
    </row>
    <row r="4" spans="1:30" s="15" customFormat="1" ht="20.100000000000001" customHeight="1" x14ac:dyDescent="0.25">
      <c r="A4" s="215" t="s">
        <v>79</v>
      </c>
      <c r="B4" s="216"/>
      <c r="C4" s="101" t="str">
        <f>'1_Ident_udaje'!C5:D5</f>
        <v>Broumovsko</v>
      </c>
      <c r="D4" s="100"/>
      <c r="E4" s="42"/>
      <c r="F4" s="43"/>
      <c r="G4" s="43"/>
      <c r="H4" s="43"/>
      <c r="I4" s="43"/>
      <c r="P4" s="42"/>
    </row>
    <row r="5" spans="1:30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  <c r="N5" s="43"/>
      <c r="O5" s="43"/>
      <c r="P5" s="42"/>
    </row>
    <row r="6" spans="1:30" s="15" customFormat="1" ht="24.95" customHeight="1" x14ac:dyDescent="0.25">
      <c r="A6" s="42"/>
      <c r="B6" s="42"/>
      <c r="C6" s="42"/>
      <c r="D6" s="217" t="s">
        <v>35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9"/>
      <c r="P6" s="42"/>
    </row>
    <row r="7" spans="1:30" s="15" customFormat="1" ht="24.95" customHeight="1" thickBot="1" x14ac:dyDescent="0.3">
      <c r="A7" s="42"/>
      <c r="B7" s="42"/>
      <c r="C7" s="42"/>
      <c r="D7" s="220" t="s">
        <v>36</v>
      </c>
      <c r="E7" s="221"/>
      <c r="F7" s="221"/>
      <c r="G7" s="221"/>
      <c r="H7" s="221" t="s">
        <v>37</v>
      </c>
      <c r="I7" s="221"/>
      <c r="J7" s="221"/>
      <c r="K7" s="221"/>
      <c r="L7" s="221" t="s">
        <v>38</v>
      </c>
      <c r="M7" s="221"/>
      <c r="N7" s="221"/>
      <c r="O7" s="222"/>
      <c r="P7" s="42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</row>
    <row r="8" spans="1:30" ht="61.5" customHeight="1" x14ac:dyDescent="0.25">
      <c r="A8" s="39" t="s">
        <v>28</v>
      </c>
      <c r="B8" s="213" t="s">
        <v>6</v>
      </c>
      <c r="C8" s="214"/>
      <c r="D8" s="105" t="s">
        <v>66</v>
      </c>
      <c r="E8" s="106" t="s">
        <v>67</v>
      </c>
      <c r="F8" s="106" t="s">
        <v>68</v>
      </c>
      <c r="G8" s="53" t="s">
        <v>69</v>
      </c>
      <c r="H8" s="105" t="s">
        <v>66</v>
      </c>
      <c r="I8" s="106" t="s">
        <v>67</v>
      </c>
      <c r="J8" s="106" t="s">
        <v>68</v>
      </c>
      <c r="K8" s="53" t="s">
        <v>69</v>
      </c>
      <c r="L8" s="105" t="s">
        <v>66</v>
      </c>
      <c r="M8" s="106" t="s">
        <v>67</v>
      </c>
      <c r="N8" s="106" t="s">
        <v>68</v>
      </c>
      <c r="O8" s="53" t="s">
        <v>69</v>
      </c>
      <c r="P8" s="11"/>
      <c r="Q8" s="127"/>
      <c r="R8" s="127"/>
      <c r="S8" s="127"/>
      <c r="T8" s="127"/>
      <c r="U8" s="127"/>
      <c r="V8" s="127"/>
      <c r="W8" s="127"/>
      <c r="X8" s="127"/>
      <c r="Y8" s="128"/>
      <c r="Z8" s="128"/>
      <c r="AA8" s="128"/>
      <c r="AB8" s="128"/>
      <c r="AC8" s="128"/>
      <c r="AD8" s="131"/>
    </row>
    <row r="9" spans="1:30" ht="15" x14ac:dyDescent="0.25">
      <c r="A9" s="45">
        <v>1</v>
      </c>
      <c r="B9" s="225" t="s">
        <v>25</v>
      </c>
      <c r="C9" s="226"/>
      <c r="D9" s="109">
        <v>0</v>
      </c>
      <c r="E9" s="4">
        <v>0</v>
      </c>
      <c r="F9" s="5">
        <v>0</v>
      </c>
      <c r="G9" s="113" t="str">
        <f>IF(E9=0,"0%",F9/(F9+E9))</f>
        <v>0%</v>
      </c>
      <c r="H9" s="114">
        <v>0</v>
      </c>
      <c r="I9" s="4">
        <v>0</v>
      </c>
      <c r="J9" s="5">
        <v>0</v>
      </c>
      <c r="K9" s="113" t="str">
        <f>IF(I9=0,"0%",J9/(J9+I9))</f>
        <v>0%</v>
      </c>
      <c r="L9" s="109">
        <v>0</v>
      </c>
      <c r="M9" s="4">
        <v>0</v>
      </c>
      <c r="N9" s="5">
        <v>0</v>
      </c>
      <c r="O9" s="113" t="str">
        <f>IF(M9=0,"0%",N9/(N9+M9))</f>
        <v>0%</v>
      </c>
      <c r="P9" s="11"/>
      <c r="S9" s="12" t="b">
        <f t="shared" ref="S9:S23" si="0">ISNUMBER(E9)</f>
        <v>1</v>
      </c>
      <c r="T9" s="12" t="b">
        <f t="shared" ref="T9:T23" si="1">ISNUMBER(F9)</f>
        <v>1</v>
      </c>
      <c r="W9" s="12" t="b">
        <f t="shared" ref="W9:W23" si="2">ISNUMBER(I9)</f>
        <v>1</v>
      </c>
      <c r="X9" s="12" t="b">
        <f t="shared" ref="X9:X23" si="3">ISNUMBER(J9)</f>
        <v>1</v>
      </c>
      <c r="AA9" s="12" t="b">
        <f t="shared" ref="AA9:AA23" si="4">ISNUMBER(M9)</f>
        <v>1</v>
      </c>
      <c r="AB9" s="12" t="b">
        <f t="shared" ref="AB9:AB23" si="5">ISNUMBER(N9)</f>
        <v>1</v>
      </c>
      <c r="AC9" s="128"/>
      <c r="AD9" s="131"/>
    </row>
    <row r="10" spans="1:30" ht="15" x14ac:dyDescent="0.25">
      <c r="A10" s="45">
        <v>2</v>
      </c>
      <c r="B10" s="223" t="s">
        <v>18</v>
      </c>
      <c r="C10" s="224"/>
      <c r="D10" s="110">
        <v>0</v>
      </c>
      <c r="E10" s="4">
        <v>0</v>
      </c>
      <c r="F10" s="1">
        <v>0</v>
      </c>
      <c r="G10" s="113" t="str">
        <f>IF(E10=0,"0%",F10/(F10+E10))</f>
        <v>0%</v>
      </c>
      <c r="H10" s="115">
        <v>0</v>
      </c>
      <c r="I10" s="4">
        <v>0</v>
      </c>
      <c r="J10" s="1">
        <v>0</v>
      </c>
      <c r="K10" s="113" t="str">
        <f>IF(I10=0,"0%",J10/(J10+I10))</f>
        <v>0%</v>
      </c>
      <c r="L10" s="110">
        <v>0</v>
      </c>
      <c r="M10" s="4">
        <v>0</v>
      </c>
      <c r="N10" s="1">
        <v>0</v>
      </c>
      <c r="O10" s="113" t="str">
        <f>IF(M10=0,"0%",N10/(N10+M10))</f>
        <v>0%</v>
      </c>
      <c r="P10" s="11"/>
      <c r="S10" s="12" t="b">
        <f t="shared" si="0"/>
        <v>1</v>
      </c>
      <c r="T10" s="12" t="b">
        <f t="shared" si="1"/>
        <v>1</v>
      </c>
      <c r="W10" s="12" t="b">
        <f t="shared" si="2"/>
        <v>1</v>
      </c>
      <c r="X10" s="12" t="b">
        <f t="shared" si="3"/>
        <v>1</v>
      </c>
      <c r="AA10" s="12" t="b">
        <f t="shared" si="4"/>
        <v>1</v>
      </c>
      <c r="AB10" s="12" t="b">
        <f t="shared" si="5"/>
        <v>1</v>
      </c>
      <c r="AC10" s="128"/>
      <c r="AD10" s="131"/>
    </row>
    <row r="11" spans="1:30" ht="15" x14ac:dyDescent="0.25">
      <c r="A11" s="45">
        <v>3</v>
      </c>
      <c r="B11" s="227" t="s">
        <v>19</v>
      </c>
      <c r="C11" s="228"/>
      <c r="D11" s="111">
        <f>ROUND(F11*'2_Spec_rozsahu_zakázky'!$D$18/'2_Spec_rozsahu_zakázky'!$D$12,-2)</f>
        <v>0</v>
      </c>
      <c r="E11" s="4">
        <v>0</v>
      </c>
      <c r="F11" s="4">
        <v>0</v>
      </c>
      <c r="G11" s="113" t="str">
        <f>IF(E11=0,IF(F11=0,"0%",F11/(F11+E11)),F11/(F11+E11))</f>
        <v>0%</v>
      </c>
      <c r="H11" s="111">
        <f>ROUND(J11*'2_Spec_rozsahu_zakázky'!$F$18/'2_Spec_rozsahu_zakázky'!$F$12,-2)</f>
        <v>0</v>
      </c>
      <c r="I11" s="4">
        <v>0</v>
      </c>
      <c r="J11" s="4">
        <v>0</v>
      </c>
      <c r="K11" s="113" t="str">
        <f>IF(I11=0,IF(J11=0,"0%",J11/(J11+I11)),J11/(J11+I11))</f>
        <v>0%</v>
      </c>
      <c r="L11" s="111">
        <f>ROUND(N11*'2_Spec_rozsahu_zakázky'!$H$18/'2_Spec_rozsahu_zakázky'!$H$12,-2)</f>
        <v>0</v>
      </c>
      <c r="M11" s="4">
        <v>0</v>
      </c>
      <c r="N11" s="4">
        <v>0</v>
      </c>
      <c r="O11" s="113" t="str">
        <f>IF(M11=0,IF(N11=0,"0%",N11/(N11+M11)),N11/(N11+M11))</f>
        <v>0%</v>
      </c>
      <c r="P11" s="11"/>
      <c r="S11" s="12" t="b">
        <f t="shared" si="0"/>
        <v>1</v>
      </c>
      <c r="T11" s="12" t="b">
        <f t="shared" si="1"/>
        <v>1</v>
      </c>
      <c r="W11" s="12" t="b">
        <f t="shared" si="2"/>
        <v>1</v>
      </c>
      <c r="X11" s="12" t="b">
        <f t="shared" si="3"/>
        <v>1</v>
      </c>
      <c r="AA11" s="12" t="b">
        <f t="shared" si="4"/>
        <v>1</v>
      </c>
      <c r="AB11" s="12" t="b">
        <f t="shared" si="5"/>
        <v>1</v>
      </c>
      <c r="AC11" s="128"/>
      <c r="AD11" s="131"/>
    </row>
    <row r="12" spans="1:30" ht="15" x14ac:dyDescent="0.25">
      <c r="A12" s="45">
        <v>4</v>
      </c>
      <c r="B12" s="223" t="s">
        <v>1</v>
      </c>
      <c r="C12" s="224"/>
      <c r="D12" s="111">
        <f>ROUND(F12*'2_Spec_rozsahu_zakázky'!$D$18:$E$18/'2_Spec_rozsahu_zakázky'!$D$12:$E$12,-2)</f>
        <v>0</v>
      </c>
      <c r="E12" s="1">
        <v>0</v>
      </c>
      <c r="F12" s="4">
        <v>0</v>
      </c>
      <c r="G12" s="113" t="str">
        <f>IF(F12=0,"0%",F12/(F12+E12))</f>
        <v>0%</v>
      </c>
      <c r="H12" s="111">
        <f>ROUND(J12*'2_Spec_rozsahu_zakázky'!$F$18/'2_Spec_rozsahu_zakázky'!$F$12,-2)</f>
        <v>0</v>
      </c>
      <c r="I12" s="1">
        <v>0</v>
      </c>
      <c r="J12" s="4">
        <v>0</v>
      </c>
      <c r="K12" s="113" t="str">
        <f>IF(J12=0,"0%",J12/(J12+I12))</f>
        <v>0%</v>
      </c>
      <c r="L12" s="111">
        <f>ROUND(N12*'2_Spec_rozsahu_zakázky'!$H$18/'2_Spec_rozsahu_zakázky'!$H$12,-2)</f>
        <v>0</v>
      </c>
      <c r="M12" s="1">
        <v>0</v>
      </c>
      <c r="N12" s="4">
        <v>0</v>
      </c>
      <c r="O12" s="113" t="str">
        <f>IF(N12=0,"0%",N12/(N12+M12))</f>
        <v>0%</v>
      </c>
      <c r="P12" s="11"/>
      <c r="S12" s="12" t="b">
        <f t="shared" si="0"/>
        <v>1</v>
      </c>
      <c r="T12" s="12" t="b">
        <f t="shared" si="1"/>
        <v>1</v>
      </c>
      <c r="W12" s="12" t="b">
        <f t="shared" si="2"/>
        <v>1</v>
      </c>
      <c r="X12" s="12" t="b">
        <f t="shared" si="3"/>
        <v>1</v>
      </c>
      <c r="AA12" s="12" t="b">
        <f t="shared" si="4"/>
        <v>1</v>
      </c>
      <c r="AB12" s="12" t="b">
        <f t="shared" si="5"/>
        <v>1</v>
      </c>
      <c r="AC12" s="128"/>
      <c r="AD12" s="131"/>
    </row>
    <row r="13" spans="1:30" ht="15" x14ac:dyDescent="0.25">
      <c r="A13" s="45">
        <v>5</v>
      </c>
      <c r="B13" s="223" t="s">
        <v>8</v>
      </c>
      <c r="C13" s="224"/>
      <c r="D13" s="111">
        <f>ROUND(F13*'2_Spec_rozsahu_zakázky'!$D$18:$E$18/'2_Spec_rozsahu_zakázky'!$D$12:$E$12,-2)</f>
        <v>0</v>
      </c>
      <c r="E13" s="1">
        <v>0</v>
      </c>
      <c r="F13" s="4">
        <v>0</v>
      </c>
      <c r="G13" s="113" t="str">
        <f>IF(F13=0,"0%",F13/(F13+E13))</f>
        <v>0%</v>
      </c>
      <c r="H13" s="111">
        <f>ROUND(J13*'2_Spec_rozsahu_zakázky'!$F$18/'2_Spec_rozsahu_zakázky'!$F$12,-2)</f>
        <v>0</v>
      </c>
      <c r="I13" s="1">
        <v>0</v>
      </c>
      <c r="J13" s="4">
        <v>0</v>
      </c>
      <c r="K13" s="113" t="str">
        <f>IF(J13=0,"0%",J13/(J13+I13))</f>
        <v>0%</v>
      </c>
      <c r="L13" s="111">
        <f>ROUND(N13*'2_Spec_rozsahu_zakázky'!$H$18/'2_Spec_rozsahu_zakázky'!$H$12,-2)</f>
        <v>0</v>
      </c>
      <c r="M13" s="1">
        <v>0</v>
      </c>
      <c r="N13" s="4">
        <v>0</v>
      </c>
      <c r="O13" s="113" t="str">
        <f>IF(N13=0,"0%",N13/(N13+M13))</f>
        <v>0%</v>
      </c>
      <c r="P13" s="11"/>
      <c r="S13" s="12" t="b">
        <f t="shared" si="0"/>
        <v>1</v>
      </c>
      <c r="T13" s="12" t="b">
        <f t="shared" si="1"/>
        <v>1</v>
      </c>
      <c r="W13" s="12" t="b">
        <f t="shared" si="2"/>
        <v>1</v>
      </c>
      <c r="X13" s="12" t="b">
        <f t="shared" si="3"/>
        <v>1</v>
      </c>
      <c r="AA13" s="12" t="b">
        <f t="shared" si="4"/>
        <v>1</v>
      </c>
      <c r="AB13" s="12" t="b">
        <f t="shared" si="5"/>
        <v>1</v>
      </c>
      <c r="AC13" s="128"/>
      <c r="AD13" s="131"/>
    </row>
    <row r="14" spans="1:30" ht="15" x14ac:dyDescent="0.25">
      <c r="A14" s="45">
        <v>6</v>
      </c>
      <c r="B14" s="223" t="s">
        <v>0</v>
      </c>
      <c r="C14" s="224"/>
      <c r="D14" s="111">
        <f>ROUND(F14*'2_Spec_rozsahu_zakázky'!$D$18:$E$18/'2_Spec_rozsahu_zakázky'!$D$12:$E$12,-2)</f>
        <v>0</v>
      </c>
      <c r="E14" s="4">
        <v>0</v>
      </c>
      <c r="F14" s="4">
        <v>0</v>
      </c>
      <c r="G14" s="113" t="str">
        <f>IF(E14=0,IF(F14=0,"0%",F14/(F14+E14)),F14/(F14+E14))</f>
        <v>0%</v>
      </c>
      <c r="H14" s="111">
        <f>ROUND(J14*'2_Spec_rozsahu_zakázky'!$F$18/'2_Spec_rozsahu_zakázky'!$F$12,-2)</f>
        <v>0</v>
      </c>
      <c r="I14" s="4">
        <v>0</v>
      </c>
      <c r="J14" s="4">
        <v>0</v>
      </c>
      <c r="K14" s="113" t="str">
        <f>IF(I14=0,IF(J14=0,"0%",J14/(J14+I14)),J14/(J14+I14))</f>
        <v>0%</v>
      </c>
      <c r="L14" s="111">
        <f>ROUND(N14*'2_Spec_rozsahu_zakázky'!$H$18/'2_Spec_rozsahu_zakázky'!$H$12,-2)</f>
        <v>0</v>
      </c>
      <c r="M14" s="4">
        <v>0</v>
      </c>
      <c r="N14" s="4">
        <v>0</v>
      </c>
      <c r="O14" s="113" t="str">
        <f>IF(M14=0,IF(N14=0,"0%",N14/(N14+M14)),N14/(N14+M14))</f>
        <v>0%</v>
      </c>
      <c r="P14" s="11"/>
      <c r="S14" s="12" t="b">
        <f t="shared" si="0"/>
        <v>1</v>
      </c>
      <c r="T14" s="12" t="b">
        <f t="shared" si="1"/>
        <v>1</v>
      </c>
      <c r="W14" s="12" t="b">
        <f t="shared" si="2"/>
        <v>1</v>
      </c>
      <c r="X14" s="12" t="b">
        <f t="shared" si="3"/>
        <v>1</v>
      </c>
      <c r="AA14" s="12" t="b">
        <f t="shared" si="4"/>
        <v>1</v>
      </c>
      <c r="AB14" s="12" t="b">
        <f t="shared" si="5"/>
        <v>1</v>
      </c>
      <c r="AC14" s="128"/>
      <c r="AD14" s="131"/>
    </row>
    <row r="15" spans="1:30" s="15" customFormat="1" ht="15" x14ac:dyDescent="0.25">
      <c r="A15" s="45">
        <v>7</v>
      </c>
      <c r="B15" s="223" t="s">
        <v>20</v>
      </c>
      <c r="C15" s="224"/>
      <c r="D15" s="111">
        <f>ROUND(F15*'2_Spec_rozsahu_zakázky'!$D$18:$E$18/'2_Spec_rozsahu_zakázky'!$D$12:$E$12,-2)</f>
        <v>0</v>
      </c>
      <c r="E15" s="4">
        <v>0</v>
      </c>
      <c r="F15" s="4">
        <v>0</v>
      </c>
      <c r="G15" s="113" t="str">
        <f>IF(E15=0,IF(F15=0,"0%",F15/(F15+E15)),F15/(F15+E15))</f>
        <v>0%</v>
      </c>
      <c r="H15" s="111">
        <f>ROUND(J15*'2_Spec_rozsahu_zakázky'!$F$18/'2_Spec_rozsahu_zakázky'!$F$12,-2)</f>
        <v>0</v>
      </c>
      <c r="I15" s="4">
        <v>0</v>
      </c>
      <c r="J15" s="4">
        <v>0</v>
      </c>
      <c r="K15" s="113" t="str">
        <f>IF(I15=0,IF(J15=0,"0%",J15/(J15+I15)),J15/(J15+I15))</f>
        <v>0%</v>
      </c>
      <c r="L15" s="111">
        <f>ROUND(N15*'2_Spec_rozsahu_zakázky'!$H$18/'2_Spec_rozsahu_zakázky'!$H$12,-2)</f>
        <v>0</v>
      </c>
      <c r="M15" s="4">
        <v>0</v>
      </c>
      <c r="N15" s="4">
        <v>0</v>
      </c>
      <c r="O15" s="113" t="str">
        <f>IF(M15=0,IF(N15=0,"0%",N15/(N15+M15)),N15/(N15+M15))</f>
        <v>0%</v>
      </c>
      <c r="P15" s="42"/>
      <c r="Q15" s="12"/>
      <c r="R15" s="12"/>
      <c r="S15" s="12" t="b">
        <f t="shared" si="0"/>
        <v>1</v>
      </c>
      <c r="T15" s="12" t="b">
        <f t="shared" si="1"/>
        <v>1</v>
      </c>
      <c r="U15" s="12"/>
      <c r="V15" s="12"/>
      <c r="W15" s="12" t="b">
        <f t="shared" si="2"/>
        <v>1</v>
      </c>
      <c r="X15" s="12" t="b">
        <f t="shared" si="3"/>
        <v>1</v>
      </c>
      <c r="Y15" s="12"/>
      <c r="Z15" s="12"/>
      <c r="AA15" s="12" t="b">
        <f t="shared" si="4"/>
        <v>1</v>
      </c>
      <c r="AB15" s="12" t="b">
        <f t="shared" si="5"/>
        <v>1</v>
      </c>
      <c r="AC15" s="127"/>
      <c r="AD15" s="130"/>
    </row>
    <row r="16" spans="1:30" s="15" customFormat="1" ht="15" x14ac:dyDescent="0.25">
      <c r="A16" s="45">
        <v>8</v>
      </c>
      <c r="B16" s="223" t="s">
        <v>4</v>
      </c>
      <c r="C16" s="224"/>
      <c r="D16" s="111">
        <f>ROUND(F16*'2_Spec_rozsahu_zakázky'!$D$18:$E$18/'2_Spec_rozsahu_zakázky'!$D$12:$E$12,-2)</f>
        <v>0</v>
      </c>
      <c r="E16" s="4">
        <v>0</v>
      </c>
      <c r="F16" s="4">
        <v>0</v>
      </c>
      <c r="G16" s="113" t="str">
        <f>IF(E16=0,IF(F16=0,"0%",F16/(F16+E16)),F16/(F16+E16))</f>
        <v>0%</v>
      </c>
      <c r="H16" s="111">
        <f>ROUND(J16*'2_Spec_rozsahu_zakázky'!$F$18/'2_Spec_rozsahu_zakázky'!$F$12,-2)</f>
        <v>0</v>
      </c>
      <c r="I16" s="4">
        <v>0</v>
      </c>
      <c r="J16" s="4">
        <v>0</v>
      </c>
      <c r="K16" s="113" t="str">
        <f>IF(I16=0,IF(J16=0,"0%",J16/(J16+I16)),J16/(J16+I16))</f>
        <v>0%</v>
      </c>
      <c r="L16" s="111">
        <f>ROUND(N16*'2_Spec_rozsahu_zakázky'!$H$18/'2_Spec_rozsahu_zakázky'!$H$12,-2)</f>
        <v>0</v>
      </c>
      <c r="M16" s="4">
        <v>0</v>
      </c>
      <c r="N16" s="4">
        <v>0</v>
      </c>
      <c r="O16" s="113" t="str">
        <f>IF(M16=0,IF(N16=0,"0%",N16/(N16+M16)),N16/(N16+M16))</f>
        <v>0%</v>
      </c>
      <c r="P16" s="42"/>
      <c r="Q16" s="12"/>
      <c r="R16" s="12"/>
      <c r="S16" s="12" t="b">
        <f t="shared" si="0"/>
        <v>1</v>
      </c>
      <c r="T16" s="12" t="b">
        <f t="shared" si="1"/>
        <v>1</v>
      </c>
      <c r="U16" s="12"/>
      <c r="V16" s="12"/>
      <c r="W16" s="12" t="b">
        <f t="shared" si="2"/>
        <v>1</v>
      </c>
      <c r="X16" s="12" t="b">
        <f t="shared" si="3"/>
        <v>1</v>
      </c>
      <c r="Y16" s="12"/>
      <c r="Z16" s="12"/>
      <c r="AA16" s="12" t="b">
        <f t="shared" si="4"/>
        <v>1</v>
      </c>
      <c r="AB16" s="12" t="b">
        <f t="shared" si="5"/>
        <v>1</v>
      </c>
      <c r="AC16" s="127"/>
      <c r="AD16" s="130"/>
    </row>
    <row r="17" spans="1:30" s="15" customFormat="1" ht="15" x14ac:dyDescent="0.25">
      <c r="A17" s="45">
        <v>9</v>
      </c>
      <c r="B17" s="229" t="s">
        <v>21</v>
      </c>
      <c r="C17" s="203"/>
      <c r="D17" s="110">
        <v>0</v>
      </c>
      <c r="E17" s="4">
        <v>0</v>
      </c>
      <c r="F17" s="1">
        <v>0</v>
      </c>
      <c r="G17" s="113" t="str">
        <f>IF(E17=0,"0%",F17/(F17+E17))</f>
        <v>0%</v>
      </c>
      <c r="H17" s="115">
        <v>0</v>
      </c>
      <c r="I17" s="4">
        <v>0</v>
      </c>
      <c r="J17" s="1">
        <v>0</v>
      </c>
      <c r="K17" s="113" t="str">
        <f>IF(I17=0,"0%",J17/(J17+I17))</f>
        <v>0%</v>
      </c>
      <c r="L17" s="110">
        <v>0</v>
      </c>
      <c r="M17" s="4">
        <v>0</v>
      </c>
      <c r="N17" s="1">
        <v>0</v>
      </c>
      <c r="O17" s="113" t="str">
        <f>IF(M17=0,"0%",N17/(N17+M17))</f>
        <v>0%</v>
      </c>
      <c r="P17" s="42"/>
      <c r="Q17" s="12"/>
      <c r="R17" s="12"/>
      <c r="S17" s="12" t="b">
        <f t="shared" si="0"/>
        <v>1</v>
      </c>
      <c r="T17" s="12" t="b">
        <f t="shared" si="1"/>
        <v>1</v>
      </c>
      <c r="U17" s="12"/>
      <c r="V17" s="12"/>
      <c r="W17" s="12" t="b">
        <f t="shared" si="2"/>
        <v>1</v>
      </c>
      <c r="X17" s="12" t="b">
        <f t="shared" si="3"/>
        <v>1</v>
      </c>
      <c r="Y17" s="12"/>
      <c r="Z17" s="12"/>
      <c r="AA17" s="12" t="b">
        <f t="shared" si="4"/>
        <v>1</v>
      </c>
      <c r="AB17" s="12" t="b">
        <f t="shared" si="5"/>
        <v>1</v>
      </c>
      <c r="AC17" s="127"/>
      <c r="AD17" s="130"/>
    </row>
    <row r="18" spans="1:30" ht="15" x14ac:dyDescent="0.25">
      <c r="A18" s="45">
        <v>10</v>
      </c>
      <c r="B18" s="223" t="s">
        <v>2</v>
      </c>
      <c r="C18" s="224"/>
      <c r="D18" s="110">
        <v>0</v>
      </c>
      <c r="E18" s="1">
        <v>0</v>
      </c>
      <c r="F18" s="1">
        <v>0</v>
      </c>
      <c r="G18" s="116" t="s">
        <v>9</v>
      </c>
      <c r="H18" s="115">
        <v>0</v>
      </c>
      <c r="I18" s="1">
        <v>0</v>
      </c>
      <c r="J18" s="1">
        <v>0</v>
      </c>
      <c r="K18" s="119" t="s">
        <v>9</v>
      </c>
      <c r="L18" s="110">
        <v>0</v>
      </c>
      <c r="M18" s="1">
        <v>0</v>
      </c>
      <c r="N18" s="1">
        <v>0</v>
      </c>
      <c r="O18" s="120" t="s">
        <v>9</v>
      </c>
      <c r="P18" s="11"/>
      <c r="S18" s="12" t="b">
        <f t="shared" si="0"/>
        <v>1</v>
      </c>
      <c r="T18" s="12" t="b">
        <f t="shared" si="1"/>
        <v>1</v>
      </c>
      <c r="W18" s="12" t="b">
        <f t="shared" si="2"/>
        <v>1</v>
      </c>
      <c r="X18" s="12" t="b">
        <f t="shared" si="3"/>
        <v>1</v>
      </c>
      <c r="AA18" s="12" t="b">
        <f t="shared" si="4"/>
        <v>1</v>
      </c>
      <c r="AB18" s="12" t="b">
        <f t="shared" si="5"/>
        <v>1</v>
      </c>
      <c r="AC18" s="128"/>
      <c r="AD18" s="131"/>
    </row>
    <row r="19" spans="1:30" s="15" customFormat="1" ht="15" x14ac:dyDescent="0.25">
      <c r="A19" s="45">
        <v>11</v>
      </c>
      <c r="B19" s="223" t="s">
        <v>3</v>
      </c>
      <c r="C19" s="224"/>
      <c r="D19" s="111">
        <f>ROUND(F19*'2_Spec_rozsahu_zakázky'!$D$18:$E$18/'2_Spec_rozsahu_zakázky'!$D$12:$E$12,-2)</f>
        <v>0</v>
      </c>
      <c r="E19" s="1">
        <v>0</v>
      </c>
      <c r="F19" s="4">
        <v>0</v>
      </c>
      <c r="G19" s="113" t="str">
        <f>IF(F19=0,"0%",F19/(F19+E19))</f>
        <v>0%</v>
      </c>
      <c r="H19" s="111">
        <f>ROUND(J19*'2_Spec_rozsahu_zakázky'!$F$18/'2_Spec_rozsahu_zakázky'!$F$12,-2)</f>
        <v>0</v>
      </c>
      <c r="I19" s="1">
        <v>0</v>
      </c>
      <c r="J19" s="4">
        <v>0</v>
      </c>
      <c r="K19" s="113" t="str">
        <f>IF(J19=0,"0%",J19/(J19+I19))</f>
        <v>0%</v>
      </c>
      <c r="L19" s="111">
        <f>ROUND(N19*'2_Spec_rozsahu_zakázky'!$H$18/'2_Spec_rozsahu_zakázky'!$H$12,-2)</f>
        <v>0</v>
      </c>
      <c r="M19" s="1">
        <v>0</v>
      </c>
      <c r="N19" s="4">
        <v>0</v>
      </c>
      <c r="O19" s="113" t="str">
        <f>IF(N19=0,"0%",N19/(N19+M19))</f>
        <v>0%</v>
      </c>
      <c r="P19" s="42"/>
      <c r="Q19" s="12"/>
      <c r="R19" s="12"/>
      <c r="S19" s="12" t="b">
        <f t="shared" si="0"/>
        <v>1</v>
      </c>
      <c r="T19" s="12" t="b">
        <f t="shared" si="1"/>
        <v>1</v>
      </c>
      <c r="U19" s="12"/>
      <c r="V19" s="12"/>
      <c r="W19" s="12" t="b">
        <f t="shared" si="2"/>
        <v>1</v>
      </c>
      <c r="X19" s="12" t="b">
        <f t="shared" si="3"/>
        <v>1</v>
      </c>
      <c r="Y19" s="12"/>
      <c r="Z19" s="12"/>
      <c r="AA19" s="12" t="b">
        <f t="shared" si="4"/>
        <v>1</v>
      </c>
      <c r="AB19" s="12" t="b">
        <f t="shared" si="5"/>
        <v>1</v>
      </c>
      <c r="AC19" s="127"/>
      <c r="AD19" s="130"/>
    </row>
    <row r="20" spans="1:30" ht="15" x14ac:dyDescent="0.25">
      <c r="A20" s="45">
        <v>12</v>
      </c>
      <c r="B20" s="223" t="s">
        <v>22</v>
      </c>
      <c r="C20" s="224"/>
      <c r="D20" s="111">
        <f>ROUND(F20*'2_Spec_rozsahu_zakázky'!$D$18:$E$18/'2_Spec_rozsahu_zakázky'!$D$12:$E$12,-2)</f>
        <v>0</v>
      </c>
      <c r="E20" s="4">
        <v>0</v>
      </c>
      <c r="F20" s="4">
        <v>0</v>
      </c>
      <c r="G20" s="113" t="str">
        <f>IF(E20=0,IF(F20=0,"0%",F20/(F20+E20)),F20/(F20+E20))</f>
        <v>0%</v>
      </c>
      <c r="H20" s="111">
        <f>ROUND(J20*'2_Spec_rozsahu_zakázky'!$F$18/'2_Spec_rozsahu_zakázky'!$F$12,-2)</f>
        <v>0</v>
      </c>
      <c r="I20" s="4">
        <v>0</v>
      </c>
      <c r="J20" s="4">
        <v>0</v>
      </c>
      <c r="K20" s="113" t="str">
        <f>IF(I20=0,IF(J20=0,"0%",J20/(J20+I20)),J20/(J20+I20))</f>
        <v>0%</v>
      </c>
      <c r="L20" s="111">
        <f>ROUND(N20*'2_Spec_rozsahu_zakázky'!$H$18/'2_Spec_rozsahu_zakázky'!$H$12,-2)</f>
        <v>0</v>
      </c>
      <c r="M20" s="4">
        <v>0</v>
      </c>
      <c r="N20" s="4">
        <v>0</v>
      </c>
      <c r="O20" s="113" t="str">
        <f>IF(M20=0,IF(N20=0,"0%",N20/(N20+M20)),N20/(N20+M20))</f>
        <v>0%</v>
      </c>
      <c r="P20" s="11"/>
      <c r="S20" s="12" t="b">
        <f t="shared" si="0"/>
        <v>1</v>
      </c>
      <c r="T20" s="12" t="b">
        <f t="shared" si="1"/>
        <v>1</v>
      </c>
      <c r="W20" s="12" t="b">
        <f t="shared" si="2"/>
        <v>1</v>
      </c>
      <c r="X20" s="12" t="b">
        <f t="shared" si="3"/>
        <v>1</v>
      </c>
      <c r="AA20" s="12" t="b">
        <f t="shared" si="4"/>
        <v>1</v>
      </c>
      <c r="AB20" s="12" t="b">
        <f t="shared" si="5"/>
        <v>1</v>
      </c>
      <c r="AC20" s="128"/>
      <c r="AD20" s="131"/>
    </row>
    <row r="21" spans="1:30" ht="15" x14ac:dyDescent="0.25">
      <c r="A21" s="45">
        <v>13</v>
      </c>
      <c r="B21" s="223" t="s">
        <v>23</v>
      </c>
      <c r="C21" s="224"/>
      <c r="D21" s="111">
        <f>ROUND(F21*'2_Spec_rozsahu_zakázky'!$D$18:$E$18/'2_Spec_rozsahu_zakázky'!$D$12:$E$12,-2)</f>
        <v>0</v>
      </c>
      <c r="E21" s="4">
        <v>0</v>
      </c>
      <c r="F21" s="4">
        <v>0</v>
      </c>
      <c r="G21" s="113" t="str">
        <f>IF(E21=0,IF(F21=0,"0%",F21/(F21+E21)),F21/(F21+E21))</f>
        <v>0%</v>
      </c>
      <c r="H21" s="111">
        <f>ROUND(J21*'2_Spec_rozsahu_zakázky'!$F$18/'2_Spec_rozsahu_zakázky'!$F$12,-2)</f>
        <v>0</v>
      </c>
      <c r="I21" s="4">
        <v>0</v>
      </c>
      <c r="J21" s="4">
        <v>0</v>
      </c>
      <c r="K21" s="113" t="str">
        <f>IF(I21=0,IF(J21=0,"0%",J21/(J21+I21)),J21/(J21+I21))</f>
        <v>0%</v>
      </c>
      <c r="L21" s="111">
        <f>ROUND(N21*'2_Spec_rozsahu_zakázky'!$H$18/'2_Spec_rozsahu_zakázky'!$H$12,-2)</f>
        <v>0</v>
      </c>
      <c r="M21" s="4">
        <v>0</v>
      </c>
      <c r="N21" s="4">
        <v>0</v>
      </c>
      <c r="O21" s="113" t="str">
        <f>IF(M21=0,IF(N21=0,"0%",N21/(N21+M21)),N21/(N21+M21))</f>
        <v>0%</v>
      </c>
      <c r="P21" s="11"/>
      <c r="S21" s="12" t="b">
        <f t="shared" si="0"/>
        <v>1</v>
      </c>
      <c r="T21" s="12" t="b">
        <f t="shared" si="1"/>
        <v>1</v>
      </c>
      <c r="W21" s="12" t="b">
        <f t="shared" si="2"/>
        <v>1</v>
      </c>
      <c r="X21" s="12" t="b">
        <f t="shared" si="3"/>
        <v>1</v>
      </c>
      <c r="AA21" s="12" t="b">
        <f t="shared" si="4"/>
        <v>1</v>
      </c>
      <c r="AB21" s="12" t="b">
        <f t="shared" si="5"/>
        <v>1</v>
      </c>
      <c r="AC21" s="128"/>
      <c r="AD21" s="131"/>
    </row>
    <row r="22" spans="1:30" ht="15" x14ac:dyDescent="0.25">
      <c r="A22" s="45">
        <v>14</v>
      </c>
      <c r="B22" s="223" t="s">
        <v>24</v>
      </c>
      <c r="C22" s="224"/>
      <c r="D22" s="111">
        <f>ROUND(F22*'2_Spec_rozsahu_zakázky'!$D$18:$E$18/'2_Spec_rozsahu_zakázky'!$D$12:$E$12,-2)</f>
        <v>0</v>
      </c>
      <c r="E22" s="1">
        <v>0</v>
      </c>
      <c r="F22" s="4">
        <v>0</v>
      </c>
      <c r="G22" s="113" t="str">
        <f>IF(F22=0,"0%",F22/(F22+E22))</f>
        <v>0%</v>
      </c>
      <c r="H22" s="111">
        <f>ROUND(J22*'2_Spec_rozsahu_zakázky'!$F$18/'2_Spec_rozsahu_zakázky'!$F$12,-2)</f>
        <v>0</v>
      </c>
      <c r="I22" s="1">
        <v>0</v>
      </c>
      <c r="J22" s="4">
        <v>0</v>
      </c>
      <c r="K22" s="113" t="str">
        <f>IF(J22=0,"0%",J22/(J22+I22))</f>
        <v>0%</v>
      </c>
      <c r="L22" s="111">
        <f>ROUND(N22*'2_Spec_rozsahu_zakázky'!$H$18/'2_Spec_rozsahu_zakázky'!$H$12,-2)</f>
        <v>0</v>
      </c>
      <c r="M22" s="1">
        <v>0</v>
      </c>
      <c r="N22" s="4">
        <v>0</v>
      </c>
      <c r="O22" s="113" t="str">
        <f>IF(N22=0,"0%",N22/(N22+M22))</f>
        <v>0%</v>
      </c>
      <c r="P22" s="11"/>
      <c r="S22" s="12" t="b">
        <f t="shared" si="0"/>
        <v>1</v>
      </c>
      <c r="T22" s="12" t="b">
        <f t="shared" si="1"/>
        <v>1</v>
      </c>
      <c r="W22" s="12" t="b">
        <f t="shared" si="2"/>
        <v>1</v>
      </c>
      <c r="X22" s="12" t="b">
        <f t="shared" si="3"/>
        <v>1</v>
      </c>
      <c r="AA22" s="12" t="b">
        <f t="shared" si="4"/>
        <v>1</v>
      </c>
      <c r="AB22" s="12" t="b">
        <f t="shared" si="5"/>
        <v>1</v>
      </c>
      <c r="AC22" s="128"/>
      <c r="AD22" s="131"/>
    </row>
    <row r="23" spans="1:30" s="15" customFormat="1" ht="15.75" thickBot="1" x14ac:dyDescent="0.3">
      <c r="A23" s="47">
        <v>15</v>
      </c>
      <c r="B23" s="232" t="s">
        <v>26</v>
      </c>
      <c r="C23" s="233"/>
      <c r="D23" s="112">
        <v>0</v>
      </c>
      <c r="E23" s="148">
        <v>0</v>
      </c>
      <c r="F23" s="149">
        <v>0.28000000000000003</v>
      </c>
      <c r="G23" s="117">
        <f t="shared" ref="G23" si="6">F23/(F23+E23)</f>
        <v>1</v>
      </c>
      <c r="H23" s="118">
        <v>0</v>
      </c>
      <c r="I23" s="148">
        <v>0</v>
      </c>
      <c r="J23" s="149">
        <v>0.28000000000000003</v>
      </c>
      <c r="K23" s="117">
        <f t="shared" ref="K23" si="7">J23/(J23+I23)</f>
        <v>1</v>
      </c>
      <c r="L23" s="112">
        <v>0</v>
      </c>
      <c r="M23" s="148">
        <v>0</v>
      </c>
      <c r="N23" s="149">
        <v>0.28000000000000003</v>
      </c>
      <c r="O23" s="117">
        <f t="shared" ref="O23" si="8">N23/(N23+M23)</f>
        <v>1</v>
      </c>
      <c r="P23" s="42"/>
      <c r="Q23" s="12"/>
      <c r="R23" s="12"/>
      <c r="S23" s="12" t="b">
        <f t="shared" si="0"/>
        <v>1</v>
      </c>
      <c r="T23" s="12" t="b">
        <f t="shared" si="1"/>
        <v>1</v>
      </c>
      <c r="U23" s="12"/>
      <c r="V23" s="12"/>
      <c r="W23" s="12" t="b">
        <f t="shared" si="2"/>
        <v>1</v>
      </c>
      <c r="X23" s="12" t="b">
        <f t="shared" si="3"/>
        <v>1</v>
      </c>
      <c r="Y23" s="12"/>
      <c r="Z23" s="12"/>
      <c r="AA23" s="12" t="b">
        <f t="shared" si="4"/>
        <v>1</v>
      </c>
      <c r="AB23" s="12" t="b">
        <f t="shared" si="5"/>
        <v>1</v>
      </c>
      <c r="AC23" s="127"/>
      <c r="AD23" s="130"/>
    </row>
    <row r="24" spans="1:30" s="15" customFormat="1" ht="18.75" x14ac:dyDescent="0.25">
      <c r="A24" s="156">
        <v>16</v>
      </c>
      <c r="B24" s="162" t="s">
        <v>90</v>
      </c>
      <c r="C24" s="157"/>
      <c r="D24" s="158"/>
      <c r="E24" s="154">
        <f>SUM('3_Nákladove_položky_prep'!E9:E23)</f>
        <v>0</v>
      </c>
      <c r="F24" s="155">
        <f>SUM('3_Nákladove_položky_prep'!F9:F23)</f>
        <v>0.28000000000000003</v>
      </c>
      <c r="G24" s="150"/>
      <c r="H24" s="151"/>
      <c r="I24" s="154">
        <f>SUM('3_Nákladove_položky_prep'!I9:I23)</f>
        <v>0</v>
      </c>
      <c r="J24" s="155">
        <f>SUM('3_Nákladove_položky_prep'!J9:J23)</f>
        <v>0.28000000000000003</v>
      </c>
      <c r="K24" s="150"/>
      <c r="L24" s="151"/>
      <c r="M24" s="154">
        <f>SUM('3_Nákladove_položky_prep'!M9:M23)</f>
        <v>0</v>
      </c>
      <c r="N24" s="155">
        <f>SUM('3_Nákladove_položky_prep'!N9:N23)</f>
        <v>0.28000000000000003</v>
      </c>
      <c r="O24" s="51"/>
      <c r="P24" s="4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7"/>
      <c r="AD24" s="130"/>
    </row>
    <row r="25" spans="1:30" s="15" customFormat="1" ht="19.5" thickBot="1" x14ac:dyDescent="0.3">
      <c r="A25" s="159">
        <v>17</v>
      </c>
      <c r="B25" s="163" t="s">
        <v>76</v>
      </c>
      <c r="C25" s="160"/>
      <c r="D25" s="161"/>
      <c r="E25" s="230">
        <f>SUM(E24+F24)</f>
        <v>0.28000000000000003</v>
      </c>
      <c r="F25" s="231"/>
      <c r="G25" s="152"/>
      <c r="H25" s="153"/>
      <c r="I25" s="230">
        <f>SUM(I24+J24)</f>
        <v>0.28000000000000003</v>
      </c>
      <c r="J25" s="231"/>
      <c r="K25" s="152"/>
      <c r="L25" s="153"/>
      <c r="M25" s="230">
        <f>SUM(M24+N24)</f>
        <v>0.28000000000000003</v>
      </c>
      <c r="N25" s="231"/>
      <c r="O25" s="51"/>
      <c r="P25" s="42"/>
      <c r="Q25" s="12" t="s">
        <v>86</v>
      </c>
      <c r="R25" s="12"/>
      <c r="S25" s="127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2"/>
      <c r="U25" s="12"/>
      <c r="V25" s="12"/>
      <c r="W25" s="12"/>
      <c r="X25" s="12"/>
      <c r="Y25" s="12"/>
      <c r="Z25" s="12"/>
      <c r="AA25" s="12"/>
      <c r="AB25" s="12"/>
      <c r="AC25" s="127"/>
      <c r="AD25" s="130"/>
    </row>
    <row r="26" spans="1:30" s="15" customFormat="1" ht="51" customHeight="1" x14ac:dyDescent="0.25">
      <c r="B26" s="48"/>
      <c r="C26" s="48"/>
      <c r="D26" s="52"/>
      <c r="E26" s="52"/>
      <c r="F26" s="21"/>
      <c r="G26" s="46"/>
      <c r="H26" s="50"/>
      <c r="I26" s="49"/>
      <c r="J26" s="46"/>
      <c r="K26" s="50"/>
      <c r="L26" s="49"/>
      <c r="M26" s="46"/>
      <c r="N26" s="50"/>
      <c r="O26" s="42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30"/>
    </row>
    <row r="27" spans="1:30" s="15" customFormat="1" ht="15" x14ac:dyDescent="0.25">
      <c r="G27" s="46"/>
      <c r="H27" s="50"/>
      <c r="I27" s="49"/>
      <c r="J27" s="24" t="s">
        <v>91</v>
      </c>
      <c r="K27" s="17"/>
      <c r="L27" s="17"/>
      <c r="M27" s="17"/>
      <c r="N27" s="18"/>
      <c r="O27" s="18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30"/>
    </row>
    <row r="28" spans="1:30" s="15" customFormat="1" ht="15" x14ac:dyDescent="0.25">
      <c r="G28" s="46"/>
      <c r="H28" s="50"/>
      <c r="I28" s="49"/>
      <c r="J28" s="26" t="s">
        <v>43</v>
      </c>
      <c r="K28" s="19"/>
      <c r="L28" s="19"/>
      <c r="M28" s="19"/>
      <c r="N28" s="20"/>
      <c r="O28" s="20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30"/>
    </row>
    <row r="29" spans="1:30" s="15" customFormat="1" ht="15" x14ac:dyDescent="0.25">
      <c r="G29" s="46"/>
      <c r="H29" s="50"/>
      <c r="I29" s="49"/>
      <c r="J29" s="56" t="s">
        <v>44</v>
      </c>
      <c r="K29" s="54"/>
      <c r="L29" s="54"/>
      <c r="M29" s="54"/>
      <c r="N29" s="54"/>
      <c r="O29" s="55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30"/>
    </row>
    <row r="30" spans="1:30" ht="32.25" hidden="1" customHeight="1" x14ac:dyDescent="0.25">
      <c r="A30" s="59"/>
      <c r="B30" s="234" t="s">
        <v>78</v>
      </c>
      <c r="C30" s="235"/>
      <c r="D30" s="236"/>
      <c r="Q30" s="131"/>
      <c r="R30" s="131"/>
      <c r="S30" s="127"/>
      <c r="T30" s="127"/>
      <c r="U30" s="131"/>
      <c r="V30" s="131"/>
      <c r="W30" s="127"/>
      <c r="X30" s="127"/>
      <c r="Y30" s="131"/>
      <c r="Z30" s="131"/>
      <c r="AA30" s="127"/>
      <c r="AB30" s="127"/>
      <c r="AC30" s="131"/>
      <c r="AD30" s="131"/>
    </row>
    <row r="31" spans="1:30" ht="15" hidden="1" x14ac:dyDescent="0.25">
      <c r="A31" s="59" t="s">
        <v>77</v>
      </c>
      <c r="B31" s="135" t="s">
        <v>45</v>
      </c>
      <c r="C31" s="135" t="s">
        <v>46</v>
      </c>
      <c r="D31" s="135" t="s">
        <v>47</v>
      </c>
      <c r="F31" s="23"/>
      <c r="S31" s="127"/>
      <c r="T31" s="127"/>
      <c r="W31" s="127"/>
      <c r="X31" s="127"/>
      <c r="AA31" s="127"/>
      <c r="AB31" s="127"/>
    </row>
    <row r="32" spans="1:30" ht="18" hidden="1" customHeight="1" x14ac:dyDescent="0.25">
      <c r="A32" s="61">
        <v>1</v>
      </c>
      <c r="B32" s="133">
        <v>8.3000000000000007</v>
      </c>
      <c r="C32" s="133">
        <v>7</v>
      </c>
      <c r="D32" s="133">
        <v>6.2</v>
      </c>
      <c r="F32" s="23"/>
      <c r="S32" s="127"/>
      <c r="T32" s="127"/>
      <c r="W32" s="127"/>
      <c r="X32" s="127"/>
      <c r="AA32" s="127"/>
      <c r="AB32" s="127"/>
    </row>
    <row r="33" spans="1:28" hidden="1" x14ac:dyDescent="0.25">
      <c r="A33" s="57" t="s">
        <v>49</v>
      </c>
      <c r="B33" s="134">
        <f>E9</f>
        <v>0</v>
      </c>
      <c r="C33" s="134">
        <f>I9</f>
        <v>0</v>
      </c>
      <c r="D33" s="134">
        <f>M9</f>
        <v>0</v>
      </c>
      <c r="F33" s="23"/>
      <c r="S33" s="127"/>
      <c r="T33" s="127"/>
      <c r="W33" s="127"/>
      <c r="X33" s="127"/>
      <c r="AA33" s="127"/>
      <c r="AB33" s="127"/>
    </row>
    <row r="34" spans="1:28" ht="18" hidden="1" customHeight="1" x14ac:dyDescent="0.25">
      <c r="A34" s="61" t="s">
        <v>48</v>
      </c>
      <c r="B34" s="133">
        <v>10.5</v>
      </c>
      <c r="C34" s="133">
        <v>10.5</v>
      </c>
      <c r="D34" s="133">
        <v>10.5</v>
      </c>
      <c r="F34" s="23"/>
      <c r="S34" s="127"/>
      <c r="T34" s="127"/>
      <c r="W34" s="127"/>
      <c r="X34" s="127"/>
      <c r="AA34" s="127"/>
      <c r="AB34" s="127"/>
    </row>
    <row r="35" spans="1:28" hidden="1" x14ac:dyDescent="0.25">
      <c r="A35" s="57" t="s">
        <v>49</v>
      </c>
      <c r="B35" s="62">
        <f>E14+E15+F14+F15</f>
        <v>0</v>
      </c>
      <c r="C35" s="62">
        <f>I14+J14+I15+J15</f>
        <v>0</v>
      </c>
      <c r="D35" s="62">
        <f>M14+N14+M15+N15</f>
        <v>0</v>
      </c>
      <c r="S35" s="127"/>
      <c r="T35" s="127"/>
      <c r="W35" s="127"/>
      <c r="X35" s="127"/>
      <c r="AA35" s="127"/>
      <c r="AB35" s="127"/>
    </row>
    <row r="36" spans="1:28" x14ac:dyDescent="0.25">
      <c r="S36" s="127"/>
      <c r="T36" s="127"/>
      <c r="W36" s="127"/>
      <c r="X36" s="127"/>
      <c r="AA36" s="127"/>
      <c r="AB36" s="127"/>
    </row>
    <row r="37" spans="1:28" x14ac:dyDescent="0.25">
      <c r="A37" s="12" t="s">
        <v>92</v>
      </c>
      <c r="S37" s="127"/>
      <c r="T37" s="127"/>
      <c r="W37" s="127"/>
      <c r="X37" s="127"/>
      <c r="AA37" s="127"/>
      <c r="AB37" s="127"/>
    </row>
    <row r="38" spans="1:28" ht="15" x14ac:dyDescent="0.25">
      <c r="A38" s="144" t="str">
        <f>IF(S25=FALSE,"Upozornění: některá ze zadaných hodnot není číslo.","")</f>
        <v/>
      </c>
      <c r="S38" s="127"/>
      <c r="T38" s="127"/>
      <c r="W38" s="127"/>
      <c r="X38" s="127"/>
      <c r="AA38" s="127"/>
      <c r="AB38" s="127"/>
    </row>
    <row r="39" spans="1:28" ht="15" x14ac:dyDescent="0.25">
      <c r="A39" s="144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7"/>
      <c r="T39" s="127"/>
      <c r="W39" s="127"/>
      <c r="X39" s="127"/>
      <c r="AA39" s="127"/>
      <c r="AB39" s="127"/>
    </row>
    <row r="40" spans="1:28" x14ac:dyDescent="0.25">
      <c r="S40" s="127"/>
      <c r="T40" s="127"/>
      <c r="W40" s="127"/>
      <c r="X40" s="127"/>
      <c r="AA40" s="127"/>
      <c r="AB40" s="127"/>
    </row>
    <row r="41" spans="1:28" x14ac:dyDescent="0.25">
      <c r="S41" s="127"/>
      <c r="T41" s="127"/>
      <c r="W41" s="127"/>
      <c r="X41" s="127"/>
      <c r="AA41" s="127"/>
      <c r="AB41" s="127"/>
    </row>
    <row r="42" spans="1:28" x14ac:dyDescent="0.25">
      <c r="S42" s="127"/>
    </row>
    <row r="43" spans="1:28" x14ac:dyDescent="0.25">
      <c r="S43" s="127"/>
    </row>
    <row r="44" spans="1:28" x14ac:dyDescent="0.25">
      <c r="S44" s="127"/>
    </row>
  </sheetData>
  <sheetProtection algorithmName="SHA-512" hashValue="mbUJ240RzVuaqNbMjxOfiEBiN8t0AfSl2w9wZDBGXJYFChkrhqkU613z+hKPIb/zqCg3xWFMvBdoZ8fW/PpNXA==" saltValue="MwqWSaIc9tu0vqIxoANO0Q==" spinCount="100000" sheet="1" objects="1" scenarios="1"/>
  <mergeCells count="25">
    <mergeCell ref="M25:N25"/>
    <mergeCell ref="B21:C21"/>
    <mergeCell ref="B22:C22"/>
    <mergeCell ref="B23:C23"/>
    <mergeCell ref="B30:D30"/>
    <mergeCell ref="E25:F25"/>
    <mergeCell ref="I25:J25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I23" sqref="I23"/>
    </sheetView>
  </sheetViews>
  <sheetFormatPr defaultRowHeight="14.25" x14ac:dyDescent="0.25"/>
  <cols>
    <col min="1" max="1" width="10.140625" style="12" customWidth="1"/>
    <col min="2" max="2" width="18.140625" style="12" bestFit="1" customWidth="1"/>
    <col min="3" max="3" width="16.7109375" style="12" customWidth="1"/>
    <col min="4" max="4" width="13.7109375" style="12" customWidth="1"/>
    <col min="5" max="5" width="12.85546875" style="12" customWidth="1"/>
    <col min="6" max="6" width="12.42578125" style="12" customWidth="1"/>
    <col min="7" max="7" width="12.7109375" style="12" customWidth="1"/>
    <col min="8" max="8" width="13.7109375" style="12" customWidth="1"/>
    <col min="9" max="10" width="12.85546875" style="12" customWidth="1"/>
    <col min="11" max="11" width="12.7109375" style="12" customWidth="1"/>
    <col min="12" max="12" width="13.7109375" style="12" customWidth="1"/>
    <col min="13" max="14" width="12.85546875" style="12" customWidth="1"/>
    <col min="15" max="15" width="12.7109375" style="12" customWidth="1"/>
    <col min="16" max="16384" width="9.140625" style="12"/>
  </cols>
  <sheetData>
    <row r="1" spans="1:19" s="15" customFormat="1" x14ac:dyDescent="0.25">
      <c r="F1" s="40"/>
      <c r="G1" s="40"/>
      <c r="H1" s="40"/>
      <c r="I1" s="40"/>
      <c r="J1" s="40"/>
      <c r="K1" s="40"/>
      <c r="L1" s="40"/>
      <c r="M1" s="40"/>
      <c r="N1" s="40"/>
    </row>
    <row r="2" spans="1:19" s="15" customFormat="1" ht="18" x14ac:dyDescent="0.25">
      <c r="A2" s="41" t="s">
        <v>56</v>
      </c>
      <c r="B2" s="42"/>
      <c r="C2" s="42"/>
      <c r="D2" s="42"/>
      <c r="E2" s="42"/>
      <c r="F2" s="43"/>
      <c r="G2" s="43"/>
      <c r="H2" s="43"/>
      <c r="I2" s="43"/>
      <c r="P2" s="42"/>
    </row>
    <row r="3" spans="1:19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P3" s="42"/>
    </row>
    <row r="4" spans="1:19" s="15" customFormat="1" ht="20.100000000000001" customHeight="1" x14ac:dyDescent="0.25">
      <c r="A4" s="215" t="s">
        <v>79</v>
      </c>
      <c r="B4" s="216"/>
      <c r="C4" s="101" t="str">
        <f>'1_Ident_udaje'!C5:D5</f>
        <v>Broumovsko</v>
      </c>
      <c r="D4" s="100"/>
      <c r="E4" s="42"/>
      <c r="F4" s="43"/>
      <c r="G4" s="43"/>
      <c r="H4" s="43"/>
      <c r="I4" s="43"/>
      <c r="P4" s="42"/>
    </row>
    <row r="5" spans="1:19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  <c r="N5" s="43"/>
      <c r="O5" s="43"/>
      <c r="P5" s="42"/>
    </row>
    <row r="6" spans="1:19" s="15" customFormat="1" ht="24.95" customHeight="1" x14ac:dyDescent="0.25">
      <c r="A6" s="42"/>
      <c r="B6" s="42"/>
      <c r="C6" s="42"/>
      <c r="D6" s="217" t="s">
        <v>35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9"/>
      <c r="P6" s="42"/>
    </row>
    <row r="7" spans="1:19" s="15" customFormat="1" ht="24.95" customHeight="1" thickBot="1" x14ac:dyDescent="0.3">
      <c r="A7" s="42"/>
      <c r="B7" s="42"/>
      <c r="C7" s="42"/>
      <c r="D7" s="220" t="s">
        <v>36</v>
      </c>
      <c r="E7" s="221"/>
      <c r="F7" s="221"/>
      <c r="G7" s="221"/>
      <c r="H7" s="221" t="s">
        <v>37</v>
      </c>
      <c r="I7" s="221"/>
      <c r="J7" s="221"/>
      <c r="K7" s="221"/>
      <c r="L7" s="221" t="s">
        <v>38</v>
      </c>
      <c r="M7" s="221"/>
      <c r="N7" s="221"/>
      <c r="O7" s="222"/>
      <c r="P7" s="42"/>
      <c r="Q7" s="130"/>
      <c r="R7" s="130"/>
      <c r="S7" s="130"/>
    </row>
    <row r="8" spans="1:19" ht="61.5" customHeight="1" x14ac:dyDescent="0.25">
      <c r="A8" s="39" t="s">
        <v>28</v>
      </c>
      <c r="B8" s="213" t="s">
        <v>6</v>
      </c>
      <c r="C8" s="214"/>
      <c r="D8" s="105" t="s">
        <v>66</v>
      </c>
      <c r="E8" s="106" t="s">
        <v>67</v>
      </c>
      <c r="F8" s="106" t="s">
        <v>68</v>
      </c>
      <c r="G8" s="53" t="s">
        <v>69</v>
      </c>
      <c r="H8" s="105" t="s">
        <v>66</v>
      </c>
      <c r="I8" s="106" t="s">
        <v>67</v>
      </c>
      <c r="J8" s="106" t="s">
        <v>68</v>
      </c>
      <c r="K8" s="53" t="s">
        <v>69</v>
      </c>
      <c r="L8" s="105" t="s">
        <v>66</v>
      </c>
      <c r="M8" s="106" t="s">
        <v>67</v>
      </c>
      <c r="N8" s="106" t="s">
        <v>68</v>
      </c>
      <c r="O8" s="53" t="s">
        <v>69</v>
      </c>
      <c r="P8" s="11"/>
      <c r="Q8" s="127"/>
      <c r="R8" s="128"/>
      <c r="S8" s="131"/>
    </row>
    <row r="9" spans="1:19" ht="15" x14ac:dyDescent="0.25">
      <c r="A9" s="45">
        <v>1</v>
      </c>
      <c r="B9" s="225" t="s">
        <v>25</v>
      </c>
      <c r="C9" s="226"/>
      <c r="D9" s="109">
        <v>0</v>
      </c>
      <c r="E9" s="141">
        <f>ROUND('3_Nákladove_položky'!E9,2)</f>
        <v>0</v>
      </c>
      <c r="F9" s="5">
        <v>0</v>
      </c>
      <c r="G9" s="113" t="str">
        <f>IF(E9=0,"0%",F9/(F9+E9))</f>
        <v>0%</v>
      </c>
      <c r="H9" s="114">
        <v>0</v>
      </c>
      <c r="I9" s="141">
        <f>ROUND('3_Nákladove_položky'!I9,2)</f>
        <v>0</v>
      </c>
      <c r="J9" s="5">
        <v>0</v>
      </c>
      <c r="K9" s="113" t="str">
        <f>IF(I9=0,"0%",J9/(J9+I9))</f>
        <v>0%</v>
      </c>
      <c r="L9" s="109">
        <v>0</v>
      </c>
      <c r="M9" s="141">
        <f>ROUND('3_Nákladove_položky'!M9,2)</f>
        <v>0</v>
      </c>
      <c r="N9" s="5">
        <v>0</v>
      </c>
      <c r="O9" s="113" t="str">
        <f>IF(M9=0,"0%",N9/(N9+M9))</f>
        <v>0%</v>
      </c>
      <c r="P9" s="11"/>
      <c r="Q9" s="127"/>
      <c r="R9" s="128"/>
      <c r="S9" s="131"/>
    </row>
    <row r="10" spans="1:19" ht="15" x14ac:dyDescent="0.25">
      <c r="A10" s="45">
        <v>2</v>
      </c>
      <c r="B10" s="223" t="s">
        <v>18</v>
      </c>
      <c r="C10" s="224"/>
      <c r="D10" s="110">
        <v>0</v>
      </c>
      <c r="E10" s="141">
        <f>ROUND('3_Nákladove_položky'!E10,2)</f>
        <v>0</v>
      </c>
      <c r="F10" s="1">
        <v>0</v>
      </c>
      <c r="G10" s="113" t="str">
        <f>IF(E10=0,"0%",F10/(F10+E10))</f>
        <v>0%</v>
      </c>
      <c r="H10" s="115">
        <v>0</v>
      </c>
      <c r="I10" s="141">
        <f>ROUND('3_Nákladove_položky'!I10,2)</f>
        <v>0</v>
      </c>
      <c r="J10" s="1">
        <v>0</v>
      </c>
      <c r="K10" s="113" t="str">
        <f>IF(I10=0,"0%",J10/(J10+I10))</f>
        <v>0%</v>
      </c>
      <c r="L10" s="110">
        <v>0</v>
      </c>
      <c r="M10" s="141">
        <f>ROUND('3_Nákladove_položky'!M10,2)</f>
        <v>0</v>
      </c>
      <c r="N10" s="1">
        <v>0</v>
      </c>
      <c r="O10" s="113" t="str">
        <f>IF(M10=0,"0%",N10/(N10+M10))</f>
        <v>0%</v>
      </c>
      <c r="P10" s="11"/>
      <c r="Q10" s="127"/>
      <c r="R10" s="128"/>
      <c r="S10" s="131"/>
    </row>
    <row r="11" spans="1:19" ht="15" x14ac:dyDescent="0.25">
      <c r="A11" s="45">
        <v>3</v>
      </c>
      <c r="B11" s="227" t="s">
        <v>19</v>
      </c>
      <c r="C11" s="228"/>
      <c r="D11" s="111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3" t="str">
        <f>IF(E11=0,IF(F11=0,"0%",F11/(F11+E11)),F11/(F11+E11))</f>
        <v>0%</v>
      </c>
      <c r="H11" s="111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3" t="str">
        <f>IF(I11=0,IF(J11=0,"0%",J11/(J11+I11)),J11/(J11+I11))</f>
        <v>0%</v>
      </c>
      <c r="L11" s="111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3" t="str">
        <f>IF(M11=0,IF(N11=0,"0%",N11/(N11+M11)),N11/(N11+M11))</f>
        <v>0%</v>
      </c>
      <c r="P11" s="11"/>
      <c r="Q11" s="129"/>
      <c r="R11" s="128"/>
      <c r="S11" s="131"/>
    </row>
    <row r="12" spans="1:19" ht="15" x14ac:dyDescent="0.25">
      <c r="A12" s="45">
        <v>4</v>
      </c>
      <c r="B12" s="223" t="s">
        <v>1</v>
      </c>
      <c r="C12" s="224"/>
      <c r="D12" s="111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3" t="str">
        <f>IF(F12=0,"0%",F12/(F12+E12))</f>
        <v>0%</v>
      </c>
      <c r="H12" s="111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3" t="str">
        <f>IF(J12=0,"0%",J12/(J12+I12))</f>
        <v>0%</v>
      </c>
      <c r="L12" s="111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3" t="str">
        <f>IF(N12=0,"0%",N12/(N12+M12))</f>
        <v>0%</v>
      </c>
      <c r="P12" s="11"/>
      <c r="Q12" s="127"/>
      <c r="R12" s="128"/>
      <c r="S12" s="131"/>
    </row>
    <row r="13" spans="1:19" ht="15" x14ac:dyDescent="0.25">
      <c r="A13" s="45">
        <v>5</v>
      </c>
      <c r="B13" s="223" t="s">
        <v>8</v>
      </c>
      <c r="C13" s="224"/>
      <c r="D13" s="111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3" t="str">
        <f>IF(F13=0,"0%",F13/(F13+E13))</f>
        <v>0%</v>
      </c>
      <c r="H13" s="111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3" t="str">
        <f>IF(J13=0,"0%",J13/(J13+I13))</f>
        <v>0%</v>
      </c>
      <c r="L13" s="111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3" t="str">
        <f>IF(N13=0,"0%",N13/(N13+M13))</f>
        <v>0%</v>
      </c>
      <c r="P13" s="11"/>
      <c r="Q13" s="127"/>
      <c r="R13" s="128"/>
      <c r="S13" s="131"/>
    </row>
    <row r="14" spans="1:19" ht="15" x14ac:dyDescent="0.25">
      <c r="A14" s="45">
        <v>6</v>
      </c>
      <c r="B14" s="223" t="s">
        <v>0</v>
      </c>
      <c r="C14" s="224"/>
      <c r="D14" s="111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3" t="str">
        <f>IF(E14=0,IF(F14=0,"0%",F14/(F14+E14)),F14/(F14+E14))</f>
        <v>0%</v>
      </c>
      <c r="H14" s="111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3" t="str">
        <f>IF(I14=0,IF(J14=0,"0%",J14/(J14+I14)),J14/(J14+I14))</f>
        <v>0%</v>
      </c>
      <c r="L14" s="111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3" t="str">
        <f>IF(M14=0,IF(N14=0,"0%",N14/(N14+M14)),N14/(N14+M14))</f>
        <v>0%</v>
      </c>
      <c r="P14" s="11"/>
      <c r="Q14" s="127"/>
      <c r="R14" s="128"/>
      <c r="S14" s="131"/>
    </row>
    <row r="15" spans="1:19" s="15" customFormat="1" ht="15" x14ac:dyDescent="0.25">
      <c r="A15" s="45">
        <v>7</v>
      </c>
      <c r="B15" s="223" t="s">
        <v>20</v>
      </c>
      <c r="C15" s="224"/>
      <c r="D15" s="111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3" t="str">
        <f>IF(E15=0,IF(F15=0,"0%",F15/(F15+E15)),F15/(F15+E15))</f>
        <v>0%</v>
      </c>
      <c r="H15" s="111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3" t="str">
        <f>IF(I15=0,IF(J15=0,"0%",J15/(J15+I15)),J15/(J15+I15))</f>
        <v>0%</v>
      </c>
      <c r="L15" s="111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3" t="str">
        <f>IF(M15=0,IF(N15=0,"0%",N15/(N15+M15)),N15/(N15+M15))</f>
        <v>0%</v>
      </c>
      <c r="P15" s="42"/>
      <c r="Q15" s="127"/>
      <c r="R15" s="127"/>
      <c r="S15" s="130"/>
    </row>
    <row r="16" spans="1:19" s="15" customFormat="1" ht="15" x14ac:dyDescent="0.25">
      <c r="A16" s="45">
        <v>8</v>
      </c>
      <c r="B16" s="223" t="s">
        <v>4</v>
      </c>
      <c r="C16" s="224"/>
      <c r="D16" s="111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3" t="str">
        <f>IF(E16=0,IF(F16=0,"0%",F16/(F16+E16)),F16/(F16+E16))</f>
        <v>0%</v>
      </c>
      <c r="H16" s="111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3" t="str">
        <f>IF(I16=0,IF(J16=0,"0%",J16/(J16+I16)),J16/(J16+I16))</f>
        <v>0%</v>
      </c>
      <c r="L16" s="111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3" t="str">
        <f>IF(M16=0,IF(N16=0,"0%",N16/(N16+M16)),N16/(N16+M16))</f>
        <v>0%</v>
      </c>
      <c r="P16" s="42"/>
      <c r="Q16" s="127"/>
      <c r="R16" s="127"/>
      <c r="S16" s="130"/>
    </row>
    <row r="17" spans="1:19" s="15" customFormat="1" ht="15" x14ac:dyDescent="0.25">
      <c r="A17" s="45">
        <v>9</v>
      </c>
      <c r="B17" s="229" t="s">
        <v>21</v>
      </c>
      <c r="C17" s="203"/>
      <c r="D17" s="110">
        <v>0</v>
      </c>
      <c r="E17" s="142">
        <f>ROUND('3_Nákladove_položky'!E17,2)</f>
        <v>0</v>
      </c>
      <c r="F17" s="1">
        <v>0</v>
      </c>
      <c r="G17" s="113" t="str">
        <f>IF(E17=0,"0%",F17/(F17+E17))</f>
        <v>0%</v>
      </c>
      <c r="H17" s="115">
        <v>0</v>
      </c>
      <c r="I17" s="142">
        <f>ROUND('3_Nákladove_položky'!I17,2)</f>
        <v>0</v>
      </c>
      <c r="J17" s="1">
        <v>0</v>
      </c>
      <c r="K17" s="113" t="str">
        <f>IF(I17=0,"0%",J17/(J17+I17))</f>
        <v>0%</v>
      </c>
      <c r="L17" s="110">
        <v>0</v>
      </c>
      <c r="M17" s="142">
        <f>ROUND('3_Nákladove_položky'!M17,2)</f>
        <v>0</v>
      </c>
      <c r="N17" s="1">
        <v>0</v>
      </c>
      <c r="O17" s="113" t="str">
        <f>IF(M17=0,"0%",N17/(N17+M17))</f>
        <v>0%</v>
      </c>
      <c r="P17" s="42"/>
      <c r="Q17" s="127"/>
      <c r="R17" s="127"/>
      <c r="S17" s="130"/>
    </row>
    <row r="18" spans="1:19" ht="15" x14ac:dyDescent="0.25">
      <c r="A18" s="45">
        <v>10</v>
      </c>
      <c r="B18" s="223" t="s">
        <v>2</v>
      </c>
      <c r="C18" s="224"/>
      <c r="D18" s="110">
        <v>0</v>
      </c>
      <c r="E18" s="1">
        <v>0</v>
      </c>
      <c r="F18" s="1">
        <v>0</v>
      </c>
      <c r="G18" s="116" t="s">
        <v>9</v>
      </c>
      <c r="H18" s="115">
        <v>0</v>
      </c>
      <c r="I18" s="1">
        <v>0</v>
      </c>
      <c r="J18" s="1">
        <v>0</v>
      </c>
      <c r="K18" s="119" t="s">
        <v>9</v>
      </c>
      <c r="L18" s="110">
        <v>0</v>
      </c>
      <c r="M18" s="1">
        <v>0</v>
      </c>
      <c r="N18" s="1">
        <v>0</v>
      </c>
      <c r="O18" s="120" t="s">
        <v>9</v>
      </c>
      <c r="P18" s="11"/>
      <c r="Q18" s="127"/>
      <c r="R18" s="128"/>
      <c r="S18" s="131"/>
    </row>
    <row r="19" spans="1:19" s="15" customFormat="1" ht="15" x14ac:dyDescent="0.25">
      <c r="A19" s="45">
        <v>11</v>
      </c>
      <c r="B19" s="223" t="s">
        <v>3</v>
      </c>
      <c r="C19" s="224"/>
      <c r="D19" s="111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3" t="str">
        <f>IF(F19=0,"0%",F19/(F19+E19))</f>
        <v>0%</v>
      </c>
      <c r="H19" s="111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3" t="str">
        <f>IF(J19=0,"0%",J19/(J19+I19))</f>
        <v>0%</v>
      </c>
      <c r="L19" s="111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3" t="str">
        <f>IF(N19=0,"0%",N19/(N19+M19))</f>
        <v>0%</v>
      </c>
      <c r="P19" s="42"/>
      <c r="Q19" s="127"/>
      <c r="R19" s="127"/>
      <c r="S19" s="130"/>
    </row>
    <row r="20" spans="1:19" ht="15" x14ac:dyDescent="0.25">
      <c r="A20" s="45">
        <v>12</v>
      </c>
      <c r="B20" s="223" t="s">
        <v>22</v>
      </c>
      <c r="C20" s="224"/>
      <c r="D20" s="111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3" t="str">
        <f>IF(E20=0,IF(F20=0,"0%",F20/(F20+E20)),F20/(F20+E20))</f>
        <v>0%</v>
      </c>
      <c r="H20" s="111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3" t="str">
        <f>IF(I20=0,IF(J20=0,"0%",J20/(J20+I20)),J20/(J20+I20))</f>
        <v>0%</v>
      </c>
      <c r="L20" s="111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3" t="str">
        <f>IF(M20=0,IF(N20=0,"0%",N20/(N20+M20)),N20/(N20+M20))</f>
        <v>0%</v>
      </c>
      <c r="P20" s="11"/>
      <c r="Q20" s="127"/>
      <c r="R20" s="128"/>
      <c r="S20" s="131"/>
    </row>
    <row r="21" spans="1:19" ht="15" x14ac:dyDescent="0.25">
      <c r="A21" s="45">
        <v>13</v>
      </c>
      <c r="B21" s="223" t="s">
        <v>23</v>
      </c>
      <c r="C21" s="224"/>
      <c r="D21" s="111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3" t="str">
        <f>IF(E21=0,IF(F21=0,"0%",F21/(F21+E21)),F21/(F21+E21))</f>
        <v>0%</v>
      </c>
      <c r="H21" s="111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3" t="str">
        <f>IF(I21=0,IF(J21=0,"0%",J21/(J21+I21)),J21/(J21+I21))</f>
        <v>0%</v>
      </c>
      <c r="L21" s="111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3" t="str">
        <f>IF(M21=0,IF(N21=0,"0%",N21/(N21+M21)),N21/(N21+M21))</f>
        <v>0%</v>
      </c>
      <c r="P21" s="11"/>
      <c r="Q21" s="127"/>
      <c r="R21" s="128"/>
      <c r="S21" s="131"/>
    </row>
    <row r="22" spans="1:19" ht="15" x14ac:dyDescent="0.25">
      <c r="A22" s="45">
        <v>14</v>
      </c>
      <c r="B22" s="223" t="s">
        <v>24</v>
      </c>
      <c r="C22" s="224"/>
      <c r="D22" s="111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3" t="str">
        <f>IF(F22=0,"0%",F22/(F22+E22))</f>
        <v>0%</v>
      </c>
      <c r="H22" s="111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3" t="str">
        <f>IF(J22=0,"0%",J22/(J22+I22))</f>
        <v>0%</v>
      </c>
      <c r="L22" s="111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3" t="str">
        <f>IF(N22=0,"0%",N22/(N22+M22))</f>
        <v>0%</v>
      </c>
      <c r="P22" s="11"/>
      <c r="Q22" s="127"/>
      <c r="R22" s="128"/>
      <c r="S22" s="131"/>
    </row>
    <row r="23" spans="1:19" s="15" customFormat="1" ht="15.75" thickBot="1" x14ac:dyDescent="0.3">
      <c r="A23" s="47">
        <v>15</v>
      </c>
      <c r="B23" s="232" t="s">
        <v>26</v>
      </c>
      <c r="C23" s="233"/>
      <c r="D23" s="112">
        <v>0</v>
      </c>
      <c r="E23" s="2">
        <v>0</v>
      </c>
      <c r="F23" s="3">
        <v>0.28000000000000003</v>
      </c>
      <c r="G23" s="117">
        <f t="shared" ref="G23" si="0">F23/(F23+E23)</f>
        <v>1</v>
      </c>
      <c r="H23" s="118">
        <v>0</v>
      </c>
      <c r="I23" s="2">
        <v>0</v>
      </c>
      <c r="J23" s="3">
        <v>0.28000000000000003</v>
      </c>
      <c r="K23" s="117">
        <f t="shared" ref="K23" si="1">J23/(J23+I23)</f>
        <v>1</v>
      </c>
      <c r="L23" s="112">
        <v>0</v>
      </c>
      <c r="M23" s="2">
        <v>0</v>
      </c>
      <c r="N23" s="3">
        <v>0.28000000000000003</v>
      </c>
      <c r="O23" s="117">
        <f t="shared" ref="O23" si="2">N23/(N23+M23)</f>
        <v>1</v>
      </c>
      <c r="P23" s="42"/>
      <c r="Q23" s="127"/>
      <c r="R23" s="127"/>
      <c r="S23" s="130"/>
    </row>
    <row r="24" spans="1:19" s="15" customFormat="1" ht="15" x14ac:dyDescent="0.25">
      <c r="A24" s="42"/>
      <c r="B24" s="48"/>
      <c r="C24" s="48"/>
      <c r="D24" s="49"/>
      <c r="E24" s="46"/>
      <c r="F24" s="50"/>
      <c r="G24" s="51"/>
      <c r="H24" s="49"/>
      <c r="I24" s="46"/>
      <c r="J24" s="50"/>
      <c r="K24" s="51"/>
      <c r="L24" s="49"/>
      <c r="M24" s="46"/>
      <c r="N24" s="50"/>
      <c r="O24" s="51"/>
      <c r="P24" s="42"/>
      <c r="Q24" s="127"/>
      <c r="R24" s="127"/>
      <c r="S24" s="130"/>
    </row>
    <row r="25" spans="1:19" s="15" customFormat="1" ht="34.5" customHeight="1" x14ac:dyDescent="0.25">
      <c r="A25" s="42"/>
      <c r="B25" s="42"/>
      <c r="C25" s="48"/>
      <c r="D25" s="49"/>
      <c r="E25" s="46"/>
      <c r="F25" s="21"/>
      <c r="G25" s="51"/>
      <c r="H25" s="49"/>
      <c r="I25" s="46"/>
      <c r="J25" s="50"/>
      <c r="K25" s="51"/>
      <c r="L25" s="49"/>
      <c r="M25" s="46"/>
      <c r="N25" s="50"/>
      <c r="O25" s="51"/>
      <c r="P25" s="42"/>
      <c r="Q25" s="127"/>
      <c r="R25" s="127"/>
      <c r="S25" s="130"/>
    </row>
    <row r="26" spans="1:19" s="15" customFormat="1" ht="30" customHeight="1" x14ac:dyDescent="0.25">
      <c r="B26" s="48"/>
      <c r="C26" s="48"/>
      <c r="D26" s="52"/>
      <c r="E26" s="52"/>
      <c r="F26" s="21"/>
      <c r="G26" s="46"/>
      <c r="H26" s="50"/>
      <c r="I26" s="49"/>
      <c r="J26" s="46"/>
      <c r="K26" s="50"/>
      <c r="L26" s="49"/>
      <c r="M26" s="46"/>
      <c r="N26" s="50"/>
      <c r="O26" s="42"/>
      <c r="Q26" s="127"/>
      <c r="R26" s="127"/>
      <c r="S26" s="130"/>
    </row>
    <row r="27" spans="1:19" ht="32.25" customHeight="1" x14ac:dyDescent="0.25">
      <c r="A27" s="59"/>
      <c r="B27" s="234" t="s">
        <v>78</v>
      </c>
      <c r="C27" s="235"/>
      <c r="D27" s="236"/>
      <c r="F27" s="21"/>
      <c r="Q27" s="131"/>
      <c r="R27" s="131"/>
      <c r="S27" s="131"/>
    </row>
    <row r="28" spans="1:19" ht="15" x14ac:dyDescent="0.25">
      <c r="A28" s="59" t="s">
        <v>77</v>
      </c>
      <c r="B28" s="135" t="s">
        <v>45</v>
      </c>
      <c r="C28" s="135" t="s">
        <v>46</v>
      </c>
      <c r="D28" s="135" t="s">
        <v>47</v>
      </c>
    </row>
    <row r="29" spans="1:19" ht="18" customHeight="1" x14ac:dyDescent="0.25">
      <c r="A29" s="61">
        <v>1</v>
      </c>
      <c r="B29" s="133">
        <v>8.3000000000000007</v>
      </c>
      <c r="C29" s="133">
        <v>7</v>
      </c>
      <c r="D29" s="133">
        <v>6.2</v>
      </c>
      <c r="J29" s="24" t="s">
        <v>41</v>
      </c>
      <c r="K29" s="17"/>
      <c r="L29" s="17"/>
      <c r="M29" s="17"/>
      <c r="N29" s="18"/>
      <c r="O29" s="18"/>
    </row>
    <row r="30" spans="1:19" x14ac:dyDescent="0.25">
      <c r="A30" s="57" t="s">
        <v>49</v>
      </c>
      <c r="B30" s="134">
        <f>E9</f>
        <v>0</v>
      </c>
      <c r="C30" s="134">
        <f>I9</f>
        <v>0</v>
      </c>
      <c r="D30" s="134">
        <f>M9</f>
        <v>0</v>
      </c>
      <c r="J30" s="26" t="s">
        <v>43</v>
      </c>
      <c r="K30" s="19"/>
      <c r="L30" s="19"/>
      <c r="M30" s="19"/>
      <c r="N30" s="20"/>
      <c r="O30" s="20"/>
    </row>
    <row r="31" spans="1:19" ht="18" customHeight="1" x14ac:dyDescent="0.25">
      <c r="A31" s="61" t="s">
        <v>48</v>
      </c>
      <c r="B31" s="133">
        <v>10.5</v>
      </c>
      <c r="C31" s="133">
        <v>10.5</v>
      </c>
      <c r="D31" s="133">
        <v>10.5</v>
      </c>
      <c r="J31" s="56" t="s">
        <v>44</v>
      </c>
      <c r="K31" s="54"/>
      <c r="L31" s="54"/>
      <c r="M31" s="54"/>
      <c r="N31" s="54"/>
      <c r="O31" s="55"/>
    </row>
    <row r="32" spans="1:19" x14ac:dyDescent="0.25">
      <c r="A32" s="57" t="s">
        <v>49</v>
      </c>
      <c r="B32" s="62">
        <f>E14+E15+F14+F15</f>
        <v>0</v>
      </c>
      <c r="C32" s="62">
        <f>I14+J14+I15+J15</f>
        <v>0</v>
      </c>
      <c r="D32" s="62">
        <f>M14+N14+M15+N15</f>
        <v>0</v>
      </c>
    </row>
  </sheetData>
  <sheetProtection algorithmName="SHA-512" hashValue="anakuaA14gbYj7oRyrz5V9KJgy4fhEE1y1wOcTVJFndZb0PWn08BzGFSnppQa527IurTuhjdjlr1/rPx9HOrmw==" saltValue="TcC6vAuCosyYXpvcyXuq8Q==" spinCount="100000" sheet="1" objects="1" scenarios="1"/>
  <mergeCells count="22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1" customWidth="1"/>
    <col min="2" max="2" width="17" style="12" customWidth="1"/>
    <col min="3" max="3" width="25.28515625" style="12" customWidth="1"/>
    <col min="4" max="9" width="11.5703125" style="12" customWidth="1"/>
    <col min="10" max="14" width="9.140625" style="12"/>
    <col min="15" max="15" width="0" style="12" hidden="1" customWidth="1"/>
    <col min="16" max="16" width="12.7109375" style="12" hidden="1" customWidth="1"/>
    <col min="17" max="17" width="13.140625" style="12" hidden="1" customWidth="1"/>
    <col min="18" max="18" width="14.5703125" style="12" hidden="1" customWidth="1"/>
    <col min="19" max="19" width="15" style="12" customWidth="1"/>
    <col min="20" max="16384" width="9.140625" style="12"/>
  </cols>
  <sheetData>
    <row r="2" spans="1:18" s="15" customFormat="1" ht="18" x14ac:dyDescent="0.25">
      <c r="A2" s="41" t="s">
        <v>93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8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8" s="15" customFormat="1" ht="20.100000000000001" customHeight="1" x14ac:dyDescent="0.25">
      <c r="A4" s="215" t="s">
        <v>79</v>
      </c>
      <c r="B4" s="216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8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8" ht="24.95" customHeight="1" thickBot="1" x14ac:dyDescent="0.3">
      <c r="D6" s="241" t="s">
        <v>35</v>
      </c>
      <c r="E6" s="242"/>
      <c r="F6" s="242"/>
      <c r="G6" s="242"/>
      <c r="H6" s="242"/>
      <c r="I6" s="243"/>
    </row>
    <row r="7" spans="1:18" ht="24.95" customHeight="1" thickBot="1" x14ac:dyDescent="0.3">
      <c r="A7" s="42"/>
      <c r="B7" s="42"/>
      <c r="C7" s="42"/>
      <c r="D7" s="244" t="s">
        <v>36</v>
      </c>
      <c r="E7" s="245"/>
      <c r="F7" s="244" t="s">
        <v>37</v>
      </c>
      <c r="G7" s="245"/>
      <c r="H7" s="244" t="s">
        <v>38</v>
      </c>
      <c r="I7" s="246"/>
    </row>
    <row r="8" spans="1:18" ht="63" customHeight="1" thickBot="1" x14ac:dyDescent="0.3">
      <c r="A8" s="63" t="s">
        <v>28</v>
      </c>
      <c r="B8" s="237" t="s">
        <v>6</v>
      </c>
      <c r="C8" s="238"/>
      <c r="D8" s="239" t="s">
        <v>71</v>
      </c>
      <c r="E8" s="240"/>
      <c r="F8" s="239" t="s">
        <v>71</v>
      </c>
      <c r="G8" s="240"/>
      <c r="H8" s="239" t="s">
        <v>71</v>
      </c>
      <c r="I8" s="240"/>
    </row>
    <row r="9" spans="1:18" ht="15" customHeight="1" x14ac:dyDescent="0.25">
      <c r="A9" s="64">
        <v>1</v>
      </c>
      <c r="B9" s="247" t="s">
        <v>25</v>
      </c>
      <c r="C9" s="225"/>
      <c r="D9" s="248">
        <v>0</v>
      </c>
      <c r="E9" s="249"/>
      <c r="F9" s="248">
        <v>0</v>
      </c>
      <c r="G9" s="249"/>
      <c r="H9" s="248">
        <v>0</v>
      </c>
      <c r="I9" s="249"/>
      <c r="P9" s="12" t="b">
        <f>ISNUMBER(D9)</f>
        <v>1</v>
      </c>
      <c r="Q9" s="12" t="b">
        <f>ISNUMBER(F9)</f>
        <v>1</v>
      </c>
      <c r="R9" s="12" t="b">
        <f>ISNUMBER(H9)</f>
        <v>1</v>
      </c>
    </row>
    <row r="10" spans="1:18" ht="15" customHeight="1" x14ac:dyDescent="0.25">
      <c r="A10" s="65">
        <v>2</v>
      </c>
      <c r="B10" s="250" t="s">
        <v>18</v>
      </c>
      <c r="C10" s="223"/>
      <c r="D10" s="251">
        <v>0</v>
      </c>
      <c r="E10" s="252"/>
      <c r="F10" s="251">
        <v>0</v>
      </c>
      <c r="G10" s="252"/>
      <c r="H10" s="251">
        <v>0</v>
      </c>
      <c r="I10" s="252"/>
      <c r="P10" s="12" t="b">
        <f t="shared" ref="P10:P23" si="0">ISNUMBER(D10)</f>
        <v>1</v>
      </c>
      <c r="Q10" s="12" t="b">
        <f t="shared" ref="Q10:Q22" si="1">ISNUMBER(F10)</f>
        <v>1</v>
      </c>
      <c r="R10" s="12" t="b">
        <f t="shared" ref="R10:R23" si="2">ISNUMBER(H10)</f>
        <v>1</v>
      </c>
    </row>
    <row r="11" spans="1:18" ht="15" customHeight="1" x14ac:dyDescent="0.25">
      <c r="A11" s="65">
        <v>3</v>
      </c>
      <c r="B11" s="250" t="s">
        <v>19</v>
      </c>
      <c r="C11" s="223"/>
      <c r="D11" s="251">
        <v>0</v>
      </c>
      <c r="E11" s="252"/>
      <c r="F11" s="251">
        <v>0</v>
      </c>
      <c r="G11" s="252"/>
      <c r="H11" s="251">
        <v>0</v>
      </c>
      <c r="I11" s="252"/>
      <c r="P11" s="12" t="b">
        <f t="shared" si="0"/>
        <v>1</v>
      </c>
      <c r="Q11" s="12" t="b">
        <f t="shared" si="1"/>
        <v>1</v>
      </c>
      <c r="R11" s="12" t="b">
        <f t="shared" si="2"/>
        <v>1</v>
      </c>
    </row>
    <row r="12" spans="1:18" ht="15" customHeight="1" x14ac:dyDescent="0.25">
      <c r="A12" s="65">
        <v>4</v>
      </c>
      <c r="B12" s="250" t="s">
        <v>1</v>
      </c>
      <c r="C12" s="223"/>
      <c r="D12" s="253">
        <v>0</v>
      </c>
      <c r="E12" s="254"/>
      <c r="F12" s="255">
        <v>0</v>
      </c>
      <c r="G12" s="255"/>
      <c r="H12" s="253">
        <v>0</v>
      </c>
      <c r="I12" s="254"/>
      <c r="P12" s="12" t="b">
        <f t="shared" si="0"/>
        <v>1</v>
      </c>
      <c r="Q12" s="12" t="b">
        <f t="shared" si="1"/>
        <v>1</v>
      </c>
      <c r="R12" s="12" t="b">
        <f t="shared" si="2"/>
        <v>1</v>
      </c>
    </row>
    <row r="13" spans="1:18" ht="15" customHeight="1" x14ac:dyDescent="0.25">
      <c r="A13" s="65">
        <v>5</v>
      </c>
      <c r="B13" s="250" t="s">
        <v>8</v>
      </c>
      <c r="C13" s="223"/>
      <c r="D13" s="253">
        <v>0</v>
      </c>
      <c r="E13" s="254"/>
      <c r="F13" s="255">
        <v>0</v>
      </c>
      <c r="G13" s="255"/>
      <c r="H13" s="253">
        <v>0</v>
      </c>
      <c r="I13" s="254"/>
      <c r="P13" s="12" t="b">
        <f t="shared" si="0"/>
        <v>1</v>
      </c>
      <c r="Q13" s="12" t="b">
        <f t="shared" si="1"/>
        <v>1</v>
      </c>
      <c r="R13" s="12" t="b">
        <f t="shared" si="2"/>
        <v>1</v>
      </c>
    </row>
    <row r="14" spans="1:18" ht="15" customHeight="1" x14ac:dyDescent="0.25">
      <c r="A14" s="65">
        <v>6</v>
      </c>
      <c r="B14" s="250" t="s">
        <v>0</v>
      </c>
      <c r="C14" s="223"/>
      <c r="D14" s="251">
        <v>0</v>
      </c>
      <c r="E14" s="252"/>
      <c r="F14" s="251">
        <v>0</v>
      </c>
      <c r="G14" s="252"/>
      <c r="H14" s="251">
        <v>0</v>
      </c>
      <c r="I14" s="252"/>
      <c r="P14" s="12" t="b">
        <f t="shared" si="0"/>
        <v>1</v>
      </c>
      <c r="Q14" s="12" t="b">
        <f t="shared" si="1"/>
        <v>1</v>
      </c>
      <c r="R14" s="12" t="b">
        <f t="shared" si="2"/>
        <v>1</v>
      </c>
    </row>
    <row r="15" spans="1:18" ht="15" customHeight="1" x14ac:dyDescent="0.25">
      <c r="A15" s="65">
        <v>7</v>
      </c>
      <c r="B15" s="250" t="s">
        <v>20</v>
      </c>
      <c r="C15" s="223"/>
      <c r="D15" s="251">
        <v>0</v>
      </c>
      <c r="E15" s="252"/>
      <c r="F15" s="251">
        <v>0</v>
      </c>
      <c r="G15" s="252"/>
      <c r="H15" s="251">
        <v>0</v>
      </c>
      <c r="I15" s="252"/>
      <c r="P15" s="12" t="b">
        <f t="shared" si="0"/>
        <v>1</v>
      </c>
      <c r="Q15" s="12" t="b">
        <f t="shared" si="1"/>
        <v>1</v>
      </c>
      <c r="R15" s="12" t="b">
        <f t="shared" si="2"/>
        <v>1</v>
      </c>
    </row>
    <row r="16" spans="1:18" ht="15" customHeight="1" x14ac:dyDescent="0.25">
      <c r="A16" s="65">
        <v>8</v>
      </c>
      <c r="B16" s="250" t="s">
        <v>4</v>
      </c>
      <c r="C16" s="223"/>
      <c r="D16" s="251">
        <v>0</v>
      </c>
      <c r="E16" s="252"/>
      <c r="F16" s="251">
        <v>0</v>
      </c>
      <c r="G16" s="252"/>
      <c r="H16" s="251">
        <v>0</v>
      </c>
      <c r="I16" s="252"/>
      <c r="P16" s="12" t="b">
        <f t="shared" si="0"/>
        <v>1</v>
      </c>
      <c r="Q16" s="12" t="b">
        <f t="shared" si="1"/>
        <v>1</v>
      </c>
      <c r="R16" s="12" t="b">
        <f t="shared" si="2"/>
        <v>1</v>
      </c>
    </row>
    <row r="17" spans="1:18" ht="15" customHeight="1" x14ac:dyDescent="0.25">
      <c r="A17" s="65">
        <v>9</v>
      </c>
      <c r="B17" s="256" t="s">
        <v>21</v>
      </c>
      <c r="C17" s="192"/>
      <c r="D17" s="251">
        <v>0</v>
      </c>
      <c r="E17" s="252"/>
      <c r="F17" s="251">
        <v>0</v>
      </c>
      <c r="G17" s="252"/>
      <c r="H17" s="251">
        <v>0</v>
      </c>
      <c r="I17" s="252"/>
      <c r="P17" s="12" t="b">
        <f t="shared" si="0"/>
        <v>1</v>
      </c>
      <c r="Q17" s="12" t="b">
        <f t="shared" si="1"/>
        <v>1</v>
      </c>
      <c r="R17" s="12" t="b">
        <f t="shared" si="2"/>
        <v>1</v>
      </c>
    </row>
    <row r="18" spans="1:18" ht="15" customHeight="1" x14ac:dyDescent="0.25">
      <c r="A18" s="65">
        <v>10</v>
      </c>
      <c r="B18" s="250" t="s">
        <v>2</v>
      </c>
      <c r="C18" s="223"/>
      <c r="D18" s="253">
        <v>0</v>
      </c>
      <c r="E18" s="254"/>
      <c r="F18" s="255">
        <v>0</v>
      </c>
      <c r="G18" s="255"/>
      <c r="H18" s="253">
        <v>0</v>
      </c>
      <c r="I18" s="254"/>
      <c r="P18" s="12" t="b">
        <f t="shared" si="0"/>
        <v>1</v>
      </c>
      <c r="Q18" s="12" t="b">
        <f t="shared" si="1"/>
        <v>1</v>
      </c>
      <c r="R18" s="12" t="b">
        <f t="shared" si="2"/>
        <v>1</v>
      </c>
    </row>
    <row r="19" spans="1:18" ht="15" customHeight="1" x14ac:dyDescent="0.25">
      <c r="A19" s="65">
        <v>11</v>
      </c>
      <c r="B19" s="250" t="s">
        <v>3</v>
      </c>
      <c r="C19" s="223"/>
      <c r="D19" s="253">
        <v>0</v>
      </c>
      <c r="E19" s="254"/>
      <c r="F19" s="255">
        <v>0</v>
      </c>
      <c r="G19" s="255"/>
      <c r="H19" s="253">
        <v>0</v>
      </c>
      <c r="I19" s="254"/>
      <c r="P19" s="12" t="b">
        <f t="shared" si="0"/>
        <v>1</v>
      </c>
      <c r="Q19" s="12" t="b">
        <f t="shared" si="1"/>
        <v>1</v>
      </c>
      <c r="R19" s="12" t="b">
        <f t="shared" si="2"/>
        <v>1</v>
      </c>
    </row>
    <row r="20" spans="1:18" ht="15" customHeight="1" x14ac:dyDescent="0.25">
      <c r="A20" s="65">
        <v>12</v>
      </c>
      <c r="B20" s="250" t="s">
        <v>22</v>
      </c>
      <c r="C20" s="223"/>
      <c r="D20" s="251">
        <v>0</v>
      </c>
      <c r="E20" s="252"/>
      <c r="F20" s="251">
        <v>0</v>
      </c>
      <c r="G20" s="252"/>
      <c r="H20" s="251">
        <v>0</v>
      </c>
      <c r="I20" s="252"/>
      <c r="P20" s="12" t="b">
        <f t="shared" si="0"/>
        <v>1</v>
      </c>
      <c r="Q20" s="12" t="b">
        <f t="shared" si="1"/>
        <v>1</v>
      </c>
      <c r="R20" s="12" t="b">
        <f t="shared" si="2"/>
        <v>1</v>
      </c>
    </row>
    <row r="21" spans="1:18" ht="15" customHeight="1" x14ac:dyDescent="0.25">
      <c r="A21" s="65">
        <v>13</v>
      </c>
      <c r="B21" s="250" t="s">
        <v>23</v>
      </c>
      <c r="C21" s="223"/>
      <c r="D21" s="251">
        <v>0</v>
      </c>
      <c r="E21" s="252"/>
      <c r="F21" s="251">
        <v>0</v>
      </c>
      <c r="G21" s="252"/>
      <c r="H21" s="251">
        <v>0</v>
      </c>
      <c r="I21" s="252"/>
      <c r="P21" s="12" t="b">
        <f t="shared" si="0"/>
        <v>1</v>
      </c>
      <c r="Q21" s="12" t="b">
        <f t="shared" si="1"/>
        <v>1</v>
      </c>
      <c r="R21" s="12" t="b">
        <f t="shared" si="2"/>
        <v>1</v>
      </c>
    </row>
    <row r="22" spans="1:18" ht="15" customHeight="1" x14ac:dyDescent="0.25">
      <c r="A22" s="65">
        <v>14</v>
      </c>
      <c r="B22" s="250" t="s">
        <v>24</v>
      </c>
      <c r="C22" s="223"/>
      <c r="D22" s="257">
        <v>0</v>
      </c>
      <c r="E22" s="258"/>
      <c r="F22" s="257">
        <v>0</v>
      </c>
      <c r="G22" s="258"/>
      <c r="H22" s="257">
        <v>0</v>
      </c>
      <c r="I22" s="258"/>
      <c r="P22" s="12" t="b">
        <f t="shared" si="0"/>
        <v>1</v>
      </c>
      <c r="Q22" s="12" t="b">
        <f t="shared" si="1"/>
        <v>1</v>
      </c>
      <c r="R22" s="12" t="b">
        <f t="shared" si="2"/>
        <v>1</v>
      </c>
    </row>
    <row r="23" spans="1:18" ht="15" customHeight="1" thickBot="1" x14ac:dyDescent="0.3">
      <c r="A23" s="66">
        <v>15</v>
      </c>
      <c r="B23" s="259" t="s">
        <v>26</v>
      </c>
      <c r="C23" s="232"/>
      <c r="D23" s="260">
        <v>0</v>
      </c>
      <c r="E23" s="261"/>
      <c r="F23" s="262">
        <v>0</v>
      </c>
      <c r="G23" s="262"/>
      <c r="H23" s="260">
        <v>0</v>
      </c>
      <c r="I23" s="261"/>
      <c r="P23" s="12" t="b">
        <f t="shared" si="0"/>
        <v>1</v>
      </c>
      <c r="Q23" s="12" t="b">
        <f>ISNUMBER(F23)</f>
        <v>1</v>
      </c>
      <c r="R23" s="12" t="b">
        <f t="shared" si="2"/>
        <v>1</v>
      </c>
    </row>
    <row r="24" spans="1:18" s="15" customFormat="1" ht="15" customHeight="1" thickBot="1" x14ac:dyDescent="0.3">
      <c r="A24" s="42"/>
      <c r="B24" s="67"/>
      <c r="C24" s="67"/>
      <c r="D24" s="68"/>
      <c r="E24" s="68"/>
      <c r="F24" s="68"/>
      <c r="G24" s="68"/>
      <c r="H24" s="68"/>
      <c r="I24" s="68"/>
    </row>
    <row r="25" spans="1:18" ht="34.5" customHeight="1" thickBot="1" x14ac:dyDescent="0.3">
      <c r="A25" s="263" t="s">
        <v>83</v>
      </c>
      <c r="B25" s="264"/>
      <c r="C25" s="265"/>
      <c r="D25" s="266">
        <f>SUM('4_Nákl_na_1kmnad rámec_Ref_prep'!D9:E23)</f>
        <v>0</v>
      </c>
      <c r="E25" s="266"/>
      <c r="F25" s="267">
        <f>SUM('4_Nákl_na_1kmnad rámec_Ref_prep'!F9:G23)</f>
        <v>0</v>
      </c>
      <c r="G25" s="268"/>
      <c r="H25" s="266">
        <f>SUM('4_Nákl_na_1kmnad rámec_Ref_prep'!H9:I23)</f>
        <v>0</v>
      </c>
      <c r="I25" s="268"/>
      <c r="O25" s="12" t="s">
        <v>87</v>
      </c>
      <c r="P25" s="12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8" ht="30.75" customHeight="1" thickBot="1" x14ac:dyDescent="0.3">
      <c r="A26" s="271" t="s">
        <v>84</v>
      </c>
      <c r="B26" s="272"/>
      <c r="C26" s="273"/>
      <c r="D26" s="274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74"/>
      <c r="F26" s="274"/>
      <c r="G26" s="274"/>
      <c r="H26" s="274"/>
      <c r="I26" s="275"/>
    </row>
    <row r="27" spans="1:18" s="15" customFormat="1" ht="15" x14ac:dyDescent="0.25">
      <c r="A27" s="42"/>
      <c r="B27" s="44"/>
      <c r="C27" s="67"/>
      <c r="D27" s="68"/>
      <c r="E27" s="68"/>
      <c r="F27" s="68"/>
      <c r="G27" s="68"/>
      <c r="H27" s="68"/>
      <c r="I27" s="68"/>
    </row>
    <row r="28" spans="1:18" s="15" customFormat="1" ht="15" x14ac:dyDescent="0.25">
      <c r="A28" s="24" t="s">
        <v>91</v>
      </c>
      <c r="B28" s="24"/>
      <c r="C28" s="24"/>
      <c r="D28" s="24"/>
      <c r="E28" s="24"/>
      <c r="F28" s="24"/>
      <c r="G28" s="24"/>
      <c r="H28" s="68"/>
      <c r="I28" s="68"/>
    </row>
    <row r="29" spans="1:18" s="15" customFormat="1" ht="15" x14ac:dyDescent="0.25">
      <c r="A29" s="26" t="s">
        <v>43</v>
      </c>
      <c r="B29" s="26"/>
      <c r="C29" s="26"/>
      <c r="D29" s="26"/>
      <c r="E29" s="26"/>
      <c r="F29" s="26"/>
      <c r="G29" s="26"/>
      <c r="H29" s="68"/>
      <c r="I29" s="68"/>
    </row>
    <row r="30" spans="1:18" x14ac:dyDescent="0.25">
      <c r="A30" s="56" t="s">
        <v>44</v>
      </c>
      <c r="B30" s="56"/>
      <c r="C30" s="56"/>
      <c r="D30" s="56"/>
      <c r="E30" s="56"/>
      <c r="F30" s="56"/>
      <c r="G30" s="56"/>
      <c r="H30" s="15"/>
      <c r="I30" s="15"/>
    </row>
    <row r="31" spans="1:18" x14ac:dyDescent="0.25">
      <c r="A31" s="42"/>
      <c r="B31" s="15"/>
      <c r="C31" s="15"/>
      <c r="D31" s="15"/>
      <c r="E31" s="15"/>
      <c r="F31" s="15"/>
      <c r="G31" s="15"/>
      <c r="H31" s="15"/>
      <c r="I31" s="15"/>
    </row>
    <row r="32" spans="1:18" ht="15" hidden="1" x14ac:dyDescent="0.25">
      <c r="A32" s="59"/>
      <c r="B32" s="276" t="s">
        <v>78</v>
      </c>
      <c r="C32" s="276"/>
      <c r="D32" s="276"/>
      <c r="E32" s="276"/>
      <c r="F32" s="15"/>
    </row>
    <row r="33" spans="1:13" ht="15" hidden="1" x14ac:dyDescent="0.25">
      <c r="A33" s="61" t="s">
        <v>77</v>
      </c>
      <c r="B33" s="135" t="s">
        <v>45</v>
      </c>
      <c r="C33" s="135" t="s">
        <v>46</v>
      </c>
      <c r="D33" s="276" t="s">
        <v>47</v>
      </c>
      <c r="E33" s="276"/>
    </row>
    <row r="34" spans="1:13" hidden="1" x14ac:dyDescent="0.25">
      <c r="A34" s="61">
        <v>1</v>
      </c>
      <c r="B34" s="133">
        <v>8.3000000000000007</v>
      </c>
      <c r="C34" s="133">
        <v>7</v>
      </c>
      <c r="D34" s="269">
        <v>6.2</v>
      </c>
      <c r="E34" s="269"/>
      <c r="H34" s="17"/>
      <c r="I34" s="17"/>
      <c r="J34" s="17"/>
      <c r="K34" s="18"/>
      <c r="L34" s="18"/>
      <c r="M34" s="18"/>
    </row>
    <row r="35" spans="1:13" hidden="1" x14ac:dyDescent="0.25">
      <c r="A35" s="57" t="s">
        <v>49</v>
      </c>
      <c r="B35" s="134">
        <f>D9</f>
        <v>0</v>
      </c>
      <c r="C35" s="134">
        <f>F9</f>
        <v>0</v>
      </c>
      <c r="D35" s="270">
        <f>H9</f>
        <v>0</v>
      </c>
      <c r="E35" s="270"/>
      <c r="H35" s="19"/>
      <c r="I35" s="19"/>
      <c r="J35" s="19"/>
      <c r="K35" s="20"/>
      <c r="L35" s="20"/>
      <c r="M35" s="20"/>
    </row>
    <row r="36" spans="1:13" hidden="1" x14ac:dyDescent="0.25">
      <c r="A36" s="61" t="s">
        <v>48</v>
      </c>
      <c r="B36" s="133">
        <v>10.5</v>
      </c>
      <c r="C36" s="133">
        <v>10.5</v>
      </c>
      <c r="D36" s="269">
        <v>10.5</v>
      </c>
      <c r="E36" s="269"/>
      <c r="H36" s="54"/>
      <c r="I36" s="54"/>
      <c r="J36" s="54"/>
      <c r="K36" s="54"/>
      <c r="L36" s="55"/>
      <c r="M36" s="55"/>
    </row>
    <row r="37" spans="1:13" hidden="1" x14ac:dyDescent="0.25">
      <c r="A37" s="57" t="s">
        <v>49</v>
      </c>
      <c r="B37" s="134">
        <f>D14+D15</f>
        <v>0</v>
      </c>
      <c r="C37" s="134">
        <f>F14+F15</f>
        <v>0</v>
      </c>
      <c r="D37" s="270">
        <f>H14+H15</f>
        <v>0</v>
      </c>
      <c r="E37" s="270"/>
    </row>
    <row r="39" spans="1:13" x14ac:dyDescent="0.25">
      <c r="A39" s="11" t="s">
        <v>92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2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2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2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2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7"/>
    </row>
  </sheetData>
  <sheetProtection algorithmName="SHA-512" hashValue="LczF7SvkP26cLGOtWKkEDE/upnu/SajousP90A/0u3XOPOErEFJ/52LXAYBMp3gTwny30UHPL/BzMiAcYw+log==" saltValue="GWi3ewgaQg513SIODqnzgw==" spinCount="100000" sheet="1" objects="1" scenarios="1"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1" customWidth="1"/>
    <col min="2" max="2" width="17" style="12" customWidth="1"/>
    <col min="3" max="3" width="25.28515625" style="12" customWidth="1"/>
    <col min="4" max="9" width="11.5703125" style="12" customWidth="1"/>
    <col min="10" max="16" width="9.140625" style="12"/>
    <col min="17" max="17" width="13.140625" style="12" customWidth="1"/>
    <col min="18" max="18" width="14.5703125" style="12" customWidth="1"/>
    <col min="19" max="19" width="15" style="12" customWidth="1"/>
    <col min="20" max="16384" width="9.140625" style="12"/>
  </cols>
  <sheetData>
    <row r="2" spans="1:13" s="15" customFormat="1" ht="18" x14ac:dyDescent="0.25">
      <c r="A2" s="41" t="s">
        <v>70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3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3" s="15" customFormat="1" ht="20.100000000000001" customHeight="1" x14ac:dyDescent="0.25">
      <c r="A4" s="215" t="s">
        <v>79</v>
      </c>
      <c r="B4" s="216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3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3" ht="24.95" customHeight="1" thickBot="1" x14ac:dyDescent="0.3">
      <c r="D6" s="283" t="s">
        <v>35</v>
      </c>
      <c r="E6" s="284"/>
      <c r="F6" s="284"/>
      <c r="G6" s="284"/>
      <c r="H6" s="284"/>
      <c r="I6" s="285"/>
    </row>
    <row r="7" spans="1:13" ht="24.95" customHeight="1" thickBot="1" x14ac:dyDescent="0.3">
      <c r="A7" s="42"/>
      <c r="B7" s="42"/>
      <c r="C7" s="42"/>
      <c r="D7" s="279" t="s">
        <v>36</v>
      </c>
      <c r="E7" s="280"/>
      <c r="F7" s="279" t="s">
        <v>37</v>
      </c>
      <c r="G7" s="280"/>
      <c r="H7" s="279" t="s">
        <v>38</v>
      </c>
      <c r="I7" s="281"/>
    </row>
    <row r="8" spans="1:13" ht="63" customHeight="1" thickBot="1" x14ac:dyDescent="0.3">
      <c r="A8" s="63" t="s">
        <v>28</v>
      </c>
      <c r="B8" s="237" t="s">
        <v>6</v>
      </c>
      <c r="C8" s="238"/>
      <c r="D8" s="239" t="s">
        <v>71</v>
      </c>
      <c r="E8" s="240"/>
      <c r="F8" s="239" t="s">
        <v>71</v>
      </c>
      <c r="G8" s="240"/>
      <c r="H8" s="239" t="s">
        <v>71</v>
      </c>
      <c r="I8" s="240"/>
    </row>
    <row r="9" spans="1:13" ht="15" customHeight="1" x14ac:dyDescent="0.25">
      <c r="A9" s="64">
        <v>1</v>
      </c>
      <c r="B9" s="247" t="s">
        <v>25</v>
      </c>
      <c r="C9" s="225"/>
      <c r="D9" s="277">
        <f>ROUND('4_Nákl_na_1 km nad rámec_Ref'!D9,2)</f>
        <v>0</v>
      </c>
      <c r="E9" s="278"/>
      <c r="F9" s="277">
        <f>ROUND('4_Nákl_na_1 km nad rámec_Ref'!F9,2)</f>
        <v>0</v>
      </c>
      <c r="G9" s="278"/>
      <c r="H9" s="277">
        <f>ROUND('4_Nákl_na_1 km nad rámec_Ref'!H9,2)</f>
        <v>0</v>
      </c>
      <c r="I9" s="278"/>
    </row>
    <row r="10" spans="1:13" ht="15" customHeight="1" x14ac:dyDescent="0.25">
      <c r="A10" s="65">
        <v>2</v>
      </c>
      <c r="B10" s="250" t="s">
        <v>18</v>
      </c>
      <c r="C10" s="223"/>
      <c r="D10" s="277">
        <f>ROUND('4_Nákl_na_1 km nad rámec_Ref'!D10,2)</f>
        <v>0</v>
      </c>
      <c r="E10" s="278"/>
      <c r="F10" s="277">
        <f>ROUND('4_Nákl_na_1 km nad rámec_Ref'!F10,2)</f>
        <v>0</v>
      </c>
      <c r="G10" s="278"/>
      <c r="H10" s="277">
        <f>ROUND('4_Nákl_na_1 km nad rámec_Ref'!H10,2)</f>
        <v>0</v>
      </c>
      <c r="I10" s="278"/>
    </row>
    <row r="11" spans="1:13" ht="15" customHeight="1" x14ac:dyDescent="0.25">
      <c r="A11" s="65">
        <v>3</v>
      </c>
      <c r="B11" s="250" t="s">
        <v>19</v>
      </c>
      <c r="C11" s="223"/>
      <c r="D11" s="277">
        <f>ROUND('4_Nákl_na_1 km nad rámec_Ref'!D11,2)</f>
        <v>0</v>
      </c>
      <c r="E11" s="278"/>
      <c r="F11" s="277">
        <f>ROUND('4_Nákl_na_1 km nad rámec_Ref'!F11,2)</f>
        <v>0</v>
      </c>
      <c r="G11" s="278"/>
      <c r="H11" s="277">
        <f>ROUND('4_Nákl_na_1 km nad rámec_Ref'!H11,2)</f>
        <v>0</v>
      </c>
      <c r="I11" s="278"/>
    </row>
    <row r="12" spans="1:13" ht="15" customHeight="1" x14ac:dyDescent="0.25">
      <c r="A12" s="65">
        <v>4</v>
      </c>
      <c r="B12" s="250" t="s">
        <v>1</v>
      </c>
      <c r="C12" s="223"/>
      <c r="D12" s="253">
        <v>0</v>
      </c>
      <c r="E12" s="254"/>
      <c r="F12" s="255">
        <v>0</v>
      </c>
      <c r="G12" s="255"/>
      <c r="H12" s="253">
        <v>0</v>
      </c>
      <c r="I12" s="254"/>
    </row>
    <row r="13" spans="1:13" ht="15" customHeight="1" x14ac:dyDescent="0.25">
      <c r="A13" s="65">
        <v>5</v>
      </c>
      <c r="B13" s="250" t="s">
        <v>8</v>
      </c>
      <c r="C13" s="223"/>
      <c r="D13" s="253">
        <v>0</v>
      </c>
      <c r="E13" s="254"/>
      <c r="F13" s="255">
        <v>0</v>
      </c>
      <c r="G13" s="255"/>
      <c r="H13" s="253">
        <v>0</v>
      </c>
      <c r="I13" s="254"/>
    </row>
    <row r="14" spans="1:13" ht="15" customHeight="1" x14ac:dyDescent="0.25">
      <c r="A14" s="65">
        <v>6</v>
      </c>
      <c r="B14" s="250" t="s">
        <v>0</v>
      </c>
      <c r="C14" s="223"/>
      <c r="D14" s="277">
        <f>ROUND('4_Nákl_na_1 km nad rámec_Ref'!D14,2)</f>
        <v>0</v>
      </c>
      <c r="E14" s="278"/>
      <c r="F14" s="277">
        <f>ROUND('4_Nákl_na_1 km nad rámec_Ref'!F14,2)</f>
        <v>0</v>
      </c>
      <c r="G14" s="278"/>
      <c r="H14" s="277">
        <f>ROUND('4_Nákl_na_1 km nad rámec_Ref'!H14,2)</f>
        <v>0</v>
      </c>
      <c r="I14" s="278"/>
    </row>
    <row r="15" spans="1:13" ht="15" customHeight="1" x14ac:dyDescent="0.25">
      <c r="A15" s="65">
        <v>7</v>
      </c>
      <c r="B15" s="250" t="s">
        <v>20</v>
      </c>
      <c r="C15" s="223"/>
      <c r="D15" s="277">
        <f>ROUND('4_Nákl_na_1 km nad rámec_Ref'!D15,2)</f>
        <v>0</v>
      </c>
      <c r="E15" s="278"/>
      <c r="F15" s="277">
        <f>ROUND('4_Nákl_na_1 km nad rámec_Ref'!F15,2)</f>
        <v>0</v>
      </c>
      <c r="G15" s="278"/>
      <c r="H15" s="277">
        <f>ROUND('4_Nákl_na_1 km nad rámec_Ref'!H15,2)</f>
        <v>0</v>
      </c>
      <c r="I15" s="278"/>
    </row>
    <row r="16" spans="1:13" ht="15" customHeight="1" x14ac:dyDescent="0.25">
      <c r="A16" s="65">
        <v>8</v>
      </c>
      <c r="B16" s="250" t="s">
        <v>4</v>
      </c>
      <c r="C16" s="223"/>
      <c r="D16" s="277">
        <f>ROUND('4_Nákl_na_1 km nad rámec_Ref'!D16,2)</f>
        <v>0</v>
      </c>
      <c r="E16" s="278"/>
      <c r="F16" s="277">
        <f>ROUND('4_Nákl_na_1 km nad rámec_Ref'!F16,2)</f>
        <v>0</v>
      </c>
      <c r="G16" s="278"/>
      <c r="H16" s="277">
        <f>ROUND('4_Nákl_na_1 km nad rámec_Ref'!H16,2)</f>
        <v>0</v>
      </c>
      <c r="I16" s="278"/>
    </row>
    <row r="17" spans="1:17" ht="15" customHeight="1" x14ac:dyDescent="0.25">
      <c r="A17" s="65">
        <v>9</v>
      </c>
      <c r="B17" s="256" t="s">
        <v>21</v>
      </c>
      <c r="C17" s="192"/>
      <c r="D17" s="277">
        <f>ROUND('4_Nákl_na_1 km nad rámec_Ref'!D17,2)</f>
        <v>0</v>
      </c>
      <c r="E17" s="278"/>
      <c r="F17" s="277">
        <f>ROUND('4_Nákl_na_1 km nad rámec_Ref'!F17,2)</f>
        <v>0</v>
      </c>
      <c r="G17" s="278"/>
      <c r="H17" s="277">
        <f>ROUND('4_Nákl_na_1 km nad rámec_Ref'!H17,2)</f>
        <v>0</v>
      </c>
      <c r="I17" s="278"/>
    </row>
    <row r="18" spans="1:17" ht="15" customHeight="1" x14ac:dyDescent="0.25">
      <c r="A18" s="65">
        <v>10</v>
      </c>
      <c r="B18" s="250" t="s">
        <v>2</v>
      </c>
      <c r="C18" s="223"/>
      <c r="D18" s="253">
        <v>0</v>
      </c>
      <c r="E18" s="254"/>
      <c r="F18" s="255">
        <v>0</v>
      </c>
      <c r="G18" s="255"/>
      <c r="H18" s="253">
        <v>0</v>
      </c>
      <c r="I18" s="254"/>
    </row>
    <row r="19" spans="1:17" ht="15" customHeight="1" x14ac:dyDescent="0.25">
      <c r="A19" s="65">
        <v>11</v>
      </c>
      <c r="B19" s="250" t="s">
        <v>3</v>
      </c>
      <c r="C19" s="223"/>
      <c r="D19" s="253">
        <v>0</v>
      </c>
      <c r="E19" s="254"/>
      <c r="F19" s="255">
        <v>0</v>
      </c>
      <c r="G19" s="255"/>
      <c r="H19" s="253">
        <v>0</v>
      </c>
      <c r="I19" s="254"/>
    </row>
    <row r="20" spans="1:17" ht="15" customHeight="1" x14ac:dyDescent="0.25">
      <c r="A20" s="65">
        <v>12</v>
      </c>
      <c r="B20" s="250" t="s">
        <v>22</v>
      </c>
      <c r="C20" s="223"/>
      <c r="D20" s="277">
        <f>ROUND('4_Nákl_na_1 km nad rámec_Ref'!D20,2)</f>
        <v>0</v>
      </c>
      <c r="E20" s="278"/>
      <c r="F20" s="277">
        <f>ROUND('4_Nákl_na_1 km nad rámec_Ref'!F20,2)</f>
        <v>0</v>
      </c>
      <c r="G20" s="278"/>
      <c r="H20" s="277">
        <f>ROUND('4_Nákl_na_1 km nad rámec_Ref'!H20,2)</f>
        <v>0</v>
      </c>
      <c r="I20" s="278"/>
    </row>
    <row r="21" spans="1:17" ht="15" customHeight="1" x14ac:dyDescent="0.25">
      <c r="A21" s="65">
        <v>13</v>
      </c>
      <c r="B21" s="250" t="s">
        <v>23</v>
      </c>
      <c r="C21" s="223"/>
      <c r="D21" s="277">
        <f>ROUND('4_Nákl_na_1 km nad rámec_Ref'!D21,2)</f>
        <v>0</v>
      </c>
      <c r="E21" s="278"/>
      <c r="F21" s="277">
        <f>ROUND('4_Nákl_na_1 km nad rámec_Ref'!F21,2)</f>
        <v>0</v>
      </c>
      <c r="G21" s="278"/>
      <c r="H21" s="277">
        <f>ROUND('4_Nákl_na_1 km nad rámec_Ref'!H21,2)</f>
        <v>0</v>
      </c>
      <c r="I21" s="278"/>
    </row>
    <row r="22" spans="1:17" ht="15" customHeight="1" x14ac:dyDescent="0.25">
      <c r="A22" s="65">
        <v>14</v>
      </c>
      <c r="B22" s="250" t="s">
        <v>24</v>
      </c>
      <c r="C22" s="223"/>
      <c r="D22" s="277">
        <f>ROUND('4_Nákl_na_1 km nad rámec_Ref'!D22,2)</f>
        <v>0</v>
      </c>
      <c r="E22" s="278"/>
      <c r="F22" s="277">
        <f>ROUND('4_Nákl_na_1 km nad rámec_Ref'!F22,2)</f>
        <v>0</v>
      </c>
      <c r="G22" s="278"/>
      <c r="H22" s="277">
        <f>ROUND('4_Nákl_na_1 km nad rámec_Ref'!H22,2)</f>
        <v>0</v>
      </c>
      <c r="I22" s="278"/>
    </row>
    <row r="23" spans="1:17" ht="15" customHeight="1" thickBot="1" x14ac:dyDescent="0.3">
      <c r="A23" s="66">
        <v>15</v>
      </c>
      <c r="B23" s="259" t="s">
        <v>26</v>
      </c>
      <c r="C23" s="232"/>
      <c r="D23" s="260">
        <v>0</v>
      </c>
      <c r="E23" s="261"/>
      <c r="F23" s="262">
        <v>0</v>
      </c>
      <c r="G23" s="262"/>
      <c r="H23" s="260">
        <v>0</v>
      </c>
      <c r="I23" s="261"/>
    </row>
    <row r="24" spans="1:17" s="15" customFormat="1" ht="15" customHeight="1" thickBot="1" x14ac:dyDescent="0.3">
      <c r="A24" s="42"/>
      <c r="B24" s="67"/>
      <c r="C24" s="67"/>
      <c r="D24" s="68"/>
      <c r="E24" s="68"/>
      <c r="F24" s="68"/>
      <c r="G24" s="68"/>
      <c r="H24" s="68"/>
      <c r="I24" s="68"/>
    </row>
    <row r="25" spans="1:17" ht="34.5" customHeight="1" thickBot="1" x14ac:dyDescent="0.3">
      <c r="A25" s="263" t="s">
        <v>83</v>
      </c>
      <c r="B25" s="264"/>
      <c r="C25" s="265"/>
      <c r="D25" s="274">
        <f>SUM(D9:E23)</f>
        <v>0</v>
      </c>
      <c r="E25" s="274"/>
      <c r="F25" s="282">
        <f>SUM(F9:G23)</f>
        <v>0</v>
      </c>
      <c r="G25" s="275"/>
      <c r="H25" s="274">
        <f>SUM(H9:I23)</f>
        <v>0</v>
      </c>
      <c r="I25" s="275"/>
      <c r="Q25" s="127"/>
    </row>
    <row r="26" spans="1:17" ht="30.75" customHeight="1" thickBot="1" x14ac:dyDescent="0.3">
      <c r="A26" s="271" t="s">
        <v>84</v>
      </c>
      <c r="B26" s="272"/>
      <c r="C26" s="273"/>
      <c r="D26" s="274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74"/>
      <c r="F26" s="274"/>
      <c r="G26" s="274"/>
      <c r="H26" s="274"/>
      <c r="I26" s="275"/>
    </row>
    <row r="27" spans="1:17" s="15" customFormat="1" ht="15" x14ac:dyDescent="0.25">
      <c r="A27" s="42"/>
      <c r="B27" s="44"/>
      <c r="C27" s="67"/>
      <c r="D27" s="68"/>
      <c r="E27" s="68"/>
      <c r="F27" s="68"/>
      <c r="G27" s="68"/>
      <c r="H27" s="68"/>
      <c r="I27" s="68"/>
    </row>
    <row r="28" spans="1:17" x14ac:dyDescent="0.25">
      <c r="A28" s="42"/>
      <c r="B28" s="48"/>
      <c r="C28" s="15"/>
      <c r="D28" s="15"/>
      <c r="E28" s="15"/>
      <c r="F28" s="15"/>
      <c r="G28" s="15"/>
      <c r="H28" s="15"/>
      <c r="I28" s="15"/>
    </row>
    <row r="29" spans="1:17" x14ac:dyDescent="0.25">
      <c r="A29" s="132"/>
      <c r="B29" s="132"/>
      <c r="C29" s="15"/>
      <c r="D29" s="15"/>
      <c r="E29" s="15"/>
      <c r="F29" s="15"/>
      <c r="G29" s="15"/>
      <c r="H29" s="15"/>
      <c r="I29" s="15"/>
    </row>
    <row r="30" spans="1:17" x14ac:dyDescent="0.25">
      <c r="A30" s="132"/>
      <c r="B30" s="132"/>
      <c r="C30" s="15"/>
      <c r="D30" s="15"/>
      <c r="E30" s="15"/>
      <c r="F30" s="15"/>
      <c r="G30" s="15"/>
      <c r="H30" s="15"/>
      <c r="I30" s="15"/>
    </row>
    <row r="31" spans="1:17" x14ac:dyDescent="0.25">
      <c r="A31" s="132"/>
      <c r="B31" s="132"/>
      <c r="C31" s="15"/>
      <c r="D31" s="15"/>
      <c r="E31" s="15"/>
      <c r="F31" s="15"/>
      <c r="G31" s="15"/>
      <c r="H31" s="15"/>
      <c r="I31" s="15"/>
    </row>
    <row r="32" spans="1:17" x14ac:dyDescent="0.25">
      <c r="A32" s="132"/>
      <c r="B32" s="132"/>
      <c r="C32" s="15"/>
      <c r="D32" s="15"/>
      <c r="E32" s="15"/>
      <c r="F32" s="15"/>
      <c r="G32" s="15"/>
      <c r="H32" s="15"/>
      <c r="I32" s="15"/>
    </row>
    <row r="33" spans="1:13" x14ac:dyDescent="0.25">
      <c r="A33" s="42"/>
      <c r="B33" s="15"/>
      <c r="C33" s="15"/>
      <c r="D33" s="15"/>
      <c r="E33" s="15"/>
      <c r="F33" s="15"/>
      <c r="G33" s="15"/>
      <c r="H33" s="15"/>
      <c r="I33" s="15"/>
    </row>
    <row r="34" spans="1:13" x14ac:dyDescent="0.25">
      <c r="A34" s="42"/>
      <c r="B34" s="15"/>
      <c r="C34" s="15"/>
      <c r="D34" s="15"/>
      <c r="E34" s="15"/>
      <c r="F34" s="15"/>
      <c r="G34" s="15"/>
      <c r="H34" s="15"/>
      <c r="I34" s="15"/>
    </row>
    <row r="35" spans="1:13" ht="15" x14ac:dyDescent="0.25">
      <c r="A35" s="59"/>
      <c r="B35" s="276" t="s">
        <v>78</v>
      </c>
      <c r="C35" s="276"/>
      <c r="D35" s="276"/>
      <c r="E35" s="276"/>
      <c r="F35" s="15"/>
    </row>
    <row r="36" spans="1:13" ht="15" x14ac:dyDescent="0.25">
      <c r="A36" s="61" t="s">
        <v>77</v>
      </c>
      <c r="B36" s="60" t="s">
        <v>45</v>
      </c>
      <c r="C36" s="60" t="s">
        <v>46</v>
      </c>
      <c r="D36" s="276" t="s">
        <v>47</v>
      </c>
      <c r="E36" s="276"/>
    </row>
    <row r="37" spans="1:13" x14ac:dyDescent="0.25">
      <c r="A37" s="61">
        <v>1</v>
      </c>
      <c r="B37" s="69">
        <v>8.3000000000000007</v>
      </c>
      <c r="C37" s="69">
        <v>7</v>
      </c>
      <c r="D37" s="269">
        <v>6.2</v>
      </c>
      <c r="E37" s="269"/>
      <c r="G37" s="24" t="s">
        <v>41</v>
      </c>
      <c r="H37" s="17"/>
      <c r="I37" s="17"/>
      <c r="J37" s="17"/>
      <c r="K37" s="18"/>
      <c r="L37" s="18"/>
      <c r="M37" s="18"/>
    </row>
    <row r="38" spans="1:13" x14ac:dyDescent="0.25">
      <c r="A38" s="57" t="s">
        <v>49</v>
      </c>
      <c r="B38" s="58">
        <f>D9</f>
        <v>0</v>
      </c>
      <c r="C38" s="58">
        <f>F9</f>
        <v>0</v>
      </c>
      <c r="D38" s="270">
        <f>H9</f>
        <v>0</v>
      </c>
      <c r="E38" s="270"/>
      <c r="G38" s="26" t="s">
        <v>43</v>
      </c>
      <c r="H38" s="19"/>
      <c r="I38" s="19"/>
      <c r="J38" s="19"/>
      <c r="K38" s="20"/>
      <c r="L38" s="20"/>
      <c r="M38" s="20"/>
    </row>
    <row r="39" spans="1:13" x14ac:dyDescent="0.25">
      <c r="A39" s="61" t="s">
        <v>48</v>
      </c>
      <c r="B39" s="69">
        <v>10.5</v>
      </c>
      <c r="C39" s="69">
        <v>10.5</v>
      </c>
      <c r="D39" s="269">
        <v>10.5</v>
      </c>
      <c r="E39" s="269"/>
      <c r="G39" s="56" t="s">
        <v>44</v>
      </c>
      <c r="H39" s="54"/>
      <c r="I39" s="54"/>
      <c r="J39" s="54"/>
      <c r="K39" s="54"/>
      <c r="L39" s="55"/>
      <c r="M39" s="55"/>
    </row>
    <row r="40" spans="1:13" x14ac:dyDescent="0.25">
      <c r="A40" s="57" t="s">
        <v>49</v>
      </c>
      <c r="B40" s="58">
        <f>D14+D15</f>
        <v>0</v>
      </c>
      <c r="C40" s="58">
        <f>F14+F15</f>
        <v>0</v>
      </c>
      <c r="D40" s="270">
        <f>H14+H15</f>
        <v>0</v>
      </c>
      <c r="E40" s="270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2" customWidth="1"/>
    <col min="3" max="3" width="27.42578125" style="12" customWidth="1"/>
    <col min="4" max="9" width="11.5703125" style="12" customWidth="1"/>
    <col min="10" max="14" width="9.140625" style="12"/>
    <col min="15" max="15" width="0" style="12" hidden="1" customWidth="1"/>
    <col min="16" max="18" width="12.85546875" style="12" hidden="1" customWidth="1"/>
    <col min="19" max="16384" width="9.140625" style="12"/>
  </cols>
  <sheetData>
    <row r="1" spans="1:18" x14ac:dyDescent="0.25">
      <c r="A1" s="11"/>
    </row>
    <row r="2" spans="1:18" s="15" customFormat="1" ht="18" x14ac:dyDescent="0.25">
      <c r="A2" s="41" t="s">
        <v>94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8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8" s="15" customFormat="1" ht="20.100000000000001" customHeight="1" x14ac:dyDescent="0.25">
      <c r="A4" s="215" t="s">
        <v>80</v>
      </c>
      <c r="B4" s="216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8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8" ht="24.95" customHeight="1" thickBot="1" x14ac:dyDescent="0.3">
      <c r="A6" s="11"/>
      <c r="D6" s="283" t="s">
        <v>35</v>
      </c>
      <c r="E6" s="284"/>
      <c r="F6" s="284"/>
      <c r="G6" s="284"/>
      <c r="H6" s="284"/>
      <c r="I6" s="285"/>
    </row>
    <row r="7" spans="1:18" ht="24.95" customHeight="1" thickBot="1" x14ac:dyDescent="0.3">
      <c r="A7" s="42"/>
      <c r="B7" s="42"/>
      <c r="C7" s="42"/>
      <c r="D7" s="279" t="s">
        <v>36</v>
      </c>
      <c r="E7" s="280"/>
      <c r="F7" s="279" t="s">
        <v>37</v>
      </c>
      <c r="G7" s="280"/>
      <c r="H7" s="279" t="s">
        <v>38</v>
      </c>
      <c r="I7" s="281"/>
    </row>
    <row r="8" spans="1:18" ht="63" customHeight="1" thickBot="1" x14ac:dyDescent="0.3">
      <c r="A8" s="63" t="s">
        <v>28</v>
      </c>
      <c r="B8" s="237" t="s">
        <v>6</v>
      </c>
      <c r="C8" s="238"/>
      <c r="D8" s="239" t="s">
        <v>73</v>
      </c>
      <c r="E8" s="240"/>
      <c r="F8" s="239" t="s">
        <v>73</v>
      </c>
      <c r="G8" s="240"/>
      <c r="H8" s="239" t="s">
        <v>73</v>
      </c>
      <c r="I8" s="240"/>
    </row>
    <row r="9" spans="1:18" ht="15" customHeight="1" x14ac:dyDescent="0.25">
      <c r="A9" s="70">
        <v>1</v>
      </c>
      <c r="B9" s="226" t="s">
        <v>25</v>
      </c>
      <c r="C9" s="226"/>
      <c r="D9" s="286">
        <v>0</v>
      </c>
      <c r="E9" s="287"/>
      <c r="F9" s="286">
        <v>0</v>
      </c>
      <c r="G9" s="287"/>
      <c r="H9" s="286">
        <v>0</v>
      </c>
      <c r="I9" s="287"/>
      <c r="P9" s="12" t="b">
        <f>ISNUMBER(D9)</f>
        <v>1</v>
      </c>
      <c r="Q9" s="12" t="b">
        <f>ISNUMBER(F9)</f>
        <v>1</v>
      </c>
      <c r="R9" s="12" t="b">
        <f>ISNUMBER(H9)</f>
        <v>1</v>
      </c>
    </row>
    <row r="10" spans="1:18" ht="15" customHeight="1" x14ac:dyDescent="0.25">
      <c r="A10" s="71">
        <v>2</v>
      </c>
      <c r="B10" s="224" t="s">
        <v>18</v>
      </c>
      <c r="C10" s="224"/>
      <c r="D10" s="251">
        <v>0</v>
      </c>
      <c r="E10" s="252"/>
      <c r="F10" s="251">
        <v>0</v>
      </c>
      <c r="G10" s="252"/>
      <c r="H10" s="251">
        <v>0</v>
      </c>
      <c r="I10" s="252"/>
      <c r="P10" s="12" t="b">
        <f t="shared" ref="P10:P23" si="0">ISNUMBER(D10)</f>
        <v>1</v>
      </c>
      <c r="Q10" s="12" t="b">
        <f t="shared" ref="Q10:Q22" si="1">ISNUMBER(F10)</f>
        <v>1</v>
      </c>
      <c r="R10" s="12" t="b">
        <f t="shared" ref="R10:R23" si="2">ISNUMBER(H10)</f>
        <v>1</v>
      </c>
    </row>
    <row r="11" spans="1:18" ht="15" customHeight="1" x14ac:dyDescent="0.25">
      <c r="A11" s="71">
        <v>3</v>
      </c>
      <c r="B11" s="224" t="s">
        <v>19</v>
      </c>
      <c r="C11" s="224"/>
      <c r="D11" s="251">
        <v>0</v>
      </c>
      <c r="E11" s="252"/>
      <c r="F11" s="251">
        <v>0</v>
      </c>
      <c r="G11" s="252"/>
      <c r="H11" s="251">
        <v>0</v>
      </c>
      <c r="I11" s="252"/>
      <c r="P11" s="12" t="b">
        <f t="shared" si="0"/>
        <v>1</v>
      </c>
      <c r="Q11" s="12" t="b">
        <f t="shared" si="1"/>
        <v>1</v>
      </c>
      <c r="R11" s="12" t="b">
        <f t="shared" si="2"/>
        <v>1</v>
      </c>
    </row>
    <row r="12" spans="1:18" ht="15" customHeight="1" x14ac:dyDescent="0.25">
      <c r="A12" s="71">
        <v>4</v>
      </c>
      <c r="B12" s="224" t="s">
        <v>1</v>
      </c>
      <c r="C12" s="224"/>
      <c r="D12" s="253">
        <v>0</v>
      </c>
      <c r="E12" s="254"/>
      <c r="F12" s="253">
        <v>0</v>
      </c>
      <c r="G12" s="254"/>
      <c r="H12" s="253">
        <v>0</v>
      </c>
      <c r="I12" s="254"/>
      <c r="P12" s="12" t="b">
        <f t="shared" si="0"/>
        <v>1</v>
      </c>
      <c r="Q12" s="12" t="b">
        <f t="shared" si="1"/>
        <v>1</v>
      </c>
      <c r="R12" s="12" t="b">
        <f t="shared" si="2"/>
        <v>1</v>
      </c>
    </row>
    <row r="13" spans="1:18" ht="15" customHeight="1" x14ac:dyDescent="0.25">
      <c r="A13" s="71">
        <v>5</v>
      </c>
      <c r="B13" s="224" t="s">
        <v>8</v>
      </c>
      <c r="C13" s="224"/>
      <c r="D13" s="253">
        <v>0</v>
      </c>
      <c r="E13" s="254"/>
      <c r="F13" s="253">
        <v>0</v>
      </c>
      <c r="G13" s="254"/>
      <c r="H13" s="253">
        <v>0</v>
      </c>
      <c r="I13" s="254"/>
      <c r="P13" s="12" t="b">
        <f t="shared" si="0"/>
        <v>1</v>
      </c>
      <c r="Q13" s="12" t="b">
        <f t="shared" si="1"/>
        <v>1</v>
      </c>
      <c r="R13" s="12" t="b">
        <f t="shared" si="2"/>
        <v>1</v>
      </c>
    </row>
    <row r="14" spans="1:18" ht="15" customHeight="1" x14ac:dyDescent="0.25">
      <c r="A14" s="71">
        <v>6</v>
      </c>
      <c r="B14" s="224" t="s">
        <v>0</v>
      </c>
      <c r="C14" s="224"/>
      <c r="D14" s="251">
        <v>0</v>
      </c>
      <c r="E14" s="252"/>
      <c r="F14" s="251">
        <v>0</v>
      </c>
      <c r="G14" s="252"/>
      <c r="H14" s="251">
        <v>0</v>
      </c>
      <c r="I14" s="252"/>
      <c r="P14" s="12" t="b">
        <f t="shared" si="0"/>
        <v>1</v>
      </c>
      <c r="Q14" s="12" t="b">
        <f t="shared" si="1"/>
        <v>1</v>
      </c>
      <c r="R14" s="12" t="b">
        <f t="shared" si="2"/>
        <v>1</v>
      </c>
    </row>
    <row r="15" spans="1:18" ht="15" customHeight="1" x14ac:dyDescent="0.25">
      <c r="A15" s="71">
        <v>7</v>
      </c>
      <c r="B15" s="224" t="s">
        <v>20</v>
      </c>
      <c r="C15" s="224"/>
      <c r="D15" s="251">
        <v>0</v>
      </c>
      <c r="E15" s="252"/>
      <c r="F15" s="251">
        <v>0</v>
      </c>
      <c r="G15" s="252"/>
      <c r="H15" s="251">
        <v>0</v>
      </c>
      <c r="I15" s="252"/>
      <c r="P15" s="12" t="b">
        <f t="shared" si="0"/>
        <v>1</v>
      </c>
      <c r="Q15" s="12" t="b">
        <f t="shared" si="1"/>
        <v>1</v>
      </c>
      <c r="R15" s="12" t="b">
        <f t="shared" si="2"/>
        <v>1</v>
      </c>
    </row>
    <row r="16" spans="1:18" ht="15" customHeight="1" x14ac:dyDescent="0.25">
      <c r="A16" s="71">
        <v>8</v>
      </c>
      <c r="B16" s="224" t="s">
        <v>4</v>
      </c>
      <c r="C16" s="224"/>
      <c r="D16" s="251">
        <v>0</v>
      </c>
      <c r="E16" s="252"/>
      <c r="F16" s="251">
        <v>0</v>
      </c>
      <c r="G16" s="252"/>
      <c r="H16" s="251">
        <v>0</v>
      </c>
      <c r="I16" s="252"/>
      <c r="P16" s="12" t="b">
        <f t="shared" si="0"/>
        <v>1</v>
      </c>
      <c r="Q16" s="12" t="b">
        <f t="shared" si="1"/>
        <v>1</v>
      </c>
      <c r="R16" s="12" t="b">
        <f t="shared" si="2"/>
        <v>1</v>
      </c>
    </row>
    <row r="17" spans="1:18" ht="15" customHeight="1" x14ac:dyDescent="0.25">
      <c r="A17" s="71">
        <v>9</v>
      </c>
      <c r="B17" s="224" t="s">
        <v>27</v>
      </c>
      <c r="C17" s="224"/>
      <c r="D17" s="251">
        <v>0</v>
      </c>
      <c r="E17" s="252"/>
      <c r="F17" s="251">
        <v>0</v>
      </c>
      <c r="G17" s="252"/>
      <c r="H17" s="251">
        <v>0</v>
      </c>
      <c r="I17" s="252"/>
      <c r="P17" s="12" t="b">
        <f t="shared" si="0"/>
        <v>1</v>
      </c>
      <c r="Q17" s="12" t="b">
        <f t="shared" si="1"/>
        <v>1</v>
      </c>
      <c r="R17" s="12" t="b">
        <f t="shared" si="2"/>
        <v>1</v>
      </c>
    </row>
    <row r="18" spans="1:18" ht="15" customHeight="1" x14ac:dyDescent="0.25">
      <c r="A18" s="71">
        <v>10</v>
      </c>
      <c r="B18" s="224" t="s">
        <v>2</v>
      </c>
      <c r="C18" s="224"/>
      <c r="D18" s="253">
        <v>0</v>
      </c>
      <c r="E18" s="254"/>
      <c r="F18" s="253">
        <v>0</v>
      </c>
      <c r="G18" s="254"/>
      <c r="H18" s="253">
        <v>0</v>
      </c>
      <c r="I18" s="254"/>
      <c r="P18" s="12" t="b">
        <f t="shared" si="0"/>
        <v>1</v>
      </c>
      <c r="Q18" s="12" t="b">
        <f t="shared" si="1"/>
        <v>1</v>
      </c>
      <c r="R18" s="12" t="b">
        <f t="shared" si="2"/>
        <v>1</v>
      </c>
    </row>
    <row r="19" spans="1:18" ht="15" customHeight="1" x14ac:dyDescent="0.25">
      <c r="A19" s="71">
        <v>11</v>
      </c>
      <c r="B19" s="224" t="s">
        <v>3</v>
      </c>
      <c r="C19" s="224"/>
      <c r="D19" s="253">
        <v>0</v>
      </c>
      <c r="E19" s="254"/>
      <c r="F19" s="253">
        <v>0</v>
      </c>
      <c r="G19" s="254"/>
      <c r="H19" s="253">
        <v>0</v>
      </c>
      <c r="I19" s="254"/>
      <c r="P19" s="12" t="b">
        <f t="shared" si="0"/>
        <v>1</v>
      </c>
      <c r="Q19" s="12" t="b">
        <f t="shared" si="1"/>
        <v>1</v>
      </c>
      <c r="R19" s="12" t="b">
        <f t="shared" si="2"/>
        <v>1</v>
      </c>
    </row>
    <row r="20" spans="1:18" ht="15" customHeight="1" x14ac:dyDescent="0.25">
      <c r="A20" s="71">
        <v>12</v>
      </c>
      <c r="B20" s="224" t="s">
        <v>22</v>
      </c>
      <c r="C20" s="224"/>
      <c r="D20" s="251">
        <v>0</v>
      </c>
      <c r="E20" s="252"/>
      <c r="F20" s="251">
        <v>0</v>
      </c>
      <c r="G20" s="252"/>
      <c r="H20" s="251">
        <v>0</v>
      </c>
      <c r="I20" s="252"/>
      <c r="P20" s="12" t="b">
        <f t="shared" si="0"/>
        <v>1</v>
      </c>
      <c r="Q20" s="12" t="b">
        <f t="shared" si="1"/>
        <v>1</v>
      </c>
      <c r="R20" s="12" t="b">
        <f t="shared" si="2"/>
        <v>1</v>
      </c>
    </row>
    <row r="21" spans="1:18" ht="15" customHeight="1" x14ac:dyDescent="0.25">
      <c r="A21" s="71">
        <v>13</v>
      </c>
      <c r="B21" s="224" t="s">
        <v>23</v>
      </c>
      <c r="C21" s="224"/>
      <c r="D21" s="251">
        <v>0</v>
      </c>
      <c r="E21" s="252"/>
      <c r="F21" s="251">
        <v>0</v>
      </c>
      <c r="G21" s="252"/>
      <c r="H21" s="251">
        <v>0</v>
      </c>
      <c r="I21" s="252"/>
      <c r="P21" s="12" t="b">
        <f t="shared" si="0"/>
        <v>1</v>
      </c>
      <c r="Q21" s="12" t="b">
        <f t="shared" si="1"/>
        <v>1</v>
      </c>
      <c r="R21" s="12" t="b">
        <f t="shared" si="2"/>
        <v>1</v>
      </c>
    </row>
    <row r="22" spans="1:18" ht="15" customHeight="1" x14ac:dyDescent="0.25">
      <c r="A22" s="71">
        <v>14</v>
      </c>
      <c r="B22" s="224" t="s">
        <v>24</v>
      </c>
      <c r="C22" s="224"/>
      <c r="D22" s="257">
        <v>0</v>
      </c>
      <c r="E22" s="258"/>
      <c r="F22" s="257">
        <v>0</v>
      </c>
      <c r="G22" s="258"/>
      <c r="H22" s="257">
        <v>0</v>
      </c>
      <c r="I22" s="258"/>
      <c r="P22" s="12" t="b">
        <f t="shared" si="0"/>
        <v>1</v>
      </c>
      <c r="Q22" s="12" t="b">
        <f t="shared" si="1"/>
        <v>1</v>
      </c>
      <c r="R22" s="12" t="b">
        <f t="shared" si="2"/>
        <v>1</v>
      </c>
    </row>
    <row r="23" spans="1:18" ht="15" customHeight="1" thickBot="1" x14ac:dyDescent="0.3">
      <c r="A23" s="72">
        <v>15</v>
      </c>
      <c r="B23" s="233" t="s">
        <v>26</v>
      </c>
      <c r="C23" s="233"/>
      <c r="D23" s="260">
        <v>0</v>
      </c>
      <c r="E23" s="261"/>
      <c r="F23" s="260">
        <v>0</v>
      </c>
      <c r="G23" s="261"/>
      <c r="H23" s="260">
        <v>0</v>
      </c>
      <c r="I23" s="261"/>
      <c r="P23" s="12" t="b">
        <f t="shared" si="0"/>
        <v>1</v>
      </c>
      <c r="Q23" s="12" t="b">
        <f>ISNUMBER(F23)</f>
        <v>1</v>
      </c>
      <c r="R23" s="12" t="b">
        <f t="shared" si="2"/>
        <v>1</v>
      </c>
    </row>
    <row r="24" spans="1:18" ht="15" customHeight="1" thickBot="1" x14ac:dyDescent="0.3">
      <c r="A24" s="42"/>
      <c r="B24" s="10"/>
      <c r="C24" s="10"/>
      <c r="D24" s="68"/>
      <c r="E24" s="68"/>
      <c r="F24" s="68"/>
      <c r="G24" s="68"/>
      <c r="H24" s="68"/>
      <c r="I24" s="68"/>
      <c r="O24" s="15"/>
      <c r="P24" s="15"/>
      <c r="Q24" s="15"/>
      <c r="R24" s="15"/>
    </row>
    <row r="25" spans="1:18" ht="33.75" customHeight="1" thickBot="1" x14ac:dyDescent="0.3">
      <c r="A25" s="288" t="s">
        <v>82</v>
      </c>
      <c r="B25" s="289"/>
      <c r="C25" s="290"/>
      <c r="D25" s="266">
        <f>SUM('5_Úspora_za_1kmpodrámec Ref_pre'!D9:E23)</f>
        <v>0</v>
      </c>
      <c r="E25" s="266"/>
      <c r="F25" s="267">
        <f>SUM('5_Úspora_za_1kmpodrámec Ref_pre'!F9:G23)</f>
        <v>0</v>
      </c>
      <c r="G25" s="268"/>
      <c r="H25" s="266">
        <f>SUM('5_Úspora_za_1kmpodrámec Ref_pre'!H9:I23)</f>
        <v>0</v>
      </c>
      <c r="I25" s="268"/>
      <c r="O25" s="12" t="s">
        <v>87</v>
      </c>
      <c r="P25" s="12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8" ht="30.75" customHeight="1" thickBot="1" x14ac:dyDescent="0.3">
      <c r="A26" s="291" t="s">
        <v>81</v>
      </c>
      <c r="B26" s="292"/>
      <c r="C26" s="293"/>
      <c r="D26" s="274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74"/>
      <c r="F26" s="274"/>
      <c r="G26" s="274"/>
      <c r="H26" s="274"/>
      <c r="I26" s="275"/>
    </row>
    <row r="27" spans="1:18" s="15" customFormat="1" ht="15" x14ac:dyDescent="0.25">
      <c r="A27" s="42"/>
      <c r="B27" s="44"/>
      <c r="C27" s="44"/>
      <c r="D27" s="68"/>
      <c r="E27" s="68"/>
      <c r="F27" s="68"/>
      <c r="G27" s="68"/>
      <c r="H27" s="68"/>
      <c r="I27" s="68"/>
    </row>
    <row r="28" spans="1:18" s="15" customFormat="1" ht="15" x14ac:dyDescent="0.25">
      <c r="A28" s="24" t="s">
        <v>91</v>
      </c>
      <c r="B28" s="17"/>
      <c r="C28" s="17"/>
      <c r="D28" s="17"/>
      <c r="E28" s="68"/>
      <c r="F28" s="68"/>
      <c r="G28" s="68"/>
      <c r="H28" s="68"/>
      <c r="I28" s="68"/>
    </row>
    <row r="29" spans="1:18" s="15" customFormat="1" ht="15" x14ac:dyDescent="0.25">
      <c r="A29" s="26" t="s">
        <v>43</v>
      </c>
      <c r="B29" s="19"/>
      <c r="C29" s="19"/>
      <c r="D29" s="19"/>
      <c r="E29" s="68"/>
      <c r="F29" s="68"/>
      <c r="G29" s="68"/>
      <c r="H29" s="68"/>
      <c r="I29" s="68"/>
    </row>
    <row r="30" spans="1:18" x14ac:dyDescent="0.25">
      <c r="A30" s="56" t="s">
        <v>44</v>
      </c>
      <c r="B30" s="54"/>
      <c r="C30" s="54"/>
      <c r="D30" s="54"/>
    </row>
    <row r="32" spans="1:18" ht="15" hidden="1" customHeight="1" x14ac:dyDescent="0.25">
      <c r="A32" s="59"/>
      <c r="B32" s="276" t="s">
        <v>78</v>
      </c>
      <c r="C32" s="276"/>
      <c r="D32" s="276"/>
      <c r="E32" s="276"/>
      <c r="F32" s="15"/>
    </row>
    <row r="33" spans="1:5" ht="15" hidden="1" customHeight="1" x14ac:dyDescent="0.25">
      <c r="A33" s="61" t="s">
        <v>77</v>
      </c>
      <c r="B33" s="135" t="s">
        <v>45</v>
      </c>
      <c r="C33" s="135" t="s">
        <v>46</v>
      </c>
      <c r="D33" s="276" t="s">
        <v>47</v>
      </c>
      <c r="E33" s="276"/>
    </row>
    <row r="34" spans="1:5" ht="14.25" hidden="1" customHeight="1" x14ac:dyDescent="0.25">
      <c r="A34" s="61">
        <v>1</v>
      </c>
      <c r="B34" s="133">
        <v>8.3000000000000007</v>
      </c>
      <c r="C34" s="133">
        <v>7</v>
      </c>
      <c r="D34" s="269">
        <v>6.2</v>
      </c>
      <c r="E34" s="269"/>
    </row>
    <row r="35" spans="1:5" ht="14.25" hidden="1" customHeight="1" x14ac:dyDescent="0.25">
      <c r="A35" s="57" t="s">
        <v>49</v>
      </c>
      <c r="B35" s="134">
        <f>D9</f>
        <v>0</v>
      </c>
      <c r="C35" s="134">
        <f>F9</f>
        <v>0</v>
      </c>
      <c r="D35" s="270">
        <f>H9</f>
        <v>0</v>
      </c>
      <c r="E35" s="270"/>
    </row>
    <row r="36" spans="1:5" ht="14.25" hidden="1" customHeight="1" x14ac:dyDescent="0.25">
      <c r="A36" s="61" t="s">
        <v>48</v>
      </c>
      <c r="B36" s="133">
        <v>10.5</v>
      </c>
      <c r="C36" s="133">
        <v>10.5</v>
      </c>
      <c r="D36" s="269">
        <v>10.5</v>
      </c>
      <c r="E36" s="269"/>
    </row>
    <row r="37" spans="1:5" ht="14.25" hidden="1" customHeight="1" x14ac:dyDescent="0.25">
      <c r="A37" s="57" t="s">
        <v>49</v>
      </c>
      <c r="B37" s="134">
        <f>D14+D15</f>
        <v>0</v>
      </c>
      <c r="C37" s="134">
        <f>F14+F15</f>
        <v>0</v>
      </c>
      <c r="D37" s="270">
        <f>H14+H15</f>
        <v>0</v>
      </c>
      <c r="E37" s="270"/>
    </row>
    <row r="39" spans="1:5" x14ac:dyDescent="0.25">
      <c r="A39" s="12" t="s">
        <v>92</v>
      </c>
    </row>
    <row r="40" spans="1:5" x14ac:dyDescent="0.25">
      <c r="A40" s="48" t="str">
        <f>IF(P25=FALSE,"Upozornění: některá ze zadaných hodnot není číslo.","")</f>
        <v/>
      </c>
    </row>
    <row r="41" spans="1:5" x14ac:dyDescent="0.25">
      <c r="A41" s="132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3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3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9iQpvLk7j2Sw5xyACAxM/CfUOolWK5I9willLX2p4GyyqmJ+DzWpLHj4lqpA2kxUx7fmjcpL0xY5bUWAmcFR0A==" saltValue="Yg8ePoWz/pvunkCvzlNS7g==" spinCount="100000" sheet="1" objects="1" scenarios="1"/>
  <dataConsolidate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2" customWidth="1"/>
    <col min="2" max="2" width="17" style="12" customWidth="1"/>
    <col min="3" max="3" width="27.42578125" style="12" customWidth="1"/>
    <col min="4" max="9" width="11.5703125" style="12" customWidth="1"/>
    <col min="10" max="16384" width="9.140625" style="12"/>
  </cols>
  <sheetData>
    <row r="1" spans="1:13" x14ac:dyDescent="0.25">
      <c r="A1" s="11"/>
    </row>
    <row r="2" spans="1:13" s="15" customFormat="1" ht="18" x14ac:dyDescent="0.25">
      <c r="A2" s="41" t="s">
        <v>72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3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3" s="15" customFormat="1" ht="20.100000000000001" customHeight="1" x14ac:dyDescent="0.25">
      <c r="A4" s="215" t="s">
        <v>80</v>
      </c>
      <c r="B4" s="216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3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3" ht="24.95" customHeight="1" thickBot="1" x14ac:dyDescent="0.3">
      <c r="A6" s="11"/>
      <c r="D6" s="283" t="s">
        <v>35</v>
      </c>
      <c r="E6" s="284"/>
      <c r="F6" s="284"/>
      <c r="G6" s="284"/>
      <c r="H6" s="284"/>
      <c r="I6" s="285"/>
    </row>
    <row r="7" spans="1:13" ht="24.95" customHeight="1" thickBot="1" x14ac:dyDescent="0.3">
      <c r="A7" s="42"/>
      <c r="B7" s="42"/>
      <c r="C7" s="42"/>
      <c r="D7" s="279" t="s">
        <v>36</v>
      </c>
      <c r="E7" s="280"/>
      <c r="F7" s="279" t="s">
        <v>37</v>
      </c>
      <c r="G7" s="280"/>
      <c r="H7" s="279" t="s">
        <v>38</v>
      </c>
      <c r="I7" s="281"/>
    </row>
    <row r="8" spans="1:13" ht="63" customHeight="1" thickBot="1" x14ac:dyDescent="0.3">
      <c r="A8" s="63" t="s">
        <v>28</v>
      </c>
      <c r="B8" s="237" t="s">
        <v>6</v>
      </c>
      <c r="C8" s="238"/>
      <c r="D8" s="239" t="s">
        <v>73</v>
      </c>
      <c r="E8" s="240"/>
      <c r="F8" s="239" t="s">
        <v>73</v>
      </c>
      <c r="G8" s="240"/>
      <c r="H8" s="239" t="s">
        <v>73</v>
      </c>
      <c r="I8" s="240"/>
    </row>
    <row r="9" spans="1:13" ht="15" customHeight="1" x14ac:dyDescent="0.25">
      <c r="A9" s="70">
        <v>1</v>
      </c>
      <c r="B9" s="226" t="s">
        <v>25</v>
      </c>
      <c r="C9" s="226"/>
      <c r="D9" s="277">
        <f>ROUND('5_Úspora_za_1 km pod rámec Ref'!D9,2)</f>
        <v>0</v>
      </c>
      <c r="E9" s="278"/>
      <c r="F9" s="277">
        <f>ROUND('5_Úspora_za_1 km pod rámec Ref'!F9,2)</f>
        <v>0</v>
      </c>
      <c r="G9" s="278"/>
      <c r="H9" s="277">
        <f>ROUND('5_Úspora_za_1 km pod rámec Ref'!H9,2)</f>
        <v>0</v>
      </c>
      <c r="I9" s="278"/>
    </row>
    <row r="10" spans="1:13" ht="15" customHeight="1" x14ac:dyDescent="0.25">
      <c r="A10" s="71">
        <v>2</v>
      </c>
      <c r="B10" s="224" t="s">
        <v>18</v>
      </c>
      <c r="C10" s="224"/>
      <c r="D10" s="277">
        <f>ROUND('5_Úspora_za_1 km pod rámec Ref'!D10,2)</f>
        <v>0</v>
      </c>
      <c r="E10" s="278"/>
      <c r="F10" s="277">
        <f>ROUND('5_Úspora_za_1 km pod rámec Ref'!F10,2)</f>
        <v>0</v>
      </c>
      <c r="G10" s="278"/>
      <c r="H10" s="277">
        <f>ROUND('5_Úspora_za_1 km pod rámec Ref'!H10,2)</f>
        <v>0</v>
      </c>
      <c r="I10" s="278"/>
    </row>
    <row r="11" spans="1:13" ht="15" customHeight="1" x14ac:dyDescent="0.25">
      <c r="A11" s="71">
        <v>3</v>
      </c>
      <c r="B11" s="224" t="s">
        <v>19</v>
      </c>
      <c r="C11" s="224"/>
      <c r="D11" s="277">
        <f>ROUND('5_Úspora_za_1 km pod rámec Ref'!D11,2)</f>
        <v>0</v>
      </c>
      <c r="E11" s="278"/>
      <c r="F11" s="277">
        <f>ROUND('5_Úspora_za_1 km pod rámec Ref'!F11,2)</f>
        <v>0</v>
      </c>
      <c r="G11" s="278"/>
      <c r="H11" s="277">
        <f>ROUND('5_Úspora_za_1 km pod rámec Ref'!H11,2)</f>
        <v>0</v>
      </c>
      <c r="I11" s="278"/>
    </row>
    <row r="12" spans="1:13" ht="15" customHeight="1" x14ac:dyDescent="0.25">
      <c r="A12" s="71">
        <v>4</v>
      </c>
      <c r="B12" s="224" t="s">
        <v>1</v>
      </c>
      <c r="C12" s="224"/>
      <c r="D12" s="253">
        <v>0</v>
      </c>
      <c r="E12" s="254"/>
      <c r="F12" s="253">
        <v>0</v>
      </c>
      <c r="G12" s="254"/>
      <c r="H12" s="253">
        <v>0</v>
      </c>
      <c r="I12" s="254"/>
    </row>
    <row r="13" spans="1:13" ht="15" customHeight="1" x14ac:dyDescent="0.25">
      <c r="A13" s="71">
        <v>5</v>
      </c>
      <c r="B13" s="224" t="s">
        <v>8</v>
      </c>
      <c r="C13" s="224"/>
      <c r="D13" s="253">
        <v>0</v>
      </c>
      <c r="E13" s="254"/>
      <c r="F13" s="253">
        <v>0</v>
      </c>
      <c r="G13" s="254"/>
      <c r="H13" s="253">
        <v>0</v>
      </c>
      <c r="I13" s="254"/>
    </row>
    <row r="14" spans="1:13" ht="15" customHeight="1" x14ac:dyDescent="0.25">
      <c r="A14" s="71">
        <v>6</v>
      </c>
      <c r="B14" s="224" t="s">
        <v>0</v>
      </c>
      <c r="C14" s="224"/>
      <c r="D14" s="277">
        <f>ROUND('5_Úspora_za_1 km pod rámec Ref'!D14,2)</f>
        <v>0</v>
      </c>
      <c r="E14" s="278"/>
      <c r="F14" s="277">
        <f>ROUND('5_Úspora_za_1 km pod rámec Ref'!F14,2)</f>
        <v>0</v>
      </c>
      <c r="G14" s="278"/>
      <c r="H14" s="277">
        <f>ROUND('5_Úspora_za_1 km pod rámec Ref'!H14,2)</f>
        <v>0</v>
      </c>
      <c r="I14" s="278"/>
    </row>
    <row r="15" spans="1:13" ht="15" customHeight="1" x14ac:dyDescent="0.25">
      <c r="A15" s="71">
        <v>7</v>
      </c>
      <c r="B15" s="224" t="s">
        <v>20</v>
      </c>
      <c r="C15" s="224"/>
      <c r="D15" s="277">
        <f>ROUND('5_Úspora_za_1 km pod rámec Ref'!D15,2)</f>
        <v>0</v>
      </c>
      <c r="E15" s="278"/>
      <c r="F15" s="277">
        <f>ROUND('5_Úspora_za_1 km pod rámec Ref'!F15,2)</f>
        <v>0</v>
      </c>
      <c r="G15" s="278"/>
      <c r="H15" s="277">
        <f>ROUND('5_Úspora_za_1 km pod rámec Ref'!H15,2)</f>
        <v>0</v>
      </c>
      <c r="I15" s="278"/>
    </row>
    <row r="16" spans="1:13" ht="15" customHeight="1" x14ac:dyDescent="0.25">
      <c r="A16" s="71">
        <v>8</v>
      </c>
      <c r="B16" s="224" t="s">
        <v>4</v>
      </c>
      <c r="C16" s="224"/>
      <c r="D16" s="277">
        <f>ROUND('5_Úspora_za_1 km pod rámec Ref'!D16,2)</f>
        <v>0</v>
      </c>
      <c r="E16" s="278"/>
      <c r="F16" s="277">
        <f>ROUND('5_Úspora_za_1 km pod rámec Ref'!F16,2)</f>
        <v>0</v>
      </c>
      <c r="G16" s="278"/>
      <c r="H16" s="277">
        <f>ROUND('5_Úspora_za_1 km pod rámec Ref'!H16,2)</f>
        <v>0</v>
      </c>
      <c r="I16" s="278"/>
    </row>
    <row r="17" spans="1:9" ht="15" customHeight="1" x14ac:dyDescent="0.25">
      <c r="A17" s="71">
        <v>9</v>
      </c>
      <c r="B17" s="224" t="s">
        <v>27</v>
      </c>
      <c r="C17" s="224"/>
      <c r="D17" s="277">
        <f>ROUND('5_Úspora_za_1 km pod rámec Ref'!D17,2)</f>
        <v>0</v>
      </c>
      <c r="E17" s="278"/>
      <c r="F17" s="277">
        <f>ROUND('5_Úspora_za_1 km pod rámec Ref'!F17,2)</f>
        <v>0</v>
      </c>
      <c r="G17" s="278"/>
      <c r="H17" s="277">
        <f>ROUND('5_Úspora_za_1 km pod rámec Ref'!H17,2)</f>
        <v>0</v>
      </c>
      <c r="I17" s="278"/>
    </row>
    <row r="18" spans="1:9" ht="15" customHeight="1" x14ac:dyDescent="0.25">
      <c r="A18" s="71">
        <v>10</v>
      </c>
      <c r="B18" s="224" t="s">
        <v>2</v>
      </c>
      <c r="C18" s="224"/>
      <c r="D18" s="253">
        <v>0</v>
      </c>
      <c r="E18" s="254"/>
      <c r="F18" s="253">
        <v>0</v>
      </c>
      <c r="G18" s="254"/>
      <c r="H18" s="253">
        <v>0</v>
      </c>
      <c r="I18" s="254"/>
    </row>
    <row r="19" spans="1:9" ht="15" customHeight="1" x14ac:dyDescent="0.25">
      <c r="A19" s="71">
        <v>11</v>
      </c>
      <c r="B19" s="224" t="s">
        <v>3</v>
      </c>
      <c r="C19" s="224"/>
      <c r="D19" s="253">
        <v>0</v>
      </c>
      <c r="E19" s="254"/>
      <c r="F19" s="253">
        <v>0</v>
      </c>
      <c r="G19" s="254"/>
      <c r="H19" s="253">
        <v>0</v>
      </c>
      <c r="I19" s="254"/>
    </row>
    <row r="20" spans="1:9" ht="15" customHeight="1" x14ac:dyDescent="0.25">
      <c r="A20" s="71">
        <v>12</v>
      </c>
      <c r="B20" s="224" t="s">
        <v>22</v>
      </c>
      <c r="C20" s="224"/>
      <c r="D20" s="277">
        <f>ROUND('5_Úspora_za_1 km pod rámec Ref'!D20,2)</f>
        <v>0</v>
      </c>
      <c r="E20" s="278"/>
      <c r="F20" s="277">
        <f>ROUND('5_Úspora_za_1 km pod rámec Ref'!F20,2)</f>
        <v>0</v>
      </c>
      <c r="G20" s="278"/>
      <c r="H20" s="277">
        <f>ROUND('5_Úspora_za_1 km pod rámec Ref'!H20,2)</f>
        <v>0</v>
      </c>
      <c r="I20" s="278"/>
    </row>
    <row r="21" spans="1:9" ht="15" customHeight="1" x14ac:dyDescent="0.25">
      <c r="A21" s="71">
        <v>13</v>
      </c>
      <c r="B21" s="224" t="s">
        <v>23</v>
      </c>
      <c r="C21" s="224"/>
      <c r="D21" s="277">
        <f>ROUND('5_Úspora_za_1 km pod rámec Ref'!D21,2)</f>
        <v>0</v>
      </c>
      <c r="E21" s="278"/>
      <c r="F21" s="277">
        <f>ROUND('5_Úspora_za_1 km pod rámec Ref'!F21,2)</f>
        <v>0</v>
      </c>
      <c r="G21" s="278"/>
      <c r="H21" s="277">
        <f>ROUND('5_Úspora_za_1 km pod rámec Ref'!H21,2)</f>
        <v>0</v>
      </c>
      <c r="I21" s="278"/>
    </row>
    <row r="22" spans="1:9" ht="15" customHeight="1" x14ac:dyDescent="0.25">
      <c r="A22" s="71">
        <v>14</v>
      </c>
      <c r="B22" s="224" t="s">
        <v>24</v>
      </c>
      <c r="C22" s="224"/>
      <c r="D22" s="277">
        <f>ROUND('5_Úspora_za_1 km pod rámec Ref'!D22,2)</f>
        <v>0</v>
      </c>
      <c r="E22" s="278"/>
      <c r="F22" s="277">
        <f>ROUND('5_Úspora_za_1 km pod rámec Ref'!F22,2)</f>
        <v>0</v>
      </c>
      <c r="G22" s="278"/>
      <c r="H22" s="277">
        <f>ROUND('5_Úspora_za_1 km pod rámec Ref'!H22,2)</f>
        <v>0</v>
      </c>
      <c r="I22" s="278"/>
    </row>
    <row r="23" spans="1:9" ht="15" customHeight="1" thickBot="1" x14ac:dyDescent="0.3">
      <c r="A23" s="72">
        <v>15</v>
      </c>
      <c r="B23" s="233" t="s">
        <v>26</v>
      </c>
      <c r="C23" s="233"/>
      <c r="D23" s="260">
        <v>0</v>
      </c>
      <c r="E23" s="261"/>
      <c r="F23" s="260">
        <v>0</v>
      </c>
      <c r="G23" s="261"/>
      <c r="H23" s="260">
        <v>0</v>
      </c>
      <c r="I23" s="261"/>
    </row>
    <row r="24" spans="1:9" ht="15" customHeight="1" thickBot="1" x14ac:dyDescent="0.3">
      <c r="A24" s="42"/>
      <c r="B24" s="10"/>
      <c r="C24" s="10"/>
      <c r="D24" s="68"/>
      <c r="E24" s="68"/>
      <c r="F24" s="68"/>
      <c r="G24" s="68"/>
      <c r="H24" s="68"/>
      <c r="I24" s="68"/>
    </row>
    <row r="25" spans="1:9" ht="33.75" customHeight="1" thickBot="1" x14ac:dyDescent="0.3">
      <c r="A25" s="288" t="s">
        <v>82</v>
      </c>
      <c r="B25" s="289"/>
      <c r="C25" s="290"/>
      <c r="D25" s="274">
        <f>SUM(D9:E23)</f>
        <v>0</v>
      </c>
      <c r="E25" s="274"/>
      <c r="F25" s="282">
        <f>SUM(F9:G23)</f>
        <v>0</v>
      </c>
      <c r="G25" s="275"/>
      <c r="H25" s="274">
        <f>SUM(H9:I23)</f>
        <v>0</v>
      </c>
      <c r="I25" s="275"/>
    </row>
    <row r="26" spans="1:9" ht="30.75" customHeight="1" thickBot="1" x14ac:dyDescent="0.3">
      <c r="A26" s="291" t="s">
        <v>81</v>
      </c>
      <c r="B26" s="292"/>
      <c r="C26" s="293"/>
      <c r="D26" s="274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74"/>
      <c r="F26" s="274"/>
      <c r="G26" s="274"/>
      <c r="H26" s="274"/>
      <c r="I26" s="275"/>
    </row>
    <row r="27" spans="1:9" s="15" customFormat="1" ht="15" x14ac:dyDescent="0.25">
      <c r="A27" s="42"/>
      <c r="B27" s="44"/>
      <c r="C27" s="44"/>
      <c r="D27" s="68"/>
      <c r="E27" s="68"/>
      <c r="F27" s="68"/>
      <c r="G27" s="68"/>
      <c r="H27" s="68"/>
      <c r="I27" s="68"/>
    </row>
    <row r="28" spans="1:9" x14ac:dyDescent="0.25">
      <c r="A28" s="42"/>
      <c r="B28" s="48"/>
    </row>
    <row r="31" spans="1:9" ht="15" x14ac:dyDescent="0.25">
      <c r="A31" s="59"/>
      <c r="B31" s="276" t="s">
        <v>78</v>
      </c>
      <c r="C31" s="276"/>
      <c r="D31" s="276"/>
      <c r="E31" s="276"/>
      <c r="F31" s="15"/>
    </row>
    <row r="32" spans="1:9" ht="15" x14ac:dyDescent="0.25">
      <c r="A32" s="61" t="s">
        <v>77</v>
      </c>
      <c r="B32" s="99" t="s">
        <v>45</v>
      </c>
      <c r="C32" s="99" t="s">
        <v>46</v>
      </c>
      <c r="D32" s="276" t="s">
        <v>47</v>
      </c>
      <c r="E32" s="276"/>
    </row>
    <row r="33" spans="1:13" x14ac:dyDescent="0.25">
      <c r="A33" s="61">
        <v>1</v>
      </c>
      <c r="B33" s="69">
        <v>8.3000000000000007</v>
      </c>
      <c r="C33" s="69">
        <v>7</v>
      </c>
      <c r="D33" s="269">
        <v>6.2</v>
      </c>
      <c r="E33" s="269"/>
      <c r="G33" s="24" t="s">
        <v>41</v>
      </c>
      <c r="H33" s="17"/>
      <c r="I33" s="17"/>
      <c r="J33" s="17"/>
      <c r="K33" s="18"/>
      <c r="L33" s="18"/>
      <c r="M33" s="18"/>
    </row>
    <row r="34" spans="1:13" x14ac:dyDescent="0.25">
      <c r="A34" s="57" t="s">
        <v>49</v>
      </c>
      <c r="B34" s="108">
        <f>D9</f>
        <v>0</v>
      </c>
      <c r="C34" s="108">
        <f>F9</f>
        <v>0</v>
      </c>
      <c r="D34" s="270">
        <f>H9</f>
        <v>0</v>
      </c>
      <c r="E34" s="270"/>
      <c r="G34" s="26" t="s">
        <v>43</v>
      </c>
      <c r="H34" s="19"/>
      <c r="I34" s="19"/>
      <c r="J34" s="19"/>
      <c r="K34" s="20"/>
      <c r="L34" s="20"/>
      <c r="M34" s="20"/>
    </row>
    <row r="35" spans="1:13" x14ac:dyDescent="0.25">
      <c r="A35" s="61" t="s">
        <v>48</v>
      </c>
      <c r="B35" s="69">
        <v>10.5</v>
      </c>
      <c r="C35" s="69">
        <v>10.5</v>
      </c>
      <c r="D35" s="269">
        <v>10.5</v>
      </c>
      <c r="E35" s="269"/>
      <c r="G35" s="56" t="s">
        <v>44</v>
      </c>
      <c r="H35" s="54"/>
      <c r="I35" s="54"/>
      <c r="J35" s="54"/>
      <c r="K35" s="54"/>
      <c r="L35" s="55"/>
      <c r="M35" s="55"/>
    </row>
    <row r="36" spans="1:13" x14ac:dyDescent="0.25">
      <c r="A36" s="57" t="s">
        <v>49</v>
      </c>
      <c r="B36" s="108">
        <f>D14+D15</f>
        <v>0</v>
      </c>
      <c r="C36" s="108">
        <f>F14+F15</f>
        <v>0</v>
      </c>
      <c r="D36" s="270">
        <f>H14+H15</f>
        <v>0</v>
      </c>
      <c r="E36" s="270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80" zoomScaleNormal="90" zoomScaleSheetLayoutView="80" workbookViewId="0">
      <selection activeCell="A2" sqref="A2"/>
    </sheetView>
  </sheetViews>
  <sheetFormatPr defaultRowHeight="14.25" x14ac:dyDescent="0.25"/>
  <cols>
    <col min="1" max="1" width="21.7109375" style="12" customWidth="1"/>
    <col min="2" max="2" width="46.140625" style="12" customWidth="1"/>
    <col min="3" max="8" width="9.7109375" style="12" customWidth="1"/>
    <col min="9" max="16384" width="9.140625" style="12"/>
  </cols>
  <sheetData>
    <row r="1" spans="1:13" x14ac:dyDescent="0.25">
      <c r="A1" s="11"/>
    </row>
    <row r="2" spans="1:13" s="15" customFormat="1" ht="18" x14ac:dyDescent="0.25">
      <c r="A2" s="41" t="s">
        <v>57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3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3" s="15" customFormat="1" ht="20.100000000000001" customHeight="1" x14ac:dyDescent="0.25">
      <c r="A4" s="102" t="s">
        <v>79</v>
      </c>
      <c r="B4" s="104" t="str">
        <f>'1_Ident_udaje'!C5</f>
        <v>Broumovsko</v>
      </c>
      <c r="C4" s="49"/>
      <c r="D4" s="46"/>
      <c r="E4" s="49"/>
      <c r="F4" s="46"/>
      <c r="G4" s="49"/>
      <c r="H4" s="46"/>
    </row>
    <row r="5" spans="1:13" s="15" customFormat="1" ht="15.75" thickBot="1" x14ac:dyDescent="0.3">
      <c r="A5" s="42"/>
      <c r="B5" s="42"/>
      <c r="C5" s="49"/>
      <c r="D5" s="46"/>
      <c r="E5" s="49"/>
      <c r="F5" s="46"/>
      <c r="G5" s="49"/>
      <c r="H5" s="46"/>
    </row>
    <row r="6" spans="1:13" s="15" customFormat="1" ht="24.95" customHeight="1" thickBot="1" x14ac:dyDescent="0.3">
      <c r="A6" s="42"/>
      <c r="B6" s="42"/>
      <c r="C6" s="283" t="s">
        <v>35</v>
      </c>
      <c r="D6" s="284"/>
      <c r="E6" s="284"/>
      <c r="F6" s="284"/>
      <c r="G6" s="284"/>
      <c r="H6" s="285"/>
    </row>
    <row r="7" spans="1:13" s="15" customFormat="1" ht="24.95" customHeight="1" thickBot="1" x14ac:dyDescent="0.3">
      <c r="A7" s="42"/>
      <c r="B7" s="67"/>
      <c r="C7" s="279" t="s">
        <v>36</v>
      </c>
      <c r="D7" s="280"/>
      <c r="E7" s="279" t="s">
        <v>37</v>
      </c>
      <c r="F7" s="280"/>
      <c r="G7" s="279" t="s">
        <v>38</v>
      </c>
      <c r="H7" s="281"/>
    </row>
    <row r="8" spans="1:13" s="15" customFormat="1" ht="34.5" customHeight="1" thickBot="1" x14ac:dyDescent="0.3">
      <c r="A8" s="63" t="s">
        <v>28</v>
      </c>
      <c r="B8" s="73" t="s">
        <v>6</v>
      </c>
      <c r="C8" s="300" t="s">
        <v>29</v>
      </c>
      <c r="D8" s="301"/>
      <c r="E8" s="302" t="s">
        <v>5</v>
      </c>
      <c r="F8" s="301"/>
      <c r="G8" s="302" t="s">
        <v>7</v>
      </c>
      <c r="H8" s="304"/>
    </row>
    <row r="9" spans="1:13" s="15" customFormat="1" ht="35.1" customHeight="1" x14ac:dyDescent="0.25">
      <c r="A9" s="71">
        <v>1</v>
      </c>
      <c r="B9" s="74" t="s">
        <v>76</v>
      </c>
      <c r="C9" s="294">
        <f>SUM('3_Nákladove_položky_prep'!E9:F23)</f>
        <v>0.28000000000000003</v>
      </c>
      <c r="D9" s="294"/>
      <c r="E9" s="294">
        <f>SUM('3_Nákladove_položky_prep'!I9:J23)</f>
        <v>0.28000000000000003</v>
      </c>
      <c r="F9" s="294"/>
      <c r="G9" s="294">
        <f>SUM('3_Nákladove_položky_prep'!M9:N23)</f>
        <v>0.28000000000000003</v>
      </c>
      <c r="H9" s="295"/>
    </row>
    <row r="10" spans="1:13" s="15" customFormat="1" ht="35.1" customHeight="1" x14ac:dyDescent="0.25">
      <c r="A10" s="75">
        <v>2</v>
      </c>
      <c r="B10" s="76" t="s">
        <v>74</v>
      </c>
      <c r="C10" s="296">
        <f>'4_Nákl_na_1kmnad rámec_Ref_prep'!D25</f>
        <v>0</v>
      </c>
      <c r="D10" s="303"/>
      <c r="E10" s="296">
        <f>'4_Nákl_na_1kmnad rámec_Ref_prep'!F25</f>
        <v>0</v>
      </c>
      <c r="F10" s="303"/>
      <c r="G10" s="296">
        <f>'4_Nákl_na_1kmnad rámec_Ref_prep'!H25</f>
        <v>0</v>
      </c>
      <c r="H10" s="297"/>
    </row>
    <row r="11" spans="1:13" s="15" customFormat="1" ht="35.1" customHeight="1" x14ac:dyDescent="0.25">
      <c r="A11" s="75">
        <v>3</v>
      </c>
      <c r="B11" s="76" t="s">
        <v>75</v>
      </c>
      <c r="C11" s="296">
        <f>'5_Úspora_za_1kmpodrámec Ref_pre'!D25</f>
        <v>0</v>
      </c>
      <c r="D11" s="303"/>
      <c r="E11" s="296">
        <f>'5_Úspora_za_1kmpodrámec Ref_pre'!F25</f>
        <v>0</v>
      </c>
      <c r="F11" s="303"/>
      <c r="G11" s="296">
        <f>'5_Úspora_za_1kmpodrámec Ref_pre'!H25</f>
        <v>0</v>
      </c>
      <c r="H11" s="297"/>
    </row>
    <row r="12" spans="1:13" ht="35.1" customHeight="1" thickBot="1" x14ac:dyDescent="0.3">
      <c r="A12" s="72">
        <v>4</v>
      </c>
      <c r="B12" s="107" t="s">
        <v>89</v>
      </c>
      <c r="C12" s="298">
        <f>SUM('3_Nákladove_položky_prep'!F9:F23)*'2_Spec_rozsahu_zakázky'!D18/'2_Spec_rozsahu_zakázky'!D12</f>
        <v>18399.195294117646</v>
      </c>
      <c r="D12" s="298"/>
      <c r="E12" s="298">
        <f>SUM('3_Nákladove_položky_prep'!J9:J23)*'2_Spec_rozsahu_zakázky'!F18/'2_Spec_rozsahu_zakázky'!F12</f>
        <v>14430.220000000001</v>
      </c>
      <c r="F12" s="298"/>
      <c r="G12" s="298">
        <f>SUM('3_Nákladove_položky_prep'!N9:N23)*'2_Spec_rozsahu_zakázky'!H18/'2_Spec_rozsahu_zakázky'!H12</f>
        <v>24525.62</v>
      </c>
      <c r="H12" s="299"/>
    </row>
    <row r="13" spans="1:13" ht="15" x14ac:dyDescent="0.25">
      <c r="A13" s="11"/>
      <c r="B13" s="11"/>
      <c r="C13" s="11"/>
      <c r="D13" s="11"/>
      <c r="E13" s="11"/>
      <c r="F13" s="11"/>
      <c r="G13" s="44"/>
      <c r="H13" s="77"/>
    </row>
    <row r="14" spans="1:13" ht="15" hidden="1" x14ac:dyDescent="0.25">
      <c r="D14" s="11"/>
      <c r="E14" s="11"/>
      <c r="F14" s="11"/>
      <c r="G14" s="44"/>
      <c r="H14" s="77"/>
    </row>
    <row r="15" spans="1:13" ht="15" hidden="1" x14ac:dyDescent="0.25">
      <c r="A15" s="11"/>
      <c r="B15" s="11"/>
      <c r="C15" s="11"/>
      <c r="D15" s="11"/>
      <c r="E15" s="11"/>
      <c r="F15" s="11"/>
      <c r="G15" s="44"/>
      <c r="H15" s="77"/>
    </row>
    <row r="16" spans="1:13" ht="12.75" hidden="1" customHeight="1" x14ac:dyDescent="0.25">
      <c r="C16" s="11"/>
      <c r="D16" s="11"/>
      <c r="E16" s="11"/>
      <c r="F16" s="11"/>
      <c r="G16" s="44"/>
      <c r="H16" s="77"/>
      <c r="I16" s="140"/>
    </row>
    <row r="17" spans="1:9" ht="12.75" hidden="1" customHeight="1" x14ac:dyDescent="0.25">
      <c r="C17" s="11"/>
      <c r="D17" s="11"/>
      <c r="E17" s="11"/>
      <c r="F17" s="11"/>
      <c r="G17" s="44"/>
      <c r="H17" s="77"/>
      <c r="I17" s="140"/>
    </row>
    <row r="18" spans="1:9" ht="15" hidden="1" x14ac:dyDescent="0.25">
      <c r="A18" s="11"/>
      <c r="B18" s="11"/>
      <c r="C18" s="11"/>
      <c r="D18" s="11"/>
      <c r="E18" s="11"/>
      <c r="F18" s="11"/>
      <c r="G18" s="44"/>
      <c r="H18" s="77"/>
    </row>
    <row r="19" spans="1:9" ht="15" hidden="1" x14ac:dyDescent="0.25">
      <c r="A19" s="11"/>
      <c r="B19" s="11"/>
      <c r="C19" s="11"/>
      <c r="D19" s="11"/>
      <c r="E19" s="11"/>
      <c r="F19" s="11"/>
      <c r="G19" s="44"/>
      <c r="H19" s="77"/>
    </row>
    <row r="20" spans="1:9" x14ac:dyDescent="0.25">
      <c r="C20" s="24" t="s">
        <v>91</v>
      </c>
      <c r="D20" s="18"/>
      <c r="E20" s="18"/>
      <c r="F20" s="18"/>
      <c r="G20" s="18"/>
      <c r="H20" s="18"/>
    </row>
    <row r="21" spans="1:9" x14ac:dyDescent="0.25">
      <c r="C21" s="56" t="s">
        <v>44</v>
      </c>
      <c r="D21" s="78"/>
      <c r="E21" s="78"/>
      <c r="F21" s="78"/>
      <c r="G21" s="78"/>
      <c r="H21" s="78"/>
    </row>
    <row r="24" spans="1:9" x14ac:dyDescent="0.25">
      <c r="A24" s="12" t="s">
        <v>92</v>
      </c>
    </row>
    <row r="25" spans="1:9" x14ac:dyDescent="0.25">
      <c r="A25" s="140" t="str">
        <f>IF(AND($C$52="ne",B25&lt;&gt;""),"List č. 3","")</f>
        <v/>
      </c>
      <c r="B25" s="138" t="str">
        <f>'3_Nákladove_položky'!A38</f>
        <v/>
      </c>
    </row>
    <row r="26" spans="1:9" x14ac:dyDescent="0.25">
      <c r="A26" s="140" t="str">
        <f>IF(AND($C$52="ne",B26&lt;&gt;""),"List č. 3","")</f>
        <v/>
      </c>
      <c r="B26" s="139" t="str">
        <f>'3_Nákladove_položky'!A39</f>
        <v/>
      </c>
    </row>
    <row r="27" spans="1:9" x14ac:dyDescent="0.25">
      <c r="A27" s="140" t="str">
        <f>IF(AND($C$52="ne",B27&lt;&gt;""),"List č. 4","")</f>
        <v/>
      </c>
      <c r="B27" s="139" t="str">
        <f>'4_Nákl_na_1 km nad rámec_Ref'!A40</f>
        <v/>
      </c>
    </row>
    <row r="28" spans="1:9" x14ac:dyDescent="0.25">
      <c r="A28" s="140" t="str">
        <f>IF(AND($C$52="ne",B28&lt;&gt;""),"List č. 4","")</f>
        <v>List č. 4</v>
      </c>
      <c r="B28" s="139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0" t="str">
        <f>IF(AND($C$52="ne",B29&lt;&gt;""),"List č. 4","")</f>
        <v>List č. 4</v>
      </c>
      <c r="B29" s="139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0" t="str">
        <f>IF(AND($C$52="ne",B30&lt;&gt;""),"List č. 4","")</f>
        <v>List č. 4</v>
      </c>
      <c r="B30" s="139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0" t="str">
        <f>IF(AND($C$52="ne",B31&lt;&gt;""),"List č. 4","")</f>
        <v/>
      </c>
      <c r="B31" s="139" t="str">
        <f>'4_Nákl_na_1 km nad rámec_Ref'!A44</f>
        <v/>
      </c>
    </row>
    <row r="32" spans="1:9" x14ac:dyDescent="0.25">
      <c r="A32" s="140" t="str">
        <f>IF(AND($C$52="ne",B32&lt;&gt;""),"List č. 5","")</f>
        <v/>
      </c>
      <c r="B32" s="139" t="str">
        <f>'5_Úspora_za_1 km pod rámec Ref'!A40</f>
        <v/>
      </c>
    </row>
    <row r="33" spans="1:2" x14ac:dyDescent="0.25">
      <c r="A33" s="140" t="str">
        <f>IF(AND($C$52="ne",B33&lt;&gt;""),"List č. 5","")</f>
        <v>List č. 5</v>
      </c>
      <c r="B33" s="139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0" t="str">
        <f>IF(AND($C$52="ne",B34&lt;&gt;""),"List č. 5","")</f>
        <v>List č. 5</v>
      </c>
      <c r="B34" s="139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0" t="str">
        <f>IF(AND($C$52="ne",B35&lt;&gt;""),"List č. 5","")</f>
        <v>List č. 5</v>
      </c>
      <c r="B35" s="139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0" t="str">
        <f>IF(AND($C$52="ne",B36&lt;&gt;""),"List č. 5","")</f>
        <v/>
      </c>
      <c r="B36" s="139" t="str">
        <f>'5_Úspora_za_1 km pod rámec Ref'!A44</f>
        <v/>
      </c>
    </row>
    <row r="37" spans="1:2" x14ac:dyDescent="0.25">
      <c r="A37" s="140" t="str">
        <f>IF(AND($C$52="ne",B37&lt;&gt;""),"Obecné","")</f>
        <v/>
      </c>
      <c r="B37" s="139" t="str">
        <f>IF(OR(C9&gt;29,E9&gt;27,G9&gt;26),"Upozornění: cenová nabídka převyšuje maximální možnou výši nabídkové ceny.","")</f>
        <v/>
      </c>
    </row>
    <row r="52" spans="1:3" x14ac:dyDescent="0.25">
      <c r="A52" s="145" t="s">
        <v>88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QQg4/+BU0Ekut/QV+7X9AiLkQtG4Xbo68lzdNXiTE+e7gPdhepv4i9BjBx1ysCS4YpAYHacR1eWWEVYUxJ7ORw==" saltValue="BYsW+VgBpO3wZYKzDU+Egw==" spinCount="100000" sheet="1" objects="1" scenarios="1"/>
  <mergeCells count="19">
    <mergeCell ref="C6:H6"/>
    <mergeCell ref="C7:D7"/>
    <mergeCell ref="E7:F7"/>
    <mergeCell ref="G7:H7"/>
    <mergeCell ref="G8:H8"/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Af1j1vVL7hpVy/7pHOk3BzO2QUc=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Sg8VWdD+BnqJDR+l+kKF3Kb04P4=</DigestValue>
    </Reference>
  </SignedInfo>
  <SignatureValue>YS6g6rJg+0H3m8Ko+EIclhbRTJJduV3mbjveCikfGDqMjXNImtHoqD04UI1bEv3WApYquiwfA7yY
k74dxgnMsIjs65I1wgo2YQx0H4Vwb08uGfZxSYun7E8H5q4kqrf2sSPNkjRNsMtdgWgEGaEaJP5J
TsAfjecNQZQmaiqMCHaQqq2ttVdvgbJtj0sYxAwocZJzmRRVZdpEz18Md/2xS8iboye2Hx44O5XL
+GJ34MklS1pCkPrTBaaOY3nX8JKzDZJWbPaDoNsZZyVf+SPktDjMx15N1YpXK3jR4e6pQZoXIEkz
HiAvwH5nwm/sxlX7JTefc9TIaxBzM33MpZRNNw==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H+3bv4aFH7rtCjSnDGOmIRCRpow=</DigestValue>
      </Reference>
      <Reference URI="/xl/worksheets/sheet6.xml?ContentType=application/vnd.openxmlformats-officedocument.spreadsheetml.worksheet+xml">
        <DigestMethod Algorithm="http://www.w3.org/2000/09/xmldsig#sha1"/>
        <DigestValue>uWw93JrX9fIt1+TVx4QNAI/uUuk=</DigestValue>
      </Reference>
      <Reference URI="/xl/worksheets/sheet7.xml?ContentType=application/vnd.openxmlformats-officedocument.spreadsheetml.worksheet+xml">
        <DigestMethod Algorithm="http://www.w3.org/2000/09/xmldsig#sha1"/>
        <DigestValue>klP3u9ila17f56Ifi/gmbdkqddg=</DigestValue>
      </Reference>
      <Reference URI="/xl/worksheets/sheet5.xml?ContentType=application/vnd.openxmlformats-officedocument.spreadsheetml.worksheet+xml">
        <DigestMethod Algorithm="http://www.w3.org/2000/09/xmldsig#sha1"/>
        <DigestValue>hdCQFFW0k9W+8tN9OEcEQuL4kxs=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PqwkqXWbhTx1xQYmCTWaLNehUQ4=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8.xml?ContentType=application/vnd.openxmlformats-officedocument.spreadsheetml.worksheet+xml">
        <DigestMethod Algorithm="http://www.w3.org/2000/09/xmldsig#sha1"/>
        <DigestValue>W/OL6bwKx+2BwSbQN3Lwv14MFro=</DigestValue>
      </Reference>
      <Reference URI="/xl/worksheets/sheet9.xml?ContentType=application/vnd.openxmlformats-officedocument.spreadsheetml.worksheet+xml">
        <DigestMethod Algorithm="http://www.w3.org/2000/09/xmldsig#sha1"/>
        <DigestValue>gK8d32NizhPK6UK09J+dt6tRS00=</DigestValue>
      </Reference>
      <Reference URI="/xl/worksheets/sheet10.xml?ContentType=application/vnd.openxmlformats-officedocument.spreadsheetml.worksheet+xml">
        <DigestMethod Algorithm="http://www.w3.org/2000/09/xmldsig#sha1"/>
        <DigestValue>uJwc+Y3IPvwUR1nb2KDBMjO85ho=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xaPeO0FE9m3hDrQG2+RaUKggNOU=</DigestValue>
      </Reference>
      <Reference URI="/xl/worksheets/sheet2.xml?ContentType=application/vnd.openxmlformats-officedocument.spreadsheetml.worksheet+xml">
        <DigestMethod Algorithm="http://www.w3.org/2000/09/xmldsig#sha1"/>
        <DigestValue>vH7Rks7O1rpuPTFkLb5o0Ylnyqk=</DigestValue>
      </Reference>
      <Reference URI="/xl/worksheets/sheet4.xml?ContentType=application/vnd.openxmlformats-officedocument.spreadsheetml.worksheet+xml">
        <DigestMethod Algorithm="http://www.w3.org/2000/09/xmldsig#sha1"/>
        <DigestValue>69nsbIi2qVlAeql4VWyacYLrSlQ=</DigestValue>
      </Reference>
      <Reference URI="/xl/workbook.xml?ContentType=application/vnd.openxmlformats-officedocument.spreadsheetml.sheet.main+xml">
        <DigestMethod Algorithm="http://www.w3.org/2000/09/xmldsig#sha1"/>
        <DigestValue>DjNuafILOsRaUcmz2u+3rskUDTE=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EPW9R4WCOTdftAQcNaaIYyspPxw=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+Rrd8+eeoyJbwaXQMQEvOq7/RrM=</DigestValue>
      </Reference>
      <Reference URI="/xl/styles.xml?ContentType=application/vnd.openxmlformats-officedocument.spreadsheetml.styles+xml">
        <DigestMethod Algorithm="http://www.w3.org/2000/09/xmldsig#sha1"/>
        <DigestValue>LTsiwMX36kKhfkJFB58CLQHGlX0=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2015-09-16T13:58:18Z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2015-09-16T13:58:18Z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2015-09-14T09:00:12Z</cp:lastPrinted>
  <dcterms:created xsi:type="dcterms:W3CDTF">2015-02-02T14:01:48Z</dcterms:created>
  <dcterms:modified xsi:type="dcterms:W3CDTF">2015-09-14T09:00:21Z</dcterms:modified>
</cp:coreProperties>
</file>