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599\Desktop\09_Příloha 11 ZD_Závazný nástroj pro výpočet nabídkové ceny_edit\"/>
    </mc:Choice>
  </mc:AlternateContent>
  <workbookProtection workbookAlgorithmName="SHA-512" workbookHashValue="sdObq4v9T2IofdP0TsmfwFmG3qdPuHg8PE52BsYj1std+n9XaazIFyv7LLxB9nM5oLcKXckSg1erqsfrxZKCRQ==" workbookSaltValue="NhTJsrZ1v3PdhxwqjC1ySw==" workbookSpinCount="100000" lockStructure="1"/>
  <bookViews>
    <workbookView xWindow="0" yWindow="0" windowWidth="20730" windowHeight="11745" tabRatio="889"/>
  </bookViews>
  <sheets>
    <sheet name="1_Ident_udaje" sheetId="18" r:id="rId1"/>
    <sheet name="2_Spec_rozsahu_zakázky" sheetId="15" r:id="rId2"/>
    <sheet name="3_Nákladove_položky" sheetId="23" r:id="rId3"/>
    <sheet name="3_Nákladove_položky_prep" sheetId="16" state="hidden" r:id="rId4"/>
    <sheet name="4_Nákl_na_1 km nad rámec_Ref" sheetId="24" r:id="rId5"/>
    <sheet name="4_Nákl_na_1kmnad rámec_Ref_prep" sheetId="19" state="hidden" r:id="rId6"/>
    <sheet name="5_Úspora_za_1 km pod rámec Ref" sheetId="25" r:id="rId7"/>
    <sheet name="5_Úspora_za_1kmpodrámec Ref_pre" sheetId="21" state="hidden" r:id="rId8"/>
    <sheet name="6_Cenová_nabidka - souhrn" sheetId="17" r:id="rId9"/>
    <sheet name="7_Hodnotíci kriteria" sheetId="22" r:id="rId10"/>
  </sheets>
  <definedNames>
    <definedName name="_xlnm.Print_Area" localSheetId="0">'1_Ident_udaje'!$A$1:$L$14</definedName>
    <definedName name="_xlnm.Print_Area" localSheetId="1">'2_Spec_rozsahu_zakázky'!$A$1:$I$21</definedName>
    <definedName name="_xlnm.Print_Area" localSheetId="2">'3_Nákladove_položky'!$A$1:$O$35</definedName>
    <definedName name="_xlnm.Print_Area" localSheetId="3">'3_Nákladove_položky_prep'!$A$1:$O$32</definedName>
    <definedName name="_xlnm.Print_Area" localSheetId="4">'4_Nákl_na_1 km nad rámec_Ref'!$A$1:$M$37</definedName>
    <definedName name="_xlnm.Print_Area" localSheetId="5">'4_Nákl_na_1kmnad rámec_Ref_prep'!$A$1:$M$40</definedName>
    <definedName name="_xlnm.Print_Area" localSheetId="6">'5_Úspora_za_1 km pod rámec Ref'!$A$1:$M$37</definedName>
    <definedName name="_xlnm.Print_Area" localSheetId="7">'5_Úspora_za_1kmpodrámec Ref_pre'!$A$1:$M$36</definedName>
    <definedName name="_xlnm.Print_Area" localSheetId="8">'6_Cenová_nabidka - souhrn'!$A$1:$H$22</definedName>
    <definedName name="_xlnm.Print_Area" localSheetId="9">'7_Hodnotíci kriteria'!$A$1:$L$28</definedName>
  </definedNames>
  <calcPr calcId="152511"/>
</workbook>
</file>

<file path=xl/calcChain.xml><?xml version="1.0" encoding="utf-8"?>
<calcChain xmlns="http://schemas.openxmlformats.org/spreadsheetml/2006/main">
  <c r="A4" i="22" l="1"/>
  <c r="A4" i="17"/>
  <c r="A4" i="25"/>
  <c r="A4" i="24"/>
  <c r="A4" i="23"/>
  <c r="A5" i="15"/>
  <c r="I9" i="16" l="1"/>
  <c r="E9" i="16"/>
  <c r="A44" i="25"/>
  <c r="B36" i="17" s="1"/>
  <c r="Q23" i="25"/>
  <c r="P23" i="25"/>
  <c r="Q22" i="25"/>
  <c r="P22" i="25"/>
  <c r="Q21" i="25"/>
  <c r="P21" i="25"/>
  <c r="Q20" i="25"/>
  <c r="P20" i="25"/>
  <c r="Q19" i="25"/>
  <c r="P19" i="25"/>
  <c r="Q18" i="25"/>
  <c r="P18" i="25"/>
  <c r="Q17" i="25"/>
  <c r="P17" i="25"/>
  <c r="Q16" i="25"/>
  <c r="P16" i="25"/>
  <c r="Q15" i="25"/>
  <c r="P15" i="25"/>
  <c r="Q14" i="25"/>
  <c r="P14" i="25"/>
  <c r="Q13" i="25"/>
  <c r="P13" i="25"/>
  <c r="Q12" i="25"/>
  <c r="P12" i="25"/>
  <c r="Q11" i="25"/>
  <c r="P11" i="25"/>
  <c r="Q10" i="25"/>
  <c r="P10" i="25"/>
  <c r="Q9" i="25"/>
  <c r="P9" i="25"/>
  <c r="H22" i="21"/>
  <c r="H21" i="21"/>
  <c r="H20" i="21"/>
  <c r="H17" i="21"/>
  <c r="H16" i="21"/>
  <c r="H15" i="21"/>
  <c r="H14" i="21"/>
  <c r="H11" i="21"/>
  <c r="H10" i="21"/>
  <c r="H9" i="21"/>
  <c r="F22" i="21"/>
  <c r="F21" i="21"/>
  <c r="F20" i="21"/>
  <c r="F17" i="21"/>
  <c r="F16" i="21"/>
  <c r="F15" i="21"/>
  <c r="F14" i="21"/>
  <c r="F11" i="21"/>
  <c r="F10" i="21"/>
  <c r="F9" i="21"/>
  <c r="D22" i="21"/>
  <c r="D21" i="21"/>
  <c r="D20" i="21"/>
  <c r="D17" i="21"/>
  <c r="D16" i="21"/>
  <c r="D15" i="21"/>
  <c r="D14" i="21"/>
  <c r="D11" i="21"/>
  <c r="D10" i="21"/>
  <c r="D9" i="21"/>
  <c r="D37" i="25"/>
  <c r="C37" i="25"/>
  <c r="B37" i="25"/>
  <c r="D35" i="25"/>
  <c r="C35" i="25"/>
  <c r="B35" i="25"/>
  <c r="C4" i="25"/>
  <c r="Q23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2" i="24"/>
  <c r="Q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9" i="24"/>
  <c r="H22" i="19"/>
  <c r="H21" i="19"/>
  <c r="H20" i="19"/>
  <c r="H17" i="19"/>
  <c r="H16" i="19"/>
  <c r="H15" i="19"/>
  <c r="H14" i="19"/>
  <c r="H11" i="19"/>
  <c r="H10" i="19"/>
  <c r="H9" i="19"/>
  <c r="F22" i="19"/>
  <c r="F21" i="19"/>
  <c r="F20" i="19"/>
  <c r="F17" i="19"/>
  <c r="F16" i="19"/>
  <c r="F15" i="19"/>
  <c r="F14" i="19"/>
  <c r="F11" i="19"/>
  <c r="F10" i="19"/>
  <c r="F9" i="19"/>
  <c r="D22" i="19"/>
  <c r="D21" i="19"/>
  <c r="D20" i="19"/>
  <c r="D17" i="19"/>
  <c r="D16" i="19"/>
  <c r="D15" i="19"/>
  <c r="D14" i="19"/>
  <c r="D11" i="19"/>
  <c r="D10" i="19"/>
  <c r="D9" i="19"/>
  <c r="D37" i="24"/>
  <c r="C37" i="24"/>
  <c r="B37" i="24"/>
  <c r="D35" i="24"/>
  <c r="C35" i="24"/>
  <c r="B35" i="24"/>
  <c r="A44" i="24"/>
  <c r="B31" i="17" s="1"/>
  <c r="C4" i="24"/>
  <c r="X23" i="23"/>
  <c r="W23" i="23"/>
  <c r="X22" i="23"/>
  <c r="W22" i="23"/>
  <c r="X21" i="23"/>
  <c r="W21" i="23"/>
  <c r="X20" i="23"/>
  <c r="W20" i="23"/>
  <c r="X19" i="23"/>
  <c r="W19" i="23"/>
  <c r="X18" i="23"/>
  <c r="W18" i="23"/>
  <c r="X17" i="23"/>
  <c r="W17" i="23"/>
  <c r="X16" i="23"/>
  <c r="W16" i="23"/>
  <c r="X15" i="23"/>
  <c r="W15" i="23"/>
  <c r="X14" i="23"/>
  <c r="W14" i="23"/>
  <c r="X13" i="23"/>
  <c r="W13" i="23"/>
  <c r="X12" i="23"/>
  <c r="W12" i="23"/>
  <c r="X11" i="23"/>
  <c r="W11" i="23"/>
  <c r="X10" i="23"/>
  <c r="W10" i="23"/>
  <c r="X9" i="23"/>
  <c r="W9" i="23"/>
  <c r="T9" i="23"/>
  <c r="T10" i="23"/>
  <c r="T11" i="23"/>
  <c r="T12" i="23"/>
  <c r="T13" i="23"/>
  <c r="T14" i="23"/>
  <c r="T15" i="23"/>
  <c r="T16" i="23"/>
  <c r="T17" i="23"/>
  <c r="T18" i="23"/>
  <c r="T19" i="23"/>
  <c r="T20" i="23"/>
  <c r="T21" i="23"/>
  <c r="T22" i="23"/>
  <c r="T23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9" i="23"/>
  <c r="J22" i="16"/>
  <c r="J21" i="16"/>
  <c r="J20" i="16"/>
  <c r="J19" i="16"/>
  <c r="J16" i="16"/>
  <c r="J15" i="16"/>
  <c r="J14" i="16"/>
  <c r="J13" i="16"/>
  <c r="J12" i="16"/>
  <c r="J11" i="16"/>
  <c r="I21" i="16"/>
  <c r="I20" i="16"/>
  <c r="I17" i="16"/>
  <c r="I16" i="16"/>
  <c r="I15" i="16"/>
  <c r="I14" i="16"/>
  <c r="I11" i="16"/>
  <c r="I10" i="16"/>
  <c r="F22" i="16"/>
  <c r="F21" i="16"/>
  <c r="F20" i="16"/>
  <c r="F19" i="16"/>
  <c r="F16" i="16"/>
  <c r="F15" i="16"/>
  <c r="F14" i="16"/>
  <c r="F13" i="16"/>
  <c r="F12" i="16"/>
  <c r="F11" i="16"/>
  <c r="E21" i="16"/>
  <c r="E20" i="16"/>
  <c r="E17" i="16"/>
  <c r="E16" i="16"/>
  <c r="E15" i="16"/>
  <c r="E14" i="16"/>
  <c r="E11" i="16"/>
  <c r="E10" i="16"/>
  <c r="D35" i="23"/>
  <c r="C35" i="23"/>
  <c r="B35" i="23"/>
  <c r="D33" i="23"/>
  <c r="C33" i="23"/>
  <c r="B33" i="23"/>
  <c r="A39" i="23"/>
  <c r="B26" i="17" s="1"/>
  <c r="K23" i="23"/>
  <c r="G23" i="23"/>
  <c r="K22" i="23"/>
  <c r="G22" i="23"/>
  <c r="K21" i="23"/>
  <c r="G21" i="23"/>
  <c r="K20" i="23"/>
  <c r="G20" i="23"/>
  <c r="K19" i="23"/>
  <c r="G19" i="23"/>
  <c r="K17" i="23"/>
  <c r="G17" i="23"/>
  <c r="K16" i="23"/>
  <c r="G16" i="23"/>
  <c r="K15" i="23"/>
  <c r="G15" i="23"/>
  <c r="K14" i="23"/>
  <c r="G14" i="23"/>
  <c r="K13" i="23"/>
  <c r="G13" i="23"/>
  <c r="K12" i="23"/>
  <c r="G12" i="23"/>
  <c r="K11" i="23"/>
  <c r="G11" i="23"/>
  <c r="K10" i="23"/>
  <c r="G10" i="23"/>
  <c r="K9" i="23"/>
  <c r="G9" i="23"/>
  <c r="C4" i="23"/>
  <c r="H25" i="25" l="1"/>
  <c r="F25" i="25"/>
  <c r="D25" i="25"/>
  <c r="H25" i="24"/>
  <c r="F25" i="24"/>
  <c r="D25" i="24"/>
  <c r="F24" i="23"/>
  <c r="J24" i="23"/>
  <c r="N24" i="23"/>
  <c r="M24" i="23"/>
  <c r="I24" i="23"/>
  <c r="E24" i="23"/>
  <c r="P25" i="24"/>
  <c r="A40" i="24" s="1"/>
  <c r="B27" i="17" s="1"/>
  <c r="P25" i="25"/>
  <c r="A40" i="25" s="1"/>
  <c r="B32" i="17" s="1"/>
  <c r="E25" i="23" l="1"/>
  <c r="M25" i="23"/>
  <c r="I25" i="23"/>
  <c r="S25" i="23"/>
  <c r="A38" i="23" s="1"/>
  <c r="B25" i="17" s="1"/>
  <c r="C4" i="22" l="1"/>
  <c r="B4" i="17"/>
  <c r="C4" i="21"/>
  <c r="C4" i="19"/>
  <c r="C4" i="16"/>
  <c r="B5" i="15"/>
  <c r="B32" i="16" l="1"/>
  <c r="D12" i="15" l="1"/>
  <c r="C12" i="17" l="1"/>
  <c r="D16" i="23"/>
  <c r="D15" i="23"/>
  <c r="D14" i="23"/>
  <c r="D13" i="23"/>
  <c r="D12" i="23"/>
  <c r="D11" i="23"/>
  <c r="D22" i="23"/>
  <c r="D21" i="23"/>
  <c r="D20" i="23"/>
  <c r="D19" i="23"/>
  <c r="D36" i="21"/>
  <c r="C36" i="21"/>
  <c r="B36" i="21"/>
  <c r="D34" i="21"/>
  <c r="C34" i="21"/>
  <c r="B34" i="21"/>
  <c r="D40" i="19"/>
  <c r="C40" i="19"/>
  <c r="B40" i="19"/>
  <c r="C32" i="16"/>
  <c r="D32" i="16"/>
  <c r="D38" i="19"/>
  <c r="C38" i="19"/>
  <c r="B38" i="19"/>
  <c r="C30" i="16"/>
  <c r="D30" i="16"/>
  <c r="B30" i="16"/>
  <c r="K23" i="16" l="1"/>
  <c r="K22" i="16"/>
  <c r="K21" i="16"/>
  <c r="K20" i="16"/>
  <c r="K19" i="16"/>
  <c r="K17" i="16"/>
  <c r="K16" i="16"/>
  <c r="K15" i="16"/>
  <c r="K14" i="16"/>
  <c r="K13" i="16"/>
  <c r="K12" i="16"/>
  <c r="K11" i="16"/>
  <c r="K10" i="16"/>
  <c r="K9" i="16"/>
  <c r="G21" i="16"/>
  <c r="G20" i="16"/>
  <c r="G16" i="16"/>
  <c r="G15" i="16"/>
  <c r="G14" i="16"/>
  <c r="G11" i="16"/>
  <c r="G22" i="16"/>
  <c r="G19" i="16"/>
  <c r="G13" i="16"/>
  <c r="G12" i="16"/>
  <c r="G17" i="16"/>
  <c r="G10" i="16"/>
  <c r="G9" i="16"/>
  <c r="D11" i="16"/>
  <c r="D22" i="16" l="1"/>
  <c r="D21" i="16"/>
  <c r="D20" i="16"/>
  <c r="D19" i="16"/>
  <c r="D12" i="16"/>
  <c r="D13" i="16"/>
  <c r="D14" i="16"/>
  <c r="D15" i="16"/>
  <c r="D16" i="16"/>
  <c r="F12" i="15" l="1"/>
  <c r="H12" i="15"/>
  <c r="D20" i="15"/>
  <c r="D19" i="15" l="1"/>
  <c r="D26" i="24"/>
  <c r="D26" i="25"/>
  <c r="H16" i="23"/>
  <c r="H15" i="23"/>
  <c r="H14" i="23"/>
  <c r="H13" i="23"/>
  <c r="H12" i="23"/>
  <c r="H11" i="23"/>
  <c r="H22" i="23"/>
  <c r="H21" i="23"/>
  <c r="H20" i="23"/>
  <c r="H19" i="23"/>
  <c r="E12" i="17"/>
  <c r="H22" i="16"/>
  <c r="H12" i="16"/>
  <c r="H16" i="16"/>
  <c r="H19" i="16"/>
  <c r="H15" i="16"/>
  <c r="H21" i="16"/>
  <c r="H13" i="16"/>
  <c r="H11" i="16"/>
  <c r="H20" i="16"/>
  <c r="H14" i="16"/>
  <c r="D14" i="15"/>
  <c r="D21" i="15"/>
  <c r="E11" i="22" l="1"/>
  <c r="B11" i="22"/>
  <c r="J11" i="22"/>
  <c r="J10" i="22"/>
  <c r="J9" i="22"/>
  <c r="J8" i="22"/>
  <c r="A10" i="22"/>
  <c r="A9" i="22"/>
  <c r="A8" i="22"/>
  <c r="E9" i="17"/>
  <c r="C9" i="17"/>
  <c r="A41" i="25" s="1"/>
  <c r="G23" i="16"/>
  <c r="A42" i="25" l="1"/>
  <c r="B34" i="17" s="1"/>
  <c r="B33" i="17"/>
  <c r="B37" i="17"/>
  <c r="A41" i="24"/>
  <c r="B28" i="17" s="1"/>
  <c r="A42" i="24"/>
  <c r="B29" i="17" s="1"/>
  <c r="K14" i="22"/>
  <c r="H25" i="21"/>
  <c r="F25" i="21"/>
  <c r="D25" i="21"/>
  <c r="C52" i="17" l="1"/>
  <c r="D26" i="21"/>
  <c r="C11" i="17"/>
  <c r="F25" i="19"/>
  <c r="H25" i="19"/>
  <c r="D25" i="19"/>
  <c r="A25" i="17" l="1"/>
  <c r="A37" i="17"/>
  <c r="A33" i="17"/>
  <c r="A31" i="17"/>
  <c r="A29" i="17"/>
  <c r="A27" i="17"/>
  <c r="A36" i="17"/>
  <c r="A34" i="17"/>
  <c r="A32" i="17"/>
  <c r="A28" i="17"/>
  <c r="A26" i="17"/>
  <c r="D26" i="19"/>
  <c r="E10" i="17"/>
  <c r="C10" i="17"/>
  <c r="E11" i="17"/>
  <c r="K18" i="22" l="1"/>
  <c r="K16" i="22" l="1"/>
</calcChain>
</file>

<file path=xl/comments1.xml><?xml version="1.0" encoding="utf-8"?>
<comments xmlns="http://schemas.openxmlformats.org/spreadsheetml/2006/main">
  <authors>
    <author>538</author>
  </authors>
  <commentList>
    <comment ref="A9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název společnosti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sídlo společnosti</t>
        </r>
      </text>
    </comment>
  </commentList>
</comments>
</file>

<file path=xl/comments2.xml><?xml version="1.0" encoding="utf-8"?>
<comments xmlns="http://schemas.openxmlformats.org/spreadsheetml/2006/main">
  <authors>
    <author>538</author>
  </authors>
  <commentList>
    <comment ref="B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3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4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sharedStrings.xml><?xml version="1.0" encoding="utf-8"?>
<sst xmlns="http://schemas.openxmlformats.org/spreadsheetml/2006/main" count="329" uniqueCount="96">
  <si>
    <t>Přímé mzdy</t>
  </si>
  <si>
    <t>Odpisy</t>
  </si>
  <si>
    <t>Silniční daň</t>
  </si>
  <si>
    <t>Pojištění zákonné odpovědnosti</t>
  </si>
  <si>
    <t>Cestovné</t>
  </si>
  <si>
    <t>Autobus střední      S</t>
  </si>
  <si>
    <t>název položky</t>
  </si>
  <si>
    <t>Autobus malý          M</t>
  </si>
  <si>
    <t>Leasing (pronájem)</t>
  </si>
  <si>
    <t>-</t>
  </si>
  <si>
    <t>Dopravce</t>
  </si>
  <si>
    <t>Odpovědný zástupce</t>
  </si>
  <si>
    <t>Jméno, příjmení, titul</t>
  </si>
  <si>
    <t>funkce</t>
  </si>
  <si>
    <t>tel.:</t>
  </si>
  <si>
    <t>PSČ:</t>
  </si>
  <si>
    <t>IČ:</t>
  </si>
  <si>
    <t>e-mail:</t>
  </si>
  <si>
    <t>Přímý materiál a energie</t>
  </si>
  <si>
    <t>Opravy a udržování</t>
  </si>
  <si>
    <t>Sociální a zdravotní pojištění</t>
  </si>
  <si>
    <t>Úhrada za použití infrastruktury</t>
  </si>
  <si>
    <t>Ostatní přímé náklady</t>
  </si>
  <si>
    <t>Ostatní služby</t>
  </si>
  <si>
    <t>Režijní náklady a zisk</t>
  </si>
  <si>
    <t>Pohonné hmoty a oleje</t>
  </si>
  <si>
    <t>Servis IDS</t>
  </si>
  <si>
    <t xml:space="preserve">Úhrada za použití infrastruktury </t>
  </si>
  <si>
    <t>číslo řádku</t>
  </si>
  <si>
    <t>Autobus velký        V</t>
  </si>
  <si>
    <t>roků</t>
  </si>
  <si>
    <t>měsíců</t>
  </si>
  <si>
    <t>Kč</t>
  </si>
  <si>
    <t>Kč/km</t>
  </si>
  <si>
    <t>KATEGORIE VOZIDLA</t>
  </si>
  <si>
    <t>Velké (A)</t>
  </si>
  <si>
    <t>Střední (B)</t>
  </si>
  <si>
    <t xml:space="preserve">Malé (C) </t>
  </si>
  <si>
    <t>ROZSAH VÝKONŮ DLE VOZIDEL</t>
  </si>
  <si>
    <t>List č. 2 - Specifikace rozsahu zakázky</t>
  </si>
  <si>
    <t>Šedá barva označuje údaj vyplněný Objednatelem</t>
  </si>
  <si>
    <t>List č. 1 - Identifikační údaje Dopravce</t>
  </si>
  <si>
    <t>Oranžová barva označuje údaj k vyplnění Dopravcem</t>
  </si>
  <si>
    <t>Modrá barva označuje údaj, který je automaticky vypočítán</t>
  </si>
  <si>
    <t>Velké vozidlo</t>
  </si>
  <si>
    <t>Střední vozidlo</t>
  </si>
  <si>
    <t>Malé vozidlo</t>
  </si>
  <si>
    <t>6+7</t>
  </si>
  <si>
    <t>kontrola</t>
  </si>
  <si>
    <t>List č. 7 - Přehled hodnotících kritérií</t>
  </si>
  <si>
    <t>Celková nabídková cena</t>
  </si>
  <si>
    <t>Cena dopravního výkonu za každý 1 km realizovaný nad rámec předpokládaného rozsahu veřejných služeb</t>
  </si>
  <si>
    <t>Úspora za každý 1 km nerealizovaný z předpokládaného rozsahu veřejných služeb</t>
  </si>
  <si>
    <t>Kritérium</t>
  </si>
  <si>
    <t>Průměrné stáří vozového parku (průměrné stáří vozidel po celou dobu trvání Smlouvy)</t>
  </si>
  <si>
    <t>List č. 3 - Cenová nabídka Dopravce - Jednotková cena dopravního výkonu</t>
  </si>
  <si>
    <t>List č. 6 - Cenová nabídka Dopravce - souhrn</t>
  </si>
  <si>
    <t>Celkový počet vozidel ve Výběrové oblasti</t>
  </si>
  <si>
    <t>Celkový počet vozidel (rozděleno podle kategorií vozidel)</t>
  </si>
  <si>
    <t>Referenční počet Základních vozidel (rozděleno podle kategorií vozidel)</t>
  </si>
  <si>
    <t xml:space="preserve">Referenční počet vozidel Operativní zálohy </t>
  </si>
  <si>
    <t>z toho minimální počet nízkopodlažních k 1.1.2017</t>
  </si>
  <si>
    <t>Maximální rozsah dopravního výkonu v Dopravním roce</t>
  </si>
  <si>
    <t>Referenční rozsah dopravního výkonu všech Vozidel [km] (RV)</t>
  </si>
  <si>
    <t xml:space="preserve">Minimální rozsah dopravního výkonu v Dopravním roce </t>
  </si>
  <si>
    <t>fixní náklady za vozidlo [Kč/rok]</t>
  </si>
  <si>
    <t>jednotkové variabilní náklady [Kč/km]</t>
  </si>
  <si>
    <t>jednotkové fixní náklady [Kč/km]</t>
  </si>
  <si>
    <t xml:space="preserve">podíl fixních nákladů </t>
  </si>
  <si>
    <t>List č. 4 - Cenová nabídka Dopravce - Náklady na 1 km nad rámec Referenčního rozsahu dopravního výkonu</t>
  </si>
  <si>
    <t>Náklady na 1 km nad rámec Referenčního rozsahu dopravního výkonu [Kč/km]</t>
  </si>
  <si>
    <t>List č. 5 - Cenová nabídka Dopravce - Úspora za 1 km pod rámec Referenčního rozsahu dopravního výkonu</t>
  </si>
  <si>
    <t>Úspora za 1 km pod rámec Referenčního rozsahu dopravního výkonu [Kč/km]</t>
  </si>
  <si>
    <t>Náklady na 1 km nad rámec Referenčního rozsahu dopravního výkonu (Kč/km)</t>
  </si>
  <si>
    <t>Úspora za 1 km pod rámec Referenčního rozsahu dopravního výkonu (Kč/km)</t>
  </si>
  <si>
    <t>Jednotková cena dopravního výkonu (Kč/km)</t>
  </si>
  <si>
    <t>č. řádku</t>
  </si>
  <si>
    <t>Maximální hodnoty řádků (resp. položek) cenové nabídky</t>
  </si>
  <si>
    <t>Výběrová oblast č. 1</t>
  </si>
  <si>
    <t>Výběrová oblast č . 1</t>
  </si>
  <si>
    <t>Průměrná úspora za 1 km pod rámec Referenčního rozsahu dopravního výkonu (Kč/km)</t>
  </si>
  <si>
    <t>Úspora za 1 km pod rámec Referenčního rozsahu dopravního výkonu celkem (Kč/km)</t>
  </si>
  <si>
    <t>Náklady na 1 km nad rámec Referenčního rozsahu dopravního výkonu celkem (Kč/km)</t>
  </si>
  <si>
    <t>Průměrné Náklady na 1 km nad rámec Referenčního rozsahu dopravního výkonu (Kč/km)</t>
  </si>
  <si>
    <t>Referenční rozsah dopravního výkonu Vozidla kategorie „i“  [km] (RVi)</t>
  </si>
  <si>
    <t>je vše číslo</t>
  </si>
  <si>
    <t>je číslo</t>
  </si>
  <si>
    <t>Je cenová nabídka validní?</t>
  </si>
  <si>
    <t>Absolutní fixní náklady na vozidlo a rok (Kč)</t>
  </si>
  <si>
    <t>Součet jednotkových nákladů (zaokrouhleno)</t>
  </si>
  <si>
    <t>Šedá barva označuje údaj vyplněný Zadavatelem</t>
  </si>
  <si>
    <t>Kontrolní nástroj Zadavatele</t>
  </si>
  <si>
    <t>Novoměstsko</t>
  </si>
  <si>
    <t>Výběrová oblast č. 3</t>
  </si>
  <si>
    <t>List č. 4 - Cena Nákladů na 1 km nad rámec Referenčního rozsahu dopravního výkonu</t>
  </si>
  <si>
    <t>List č. 5 - Výše Úspory za 1 km pod rámec Referenčního rozsahu dopravního výkonu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</si>
</sst>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00\ 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6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26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348">
    <xf numFmtId="0" fontId="0" fillId="0" borderId="0" xfId="0"/>
    <xf numFmtId="3" fontId="1" fillId="4" borderId="1" xfId="0" applyNumberFormat="1" applyFont="1" applyFill="1" applyBorder="1" applyAlignment="1" applyProtection="1">
      <alignment wrapText="1"/>
    </xf>
    <xf numFmtId="2" fontId="0" fillId="3" borderId="1" xfId="0" applyNumberFormat="1" applyFont="1" applyFill="1" applyBorder="1" applyProtection="1">
      <protection locked="0"/>
    </xf>
    <xf numFmtId="3" fontId="1" fillId="4" borderId="21" xfId="0" applyNumberFormat="1" applyFont="1" applyFill="1" applyBorder="1" applyAlignment="1" applyProtection="1">
      <alignment wrapText="1"/>
    </xf>
    <xf numFmtId="4" fontId="1" fillId="4" borderId="21" xfId="0" applyNumberFormat="1" applyFont="1" applyFill="1" applyBorder="1" applyAlignment="1" applyProtection="1">
      <alignment wrapText="1"/>
    </xf>
    <xf numFmtId="2" fontId="0" fillId="3" borderId="9" xfId="0" applyNumberFormat="1" applyFont="1" applyFill="1" applyBorder="1" applyProtection="1">
      <protection locked="0"/>
    </xf>
    <xf numFmtId="3" fontId="1" fillId="4" borderId="9" xfId="0" applyNumberFormat="1" applyFont="1" applyFill="1" applyBorder="1" applyAlignment="1" applyProtection="1">
      <alignment wrapText="1"/>
    </xf>
    <xf numFmtId="0" fontId="9" fillId="0" borderId="15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>
      <alignment horizontal="left" vertical="center" wrapText="1"/>
    </xf>
    <xf numFmtId="0" fontId="9" fillId="0" borderId="36" xfId="0" applyFont="1" applyFill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17" fontId="9" fillId="0" borderId="0" xfId="0" applyNumberFormat="1" applyFont="1" applyBorder="1" applyAlignment="1" applyProtection="1">
      <alignment vertical="center"/>
    </xf>
    <xf numFmtId="0" fontId="12" fillId="8" borderId="1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17" fontId="10" fillId="0" borderId="0" xfId="0" applyNumberFormat="1" applyFont="1" applyBorder="1" applyAlignment="1" applyProtection="1">
      <alignment vertical="center"/>
    </xf>
    <xf numFmtId="0" fontId="9" fillId="7" borderId="0" xfId="0" applyFont="1" applyFill="1" applyBorder="1" applyAlignment="1" applyProtection="1">
      <alignment vertical="center"/>
    </xf>
    <xf numFmtId="0" fontId="9" fillId="7" borderId="0" xfId="0" applyFont="1" applyFill="1" applyAlignment="1" applyProtection="1">
      <alignment vertical="center"/>
    </xf>
    <xf numFmtId="0" fontId="9" fillId="3" borderId="0" xfId="0" applyFont="1" applyFill="1" applyBorder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7" borderId="0" xfId="0" applyFont="1" applyFill="1" applyAlignment="1" applyProtection="1">
      <alignment vertical="center"/>
    </xf>
    <xf numFmtId="0" fontId="9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  <protection hidden="1"/>
    </xf>
    <xf numFmtId="0" fontId="9" fillId="7" borderId="25" xfId="0" applyFont="1" applyFill="1" applyBorder="1" applyAlignment="1" applyProtection="1">
      <alignment vertical="center"/>
      <protection hidden="1"/>
    </xf>
    <xf numFmtId="0" fontId="9" fillId="7" borderId="26" xfId="0" applyFont="1" applyFill="1" applyBorder="1" applyAlignment="1" applyProtection="1">
      <alignment vertical="center"/>
      <protection hidden="1"/>
    </xf>
    <xf numFmtId="0" fontId="9" fillId="7" borderId="32" xfId="0" applyFont="1" applyFill="1" applyBorder="1" applyAlignment="1" applyProtection="1">
      <alignment vertical="center"/>
      <protection hidden="1"/>
    </xf>
    <xf numFmtId="0" fontId="9" fillId="7" borderId="31" xfId="0" applyFont="1" applyFill="1" applyBorder="1" applyAlignment="1" applyProtection="1">
      <alignment vertical="center"/>
      <protection hidden="1"/>
    </xf>
    <xf numFmtId="0" fontId="9" fillId="7" borderId="27" xfId="0" applyFont="1" applyFill="1" applyBorder="1" applyAlignment="1" applyProtection="1">
      <alignment vertical="center"/>
      <protection hidden="1"/>
    </xf>
    <xf numFmtId="0" fontId="9" fillId="7" borderId="16" xfId="0" applyFont="1" applyFill="1" applyBorder="1" applyAlignment="1" applyProtection="1">
      <alignment vertical="center"/>
      <protection hidden="1"/>
    </xf>
    <xf numFmtId="0" fontId="9" fillId="7" borderId="0" xfId="0" applyFont="1" applyFill="1" applyBorder="1" applyAlignment="1" applyProtection="1">
      <alignment vertical="center"/>
      <protection hidden="1"/>
    </xf>
    <xf numFmtId="0" fontId="9" fillId="7" borderId="52" xfId="0" applyFont="1" applyFill="1" applyBorder="1" applyAlignment="1" applyProtection="1">
      <alignment vertical="center"/>
      <protection hidden="1"/>
    </xf>
    <xf numFmtId="0" fontId="9" fillId="7" borderId="21" xfId="0" applyFont="1" applyFill="1" applyBorder="1" applyAlignment="1" applyProtection="1">
      <alignment horizontal="center" vertical="center"/>
      <protection hidden="1"/>
    </xf>
    <xf numFmtId="0" fontId="9" fillId="7" borderId="35" xfId="0" applyFont="1" applyFill="1" applyBorder="1" applyAlignment="1" applyProtection="1">
      <alignment vertical="center"/>
      <protection hidden="1"/>
    </xf>
    <xf numFmtId="0" fontId="9" fillId="7" borderId="14" xfId="0" applyFont="1" applyFill="1" applyBorder="1" applyAlignment="1" applyProtection="1">
      <alignment vertical="center"/>
      <protection hidden="1"/>
    </xf>
    <xf numFmtId="0" fontId="12" fillId="0" borderId="28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23" xfId="0" applyFont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vertical="center" wrapText="1"/>
    </xf>
    <xf numFmtId="0" fontId="9" fillId="0" borderId="5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3" fontId="9" fillId="0" borderId="0" xfId="0" applyNumberFormat="1" applyFont="1" applyFill="1" applyBorder="1" applyAlignment="1" applyProtection="1">
      <alignment vertical="center"/>
    </xf>
    <xf numFmtId="2" fontId="9" fillId="0" borderId="0" xfId="0" applyNumberFormat="1" applyFont="1" applyFill="1" applyBorder="1" applyAlignment="1" applyProtection="1">
      <alignment vertical="center"/>
    </xf>
    <xf numFmtId="164" fontId="9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vertical="center" wrapText="1"/>
    </xf>
    <xf numFmtId="0" fontId="12" fillId="0" borderId="53" xfId="0" applyFont="1" applyBorder="1" applyAlignment="1" applyProtection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vertical="center"/>
    </xf>
    <xf numFmtId="0" fontId="6" fillId="6" borderId="0" xfId="0" applyFont="1" applyFill="1" applyAlignment="1" applyProtection="1">
      <alignment vertical="center"/>
    </xf>
    <xf numFmtId="0" fontId="9" fillId="6" borderId="1" xfId="0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4" fontId="9" fillId="6" borderId="1" xfId="0" applyNumberFormat="1" applyFont="1" applyFill="1" applyBorder="1" applyAlignment="1" applyProtection="1">
      <alignment horizontal="center" vertical="center"/>
    </xf>
    <xf numFmtId="0" fontId="12" fillId="0" borderId="49" xfId="0" applyFont="1" applyFill="1" applyBorder="1" applyAlignment="1" applyProtection="1">
      <alignment horizontal="center" vertical="center" wrapText="1"/>
    </xf>
    <xf numFmtId="0" fontId="9" fillId="0" borderId="33" xfId="0" applyFont="1" applyBorder="1" applyAlignment="1" applyProtection="1">
      <alignment horizontal="center" vertical="center"/>
    </xf>
    <xf numFmtId="0" fontId="9" fillId="0" borderId="57" xfId="0" applyFont="1" applyBorder="1" applyAlignment="1" applyProtection="1">
      <alignment horizontal="center" vertical="center"/>
    </xf>
    <xf numFmtId="0" fontId="9" fillId="0" borderId="58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3" fontId="12" fillId="0" borderId="0" xfId="0" applyNumberFormat="1" applyFont="1" applyFill="1" applyBorder="1" applyAlignment="1" applyProtection="1">
      <alignment horizontal="center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0" fontId="12" fillId="0" borderId="33" xfId="0" applyFont="1" applyBorder="1" applyAlignment="1" applyProtection="1">
      <alignment horizontal="center" vertical="center"/>
    </xf>
    <xf numFmtId="0" fontId="12" fillId="0" borderId="57" xfId="0" applyFont="1" applyBorder="1" applyAlignment="1" applyProtection="1">
      <alignment horizontal="center" vertical="center"/>
    </xf>
    <xf numFmtId="0" fontId="12" fillId="0" borderId="58" xfId="0" applyFont="1" applyFill="1" applyBorder="1" applyAlignment="1" applyProtection="1">
      <alignment horizontal="center" vertical="center"/>
    </xf>
    <xf numFmtId="0" fontId="12" fillId="0" borderId="55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/>
    </xf>
    <xf numFmtId="0" fontId="12" fillId="0" borderId="57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 wrapText="1"/>
    </xf>
    <xf numFmtId="0" fontId="15" fillId="0" borderId="0" xfId="0" applyFont="1" applyBorder="1" applyAlignment="1" applyProtection="1">
      <alignment vertical="center"/>
    </xf>
    <xf numFmtId="0" fontId="9" fillId="6" borderId="0" xfId="0" applyFont="1" applyFill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0" fontId="6" fillId="0" borderId="0" xfId="0" applyFont="1" applyFill="1" applyAlignment="1" applyProtection="1">
      <alignment vertical="center"/>
    </xf>
    <xf numFmtId="0" fontId="6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0" fontId="10" fillId="0" borderId="59" xfId="0" applyFont="1" applyFill="1" applyBorder="1" applyAlignment="1" applyProtection="1">
      <alignment horizontal="left" vertical="center" wrapText="1"/>
    </xf>
    <xf numFmtId="0" fontId="10" fillId="0" borderId="50" xfId="0" applyFont="1" applyFill="1" applyBorder="1" applyAlignment="1" applyProtection="1">
      <alignment horizontal="left" vertical="center" wrapText="1"/>
    </xf>
    <xf numFmtId="0" fontId="9" fillId="0" borderId="50" xfId="0" applyFont="1" applyBorder="1" applyAlignment="1" applyProtection="1">
      <alignment vertical="center"/>
    </xf>
    <xf numFmtId="0" fontId="9" fillId="0" borderId="72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2" fillId="0" borderId="72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34" xfId="0" applyFont="1" applyFill="1" applyBorder="1" applyAlignment="1" applyProtection="1">
      <alignment horizontal="center" vertical="center"/>
    </xf>
    <xf numFmtId="0" fontId="12" fillId="0" borderId="59" xfId="0" applyFont="1" applyBorder="1" applyAlignment="1" applyProtection="1">
      <alignment horizontal="left" vertical="center" wrapText="1"/>
    </xf>
    <xf numFmtId="0" fontId="12" fillId="0" borderId="50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vertical="center" wrapText="1"/>
    </xf>
    <xf numFmtId="0" fontId="9" fillId="0" borderId="19" xfId="0" applyFont="1" applyBorder="1" applyAlignment="1" applyProtection="1">
      <alignment vertical="center" wrapText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left" vertical="center"/>
      <protection hidden="1"/>
    </xf>
    <xf numFmtId="0" fontId="12" fillId="7" borderId="1" xfId="0" applyFont="1" applyFill="1" applyBorder="1" applyAlignment="1" applyProtection="1">
      <alignment vertical="center"/>
    </xf>
    <xf numFmtId="0" fontId="12" fillId="0" borderId="6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19" xfId="0" applyFont="1" applyFill="1" applyBorder="1" applyAlignment="1" applyProtection="1">
      <alignment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3" fontId="12" fillId="4" borderId="51" xfId="0" applyNumberFormat="1" applyFont="1" applyFill="1" applyBorder="1" applyAlignment="1" applyProtection="1">
      <alignment vertical="center" wrapText="1"/>
      <protection hidden="1"/>
    </xf>
    <xf numFmtId="3" fontId="12" fillId="4" borderId="23" xfId="0" applyNumberFormat="1" applyFont="1" applyFill="1" applyBorder="1" applyAlignment="1" applyProtection="1">
      <alignment vertical="center" wrapText="1"/>
      <protection hidden="1"/>
    </xf>
    <xf numFmtId="3" fontId="9" fillId="6" borderId="23" xfId="0" applyNumberFormat="1" applyFont="1" applyFill="1" applyBorder="1" applyAlignment="1" applyProtection="1">
      <alignment vertical="center"/>
      <protection hidden="1"/>
    </xf>
    <xf numFmtId="3" fontId="12" fillId="4" borderId="13" xfId="0" applyNumberFormat="1" applyFont="1" applyFill="1" applyBorder="1" applyAlignment="1" applyProtection="1">
      <alignment vertical="center"/>
      <protection hidden="1"/>
    </xf>
    <xf numFmtId="164" fontId="9" fillId="6" borderId="53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8" xfId="0" applyNumberFormat="1" applyFont="1" applyFill="1" applyBorder="1" applyAlignment="1" applyProtection="1">
      <alignment vertical="center" wrapText="1"/>
      <protection hidden="1"/>
    </xf>
    <xf numFmtId="3" fontId="12" fillId="4" borderId="15" xfId="0" applyNumberFormat="1" applyFont="1" applyFill="1" applyBorder="1" applyAlignment="1" applyProtection="1">
      <alignment vertical="center" wrapText="1"/>
      <protection hidden="1"/>
    </xf>
    <xf numFmtId="164" fontId="12" fillId="4" borderId="45" xfId="0" applyNumberFormat="1" applyFont="1" applyFill="1" applyBorder="1" applyAlignment="1" applyProtection="1">
      <alignment horizontal="right" vertical="center" wrapText="1"/>
      <protection hidden="1"/>
    </xf>
    <xf numFmtId="164" fontId="9" fillId="6" borderId="22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14" xfId="0" applyNumberFormat="1" applyFont="1" applyFill="1" applyBorder="1" applyAlignment="1" applyProtection="1">
      <alignment vertical="center"/>
      <protection hidden="1"/>
    </xf>
    <xf numFmtId="164" fontId="12" fillId="4" borderId="5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3" fontId="10" fillId="6" borderId="49" xfId="0" applyNumberFormat="1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 indent="1"/>
      <protection hidden="1"/>
    </xf>
    <xf numFmtId="4" fontId="10" fillId="6" borderId="49" xfId="0" applyNumberFormat="1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3" fontId="14" fillId="0" borderId="0" xfId="0" applyNumberFormat="1" applyFont="1" applyFill="1" applyBorder="1" applyAlignment="1" applyProtection="1">
      <alignment vertical="center" wrapText="1"/>
    </xf>
    <xf numFmtId="0" fontId="18" fillId="0" borderId="0" xfId="0" applyFont="1" applyFill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9" fillId="0" borderId="0" xfId="0" applyFont="1" applyFill="1" applyAlignment="1" applyProtection="1">
      <alignment vertical="center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6" fillId="3" borderId="49" xfId="0" applyFont="1" applyFill="1" applyBorder="1" applyAlignment="1" applyProtection="1">
      <alignment vertical="center"/>
      <protection locked="0"/>
    </xf>
    <xf numFmtId="0" fontId="16" fillId="3" borderId="78" xfId="0" applyFont="1" applyFill="1" applyBorder="1" applyAlignment="1" applyProtection="1">
      <alignment vertical="center"/>
      <protection locked="0"/>
    </xf>
    <xf numFmtId="0" fontId="20" fillId="0" borderId="0" xfId="0" applyFont="1" applyFill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2" fontId="0" fillId="6" borderId="1" xfId="0" applyNumberFormat="1" applyFont="1" applyFill="1" applyBorder="1" applyProtection="1"/>
    <xf numFmtId="4" fontId="0" fillId="6" borderId="1" xfId="0" applyNumberFormat="1" applyFont="1" applyFill="1" applyBorder="1" applyProtection="1"/>
    <xf numFmtId="0" fontId="0" fillId="6" borderId="1" xfId="0" applyFont="1" applyFill="1" applyBorder="1" applyProtection="1"/>
    <xf numFmtId="0" fontId="19" fillId="0" borderId="0" xfId="0" applyFont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3" fontId="1" fillId="4" borderId="2" xfId="0" applyNumberFormat="1" applyFont="1" applyFill="1" applyBorder="1" applyAlignment="1" applyProtection="1">
      <alignment wrapText="1"/>
    </xf>
    <xf numFmtId="4" fontId="1" fillId="4" borderId="2" xfId="0" applyNumberFormat="1" applyFont="1" applyFill="1" applyBorder="1" applyAlignment="1" applyProtection="1">
      <alignment wrapText="1"/>
    </xf>
    <xf numFmtId="164" fontId="1" fillId="0" borderId="0" xfId="0" applyNumberFormat="1" applyFont="1" applyFill="1" applyBorder="1" applyAlignment="1" applyProtection="1">
      <alignment vertical="center"/>
    </xf>
    <xf numFmtId="3" fontId="1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horizontal="center" vertical="center"/>
    </xf>
    <xf numFmtId="4" fontId="22" fillId="6" borderId="28" xfId="0" applyNumberFormat="1" applyFont="1" applyFill="1" applyBorder="1" applyAlignment="1" applyProtection="1">
      <alignment horizontal="center" vertical="center" wrapText="1"/>
    </xf>
    <xf numFmtId="4" fontId="22" fillId="6" borderId="30" xfId="0" applyNumberFormat="1" applyFont="1" applyFill="1" applyBorder="1" applyAlignment="1" applyProtection="1">
      <alignment horizontal="center" vertical="center" wrapText="1"/>
    </xf>
    <xf numFmtId="0" fontId="9" fillId="0" borderId="50" xfId="0" applyFont="1" applyFill="1" applyBorder="1" applyAlignment="1" applyProtection="1">
      <alignment horizontal="center" vertical="center"/>
    </xf>
    <xf numFmtId="0" fontId="9" fillId="0" borderId="50" xfId="0" applyFont="1" applyFill="1" applyBorder="1" applyAlignment="1" applyProtection="1">
      <alignment vertical="center"/>
    </xf>
    <xf numFmtId="3" fontId="9" fillId="0" borderId="79" xfId="0" applyNumberFormat="1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horizontal="left" vertical="center"/>
    </xf>
    <xf numFmtId="3" fontId="9" fillId="0" borderId="45" xfId="0" applyNumberFormat="1" applyFont="1" applyFill="1" applyBorder="1" applyAlignment="1" applyProtection="1">
      <alignment vertical="center"/>
    </xf>
    <xf numFmtId="0" fontId="12" fillId="0" borderId="80" xfId="0" applyFont="1" applyFill="1" applyBorder="1" applyAlignment="1" applyProtection="1">
      <alignment horizontal="left" vertical="center"/>
    </xf>
    <xf numFmtId="0" fontId="12" fillId="0" borderId="5" xfId="0" applyFont="1" applyBorder="1" applyAlignment="1" applyProtection="1">
      <alignment vertical="center"/>
    </xf>
    <xf numFmtId="0" fontId="12" fillId="7" borderId="5" xfId="0" applyFont="1" applyFill="1" applyBorder="1" applyAlignment="1" applyProtection="1">
      <alignment horizontal="left" vertical="center"/>
      <protection hidden="1"/>
    </xf>
    <xf numFmtId="0" fontId="12" fillId="7" borderId="15" xfId="0" applyFont="1" applyFill="1" applyBorder="1" applyAlignment="1" applyProtection="1">
      <alignment horizontal="left" vertical="center"/>
      <protection hidden="1"/>
    </xf>
    <xf numFmtId="165" fontId="12" fillId="3" borderId="68" xfId="0" applyNumberFormat="1" applyFont="1" applyFill="1" applyBorder="1" applyAlignment="1" applyProtection="1">
      <alignment horizontal="center" vertical="center"/>
      <protection locked="0"/>
    </xf>
    <xf numFmtId="165" fontId="12" fillId="3" borderId="69" xfId="0" applyNumberFormat="1" applyFont="1" applyFill="1" applyBorder="1" applyAlignment="1" applyProtection="1">
      <alignment horizontal="center" vertical="center"/>
      <protection locked="0"/>
    </xf>
    <xf numFmtId="0" fontId="12" fillId="3" borderId="68" xfId="0" applyFont="1" applyFill="1" applyBorder="1" applyAlignment="1" applyProtection="1">
      <alignment horizontal="center" vertical="center"/>
      <protection locked="0"/>
    </xf>
    <xf numFmtId="0" fontId="12" fillId="3" borderId="69" xfId="0" applyFont="1" applyFill="1" applyBorder="1" applyAlignment="1" applyProtection="1">
      <alignment horizontal="center" vertical="center"/>
      <protection locked="0"/>
    </xf>
    <xf numFmtId="0" fontId="13" fillId="3" borderId="68" xfId="3" applyFont="1" applyFill="1" applyBorder="1" applyAlignment="1" applyProtection="1">
      <alignment horizontal="left" vertical="center"/>
      <protection locked="0"/>
    </xf>
    <xf numFmtId="0" fontId="12" fillId="3" borderId="70" xfId="0" applyFont="1" applyFill="1" applyBorder="1" applyAlignment="1" applyProtection="1">
      <alignment horizontal="left" vertical="center"/>
      <protection locked="0"/>
    </xf>
    <xf numFmtId="0" fontId="12" fillId="3" borderId="71" xfId="0" applyFont="1" applyFill="1" applyBorder="1" applyAlignment="1" applyProtection="1">
      <alignment horizontal="left" vertical="center"/>
      <protection locked="0"/>
    </xf>
    <xf numFmtId="0" fontId="12" fillId="3" borderId="63" xfId="0" applyFont="1" applyFill="1" applyBorder="1" applyAlignment="1" applyProtection="1">
      <alignment horizontal="left" vertical="center"/>
      <protection locked="0"/>
    </xf>
    <xf numFmtId="0" fontId="12" fillId="3" borderId="38" xfId="0" applyFont="1" applyFill="1" applyBorder="1" applyAlignment="1" applyProtection="1">
      <alignment horizontal="left" vertical="center"/>
      <protection locked="0"/>
    </xf>
    <xf numFmtId="0" fontId="12" fillId="3" borderId="39" xfId="0" applyFont="1" applyFill="1" applyBorder="1" applyAlignment="1" applyProtection="1">
      <alignment horizontal="left" vertical="center"/>
      <protection locked="0"/>
    </xf>
    <xf numFmtId="0" fontId="12" fillId="3" borderId="37" xfId="0" applyFont="1" applyFill="1" applyBorder="1" applyAlignment="1" applyProtection="1">
      <alignment horizontal="left" vertical="center"/>
      <protection locked="0"/>
    </xf>
    <xf numFmtId="0" fontId="12" fillId="3" borderId="64" xfId="0" applyFont="1" applyFill="1" applyBorder="1" applyAlignment="1" applyProtection="1">
      <alignment horizontal="left" vertical="center"/>
      <protection locked="0"/>
    </xf>
    <xf numFmtId="0" fontId="12" fillId="3" borderId="65" xfId="0" applyFont="1" applyFill="1" applyBorder="1" applyAlignment="1" applyProtection="1">
      <alignment horizontal="left" vertical="center"/>
      <protection locked="0"/>
    </xf>
    <xf numFmtId="0" fontId="12" fillId="3" borderId="41" xfId="0" applyFont="1" applyFill="1" applyBorder="1" applyAlignment="1" applyProtection="1">
      <alignment horizontal="left" vertical="center"/>
      <protection locked="0"/>
    </xf>
    <xf numFmtId="0" fontId="12" fillId="3" borderId="42" xfId="0" applyFont="1" applyFill="1" applyBorder="1" applyAlignment="1" applyProtection="1">
      <alignment horizontal="left" vertical="center"/>
      <protection locked="0"/>
    </xf>
    <xf numFmtId="0" fontId="12" fillId="3" borderId="40" xfId="0" applyFont="1" applyFill="1" applyBorder="1" applyAlignment="1" applyProtection="1">
      <alignment horizontal="left" vertical="center"/>
      <protection locked="0"/>
    </xf>
    <xf numFmtId="0" fontId="12" fillId="3" borderId="66" xfId="0" applyFont="1" applyFill="1" applyBorder="1" applyAlignment="1" applyProtection="1">
      <alignment horizontal="left" vertical="center"/>
      <protection locked="0"/>
    </xf>
    <xf numFmtId="0" fontId="12" fillId="3" borderId="67" xfId="0" applyFont="1" applyFill="1" applyBorder="1" applyAlignment="1" applyProtection="1">
      <alignment horizontal="left" vertical="center"/>
      <protection locked="0"/>
    </xf>
    <xf numFmtId="0" fontId="12" fillId="3" borderId="43" xfId="0" applyFont="1" applyFill="1" applyBorder="1" applyAlignment="1" applyProtection="1">
      <alignment horizontal="left" vertical="center"/>
      <protection locked="0"/>
    </xf>
    <xf numFmtId="0" fontId="12" fillId="3" borderId="44" xfId="0" applyFont="1" applyFill="1" applyBorder="1" applyAlignment="1" applyProtection="1">
      <alignment horizontal="left" vertical="center"/>
      <protection locked="0"/>
    </xf>
    <xf numFmtId="3" fontId="12" fillId="3" borderId="40" xfId="0" applyNumberFormat="1" applyFont="1" applyFill="1" applyBorder="1" applyAlignment="1" applyProtection="1">
      <alignment horizontal="left" vertical="center"/>
      <protection locked="0"/>
    </xf>
    <xf numFmtId="0" fontId="12" fillId="0" borderId="1" xfId="0" applyFont="1" applyBorder="1" applyAlignment="1" applyProtection="1">
      <alignment horizontal="left" vertical="center" wrapText="1"/>
    </xf>
    <xf numFmtId="0" fontId="12" fillId="0" borderId="5" xfId="0" applyFont="1" applyBorder="1" applyAlignment="1" applyProtection="1">
      <alignment horizontal="left" vertical="center" wrapText="1"/>
    </xf>
    <xf numFmtId="3" fontId="10" fillId="4" borderId="1" xfId="0" applyNumberFormat="1" applyFont="1" applyFill="1" applyBorder="1" applyAlignment="1" applyProtection="1">
      <alignment horizontal="center" vertical="center" wrapText="1"/>
    </xf>
    <xf numFmtId="3" fontId="10" fillId="4" borderId="24" xfId="0" applyNumberFormat="1" applyFont="1" applyFill="1" applyBorder="1" applyAlignment="1" applyProtection="1">
      <alignment horizontal="center" vertical="center" wrapText="1"/>
    </xf>
    <xf numFmtId="3" fontId="10" fillId="4" borderId="21" xfId="0" applyNumberFormat="1" applyFont="1" applyFill="1" applyBorder="1" applyAlignment="1" applyProtection="1">
      <alignment horizontal="center" vertical="center" wrapText="1"/>
    </xf>
    <xf numFmtId="3" fontId="10" fillId="4" borderId="22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/>
    </xf>
    <xf numFmtId="0" fontId="10" fillId="4" borderId="24" xfId="0" applyFont="1" applyFill="1" applyBorder="1" applyAlignment="1" applyProtection="1">
      <alignment horizontal="center" vertical="center"/>
    </xf>
    <xf numFmtId="0" fontId="12" fillId="0" borderId="46" xfId="0" applyFont="1" applyBorder="1" applyAlignment="1" applyProtection="1">
      <alignment horizontal="left" vertical="center" wrapText="1"/>
    </xf>
    <xf numFmtId="0" fontId="12" fillId="0" borderId="17" xfId="0" applyFont="1" applyBorder="1" applyAlignment="1" applyProtection="1">
      <alignment horizontal="left" vertical="center" wrapText="1"/>
    </xf>
    <xf numFmtId="0" fontId="12" fillId="0" borderId="15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3" fontId="17" fillId="4" borderId="1" xfId="0" applyNumberFormat="1" applyFont="1" applyFill="1" applyBorder="1" applyAlignment="1" applyProtection="1">
      <alignment horizontal="center" vertical="center" wrapText="1"/>
    </xf>
    <xf numFmtId="3" fontId="17" fillId="4" borderId="24" xfId="0" applyNumberFormat="1" applyFont="1" applyFill="1" applyBorder="1" applyAlignment="1" applyProtection="1">
      <alignment horizontal="center" vertical="center" wrapText="1"/>
    </xf>
    <xf numFmtId="0" fontId="12" fillId="0" borderId="52" xfId="0" applyFont="1" applyBorder="1" applyAlignment="1" applyProtection="1">
      <alignment horizontal="left" vertical="center" wrapText="1"/>
    </xf>
    <xf numFmtId="0" fontId="12" fillId="0" borderId="18" xfId="0" applyFont="1" applyBorder="1" applyAlignment="1" applyProtection="1">
      <alignment horizontal="left" vertical="center" wrapText="1"/>
    </xf>
    <xf numFmtId="0" fontId="10" fillId="4" borderId="21" xfId="0" applyFont="1" applyFill="1" applyBorder="1" applyAlignment="1" applyProtection="1">
      <alignment horizontal="center" vertical="center"/>
    </xf>
    <xf numFmtId="0" fontId="10" fillId="4" borderId="22" xfId="0" applyFont="1" applyFill="1" applyBorder="1" applyAlignment="1" applyProtection="1">
      <alignment horizontal="center" vertical="center"/>
    </xf>
    <xf numFmtId="0" fontId="11" fillId="9" borderId="31" xfId="2" applyFont="1" applyFill="1" applyBorder="1" applyAlignment="1" applyProtection="1">
      <alignment horizontal="center" vertical="center" wrapText="1"/>
    </xf>
    <xf numFmtId="0" fontId="11" fillId="9" borderId="26" xfId="2" applyFont="1" applyFill="1" applyBorder="1" applyAlignment="1" applyProtection="1">
      <alignment horizontal="center" vertical="center" wrapText="1"/>
    </xf>
    <xf numFmtId="0" fontId="11" fillId="9" borderId="27" xfId="2" applyFont="1" applyFill="1" applyBorder="1" applyAlignment="1" applyProtection="1">
      <alignment horizontal="center" vertical="center" wrapText="1"/>
    </xf>
    <xf numFmtId="0" fontId="11" fillId="9" borderId="2" xfId="2" applyFont="1" applyFill="1" applyBorder="1" applyAlignment="1" applyProtection="1">
      <alignment horizontal="center" vertical="center" wrapText="1"/>
    </xf>
    <xf numFmtId="0" fontId="11" fillId="9" borderId="73" xfId="2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/>
    </xf>
    <xf numFmtId="0" fontId="12" fillId="0" borderId="23" xfId="0" applyFont="1" applyBorder="1" applyAlignment="1" applyProtection="1">
      <alignment horizontal="left" vertical="center" wrapText="1"/>
    </xf>
    <xf numFmtId="4" fontId="22" fillId="6" borderId="52" xfId="0" applyNumberFormat="1" applyFont="1" applyFill="1" applyBorder="1" applyAlignment="1" applyProtection="1">
      <alignment horizontal="center" vertical="center" wrapText="1"/>
    </xf>
    <xf numFmtId="4" fontId="22" fillId="6" borderId="22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left" vertical="center"/>
    </xf>
    <xf numFmtId="0" fontId="12" fillId="0" borderId="17" xfId="0" applyFont="1" applyBorder="1" applyAlignment="1" applyProtection="1">
      <alignment horizontal="left" vertical="center"/>
    </xf>
    <xf numFmtId="0" fontId="12" fillId="0" borderId="18" xfId="0" applyFont="1" applyBorder="1" applyAlignment="1" applyProtection="1">
      <alignment horizontal="left" vertical="center"/>
    </xf>
    <xf numFmtId="0" fontId="12" fillId="0" borderId="20" xfId="0" applyFont="1" applyBorder="1" applyAlignment="1" applyProtection="1">
      <alignment horizontal="left" vertical="center"/>
    </xf>
    <xf numFmtId="0" fontId="12" fillId="4" borderId="5" xfId="0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4" borderId="15" xfId="0" applyFont="1" applyFill="1" applyBorder="1" applyAlignment="1" applyProtection="1">
      <alignment horizontal="center" vertical="center" wrapText="1"/>
    </xf>
    <xf numFmtId="3" fontId="12" fillId="4" borderId="81" xfId="0" applyNumberFormat="1" applyFont="1" applyFill="1" applyBorder="1" applyAlignment="1" applyProtection="1">
      <alignment horizontal="center" vertical="center" wrapText="1"/>
      <protection hidden="1"/>
    </xf>
    <xf numFmtId="3" fontId="12" fillId="4" borderId="4" xfId="0" applyNumberFormat="1" applyFont="1" applyFill="1" applyBorder="1" applyAlignment="1" applyProtection="1">
      <alignment horizontal="center" vertical="center" wrapText="1"/>
      <protection hidden="1"/>
    </xf>
    <xf numFmtId="3" fontId="12" fillId="4" borderId="82" xfId="0" applyNumberFormat="1" applyFont="1" applyFill="1" applyBorder="1" applyAlignment="1" applyProtection="1">
      <alignment horizontal="center" vertical="center" wrapText="1"/>
      <protection hidden="1"/>
    </xf>
    <xf numFmtId="3" fontId="12" fillId="4" borderId="72" xfId="0" applyNumberFormat="1" applyFont="1" applyFill="1" applyBorder="1" applyAlignment="1" applyProtection="1">
      <alignment horizontal="center" vertical="center" wrapText="1"/>
      <protection hidden="1"/>
    </xf>
    <xf numFmtId="3" fontId="12" fillId="4" borderId="0" xfId="0" applyNumberFormat="1" applyFont="1" applyFill="1" applyBorder="1" applyAlignment="1" applyProtection="1">
      <alignment horizontal="center" vertical="center" wrapText="1"/>
      <protection hidden="1"/>
    </xf>
    <xf numFmtId="3" fontId="12" fillId="4" borderId="34" xfId="0" applyNumberFormat="1" applyFont="1" applyFill="1" applyBorder="1" applyAlignment="1" applyProtection="1">
      <alignment horizontal="center" vertical="center" wrapText="1"/>
      <protection hidden="1"/>
    </xf>
    <xf numFmtId="3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3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3" fontId="12" fillId="4" borderId="83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6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5" borderId="5" xfId="0" applyFont="1" applyFill="1" applyBorder="1" applyAlignment="1" applyProtection="1">
      <alignment horizontal="left" vertical="center" wrapText="1"/>
    </xf>
    <xf numFmtId="0" fontId="12" fillId="0" borderId="29" xfId="0" applyFont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center" vertical="center"/>
    </xf>
    <xf numFmtId="0" fontId="12" fillId="7" borderId="5" xfId="0" applyFont="1" applyFill="1" applyBorder="1" applyAlignment="1" applyProtection="1">
      <alignment horizontal="left" vertical="center"/>
    </xf>
    <xf numFmtId="0" fontId="12" fillId="7" borderId="15" xfId="0" applyFont="1" applyFill="1" applyBorder="1" applyAlignment="1" applyProtection="1">
      <alignment horizontal="left" vertical="center"/>
    </xf>
    <xf numFmtId="0" fontId="11" fillId="9" borderId="28" xfId="2" applyFont="1" applyFill="1" applyBorder="1" applyAlignment="1" applyProtection="1">
      <alignment horizontal="center" vertical="center" wrapText="1"/>
      <protection hidden="1"/>
    </xf>
    <xf numFmtId="0" fontId="11" fillId="9" borderId="29" xfId="2" applyFont="1" applyFill="1" applyBorder="1" applyAlignment="1" applyProtection="1">
      <alignment horizontal="center" vertical="center" wrapText="1"/>
      <protection hidden="1"/>
    </xf>
    <xf numFmtId="0" fontId="11" fillId="9" borderId="30" xfId="2" applyFont="1" applyFill="1" applyBorder="1" applyAlignment="1" applyProtection="1">
      <alignment horizontal="center" vertical="center" wrapText="1"/>
      <protection hidden="1"/>
    </xf>
    <xf numFmtId="0" fontId="11" fillId="9" borderId="23" xfId="2" applyFont="1" applyFill="1" applyBorder="1" applyAlignment="1" applyProtection="1">
      <alignment horizontal="center" vertical="center" wrapText="1"/>
      <protection hidden="1"/>
    </xf>
    <xf numFmtId="0" fontId="11" fillId="9" borderId="1" xfId="2" applyFont="1" applyFill="1" applyBorder="1" applyAlignment="1" applyProtection="1">
      <alignment horizontal="center" vertical="center" wrapText="1"/>
      <protection hidden="1"/>
    </xf>
    <xf numFmtId="0" fontId="11" fillId="9" borderId="24" xfId="2" applyFont="1" applyFill="1" applyBorder="1" applyAlignment="1" applyProtection="1">
      <alignment horizontal="center" vertical="center" wrapText="1"/>
      <protection hidden="1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0" borderId="74" xfId="0" applyFont="1" applyFill="1" applyBorder="1" applyAlignment="1" applyProtection="1">
      <alignment horizontal="left" vertical="center" wrapText="1"/>
    </xf>
    <xf numFmtId="0" fontId="12" fillId="0" borderId="75" xfId="0" applyFont="1" applyFill="1" applyBorder="1" applyAlignment="1" applyProtection="1">
      <alignment horizontal="left" vertical="center" wrapText="1"/>
    </xf>
    <xf numFmtId="0" fontId="12" fillId="0" borderId="76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  <protection hidden="1"/>
    </xf>
    <xf numFmtId="4" fontId="10" fillId="6" borderId="12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/>
    </xf>
    <xf numFmtId="2" fontId="9" fillId="4" borderId="1" xfId="0" applyNumberFormat="1" applyFont="1" applyFill="1" applyBorder="1" applyAlignment="1" applyProtection="1">
      <alignment horizontal="center" vertical="center"/>
    </xf>
    <xf numFmtId="0" fontId="12" fillId="0" borderId="54" xfId="0" applyFont="1" applyFill="1" applyBorder="1" applyAlignment="1" applyProtection="1">
      <alignment horizontal="left" vertical="center" wrapText="1"/>
    </xf>
    <xf numFmtId="0" fontId="12" fillId="0" borderId="77" xfId="0" applyFont="1" applyFill="1" applyBorder="1" applyAlignment="1" applyProtection="1">
      <alignment horizontal="left" vertical="center" wrapText="1"/>
    </xf>
    <xf numFmtId="0" fontId="12" fillId="0" borderId="62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</xf>
    <xf numFmtId="4" fontId="10" fillId="6" borderId="10" xfId="0" applyNumberFormat="1" applyFont="1" applyFill="1" applyBorder="1" applyAlignment="1" applyProtection="1">
      <alignment horizontal="center" vertical="center" wrapText="1"/>
    </xf>
    <xf numFmtId="4" fontId="10" fillId="6" borderId="12" xfId="0" applyNumberFormat="1" applyFont="1" applyFill="1" applyBorder="1" applyAlignment="1" applyProtection="1">
      <alignment horizontal="center" vertical="center" wrapText="1"/>
    </xf>
    <xf numFmtId="0" fontId="12" fillId="0" borderId="15" xfId="0" applyFont="1" applyBorder="1" applyAlignment="1" applyProtection="1">
      <alignment horizontal="left" vertical="center"/>
    </xf>
    <xf numFmtId="2" fontId="9" fillId="3" borderId="46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45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9" xfId="0" applyFont="1" applyBorder="1" applyAlignment="1" applyProtection="1">
      <alignment horizontal="left" vertical="center"/>
    </xf>
    <xf numFmtId="3" fontId="12" fillId="4" borderId="47" xfId="0" applyNumberFormat="1" applyFont="1" applyFill="1" applyBorder="1" applyAlignment="1" applyProtection="1">
      <alignment horizontal="center" vertical="center" wrapText="1"/>
    </xf>
    <xf numFmtId="3" fontId="12" fillId="4" borderId="48" xfId="0" applyNumberFormat="1" applyFont="1" applyFill="1" applyBorder="1" applyAlignment="1" applyProtection="1">
      <alignment horizontal="center" vertical="center" wrapText="1"/>
    </xf>
    <xf numFmtId="3" fontId="12" fillId="4" borderId="20" xfId="0" applyNumberFormat="1" applyFont="1" applyFill="1" applyBorder="1" applyAlignment="1" applyProtection="1">
      <alignment horizontal="center" vertical="center" wrapText="1"/>
    </xf>
    <xf numFmtId="2" fontId="9" fillId="3" borderId="46" xfId="0" applyNumberFormat="1" applyFont="1" applyFill="1" applyBorder="1" applyAlignment="1" applyProtection="1">
      <alignment horizontal="center" vertical="center"/>
      <protection locked="0"/>
    </xf>
    <xf numFmtId="2" fontId="9" fillId="3" borderId="45" xfId="0" applyNumberFormat="1" applyFont="1" applyFill="1" applyBorder="1" applyAlignment="1" applyProtection="1">
      <alignment horizontal="center" vertical="center"/>
      <protection locked="0"/>
    </xf>
    <xf numFmtId="2" fontId="9" fillId="3" borderId="17" xfId="0" applyNumberFormat="1" applyFont="1" applyFill="1" applyBorder="1" applyAlignment="1" applyProtection="1">
      <alignment horizontal="center" vertical="center"/>
      <protection locked="0"/>
    </xf>
    <xf numFmtId="3" fontId="12" fillId="4" borderId="46" xfId="0" applyNumberFormat="1" applyFont="1" applyFill="1" applyBorder="1" applyAlignment="1" applyProtection="1">
      <alignment horizontal="center" vertical="center" wrapText="1"/>
    </xf>
    <xf numFmtId="3" fontId="12" fillId="4" borderId="45" xfId="0" applyNumberFormat="1" applyFont="1" applyFill="1" applyBorder="1" applyAlignment="1" applyProtection="1">
      <alignment horizontal="center" vertical="center" wrapText="1"/>
    </xf>
    <xf numFmtId="3" fontId="12" fillId="4" borderId="17" xfId="0" applyNumberFormat="1" applyFont="1" applyFill="1" applyBorder="1" applyAlignment="1" applyProtection="1">
      <alignment horizontal="center" vertical="center" wrapText="1"/>
    </xf>
    <xf numFmtId="0" fontId="12" fillId="5" borderId="15" xfId="0" applyFont="1" applyFill="1" applyBorder="1" applyAlignment="1" applyProtection="1">
      <alignment horizontal="left" vertical="center" wrapText="1"/>
    </xf>
    <xf numFmtId="2" fontId="9" fillId="4" borderId="59" xfId="0" applyNumberFormat="1" applyFont="1" applyFill="1" applyBorder="1" applyAlignment="1" applyProtection="1">
      <alignment horizontal="center" vertical="center"/>
      <protection locked="0"/>
    </xf>
    <xf numFmtId="2" fontId="9" fillId="4" borderId="79" xfId="0" applyNumberFormat="1" applyFont="1" applyFill="1" applyBorder="1" applyAlignment="1" applyProtection="1">
      <alignment horizontal="center" vertical="center"/>
      <protection locked="0"/>
    </xf>
    <xf numFmtId="2" fontId="9" fillId="4" borderId="72" xfId="0" applyNumberFormat="1" applyFont="1" applyFill="1" applyBorder="1" applyAlignment="1" applyProtection="1">
      <alignment horizontal="center" vertical="center"/>
      <protection locked="0"/>
    </xf>
    <xf numFmtId="2" fontId="9" fillId="4" borderId="34" xfId="0" applyNumberFormat="1" applyFont="1" applyFill="1" applyBorder="1" applyAlignment="1" applyProtection="1">
      <alignment horizontal="center" vertical="center"/>
      <protection locked="0"/>
    </xf>
    <xf numFmtId="2" fontId="9" fillId="4" borderId="13" xfId="0" applyNumberFormat="1" applyFont="1" applyFill="1" applyBorder="1" applyAlignment="1" applyProtection="1">
      <alignment horizontal="center" vertical="center"/>
      <protection locked="0"/>
    </xf>
    <xf numFmtId="2" fontId="9" fillId="4" borderId="83" xfId="0" applyNumberFormat="1" applyFont="1" applyFill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left" vertical="center"/>
    </xf>
    <xf numFmtId="2" fontId="9" fillId="3" borderId="61" xfId="0" applyNumberFormat="1" applyFont="1" applyFill="1" applyBorder="1" applyAlignment="1" applyProtection="1">
      <alignment horizontal="center" vertical="center"/>
      <protection locked="0"/>
    </xf>
    <xf numFmtId="2" fontId="9" fillId="3" borderId="60" xfId="0" applyNumberFormat="1" applyFont="1" applyFill="1" applyBorder="1" applyAlignment="1" applyProtection="1">
      <alignment horizontal="center" vertical="center"/>
      <protection locked="0"/>
    </xf>
    <xf numFmtId="0" fontId="12" fillId="0" borderId="55" xfId="0" applyFont="1" applyBorder="1" applyAlignment="1" applyProtection="1">
      <alignment horizontal="center" vertical="center"/>
    </xf>
    <xf numFmtId="0" fontId="12" fillId="0" borderId="56" xfId="0" applyFont="1" applyBorder="1" applyAlignment="1" applyProtection="1">
      <alignment horizontal="center" vertical="center"/>
    </xf>
    <xf numFmtId="0" fontId="12" fillId="0" borderId="54" xfId="0" applyFont="1" applyBorder="1" applyAlignment="1" applyProtection="1">
      <alignment horizontal="center" vertical="center" wrapText="1"/>
    </xf>
    <xf numFmtId="0" fontId="12" fillId="0" borderId="62" xfId="0" applyFont="1" applyBorder="1" applyAlignment="1" applyProtection="1">
      <alignment horizontal="center" vertical="center" wrapText="1"/>
    </xf>
    <xf numFmtId="0" fontId="11" fillId="9" borderId="10" xfId="2" applyFont="1" applyFill="1" applyBorder="1" applyAlignment="1" applyProtection="1">
      <alignment horizontal="center" vertical="center" wrapText="1"/>
      <protection hidden="1"/>
    </xf>
    <xf numFmtId="0" fontId="11" fillId="9" borderId="11" xfId="2" applyFont="1" applyFill="1" applyBorder="1" applyAlignment="1" applyProtection="1">
      <alignment horizontal="center" vertical="center" wrapText="1"/>
      <protection hidden="1"/>
    </xf>
    <xf numFmtId="0" fontId="11" fillId="9" borderId="12" xfId="2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hidden="1"/>
    </xf>
    <xf numFmtId="0" fontId="11" fillId="9" borderId="15" xfId="2" applyFont="1" applyFill="1" applyBorder="1" applyAlignment="1" applyProtection="1">
      <alignment horizontal="center" vertical="center" wrapText="1"/>
      <protection hidden="1"/>
    </xf>
    <xf numFmtId="0" fontId="11" fillId="9" borderId="45" xfId="2" applyFont="1" applyFill="1" applyBorder="1" applyAlignment="1" applyProtection="1">
      <alignment horizontal="center" vertical="center" wrapText="1"/>
      <protection hidden="1"/>
    </xf>
    <xf numFmtId="0" fontId="11" fillId="9" borderId="10" xfId="2" applyFont="1" applyFill="1" applyBorder="1" applyAlignment="1" applyProtection="1">
      <alignment horizontal="center" vertical="center" wrapText="1"/>
      <protection locked="0" hidden="1"/>
    </xf>
    <xf numFmtId="0" fontId="11" fillId="9" borderId="11" xfId="2" applyFont="1" applyFill="1" applyBorder="1" applyAlignment="1" applyProtection="1">
      <alignment horizontal="center" vertical="center" wrapText="1"/>
      <protection locked="0" hidden="1"/>
    </xf>
    <xf numFmtId="0" fontId="11" fillId="9" borderId="12" xfId="2" applyFont="1" applyFill="1" applyBorder="1" applyAlignment="1" applyProtection="1">
      <alignment horizontal="center" vertical="center" wrapText="1"/>
      <protection locked="0" hidden="1"/>
    </xf>
    <xf numFmtId="2" fontId="9" fillId="6" borderId="61" xfId="0" applyNumberFormat="1" applyFont="1" applyFill="1" applyBorder="1" applyAlignment="1" applyProtection="1">
      <alignment horizontal="center" vertical="center"/>
    </xf>
    <xf numFmtId="2" fontId="9" fillId="6" borderId="60" xfId="0" applyNumberFormat="1" applyFont="1" applyFill="1" applyBorder="1" applyAlignment="1" applyProtection="1">
      <alignment horizontal="center" vertical="center"/>
    </xf>
    <xf numFmtId="4" fontId="10" fillId="6" borderId="10" xfId="0" applyNumberFormat="1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locked="0" hidden="1"/>
    </xf>
    <xf numFmtId="0" fontId="11" fillId="9" borderId="15" xfId="2" applyFont="1" applyFill="1" applyBorder="1" applyAlignment="1" applyProtection="1">
      <alignment horizontal="center" vertical="center" wrapText="1"/>
      <protection locked="0" hidden="1"/>
    </xf>
    <xf numFmtId="0" fontId="11" fillId="9" borderId="45" xfId="2" applyFont="1" applyFill="1" applyBorder="1" applyAlignment="1" applyProtection="1">
      <alignment horizontal="center" vertical="center" wrapText="1"/>
      <protection locked="0" hidden="1"/>
    </xf>
    <xf numFmtId="0" fontId="12" fillId="0" borderId="52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0" fontId="12" fillId="0" borderId="22" xfId="0" applyFont="1" applyFill="1" applyBorder="1" applyAlignment="1" applyProtection="1">
      <alignment horizontal="left" vertical="center" wrapText="1"/>
    </xf>
    <xf numFmtId="0" fontId="12" fillId="0" borderId="28" xfId="0" applyFont="1" applyFill="1" applyBorder="1" applyAlignment="1" applyProtection="1">
      <alignment horizontal="left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2" fontId="12" fillId="4" borderId="80" xfId="0" applyNumberFormat="1" applyFont="1" applyFill="1" applyBorder="1" applyAlignment="1" applyProtection="1">
      <alignment horizontal="center" vertical="center" wrapText="1"/>
      <protection hidden="1"/>
    </xf>
    <xf numFmtId="2" fontId="12" fillId="4" borderId="79" xfId="0" applyNumberFormat="1" applyFont="1" applyFill="1" applyBorder="1" applyAlignment="1" applyProtection="1">
      <alignment horizontal="center" vertical="center" wrapText="1"/>
      <protection hidden="1"/>
    </xf>
    <xf numFmtId="2" fontId="12" fillId="4" borderId="16" xfId="0" applyNumberFormat="1" applyFont="1" applyFill="1" applyBorder="1" applyAlignment="1" applyProtection="1">
      <alignment horizontal="center" vertical="center" wrapText="1"/>
      <protection hidden="1"/>
    </xf>
    <xf numFmtId="2" fontId="12" fillId="4" borderId="34" xfId="0" applyNumberFormat="1" applyFont="1" applyFill="1" applyBorder="1" applyAlignment="1" applyProtection="1">
      <alignment horizontal="center" vertical="center" wrapText="1"/>
      <protection hidden="1"/>
    </xf>
    <xf numFmtId="2" fontId="12" fillId="4" borderId="35" xfId="0" applyNumberFormat="1" applyFont="1" applyFill="1" applyBorder="1" applyAlignment="1" applyProtection="1">
      <alignment horizontal="center" vertical="center" wrapText="1"/>
      <protection hidden="1"/>
    </xf>
    <xf numFmtId="2" fontId="12" fillId="4" borderId="83" xfId="0" applyNumberFormat="1" applyFont="1" applyFill="1" applyBorder="1" applyAlignment="1" applyProtection="1">
      <alignment horizontal="center" vertical="center" wrapText="1"/>
      <protection hidden="1"/>
    </xf>
    <xf numFmtId="0" fontId="14" fillId="2" borderId="56" xfId="2" applyFont="1" applyBorder="1" applyAlignment="1" applyProtection="1">
      <alignment horizontal="center" vertical="center" wrapText="1"/>
    </xf>
    <xf numFmtId="0" fontId="14" fillId="2" borderId="12" xfId="2" applyFont="1" applyBorder="1" applyAlignment="1" applyProtection="1">
      <alignment horizontal="center" vertical="center" wrapText="1"/>
    </xf>
    <xf numFmtId="0" fontId="14" fillId="2" borderId="11" xfId="2" applyFont="1" applyBorder="1" applyAlignment="1" applyProtection="1">
      <alignment horizontal="center" vertical="center" wrapText="1"/>
    </xf>
    <xf numFmtId="0" fontId="14" fillId="2" borderId="55" xfId="2" applyFont="1" applyBorder="1" applyAlignment="1" applyProtection="1">
      <alignment horizontal="center" vertical="center" wrapText="1"/>
    </xf>
    <xf numFmtId="3" fontId="12" fillId="6" borderId="21" xfId="0" applyNumberFormat="1" applyFont="1" applyFill="1" applyBorder="1" applyAlignment="1" applyProtection="1">
      <alignment horizontal="center" vertical="center"/>
      <protection hidden="1"/>
    </xf>
    <xf numFmtId="2" fontId="12" fillId="6" borderId="1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5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15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left" vertical="center" indent="1"/>
      <protection hidden="1"/>
    </xf>
    <xf numFmtId="0" fontId="12" fillId="0" borderId="17" xfId="0" applyFont="1" applyBorder="1" applyAlignment="1" applyProtection="1">
      <alignment horizontal="left" vertical="center" indent="1"/>
      <protection hidden="1"/>
    </xf>
    <xf numFmtId="0" fontId="12" fillId="0" borderId="5" xfId="0" applyFont="1" applyBorder="1" applyAlignment="1" applyProtection="1">
      <alignment horizontal="left" vertical="center" indent="1"/>
    </xf>
    <xf numFmtId="0" fontId="12" fillId="0" borderId="17" xfId="0" applyFont="1" applyBorder="1" applyAlignment="1" applyProtection="1">
      <alignment horizontal="left" vertical="center" indent="1"/>
    </xf>
    <xf numFmtId="0" fontId="12" fillId="6" borderId="68" xfId="0" applyFont="1" applyFill="1" applyBorder="1" applyAlignment="1" applyProtection="1">
      <alignment horizontal="center" vertical="center"/>
      <protection hidden="1"/>
    </xf>
    <xf numFmtId="0" fontId="12" fillId="6" borderId="69" xfId="0" applyFont="1" applyFill="1" applyBorder="1" applyAlignment="1" applyProtection="1">
      <alignment horizontal="center" vertical="center"/>
      <protection hidden="1"/>
    </xf>
    <xf numFmtId="0" fontId="13" fillId="6" borderId="68" xfId="3" applyFont="1" applyFill="1" applyBorder="1" applyAlignment="1" applyProtection="1">
      <alignment horizontal="left" vertical="center"/>
      <protection hidden="1"/>
    </xf>
    <xf numFmtId="0" fontId="12" fillId="6" borderId="70" xfId="0" applyFont="1" applyFill="1" applyBorder="1" applyAlignment="1" applyProtection="1">
      <alignment horizontal="left" vertical="center"/>
      <protection hidden="1"/>
    </xf>
    <xf numFmtId="0" fontId="12" fillId="6" borderId="71" xfId="0" applyFont="1" applyFill="1" applyBorder="1" applyAlignment="1" applyProtection="1">
      <alignment horizontal="left" vertical="center"/>
      <protection hidden="1"/>
    </xf>
    <xf numFmtId="165" fontId="12" fillId="6" borderId="68" xfId="0" applyNumberFormat="1" applyFont="1" applyFill="1" applyBorder="1" applyAlignment="1" applyProtection="1">
      <alignment horizontal="center" vertical="center"/>
      <protection hidden="1"/>
    </xf>
    <xf numFmtId="165" fontId="12" fillId="6" borderId="69" xfId="0" applyNumberFormat="1" applyFont="1" applyFill="1" applyBorder="1" applyAlignment="1" applyProtection="1">
      <alignment horizontal="center" vertical="center"/>
      <protection hidden="1"/>
    </xf>
    <xf numFmtId="0" fontId="12" fillId="6" borderId="63" xfId="0" applyFont="1" applyFill="1" applyBorder="1" applyAlignment="1" applyProtection="1">
      <alignment horizontal="left" vertical="center"/>
      <protection hidden="1"/>
    </xf>
    <xf numFmtId="0" fontId="12" fillId="6" borderId="38" xfId="0" applyFont="1" applyFill="1" applyBorder="1" applyAlignment="1" applyProtection="1">
      <alignment horizontal="left" vertical="center"/>
      <protection hidden="1"/>
    </xf>
    <xf numFmtId="0" fontId="12" fillId="6" borderId="39" xfId="0" applyFont="1" applyFill="1" applyBorder="1" applyAlignment="1" applyProtection="1">
      <alignment horizontal="left" vertical="center"/>
      <protection hidden="1"/>
    </xf>
    <xf numFmtId="0" fontId="12" fillId="6" borderId="37" xfId="0" applyFont="1" applyFill="1" applyBorder="1" applyAlignment="1" applyProtection="1">
      <alignment horizontal="left" vertical="center"/>
      <protection hidden="1"/>
    </xf>
    <xf numFmtId="0" fontId="12" fillId="6" borderId="64" xfId="0" applyFont="1" applyFill="1" applyBorder="1" applyAlignment="1" applyProtection="1">
      <alignment horizontal="left" vertical="center"/>
      <protection hidden="1"/>
    </xf>
    <xf numFmtId="0" fontId="12" fillId="6" borderId="65" xfId="0" applyFont="1" applyFill="1" applyBorder="1" applyAlignment="1" applyProtection="1">
      <alignment horizontal="left" vertical="center"/>
      <protection hidden="1"/>
    </xf>
    <xf numFmtId="0" fontId="12" fillId="6" borderId="41" xfId="0" applyFont="1" applyFill="1" applyBorder="1" applyAlignment="1" applyProtection="1">
      <alignment horizontal="left" vertical="center"/>
      <protection hidden="1"/>
    </xf>
    <xf numFmtId="0" fontId="12" fillId="6" borderId="42" xfId="0" applyFont="1" applyFill="1" applyBorder="1" applyAlignment="1" applyProtection="1">
      <alignment horizontal="left" vertical="center"/>
      <protection hidden="1"/>
    </xf>
    <xf numFmtId="0" fontId="12" fillId="6" borderId="40" xfId="0" applyFont="1" applyFill="1" applyBorder="1" applyAlignment="1" applyProtection="1">
      <alignment horizontal="left" vertical="center"/>
      <protection hidden="1"/>
    </xf>
    <xf numFmtId="0" fontId="12" fillId="6" borderId="66" xfId="0" applyFont="1" applyFill="1" applyBorder="1" applyAlignment="1" applyProtection="1">
      <alignment horizontal="left" vertical="center"/>
      <protection hidden="1"/>
    </xf>
    <xf numFmtId="0" fontId="12" fillId="6" borderId="67" xfId="0" applyFont="1" applyFill="1" applyBorder="1" applyAlignment="1" applyProtection="1">
      <alignment horizontal="left" vertical="center"/>
      <protection hidden="1"/>
    </xf>
    <xf numFmtId="0" fontId="12" fillId="6" borderId="43" xfId="0" applyFont="1" applyFill="1" applyBorder="1" applyAlignment="1" applyProtection="1">
      <alignment horizontal="left" vertical="center"/>
      <protection hidden="1"/>
    </xf>
    <xf numFmtId="0" fontId="12" fillId="6" borderId="44" xfId="0" applyFont="1" applyFill="1" applyBorder="1" applyAlignment="1" applyProtection="1">
      <alignment horizontal="left" vertical="center"/>
      <protection hidden="1"/>
    </xf>
    <xf numFmtId="3" fontId="12" fillId="6" borderId="40" xfId="0" applyNumberFormat="1" applyFont="1" applyFill="1" applyBorder="1" applyAlignment="1" applyProtection="1">
      <alignment horizontal="left" vertical="center"/>
      <protection hidden="1"/>
    </xf>
  </cellXfs>
  <cellStyles count="4">
    <cellStyle name="Hypertextový odkaz" xfId="3" builtinId="8"/>
    <cellStyle name="Neutrální 2" xfId="2"/>
    <cellStyle name="Normální" xfId="0" builtinId="0"/>
    <cellStyle name="normální 2" xfId="1"/>
  </cellStyles>
  <dxfs count="1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5"/>
  <dimension ref="A2:L12"/>
  <sheetViews>
    <sheetView showGridLines="0" tabSelected="1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12" style="24" bestFit="1" customWidth="1"/>
    <col min="2" max="2" width="13" style="24" customWidth="1"/>
    <col min="3" max="11" width="9.140625" style="24"/>
    <col min="12" max="12" width="10.5703125" style="24" customWidth="1"/>
    <col min="13" max="16384" width="9.140625" style="24"/>
  </cols>
  <sheetData>
    <row r="2" spans="1:12" ht="18" x14ac:dyDescent="0.25">
      <c r="A2" s="22" t="s">
        <v>41</v>
      </c>
      <c r="B2" s="23"/>
      <c r="G2" s="85" t="s">
        <v>90</v>
      </c>
      <c r="H2" s="26"/>
      <c r="I2" s="26"/>
      <c r="J2" s="26"/>
      <c r="K2" s="26"/>
      <c r="L2" s="26"/>
    </row>
    <row r="3" spans="1:12" x14ac:dyDescent="0.25">
      <c r="G3" s="86" t="s">
        <v>42</v>
      </c>
      <c r="H3" s="28"/>
      <c r="I3" s="86"/>
      <c r="J3" s="28"/>
      <c r="K3" s="28"/>
      <c r="L3" s="28"/>
    </row>
    <row r="5" spans="1:12" ht="20.100000000000001" customHeight="1" x14ac:dyDescent="0.25">
      <c r="A5" s="164" t="s">
        <v>93</v>
      </c>
      <c r="B5" s="165"/>
      <c r="C5" s="164" t="s">
        <v>92</v>
      </c>
      <c r="D5" s="165"/>
    </row>
    <row r="7" spans="1:12" ht="15" thickBot="1" x14ac:dyDescent="0.3"/>
    <row r="8" spans="1:12" x14ac:dyDescent="0.25">
      <c r="A8" s="29" t="s">
        <v>10</v>
      </c>
      <c r="B8" s="30"/>
      <c r="C8" s="30"/>
      <c r="D8" s="30"/>
      <c r="E8" s="30"/>
      <c r="F8" s="31"/>
      <c r="G8" s="32" t="s">
        <v>11</v>
      </c>
      <c r="H8" s="30"/>
      <c r="I8" s="30"/>
      <c r="J8" s="30"/>
      <c r="K8" s="30"/>
      <c r="L8" s="33"/>
    </row>
    <row r="9" spans="1:12" ht="15" x14ac:dyDescent="0.25">
      <c r="A9" s="173"/>
      <c r="B9" s="174"/>
      <c r="C9" s="174"/>
      <c r="D9" s="174"/>
      <c r="E9" s="174"/>
      <c r="F9" s="175"/>
      <c r="G9" s="34" t="s">
        <v>12</v>
      </c>
      <c r="H9" s="35"/>
      <c r="I9" s="35"/>
      <c r="J9" s="176"/>
      <c r="K9" s="174"/>
      <c r="L9" s="177"/>
    </row>
    <row r="10" spans="1:12" ht="15" x14ac:dyDescent="0.25">
      <c r="A10" s="178"/>
      <c r="B10" s="179"/>
      <c r="C10" s="179"/>
      <c r="D10" s="179"/>
      <c r="E10" s="179"/>
      <c r="F10" s="180"/>
      <c r="G10" s="34" t="s">
        <v>13</v>
      </c>
      <c r="H10" s="35"/>
      <c r="I10" s="35"/>
      <c r="J10" s="181"/>
      <c r="K10" s="179"/>
      <c r="L10" s="182"/>
    </row>
    <row r="11" spans="1:12" ht="15" x14ac:dyDescent="0.25">
      <c r="A11" s="183"/>
      <c r="B11" s="184"/>
      <c r="C11" s="184"/>
      <c r="D11" s="184"/>
      <c r="E11" s="184"/>
      <c r="F11" s="185"/>
      <c r="G11" s="34" t="s">
        <v>14</v>
      </c>
      <c r="H11" s="35"/>
      <c r="I11" s="35"/>
      <c r="J11" s="186"/>
      <c r="K11" s="179"/>
      <c r="L11" s="182"/>
    </row>
    <row r="12" spans="1:12" ht="15.75" thickBot="1" x14ac:dyDescent="0.3">
      <c r="A12" s="36" t="s">
        <v>15</v>
      </c>
      <c r="B12" s="166"/>
      <c r="C12" s="167"/>
      <c r="D12" s="37" t="s">
        <v>16</v>
      </c>
      <c r="E12" s="168"/>
      <c r="F12" s="169"/>
      <c r="G12" s="38" t="s">
        <v>17</v>
      </c>
      <c r="H12" s="39"/>
      <c r="I12" s="39"/>
      <c r="J12" s="170"/>
      <c r="K12" s="171"/>
      <c r="L12" s="172"/>
    </row>
  </sheetData>
  <sheetProtection algorithmName="SHA-512" hashValue="0rZ7hkKzlkZAehbx58xtF0r3dYBvKA18vC6T3mFg3z1fD/wwmU+ItzIlsdltqouj0xQf8K9zaU/NTGz/iNmJog==" saltValue="RBGz6awduz9RlWSTyUtqsg==" spinCount="100000" sheet="1" objects="1" scenarios="1"/>
  <mergeCells count="11">
    <mergeCell ref="A5:B5"/>
    <mergeCell ref="C5:D5"/>
    <mergeCell ref="B12:C12"/>
    <mergeCell ref="E12:F12"/>
    <mergeCell ref="J12:L12"/>
    <mergeCell ref="A9:F9"/>
    <mergeCell ref="J9:L9"/>
    <mergeCell ref="A10:F10"/>
    <mergeCell ref="J10:L10"/>
    <mergeCell ref="A11:F11"/>
    <mergeCell ref="J11:L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(1/7)</oddHead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9.85546875" style="80" customWidth="1"/>
    <col min="2" max="2" width="15.28515625" style="80" customWidth="1"/>
    <col min="3" max="3" width="12.42578125" style="80" customWidth="1"/>
    <col min="4" max="5" width="9.140625" style="80"/>
    <col min="6" max="6" width="9.85546875" style="80" bestFit="1" customWidth="1"/>
    <col min="7" max="7" width="9.140625" style="80"/>
    <col min="8" max="8" width="9.140625" style="80" customWidth="1"/>
    <col min="9" max="9" width="9.140625" style="80"/>
    <col min="10" max="10" width="31.140625" style="80" customWidth="1"/>
    <col min="11" max="11" width="20.7109375" style="80" customWidth="1"/>
    <col min="12" max="16384" width="9.140625" style="80"/>
  </cols>
  <sheetData>
    <row r="1" spans="1:12" s="13" customFormat="1" x14ac:dyDescent="0.25">
      <c r="A1" s="16"/>
    </row>
    <row r="2" spans="1:12" s="13" customFormat="1" ht="18" x14ac:dyDescent="0.25">
      <c r="A2" s="42" t="s">
        <v>49</v>
      </c>
      <c r="B2" s="68"/>
    </row>
    <row r="3" spans="1:12" s="13" customFormat="1" x14ac:dyDescent="0.25"/>
    <row r="4" spans="1:12" s="13" customFormat="1" ht="20.100000000000001" customHeight="1" x14ac:dyDescent="0.25">
      <c r="A4" s="238" t="str">
        <f>'1_Ident_udaje'!A5:B5</f>
        <v>Výběrová oblast č. 3</v>
      </c>
      <c r="B4" s="239"/>
      <c r="C4" s="238" t="str">
        <f>'1_Ident_udaje'!C5:D5</f>
        <v>Novoměstsko</v>
      </c>
      <c r="D4" s="239"/>
    </row>
    <row r="5" spans="1:12" s="13" customFormat="1" x14ac:dyDescent="0.25"/>
    <row r="6" spans="1:12" s="13" customFormat="1" ht="15" thickBot="1" x14ac:dyDescent="0.3"/>
    <row r="7" spans="1:12" s="13" customFormat="1" x14ac:dyDescent="0.25">
      <c r="A7" s="29" t="s">
        <v>10</v>
      </c>
      <c r="B7" s="30"/>
      <c r="C7" s="30"/>
      <c r="D7" s="30"/>
      <c r="E7" s="30"/>
      <c r="F7" s="31"/>
      <c r="G7" s="32" t="s">
        <v>11</v>
      </c>
      <c r="H7" s="30"/>
      <c r="I7" s="30"/>
      <c r="J7" s="30"/>
      <c r="K7" s="30"/>
      <c r="L7" s="33"/>
    </row>
    <row r="8" spans="1:12" s="13" customFormat="1" ht="15" x14ac:dyDescent="0.25">
      <c r="A8" s="334">
        <f>'1_Ident_udaje'!A9:F9</f>
        <v>0</v>
      </c>
      <c r="B8" s="335"/>
      <c r="C8" s="335"/>
      <c r="D8" s="335"/>
      <c r="E8" s="335"/>
      <c r="F8" s="336"/>
      <c r="G8" s="34" t="s">
        <v>12</v>
      </c>
      <c r="H8" s="35"/>
      <c r="I8" s="35"/>
      <c r="J8" s="337">
        <f>'1_Ident_udaje'!J9:L9</f>
        <v>0</v>
      </c>
      <c r="K8" s="335"/>
      <c r="L8" s="338"/>
    </row>
    <row r="9" spans="1:12" s="13" customFormat="1" ht="15" x14ac:dyDescent="0.25">
      <c r="A9" s="339">
        <f>'1_Ident_udaje'!A10:F10</f>
        <v>0</v>
      </c>
      <c r="B9" s="340"/>
      <c r="C9" s="340"/>
      <c r="D9" s="340"/>
      <c r="E9" s="340"/>
      <c r="F9" s="341"/>
      <c r="G9" s="34" t="s">
        <v>13</v>
      </c>
      <c r="H9" s="35"/>
      <c r="I9" s="35"/>
      <c r="J9" s="342">
        <f>'1_Ident_udaje'!J10:L10</f>
        <v>0</v>
      </c>
      <c r="K9" s="340"/>
      <c r="L9" s="343"/>
    </row>
    <row r="10" spans="1:12" s="13" customFormat="1" ht="15" x14ac:dyDescent="0.25">
      <c r="A10" s="344">
        <f>'1_Ident_udaje'!A11:F11</f>
        <v>0</v>
      </c>
      <c r="B10" s="345"/>
      <c r="C10" s="345"/>
      <c r="D10" s="345"/>
      <c r="E10" s="345"/>
      <c r="F10" s="346"/>
      <c r="G10" s="34" t="s">
        <v>14</v>
      </c>
      <c r="H10" s="35"/>
      <c r="I10" s="35"/>
      <c r="J10" s="347">
        <f>'1_Ident_udaje'!J11:L11</f>
        <v>0</v>
      </c>
      <c r="K10" s="340"/>
      <c r="L10" s="343"/>
    </row>
    <row r="11" spans="1:12" s="13" customFormat="1" ht="15.75" thickBot="1" x14ac:dyDescent="0.3">
      <c r="A11" s="36" t="s">
        <v>15</v>
      </c>
      <c r="B11" s="332">
        <f>'1_Ident_udaje'!B12:C12</f>
        <v>0</v>
      </c>
      <c r="C11" s="333"/>
      <c r="D11" s="37" t="s">
        <v>16</v>
      </c>
      <c r="E11" s="327">
        <f>'1_Ident_udaje'!E12:F12</f>
        <v>0</v>
      </c>
      <c r="F11" s="328"/>
      <c r="G11" s="38" t="s">
        <v>17</v>
      </c>
      <c r="H11" s="39"/>
      <c r="I11" s="39"/>
      <c r="J11" s="329">
        <f>'1_Ident_udaje'!J12:L12</f>
        <v>0</v>
      </c>
      <c r="K11" s="330"/>
      <c r="L11" s="331"/>
    </row>
    <row r="12" spans="1:12" s="13" customForma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2" s="13" customFormat="1" ht="18" customHeight="1" thickBot="1" x14ac:dyDescent="0.3">
      <c r="A13" s="121" t="s">
        <v>53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2" s="13" customFormat="1" ht="18.75" thickBot="1" x14ac:dyDescent="0.3">
      <c r="A14" s="122">
        <v>1</v>
      </c>
      <c r="B14" s="323" t="s">
        <v>50</v>
      </c>
      <c r="C14" s="324"/>
      <c r="D14" s="324"/>
      <c r="E14" s="324"/>
      <c r="F14" s="324"/>
      <c r="G14" s="324"/>
      <c r="H14" s="324"/>
      <c r="I14" s="324"/>
      <c r="J14" s="324"/>
      <c r="K14" s="123">
        <f>'6_Cenová_nabidka - souhrn'!C9*'2_Spec_rozsahu_zakázky'!D18+'6_Cenová_nabidka - souhrn'!E9*'2_Spec_rozsahu_zakázky'!F18+'6_Cenová_nabidka - souhrn'!G9*'2_Spec_rozsahu_zakázky'!H18</f>
        <v>923957.01</v>
      </c>
      <c r="L14" s="24" t="s">
        <v>32</v>
      </c>
    </row>
    <row r="15" spans="1:12" s="13" customFormat="1" ht="15" thickBot="1" x14ac:dyDescent="0.3">
      <c r="A15" s="124"/>
      <c r="B15" s="125"/>
      <c r="C15" s="125"/>
      <c r="D15" s="125"/>
      <c r="E15" s="125"/>
      <c r="F15" s="125"/>
      <c r="G15" s="125"/>
      <c r="H15" s="125"/>
      <c r="I15" s="125"/>
      <c r="J15" s="125"/>
      <c r="K15" s="24"/>
      <c r="L15" s="24"/>
    </row>
    <row r="16" spans="1:12" s="13" customFormat="1" ht="18.75" thickBot="1" x14ac:dyDescent="0.3">
      <c r="A16" s="122">
        <v>2</v>
      </c>
      <c r="B16" s="323" t="s">
        <v>51</v>
      </c>
      <c r="C16" s="324"/>
      <c r="D16" s="324"/>
      <c r="E16" s="324"/>
      <c r="F16" s="324"/>
      <c r="G16" s="324"/>
      <c r="H16" s="324"/>
      <c r="I16" s="324"/>
      <c r="J16" s="324"/>
      <c r="K16" s="126">
        <f>'4_Nákl_na_1kmnad rámec_Ref_prep'!D26</f>
        <v>0</v>
      </c>
      <c r="L16" s="24" t="s">
        <v>33</v>
      </c>
    </row>
    <row r="17" spans="1:12" s="13" customFormat="1" ht="15" thickBot="1" x14ac:dyDescent="0.3">
      <c r="A17" s="124"/>
      <c r="B17" s="125"/>
      <c r="C17" s="125"/>
      <c r="D17" s="125"/>
      <c r="E17" s="125"/>
      <c r="F17" s="125"/>
      <c r="G17" s="125"/>
      <c r="H17" s="125"/>
      <c r="I17" s="125"/>
      <c r="J17" s="125"/>
      <c r="K17" s="24"/>
      <c r="L17" s="24"/>
    </row>
    <row r="18" spans="1:12" s="13" customFormat="1" ht="18.75" thickBot="1" x14ac:dyDescent="0.3">
      <c r="A18" s="122">
        <v>3</v>
      </c>
      <c r="B18" s="323" t="s">
        <v>52</v>
      </c>
      <c r="C18" s="324"/>
      <c r="D18" s="324"/>
      <c r="E18" s="324"/>
      <c r="F18" s="324"/>
      <c r="G18" s="324"/>
      <c r="H18" s="324"/>
      <c r="I18" s="324"/>
      <c r="J18" s="324"/>
      <c r="K18" s="126">
        <f>'5_Úspora_za_1kmpodrámec Ref_pre'!D26</f>
        <v>0</v>
      </c>
      <c r="L18" s="24" t="s">
        <v>33</v>
      </c>
    </row>
    <row r="19" spans="1:12" ht="15" thickBot="1" x14ac:dyDescent="0.3">
      <c r="A19" s="82"/>
      <c r="B19" s="83"/>
      <c r="C19" s="83"/>
      <c r="D19" s="83"/>
      <c r="E19" s="83"/>
      <c r="F19" s="83"/>
      <c r="G19" s="83"/>
      <c r="H19" s="83"/>
      <c r="I19" s="83"/>
      <c r="J19" s="83"/>
    </row>
    <row r="20" spans="1:12" ht="18.75" thickBot="1" x14ac:dyDescent="0.3">
      <c r="A20" s="81">
        <v>4</v>
      </c>
      <c r="B20" s="325" t="s">
        <v>54</v>
      </c>
      <c r="C20" s="326"/>
      <c r="D20" s="326"/>
      <c r="E20" s="326"/>
      <c r="F20" s="326"/>
      <c r="G20" s="326"/>
      <c r="H20" s="326"/>
      <c r="I20" s="326"/>
      <c r="J20" s="326"/>
      <c r="K20" s="136">
        <v>0</v>
      </c>
      <c r="L20" s="80" t="s">
        <v>30</v>
      </c>
    </row>
    <row r="21" spans="1:12" ht="18.75" thickBot="1" x14ac:dyDescent="0.3">
      <c r="K21" s="137">
        <v>0</v>
      </c>
      <c r="L21" s="80" t="s">
        <v>31</v>
      </c>
    </row>
    <row r="25" spans="1:12" x14ac:dyDescent="0.25">
      <c r="A25" s="25" t="s">
        <v>90</v>
      </c>
      <c r="B25" s="18"/>
      <c r="C25" s="18"/>
      <c r="D25" s="18"/>
      <c r="E25" s="19"/>
      <c r="F25" s="19"/>
      <c r="G25" s="19"/>
    </row>
    <row r="26" spans="1:12" x14ac:dyDescent="0.25">
      <c r="A26" s="27" t="s">
        <v>42</v>
      </c>
      <c r="B26" s="20"/>
      <c r="C26" s="20"/>
      <c r="D26" s="20"/>
      <c r="E26" s="21"/>
      <c r="F26" s="21"/>
      <c r="G26" s="21"/>
    </row>
    <row r="27" spans="1:12" x14ac:dyDescent="0.25">
      <c r="A27" s="57" t="s">
        <v>43</v>
      </c>
      <c r="B27" s="55"/>
      <c r="C27" s="55"/>
      <c r="D27" s="55"/>
      <c r="E27" s="55"/>
      <c r="F27" s="56"/>
      <c r="G27" s="56"/>
    </row>
  </sheetData>
  <sheetProtection algorithmName="SHA-512" hashValue="yydvbJi7vZYsc7ci0VUf1YyP4LslW9vnS1VT4In1NU1HqiQYe0QCSq/dgVkayDC+NWIQOw54Ovi3aUrzx/POrA==" saltValue="eCiGkjo/HFMgcSiHt7+tng==" spinCount="100000" sheet="1" objects="1" scenarios="1"/>
  <mergeCells count="15">
    <mergeCell ref="B20:J20"/>
    <mergeCell ref="E11:F11"/>
    <mergeCell ref="J11:L11"/>
    <mergeCell ref="B11:C11"/>
    <mergeCell ref="A8:F8"/>
    <mergeCell ref="J8:L8"/>
    <mergeCell ref="A9:F9"/>
    <mergeCell ref="J9:L9"/>
    <mergeCell ref="A10:F10"/>
    <mergeCell ref="J10:L10"/>
    <mergeCell ref="A4:B4"/>
    <mergeCell ref="C4:D4"/>
    <mergeCell ref="B14:J14"/>
    <mergeCell ref="B16:J16"/>
    <mergeCell ref="B18:J18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(7/7)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2:I21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21.7109375" style="13" customWidth="1"/>
    <col min="2" max="2" width="52.7109375" style="13" customWidth="1"/>
    <col min="3" max="3" width="7.7109375" style="13" customWidth="1"/>
    <col min="4" max="16384" width="9.140625" style="13"/>
  </cols>
  <sheetData>
    <row r="2" spans="1:9" ht="18" x14ac:dyDescent="0.25">
      <c r="A2" s="17" t="s">
        <v>39</v>
      </c>
      <c r="B2" s="11"/>
      <c r="C2" s="12"/>
      <c r="D2" s="25" t="s">
        <v>90</v>
      </c>
      <c r="E2" s="18"/>
      <c r="F2" s="18"/>
      <c r="G2" s="18"/>
      <c r="H2" s="19"/>
      <c r="I2" s="19"/>
    </row>
    <row r="3" spans="1:9" ht="15" x14ac:dyDescent="0.25">
      <c r="A3" s="14"/>
      <c r="B3" s="11"/>
      <c r="C3" s="12"/>
      <c r="D3" s="84"/>
      <c r="E3" s="43"/>
      <c r="F3" s="43"/>
      <c r="G3" s="43"/>
      <c r="H3" s="16"/>
      <c r="I3" s="16"/>
    </row>
    <row r="4" spans="1:9" x14ac:dyDescent="0.25">
      <c r="A4" s="12"/>
      <c r="B4" s="12"/>
      <c r="C4" s="12"/>
      <c r="D4" s="12"/>
      <c r="E4" s="12"/>
      <c r="F4" s="12"/>
      <c r="G4" s="12"/>
      <c r="H4" s="12"/>
      <c r="I4" s="12"/>
    </row>
    <row r="5" spans="1:9" ht="20.100000000000001" customHeight="1" x14ac:dyDescent="0.25">
      <c r="A5" s="15" t="str">
        <f>'1_Ident_udaje'!A5:B5</f>
        <v>Výběrová oblast č. 3</v>
      </c>
      <c r="B5" s="15" t="str">
        <f>'1_Ident_udaje'!C5</f>
        <v>Novoměstsko</v>
      </c>
      <c r="C5" s="12"/>
      <c r="D5" s="12"/>
      <c r="E5" s="12"/>
      <c r="F5" s="12"/>
      <c r="G5" s="12"/>
      <c r="H5" s="12"/>
      <c r="I5" s="12"/>
    </row>
    <row r="6" spans="1:9" x14ac:dyDescent="0.25">
      <c r="A6" s="12"/>
      <c r="B6" s="12"/>
      <c r="C6" s="12"/>
      <c r="D6" s="12"/>
      <c r="E6" s="12"/>
      <c r="F6" s="12"/>
      <c r="G6" s="12"/>
      <c r="H6" s="12"/>
      <c r="I6" s="12"/>
    </row>
    <row r="7" spans="1:9" ht="16.5" customHeight="1" thickBot="1" x14ac:dyDescent="0.3">
      <c r="A7" s="211"/>
      <c r="B7" s="211"/>
      <c r="C7" s="12"/>
      <c r="D7" s="12"/>
      <c r="E7" s="12"/>
      <c r="F7" s="12"/>
      <c r="G7" s="12"/>
      <c r="H7" s="12"/>
      <c r="I7" s="12"/>
    </row>
    <row r="8" spans="1:9" ht="30" customHeight="1" x14ac:dyDescent="0.25">
      <c r="A8" s="87"/>
      <c r="B8" s="88"/>
      <c r="C8" s="89"/>
      <c r="D8" s="206" t="s">
        <v>34</v>
      </c>
      <c r="E8" s="207"/>
      <c r="F8" s="207"/>
      <c r="G8" s="207"/>
      <c r="H8" s="207"/>
      <c r="I8" s="208"/>
    </row>
    <row r="9" spans="1:9" ht="30" customHeight="1" x14ac:dyDescent="0.25">
      <c r="A9" s="90"/>
      <c r="B9" s="12"/>
      <c r="C9" s="12"/>
      <c r="D9" s="209" t="s">
        <v>35</v>
      </c>
      <c r="E9" s="209"/>
      <c r="F9" s="209" t="s">
        <v>36</v>
      </c>
      <c r="G9" s="209"/>
      <c r="H9" s="209" t="s">
        <v>37</v>
      </c>
      <c r="I9" s="210"/>
    </row>
    <row r="10" spans="1:9" s="16" customFormat="1" ht="30" customHeight="1" x14ac:dyDescent="0.25">
      <c r="A10" s="212" t="s">
        <v>59</v>
      </c>
      <c r="B10" s="188"/>
      <c r="C10" s="91"/>
      <c r="D10" s="193">
        <v>26</v>
      </c>
      <c r="E10" s="193"/>
      <c r="F10" s="193">
        <v>14</v>
      </c>
      <c r="G10" s="193"/>
      <c r="H10" s="193">
        <v>0</v>
      </c>
      <c r="I10" s="194"/>
    </row>
    <row r="11" spans="1:9" ht="30" customHeight="1" x14ac:dyDescent="0.25">
      <c r="A11" s="212" t="s">
        <v>60</v>
      </c>
      <c r="B11" s="188"/>
      <c r="C11" s="7"/>
      <c r="D11" s="193">
        <v>3</v>
      </c>
      <c r="E11" s="193"/>
      <c r="F11" s="193">
        <v>0</v>
      </c>
      <c r="G11" s="193"/>
      <c r="H11" s="193">
        <v>0</v>
      </c>
      <c r="I11" s="194"/>
    </row>
    <row r="12" spans="1:9" ht="30" customHeight="1" x14ac:dyDescent="0.25">
      <c r="A12" s="212" t="s">
        <v>58</v>
      </c>
      <c r="B12" s="188"/>
      <c r="C12" s="7"/>
      <c r="D12" s="193">
        <f>D10+D11</f>
        <v>29</v>
      </c>
      <c r="E12" s="193"/>
      <c r="F12" s="193">
        <f>F10+F11</f>
        <v>14</v>
      </c>
      <c r="G12" s="193"/>
      <c r="H12" s="193">
        <f>H10+H11</f>
        <v>0</v>
      </c>
      <c r="I12" s="194"/>
    </row>
    <row r="13" spans="1:9" s="16" customFormat="1" ht="30" customHeight="1" x14ac:dyDescent="0.25">
      <c r="A13" s="195" t="s">
        <v>61</v>
      </c>
      <c r="B13" s="196"/>
      <c r="C13" s="197"/>
      <c r="D13" s="193">
        <v>13</v>
      </c>
      <c r="E13" s="193"/>
      <c r="F13" s="193">
        <v>5</v>
      </c>
      <c r="G13" s="193"/>
      <c r="H13" s="193">
        <v>0</v>
      </c>
      <c r="I13" s="194"/>
    </row>
    <row r="14" spans="1:9" ht="30" customHeight="1" thickBot="1" x14ac:dyDescent="0.3">
      <c r="A14" s="202" t="s">
        <v>57</v>
      </c>
      <c r="B14" s="203"/>
      <c r="C14" s="9"/>
      <c r="D14" s="204">
        <f>D12+F12+H12</f>
        <v>43</v>
      </c>
      <c r="E14" s="204"/>
      <c r="F14" s="204"/>
      <c r="G14" s="204"/>
      <c r="H14" s="204"/>
      <c r="I14" s="205"/>
    </row>
    <row r="15" spans="1:9" ht="15.75" thickBot="1" x14ac:dyDescent="0.3">
      <c r="A15" s="92"/>
      <c r="B15" s="93"/>
      <c r="C15" s="8"/>
      <c r="D15" s="94"/>
      <c r="E15" s="94"/>
      <c r="F15" s="94"/>
      <c r="G15" s="94"/>
      <c r="H15" s="94"/>
      <c r="I15" s="95"/>
    </row>
    <row r="16" spans="1:9" ht="30" customHeight="1" x14ac:dyDescent="0.25">
      <c r="A16" s="96"/>
      <c r="B16" s="97"/>
      <c r="C16" s="10"/>
      <c r="D16" s="206" t="s">
        <v>38</v>
      </c>
      <c r="E16" s="207"/>
      <c r="F16" s="207"/>
      <c r="G16" s="207"/>
      <c r="H16" s="207"/>
      <c r="I16" s="208"/>
    </row>
    <row r="17" spans="1:9" ht="30" customHeight="1" x14ac:dyDescent="0.25">
      <c r="A17" s="90"/>
      <c r="B17" s="12"/>
      <c r="C17" s="12"/>
      <c r="D17" s="209" t="s">
        <v>35</v>
      </c>
      <c r="E17" s="209"/>
      <c r="F17" s="209" t="s">
        <v>36</v>
      </c>
      <c r="G17" s="209"/>
      <c r="H17" s="209" t="s">
        <v>37</v>
      </c>
      <c r="I17" s="210"/>
    </row>
    <row r="18" spans="1:9" ht="30" customHeight="1" x14ac:dyDescent="0.25">
      <c r="A18" s="195" t="s">
        <v>84</v>
      </c>
      <c r="B18" s="196"/>
      <c r="C18" s="98"/>
      <c r="D18" s="189">
        <v>2074589</v>
      </c>
      <c r="E18" s="189"/>
      <c r="F18" s="189">
        <v>1347474</v>
      </c>
      <c r="G18" s="189"/>
      <c r="H18" s="189">
        <v>0</v>
      </c>
      <c r="I18" s="190"/>
    </row>
    <row r="19" spans="1:9" ht="30" customHeight="1" x14ac:dyDescent="0.25">
      <c r="A19" s="187" t="s">
        <v>62</v>
      </c>
      <c r="B19" s="188"/>
      <c r="C19" s="98"/>
      <c r="D19" s="189">
        <f>D20*1.15</f>
        <v>3935372.4499999997</v>
      </c>
      <c r="E19" s="189"/>
      <c r="F19" s="189"/>
      <c r="G19" s="189"/>
      <c r="H19" s="189"/>
      <c r="I19" s="190"/>
    </row>
    <row r="20" spans="1:9" ht="30" customHeight="1" x14ac:dyDescent="0.25">
      <c r="A20" s="198" t="s">
        <v>63</v>
      </c>
      <c r="B20" s="199"/>
      <c r="C20" s="98"/>
      <c r="D20" s="200">
        <f>SUM(D18:I18)</f>
        <v>3422063</v>
      </c>
      <c r="E20" s="200"/>
      <c r="F20" s="200"/>
      <c r="G20" s="200"/>
      <c r="H20" s="200"/>
      <c r="I20" s="201"/>
    </row>
    <row r="21" spans="1:9" ht="30" customHeight="1" thickBot="1" x14ac:dyDescent="0.3">
      <c r="A21" s="187" t="s">
        <v>64</v>
      </c>
      <c r="B21" s="188"/>
      <c r="C21" s="99"/>
      <c r="D21" s="191">
        <f>D20*0.9</f>
        <v>3079856.7</v>
      </c>
      <c r="E21" s="191"/>
      <c r="F21" s="191"/>
      <c r="G21" s="191"/>
      <c r="H21" s="191"/>
      <c r="I21" s="192"/>
    </row>
  </sheetData>
  <sheetProtection algorithmName="SHA-512" hashValue="v1hhDLAWnOy+Unss5MT2Yr9Tm8xIvDPVYP0p/VoAn28CsGgAqy34m685p5dhg6sT3nCz0mtQqJnHnQyQTGJ8xw==" saltValue="cl6agaevOOJlK4d4h4GZ2A==" spinCount="100000" sheet="1" objects="1" scenarios="1"/>
  <mergeCells count="37">
    <mergeCell ref="A7:B7"/>
    <mergeCell ref="D8:I8"/>
    <mergeCell ref="A12:B12"/>
    <mergeCell ref="A11:B11"/>
    <mergeCell ref="D9:E9"/>
    <mergeCell ref="F9:G9"/>
    <mergeCell ref="H9:I9"/>
    <mergeCell ref="A10:B10"/>
    <mergeCell ref="D10:E10"/>
    <mergeCell ref="F10:G10"/>
    <mergeCell ref="H10:I10"/>
    <mergeCell ref="D16:I16"/>
    <mergeCell ref="D17:E17"/>
    <mergeCell ref="F17:G17"/>
    <mergeCell ref="H17:I17"/>
    <mergeCell ref="D11:E11"/>
    <mergeCell ref="F11:G11"/>
    <mergeCell ref="H11:I11"/>
    <mergeCell ref="D12:E12"/>
    <mergeCell ref="F12:G12"/>
    <mergeCell ref="H12:I12"/>
    <mergeCell ref="A21:B21"/>
    <mergeCell ref="D19:I19"/>
    <mergeCell ref="D21:I21"/>
    <mergeCell ref="D13:E13"/>
    <mergeCell ref="F13:G13"/>
    <mergeCell ref="H13:I13"/>
    <mergeCell ref="A13:C13"/>
    <mergeCell ref="A18:B18"/>
    <mergeCell ref="D18:E18"/>
    <mergeCell ref="F18:G18"/>
    <mergeCell ref="H18:I18"/>
    <mergeCell ref="A20:B20"/>
    <mergeCell ref="D20:I20"/>
    <mergeCell ref="A19:B19"/>
    <mergeCell ref="A14:B14"/>
    <mergeCell ref="D14:I14"/>
  </mergeCells>
  <pageMargins left="0.39370078740157483" right="0.39370078740157483" top="0.98425196850393704" bottom="0.59055118110236227" header="0.31496062992125984" footer="0.31496062992125984"/>
  <pageSetup paperSize="9" scale="96" orientation="landscape" r:id="rId1"/>
  <headerFooter>
    <oddHeader>&amp;LPříloha č.11 Zadávací dokumentace (2/7)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44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" width="9.140625" style="13"/>
    <col min="17" max="17" width="9.140625" style="13" hidden="1" customWidth="1"/>
    <col min="18" max="18" width="9" style="13" hidden="1" customWidth="1"/>
    <col min="19" max="19" width="13.5703125" style="13" hidden="1" customWidth="1"/>
    <col min="20" max="20" width="9.5703125" style="13" hidden="1" customWidth="1"/>
    <col min="21" max="22" width="9.140625" style="13" hidden="1" customWidth="1"/>
    <col min="23" max="23" width="11.85546875" style="13" hidden="1" customWidth="1"/>
    <col min="24" max="24" width="10.7109375" style="13" hidden="1" customWidth="1"/>
    <col min="25" max="26" width="9.140625" style="13" hidden="1" customWidth="1"/>
    <col min="27" max="27" width="11" style="13" customWidth="1"/>
    <col min="28" max="28" width="10" style="13" customWidth="1"/>
    <col min="29" max="16384" width="9.140625" style="13"/>
  </cols>
  <sheetData>
    <row r="1" spans="1:30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30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30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30" s="16" customFormat="1" ht="20.100000000000001" customHeight="1" x14ac:dyDescent="0.25">
      <c r="A4" s="238" t="str">
        <f>'1_Ident_udaje'!A5:B5</f>
        <v>Výběrová oblast č. 3</v>
      </c>
      <c r="B4" s="239"/>
      <c r="C4" s="102" t="str">
        <f>'1_Ident_udaje'!C5:D5</f>
        <v>Novoměstsko</v>
      </c>
      <c r="D4" s="101"/>
      <c r="E4" s="43"/>
      <c r="F4" s="44"/>
      <c r="G4" s="44"/>
      <c r="H4" s="44"/>
      <c r="I4" s="44"/>
      <c r="P4" s="43"/>
    </row>
    <row r="5" spans="1:30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30" s="16" customFormat="1" ht="24.95" customHeight="1" x14ac:dyDescent="0.25">
      <c r="A6" s="43"/>
      <c r="B6" s="43"/>
      <c r="C6" s="43"/>
      <c r="D6" s="240" t="s">
        <v>34</v>
      </c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2"/>
      <c r="P6" s="43"/>
    </row>
    <row r="7" spans="1:30" s="16" customFormat="1" ht="24.95" customHeight="1" thickBot="1" x14ac:dyDescent="0.3">
      <c r="A7" s="43"/>
      <c r="B7" s="43"/>
      <c r="C7" s="43"/>
      <c r="D7" s="243" t="s">
        <v>35</v>
      </c>
      <c r="E7" s="244"/>
      <c r="F7" s="244"/>
      <c r="G7" s="244"/>
      <c r="H7" s="244" t="s">
        <v>36</v>
      </c>
      <c r="I7" s="244"/>
      <c r="J7" s="244"/>
      <c r="K7" s="244"/>
      <c r="L7" s="244" t="s">
        <v>37</v>
      </c>
      <c r="M7" s="244"/>
      <c r="N7" s="244"/>
      <c r="O7" s="245"/>
      <c r="P7" s="43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</row>
    <row r="8" spans="1:30" ht="61.5" customHeight="1" x14ac:dyDescent="0.25">
      <c r="A8" s="40" t="s">
        <v>28</v>
      </c>
      <c r="B8" s="236" t="s">
        <v>6</v>
      </c>
      <c r="C8" s="237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7"/>
      <c r="R8" s="127"/>
      <c r="S8" s="127"/>
      <c r="T8" s="127"/>
      <c r="U8" s="127"/>
      <c r="V8" s="127"/>
      <c r="W8" s="127"/>
      <c r="X8" s="127"/>
      <c r="Y8" s="128"/>
      <c r="Z8" s="128"/>
      <c r="AA8" s="128"/>
      <c r="AB8" s="128"/>
      <c r="AC8" s="128"/>
      <c r="AD8" s="131"/>
    </row>
    <row r="9" spans="1:30" ht="15" x14ac:dyDescent="0.25">
      <c r="A9" s="46">
        <v>1</v>
      </c>
      <c r="B9" s="231" t="s">
        <v>25</v>
      </c>
      <c r="C9" s="232"/>
      <c r="D9" s="110">
        <v>0</v>
      </c>
      <c r="E9" s="5">
        <v>0</v>
      </c>
      <c r="F9" s="6">
        <v>0</v>
      </c>
      <c r="G9" s="114" t="str">
        <f>IF(E9=0,"0%",F9/(F9+E9))</f>
        <v>0%</v>
      </c>
      <c r="H9" s="115">
        <v>0</v>
      </c>
      <c r="I9" s="5">
        <v>0</v>
      </c>
      <c r="J9" s="6">
        <v>0</v>
      </c>
      <c r="K9" s="114" t="str">
        <f>IF(I9=0,"0%",J9/(J9+I9))</f>
        <v>0%</v>
      </c>
      <c r="L9" s="222"/>
      <c r="M9" s="223"/>
      <c r="N9" s="223"/>
      <c r="O9" s="224"/>
      <c r="P9" s="12"/>
      <c r="S9" s="13" t="b">
        <f t="shared" ref="S9:S23" si="0">ISNUMBER(E9)</f>
        <v>1</v>
      </c>
      <c r="T9" s="13" t="b">
        <f t="shared" ref="T9:T23" si="1">ISNUMBER(F9)</f>
        <v>1</v>
      </c>
      <c r="W9" s="13" t="b">
        <f t="shared" ref="W9:W23" si="2">ISNUMBER(I9)</f>
        <v>1</v>
      </c>
      <c r="X9" s="13" t="b">
        <f t="shared" ref="X9:X23" si="3">ISNUMBER(J9)</f>
        <v>1</v>
      </c>
      <c r="AC9" s="128"/>
      <c r="AD9" s="131"/>
    </row>
    <row r="10" spans="1:30" ht="15" x14ac:dyDescent="0.25">
      <c r="A10" s="46">
        <v>2</v>
      </c>
      <c r="B10" s="215" t="s">
        <v>18</v>
      </c>
      <c r="C10" s="216"/>
      <c r="D10" s="111">
        <v>0</v>
      </c>
      <c r="E10" s="2">
        <v>0</v>
      </c>
      <c r="F10" s="1">
        <v>0</v>
      </c>
      <c r="G10" s="114" t="str">
        <f>IF(E10=0,"0%",F10/(F10+E10))</f>
        <v>0%</v>
      </c>
      <c r="H10" s="116">
        <v>0</v>
      </c>
      <c r="I10" s="2">
        <v>0</v>
      </c>
      <c r="J10" s="1">
        <v>0</v>
      </c>
      <c r="K10" s="114" t="str">
        <f>IF(I10=0,"0%",J10/(J10+I10))</f>
        <v>0%</v>
      </c>
      <c r="L10" s="225"/>
      <c r="M10" s="226"/>
      <c r="N10" s="226"/>
      <c r="O10" s="227"/>
      <c r="P10" s="12"/>
      <c r="S10" s="13" t="b">
        <f t="shared" si="0"/>
        <v>1</v>
      </c>
      <c r="T10" s="13" t="b">
        <f t="shared" si="1"/>
        <v>1</v>
      </c>
      <c r="W10" s="13" t="b">
        <f t="shared" si="2"/>
        <v>1</v>
      </c>
      <c r="X10" s="13" t="b">
        <f t="shared" si="3"/>
        <v>1</v>
      </c>
      <c r="AC10" s="128"/>
      <c r="AD10" s="131"/>
    </row>
    <row r="11" spans="1:30" ht="15" x14ac:dyDescent="0.25">
      <c r="A11" s="46">
        <v>3</v>
      </c>
      <c r="B11" s="233" t="s">
        <v>19</v>
      </c>
      <c r="C11" s="234"/>
      <c r="D11" s="112">
        <f>ROUND(F11*'2_Spec_rozsahu_zakázky'!$D$18/'2_Spec_rozsahu_zakázky'!$D$12,-2)</f>
        <v>0</v>
      </c>
      <c r="E11" s="2">
        <v>0</v>
      </c>
      <c r="F11" s="2"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2">
        <v>0</v>
      </c>
      <c r="J11" s="2">
        <v>0</v>
      </c>
      <c r="K11" s="114" t="str">
        <f>IF(I11=0,IF(J11=0,"0%",J11/(J11+I11)),J11/(J11+I11))</f>
        <v>0%</v>
      </c>
      <c r="L11" s="225"/>
      <c r="M11" s="226"/>
      <c r="N11" s="226"/>
      <c r="O11" s="227"/>
      <c r="P11" s="12"/>
      <c r="S11" s="13" t="b">
        <f t="shared" si="0"/>
        <v>1</v>
      </c>
      <c r="T11" s="13" t="b">
        <f t="shared" si="1"/>
        <v>1</v>
      </c>
      <c r="W11" s="13" t="b">
        <f t="shared" si="2"/>
        <v>1</v>
      </c>
      <c r="X11" s="13" t="b">
        <f t="shared" si="3"/>
        <v>1</v>
      </c>
      <c r="AC11" s="128"/>
      <c r="AD11" s="131"/>
    </row>
    <row r="12" spans="1:30" ht="15" x14ac:dyDescent="0.25">
      <c r="A12" s="46">
        <v>4</v>
      </c>
      <c r="B12" s="215" t="s">
        <v>1</v>
      </c>
      <c r="C12" s="216"/>
      <c r="D12" s="112">
        <f>ROUND(F12*'2_Spec_rozsahu_zakázky'!$D$18:$E$18/'2_Spec_rozsahu_zakázky'!$D$12:$E$12,-2)</f>
        <v>0</v>
      </c>
      <c r="E12" s="1">
        <v>0</v>
      </c>
      <c r="F12" s="2"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2">
        <v>0</v>
      </c>
      <c r="K12" s="114" t="str">
        <f>IF(J12=0,"0%",J12/(J12+I12))</f>
        <v>0%</v>
      </c>
      <c r="L12" s="225"/>
      <c r="M12" s="226"/>
      <c r="N12" s="226"/>
      <c r="O12" s="227"/>
      <c r="P12" s="12"/>
      <c r="S12" s="13" t="b">
        <f t="shared" si="0"/>
        <v>1</v>
      </c>
      <c r="T12" s="13" t="b">
        <f t="shared" si="1"/>
        <v>1</v>
      </c>
      <c r="W12" s="13" t="b">
        <f t="shared" si="2"/>
        <v>1</v>
      </c>
      <c r="X12" s="13" t="b">
        <f t="shared" si="3"/>
        <v>1</v>
      </c>
      <c r="AC12" s="128"/>
      <c r="AD12" s="131"/>
    </row>
    <row r="13" spans="1:30" ht="15" x14ac:dyDescent="0.25">
      <c r="A13" s="46">
        <v>5</v>
      </c>
      <c r="B13" s="215" t="s">
        <v>8</v>
      </c>
      <c r="C13" s="216"/>
      <c r="D13" s="112">
        <f>ROUND(F13*'2_Spec_rozsahu_zakázky'!$D$18:$E$18/'2_Spec_rozsahu_zakázky'!$D$12:$E$12,-2)</f>
        <v>0</v>
      </c>
      <c r="E13" s="1">
        <v>0</v>
      </c>
      <c r="F13" s="2"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2">
        <v>0</v>
      </c>
      <c r="K13" s="114" t="str">
        <f>IF(J13=0,"0%",J13/(J13+I13))</f>
        <v>0%</v>
      </c>
      <c r="L13" s="225"/>
      <c r="M13" s="226"/>
      <c r="N13" s="226"/>
      <c r="O13" s="227"/>
      <c r="P13" s="12"/>
      <c r="S13" s="13" t="b">
        <f t="shared" si="0"/>
        <v>1</v>
      </c>
      <c r="T13" s="13" t="b">
        <f t="shared" si="1"/>
        <v>1</v>
      </c>
      <c r="W13" s="13" t="b">
        <f t="shared" si="2"/>
        <v>1</v>
      </c>
      <c r="X13" s="13" t="b">
        <f t="shared" si="3"/>
        <v>1</v>
      </c>
      <c r="AC13" s="128"/>
      <c r="AD13" s="131"/>
    </row>
    <row r="14" spans="1:30" ht="15" x14ac:dyDescent="0.25">
      <c r="A14" s="46">
        <v>6</v>
      </c>
      <c r="B14" s="215" t="s">
        <v>0</v>
      </c>
      <c r="C14" s="216"/>
      <c r="D14" s="112">
        <f>ROUND(F14*'2_Spec_rozsahu_zakázky'!$D$18:$E$18/'2_Spec_rozsahu_zakázky'!$D$12:$E$12,-2)</f>
        <v>0</v>
      </c>
      <c r="E14" s="2">
        <v>0</v>
      </c>
      <c r="F14" s="2"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2">
        <v>0</v>
      </c>
      <c r="J14" s="2">
        <v>0</v>
      </c>
      <c r="K14" s="114" t="str">
        <f>IF(I14=0,IF(J14=0,"0%",J14/(J14+I14)),J14/(J14+I14))</f>
        <v>0%</v>
      </c>
      <c r="L14" s="225"/>
      <c r="M14" s="226"/>
      <c r="N14" s="226"/>
      <c r="O14" s="227"/>
      <c r="P14" s="12"/>
      <c r="S14" s="13" t="b">
        <f t="shared" si="0"/>
        <v>1</v>
      </c>
      <c r="T14" s="13" t="b">
        <f t="shared" si="1"/>
        <v>1</v>
      </c>
      <c r="W14" s="13" t="b">
        <f t="shared" si="2"/>
        <v>1</v>
      </c>
      <c r="X14" s="13" t="b">
        <f t="shared" si="3"/>
        <v>1</v>
      </c>
      <c r="AC14" s="128"/>
      <c r="AD14" s="131"/>
    </row>
    <row r="15" spans="1:30" s="16" customFormat="1" ht="15" x14ac:dyDescent="0.25">
      <c r="A15" s="46">
        <v>7</v>
      </c>
      <c r="B15" s="215" t="s">
        <v>20</v>
      </c>
      <c r="C15" s="216"/>
      <c r="D15" s="112">
        <f>ROUND(F15*'2_Spec_rozsahu_zakázky'!$D$18:$E$18/'2_Spec_rozsahu_zakázky'!$D$12:$E$12,-2)</f>
        <v>0</v>
      </c>
      <c r="E15" s="2">
        <v>4.0000000000000001E-3</v>
      </c>
      <c r="F15" s="2">
        <v>0</v>
      </c>
      <c r="G15" s="114">
        <f>IF(E15=0,IF(F15=0,"0%",F15/(F15+E15)),F15/(F15+E15))</f>
        <v>0</v>
      </c>
      <c r="H15" s="112">
        <f>ROUND(J15*'2_Spec_rozsahu_zakázky'!$F$18/'2_Spec_rozsahu_zakázky'!$F$12,-2)</f>
        <v>0</v>
      </c>
      <c r="I15" s="2">
        <v>0</v>
      </c>
      <c r="J15" s="2">
        <v>0</v>
      </c>
      <c r="K15" s="114" t="str">
        <f>IF(I15=0,IF(J15=0,"0%",J15/(J15+I15)),J15/(J15+I15))</f>
        <v>0%</v>
      </c>
      <c r="L15" s="225"/>
      <c r="M15" s="226"/>
      <c r="N15" s="226"/>
      <c r="O15" s="227"/>
      <c r="P15" s="43"/>
      <c r="Q15" s="13"/>
      <c r="R15" s="13"/>
      <c r="S15" s="13" t="b">
        <f t="shared" si="0"/>
        <v>1</v>
      </c>
      <c r="T15" s="13" t="b">
        <f t="shared" si="1"/>
        <v>1</v>
      </c>
      <c r="U15" s="13"/>
      <c r="V15" s="13"/>
      <c r="W15" s="13" t="b">
        <f t="shared" si="2"/>
        <v>1</v>
      </c>
      <c r="X15" s="13" t="b">
        <f t="shared" si="3"/>
        <v>1</v>
      </c>
      <c r="Y15" s="13"/>
      <c r="Z15" s="13"/>
      <c r="AA15" s="13"/>
      <c r="AB15" s="13"/>
      <c r="AC15" s="127"/>
      <c r="AD15" s="130"/>
    </row>
    <row r="16" spans="1:30" s="16" customFormat="1" ht="15" x14ac:dyDescent="0.25">
      <c r="A16" s="46">
        <v>8</v>
      </c>
      <c r="B16" s="215" t="s">
        <v>4</v>
      </c>
      <c r="C16" s="216"/>
      <c r="D16" s="112">
        <f>ROUND(F16*'2_Spec_rozsahu_zakázky'!$D$18:$E$18/'2_Spec_rozsahu_zakázky'!$D$12:$E$12,-2)</f>
        <v>0</v>
      </c>
      <c r="E16" s="2">
        <v>0</v>
      </c>
      <c r="F16" s="2"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2">
        <v>0</v>
      </c>
      <c r="J16" s="2">
        <v>0</v>
      </c>
      <c r="K16" s="114" t="str">
        <f>IF(I16=0,IF(J16=0,"0%",J16/(J16+I16)),J16/(J16+I16))</f>
        <v>0%</v>
      </c>
      <c r="L16" s="225"/>
      <c r="M16" s="226"/>
      <c r="N16" s="226"/>
      <c r="O16" s="227"/>
      <c r="P16" s="43"/>
      <c r="Q16" s="13"/>
      <c r="R16" s="13"/>
      <c r="S16" s="13" t="b">
        <f t="shared" si="0"/>
        <v>1</v>
      </c>
      <c r="T16" s="13" t="b">
        <f t="shared" si="1"/>
        <v>1</v>
      </c>
      <c r="U16" s="13"/>
      <c r="V16" s="13"/>
      <c r="W16" s="13" t="b">
        <f t="shared" si="2"/>
        <v>1</v>
      </c>
      <c r="X16" s="13" t="b">
        <f t="shared" si="3"/>
        <v>1</v>
      </c>
      <c r="Y16" s="13"/>
      <c r="Z16" s="13"/>
      <c r="AA16" s="13"/>
      <c r="AB16" s="13"/>
      <c r="AC16" s="127"/>
      <c r="AD16" s="130"/>
    </row>
    <row r="17" spans="1:30" s="16" customFormat="1" ht="15" x14ac:dyDescent="0.25">
      <c r="A17" s="46">
        <v>9</v>
      </c>
      <c r="B17" s="235" t="s">
        <v>21</v>
      </c>
      <c r="C17" s="196"/>
      <c r="D17" s="111">
        <v>0</v>
      </c>
      <c r="E17" s="2">
        <v>0</v>
      </c>
      <c r="F17" s="1">
        <v>0</v>
      </c>
      <c r="G17" s="114" t="str">
        <f>IF(E17=0,"0%",F17/(F17+E17))</f>
        <v>0%</v>
      </c>
      <c r="H17" s="116">
        <v>0</v>
      </c>
      <c r="I17" s="2">
        <v>0</v>
      </c>
      <c r="J17" s="1">
        <v>0</v>
      </c>
      <c r="K17" s="114" t="str">
        <f>IF(I17=0,"0%",J17/(J17+I17))</f>
        <v>0%</v>
      </c>
      <c r="L17" s="225"/>
      <c r="M17" s="226"/>
      <c r="N17" s="226"/>
      <c r="O17" s="227"/>
      <c r="P17" s="43"/>
      <c r="Q17" s="13"/>
      <c r="R17" s="13"/>
      <c r="S17" s="13" t="b">
        <f t="shared" si="0"/>
        <v>1</v>
      </c>
      <c r="T17" s="13" t="b">
        <f t="shared" si="1"/>
        <v>1</v>
      </c>
      <c r="U17" s="13"/>
      <c r="V17" s="13"/>
      <c r="W17" s="13" t="b">
        <f t="shared" si="2"/>
        <v>1</v>
      </c>
      <c r="X17" s="13" t="b">
        <f t="shared" si="3"/>
        <v>1</v>
      </c>
      <c r="Y17" s="13"/>
      <c r="Z17" s="13"/>
      <c r="AA17" s="13"/>
      <c r="AB17" s="13"/>
      <c r="AC17" s="127"/>
      <c r="AD17" s="130"/>
    </row>
    <row r="18" spans="1:30" ht="15" x14ac:dyDescent="0.25">
      <c r="A18" s="46">
        <v>10</v>
      </c>
      <c r="B18" s="215" t="s">
        <v>2</v>
      </c>
      <c r="C18" s="216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225"/>
      <c r="M18" s="226"/>
      <c r="N18" s="226"/>
      <c r="O18" s="227"/>
      <c r="P18" s="12"/>
      <c r="S18" s="13" t="b">
        <f t="shared" si="0"/>
        <v>1</v>
      </c>
      <c r="T18" s="13" t="b">
        <f t="shared" si="1"/>
        <v>1</v>
      </c>
      <c r="W18" s="13" t="b">
        <f t="shared" si="2"/>
        <v>1</v>
      </c>
      <c r="X18" s="13" t="b">
        <f t="shared" si="3"/>
        <v>1</v>
      </c>
      <c r="AC18" s="128"/>
      <c r="AD18" s="131"/>
    </row>
    <row r="19" spans="1:30" s="16" customFormat="1" ht="15" x14ac:dyDescent="0.25">
      <c r="A19" s="46">
        <v>11</v>
      </c>
      <c r="B19" s="215" t="s">
        <v>3</v>
      </c>
      <c r="C19" s="216"/>
      <c r="D19" s="112">
        <f>ROUND(F19*'2_Spec_rozsahu_zakázky'!$D$18:$E$18/'2_Spec_rozsahu_zakázky'!$D$12:$E$12,-2)</f>
        <v>0</v>
      </c>
      <c r="E19" s="1">
        <v>0</v>
      </c>
      <c r="F19" s="2"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2">
        <v>0</v>
      </c>
      <c r="K19" s="114" t="str">
        <f>IF(J19=0,"0%",J19/(J19+I19))</f>
        <v>0%</v>
      </c>
      <c r="L19" s="225"/>
      <c r="M19" s="226"/>
      <c r="N19" s="226"/>
      <c r="O19" s="227"/>
      <c r="P19" s="43"/>
      <c r="Q19" s="13"/>
      <c r="R19" s="13"/>
      <c r="S19" s="13" t="b">
        <f t="shared" si="0"/>
        <v>1</v>
      </c>
      <c r="T19" s="13" t="b">
        <f t="shared" si="1"/>
        <v>1</v>
      </c>
      <c r="U19" s="13"/>
      <c r="V19" s="13"/>
      <c r="W19" s="13" t="b">
        <f t="shared" si="2"/>
        <v>1</v>
      </c>
      <c r="X19" s="13" t="b">
        <f t="shared" si="3"/>
        <v>1</v>
      </c>
      <c r="Y19" s="13"/>
      <c r="Z19" s="13"/>
      <c r="AA19" s="13"/>
      <c r="AB19" s="13"/>
      <c r="AC19" s="127"/>
      <c r="AD19" s="130"/>
    </row>
    <row r="20" spans="1:30" ht="15" x14ac:dyDescent="0.25">
      <c r="A20" s="46">
        <v>12</v>
      </c>
      <c r="B20" s="215" t="s">
        <v>22</v>
      </c>
      <c r="C20" s="216"/>
      <c r="D20" s="112">
        <f>ROUND(F20*'2_Spec_rozsahu_zakázky'!$D$18:$E$18/'2_Spec_rozsahu_zakázky'!$D$12:$E$12,-2)</f>
        <v>0</v>
      </c>
      <c r="E20" s="2">
        <v>0</v>
      </c>
      <c r="F20" s="2"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2">
        <v>0</v>
      </c>
      <c r="J20" s="2">
        <v>0</v>
      </c>
      <c r="K20" s="114" t="str">
        <f>IF(I20=0,IF(J20=0,"0%",J20/(J20+I20)),J20/(J20+I20))</f>
        <v>0%</v>
      </c>
      <c r="L20" s="225"/>
      <c r="M20" s="226"/>
      <c r="N20" s="226"/>
      <c r="O20" s="227"/>
      <c r="P20" s="12"/>
      <c r="S20" s="13" t="b">
        <f t="shared" si="0"/>
        <v>1</v>
      </c>
      <c r="T20" s="13" t="b">
        <f t="shared" si="1"/>
        <v>1</v>
      </c>
      <c r="W20" s="13" t="b">
        <f t="shared" si="2"/>
        <v>1</v>
      </c>
      <c r="X20" s="13" t="b">
        <f t="shared" si="3"/>
        <v>1</v>
      </c>
      <c r="AC20" s="128"/>
      <c r="AD20" s="131"/>
    </row>
    <row r="21" spans="1:30" ht="15" x14ac:dyDescent="0.25">
      <c r="A21" s="46">
        <v>13</v>
      </c>
      <c r="B21" s="215" t="s">
        <v>23</v>
      </c>
      <c r="C21" s="216"/>
      <c r="D21" s="112">
        <f>ROUND(F21*'2_Spec_rozsahu_zakázky'!$D$18:$E$18/'2_Spec_rozsahu_zakázky'!$D$12:$E$12,-2)</f>
        <v>0</v>
      </c>
      <c r="E21" s="2">
        <v>0</v>
      </c>
      <c r="F21" s="2"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2">
        <v>0</v>
      </c>
      <c r="J21" s="2">
        <v>0</v>
      </c>
      <c r="K21" s="114" t="str">
        <f>IF(I21=0,IF(J21=0,"0%",J21/(J21+I21)),J21/(J21+I21))</f>
        <v>0%</v>
      </c>
      <c r="L21" s="225"/>
      <c r="M21" s="226"/>
      <c r="N21" s="226"/>
      <c r="O21" s="227"/>
      <c r="P21" s="12"/>
      <c r="S21" s="13" t="b">
        <f t="shared" si="0"/>
        <v>1</v>
      </c>
      <c r="T21" s="13" t="b">
        <f t="shared" si="1"/>
        <v>1</v>
      </c>
      <c r="W21" s="13" t="b">
        <f t="shared" si="2"/>
        <v>1</v>
      </c>
      <c r="X21" s="13" t="b">
        <f t="shared" si="3"/>
        <v>1</v>
      </c>
      <c r="AC21" s="128"/>
      <c r="AD21" s="131"/>
    </row>
    <row r="22" spans="1:30" ht="15" x14ac:dyDescent="0.25">
      <c r="A22" s="46">
        <v>14</v>
      </c>
      <c r="B22" s="215" t="s">
        <v>24</v>
      </c>
      <c r="C22" s="216"/>
      <c r="D22" s="112">
        <f>ROUND(F22*'2_Spec_rozsahu_zakázky'!$D$18:$E$18/'2_Spec_rozsahu_zakázky'!$D$12:$E$12,-2)</f>
        <v>0</v>
      </c>
      <c r="E22" s="1">
        <v>0</v>
      </c>
      <c r="F22" s="2"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2">
        <v>0</v>
      </c>
      <c r="K22" s="114" t="str">
        <f>IF(J22=0,"0%",J22/(J22+I22))</f>
        <v>0%</v>
      </c>
      <c r="L22" s="225"/>
      <c r="M22" s="226"/>
      <c r="N22" s="226"/>
      <c r="O22" s="227"/>
      <c r="P22" s="12"/>
      <c r="S22" s="13" t="b">
        <f t="shared" si="0"/>
        <v>1</v>
      </c>
      <c r="T22" s="13" t="b">
        <f t="shared" si="1"/>
        <v>1</v>
      </c>
      <c r="W22" s="13" t="b">
        <f t="shared" si="2"/>
        <v>1</v>
      </c>
      <c r="X22" s="13" t="b">
        <f t="shared" si="3"/>
        <v>1</v>
      </c>
      <c r="AC22" s="128"/>
      <c r="AD22" s="131"/>
    </row>
    <row r="23" spans="1:30" s="16" customFormat="1" ht="15.75" thickBot="1" x14ac:dyDescent="0.3">
      <c r="A23" s="48">
        <v>15</v>
      </c>
      <c r="B23" s="217" t="s">
        <v>26</v>
      </c>
      <c r="C23" s="218"/>
      <c r="D23" s="113">
        <v>0</v>
      </c>
      <c r="E23" s="148">
        <v>0</v>
      </c>
      <c r="F23" s="149">
        <v>0.27</v>
      </c>
      <c r="G23" s="118">
        <f t="shared" ref="G23" si="4">F23/(F23+E23)</f>
        <v>1</v>
      </c>
      <c r="H23" s="119">
        <v>0</v>
      </c>
      <c r="I23" s="148">
        <v>0</v>
      </c>
      <c r="J23" s="149">
        <v>0.27</v>
      </c>
      <c r="K23" s="118">
        <f t="shared" ref="K23" si="5">J23/(J23+I23)</f>
        <v>1</v>
      </c>
      <c r="L23" s="228"/>
      <c r="M23" s="229"/>
      <c r="N23" s="229"/>
      <c r="O23" s="230"/>
      <c r="P23" s="43"/>
      <c r="Q23" s="13"/>
      <c r="R23" s="13"/>
      <c r="S23" s="13" t="b">
        <f t="shared" si="0"/>
        <v>1</v>
      </c>
      <c r="T23" s="13" t="b">
        <f t="shared" si="1"/>
        <v>1</v>
      </c>
      <c r="U23" s="13"/>
      <c r="V23" s="13"/>
      <c r="W23" s="13" t="b">
        <f t="shared" si="2"/>
        <v>1</v>
      </c>
      <c r="X23" s="13" t="b">
        <f t="shared" si="3"/>
        <v>1</v>
      </c>
      <c r="Y23" s="13"/>
      <c r="Z23" s="13"/>
      <c r="AA23" s="13"/>
      <c r="AB23" s="13"/>
      <c r="AC23" s="127"/>
      <c r="AD23" s="130"/>
    </row>
    <row r="24" spans="1:30" s="16" customFormat="1" ht="18.75" x14ac:dyDescent="0.25">
      <c r="A24" s="156">
        <v>16</v>
      </c>
      <c r="B24" s="162" t="s">
        <v>89</v>
      </c>
      <c r="C24" s="157"/>
      <c r="D24" s="158"/>
      <c r="E24" s="154">
        <f>SUM('3_Nákladove_položky_prep'!E9:E23)</f>
        <v>0</v>
      </c>
      <c r="F24" s="155">
        <f>SUM('3_Nákladove_položky_prep'!F9:F23)</f>
        <v>0.27</v>
      </c>
      <c r="G24" s="150"/>
      <c r="H24" s="151"/>
      <c r="I24" s="154">
        <f>SUM('3_Nákladove_položky_prep'!I9:I23)</f>
        <v>0</v>
      </c>
      <c r="J24" s="155">
        <f>SUM('3_Nákladove_položky_prep'!J9:J23)</f>
        <v>0.27</v>
      </c>
      <c r="K24" s="150"/>
      <c r="L24" s="151"/>
      <c r="M24" s="154">
        <f>SUM('3_Nákladove_položky_prep'!M9:M23)</f>
        <v>0</v>
      </c>
      <c r="N24" s="155">
        <f>SUM('3_Nákladove_položky_prep'!N9:N23)</f>
        <v>0</v>
      </c>
      <c r="O24" s="52"/>
      <c r="P24" s="4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27"/>
      <c r="AD24" s="130"/>
    </row>
    <row r="25" spans="1:30" s="16" customFormat="1" ht="19.5" thickBot="1" x14ac:dyDescent="0.3">
      <c r="A25" s="159">
        <v>17</v>
      </c>
      <c r="B25" s="163" t="s">
        <v>75</v>
      </c>
      <c r="C25" s="160"/>
      <c r="D25" s="161"/>
      <c r="E25" s="213">
        <f>SUM(E24+F24)</f>
        <v>0.27</v>
      </c>
      <c r="F25" s="214"/>
      <c r="G25" s="152"/>
      <c r="H25" s="153"/>
      <c r="I25" s="213">
        <f>SUM(I24+J24)</f>
        <v>0.27</v>
      </c>
      <c r="J25" s="214"/>
      <c r="K25" s="152"/>
      <c r="L25" s="153"/>
      <c r="M25" s="213">
        <f>SUM(M24+N24)</f>
        <v>0</v>
      </c>
      <c r="N25" s="214"/>
      <c r="O25" s="52"/>
      <c r="P25" s="43"/>
      <c r="Q25" s="13" t="s">
        <v>85</v>
      </c>
      <c r="R25" s="13"/>
      <c r="S25" s="127" t="b">
        <f>AND(S9,T9,W9,X9,AA9,AB9,S10,T10,W10,X10,AA10,AB10,S11,T11,W11,X11,AA11,AB11,S12,T12,W12,X12,AA12,AB12,S13,T13,W13,X13,AA13,AB13,S14,T14,W14,X14,AA14,AB14,S15,T15,W15,X15,AA15,AB15,S16,T16,W16,X16,AA16,AB16,S17,T17,W17,X17,AA17,AB17,S18,T18,W18,X18,AA18,AB18,S19,T19,W19,X19,AA19,AB19,S20,T20,W20,X20,AA20,AB20,S21,T21,W21,X21,AA21,AB21,S22,T22,W22,X22,AA22,AB22,S23,T23,W23,X23,AA23,AB23)</f>
        <v>1</v>
      </c>
      <c r="T25" s="13"/>
      <c r="U25" s="13"/>
      <c r="V25" s="13"/>
      <c r="W25" s="13"/>
      <c r="X25" s="13"/>
      <c r="Y25" s="13"/>
      <c r="Z25" s="13"/>
      <c r="AA25" s="13"/>
      <c r="AB25" s="13"/>
      <c r="AC25" s="127"/>
      <c r="AD25" s="130"/>
    </row>
    <row r="26" spans="1:30" s="16" customFormat="1" ht="51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30"/>
    </row>
    <row r="27" spans="1:30" s="16" customFormat="1" ht="15" x14ac:dyDescent="0.25">
      <c r="G27" s="47"/>
      <c r="H27" s="51"/>
      <c r="I27" s="50"/>
      <c r="J27" s="25" t="s">
        <v>90</v>
      </c>
      <c r="K27" s="18"/>
      <c r="L27" s="18"/>
      <c r="M27" s="18"/>
      <c r="N27" s="19"/>
      <c r="O27" s="19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30"/>
    </row>
    <row r="28" spans="1:30" s="16" customFormat="1" ht="15" x14ac:dyDescent="0.25">
      <c r="G28" s="47"/>
      <c r="H28" s="51"/>
      <c r="I28" s="50"/>
      <c r="J28" s="27" t="s">
        <v>42</v>
      </c>
      <c r="K28" s="20"/>
      <c r="L28" s="20"/>
      <c r="M28" s="20"/>
      <c r="N28" s="21"/>
      <c r="O28" s="21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30"/>
    </row>
    <row r="29" spans="1:30" s="16" customFormat="1" ht="15" x14ac:dyDescent="0.25">
      <c r="G29" s="47"/>
      <c r="H29" s="51"/>
      <c r="I29" s="50"/>
      <c r="J29" s="57" t="s">
        <v>43</v>
      </c>
      <c r="K29" s="55"/>
      <c r="L29" s="55"/>
      <c r="M29" s="55"/>
      <c r="N29" s="55"/>
      <c r="O29" s="56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30"/>
    </row>
    <row r="30" spans="1:30" ht="32.25" hidden="1" customHeight="1" x14ac:dyDescent="0.25">
      <c r="A30" s="60"/>
      <c r="B30" s="219" t="s">
        <v>77</v>
      </c>
      <c r="C30" s="220"/>
      <c r="D30" s="221"/>
      <c r="Q30" s="131"/>
      <c r="R30" s="131"/>
      <c r="S30" s="127"/>
      <c r="T30" s="127"/>
      <c r="U30" s="131"/>
      <c r="V30" s="131"/>
      <c r="W30" s="127"/>
      <c r="X30" s="127"/>
      <c r="Y30" s="131"/>
      <c r="Z30" s="131"/>
      <c r="AA30" s="127"/>
      <c r="AB30" s="127"/>
      <c r="AC30" s="131"/>
      <c r="AD30" s="131"/>
    </row>
    <row r="31" spans="1:30" ht="15" hidden="1" x14ac:dyDescent="0.25">
      <c r="A31" s="60" t="s">
        <v>76</v>
      </c>
      <c r="B31" s="135" t="s">
        <v>44</v>
      </c>
      <c r="C31" s="135" t="s">
        <v>45</v>
      </c>
      <c r="D31" s="135" t="s">
        <v>46</v>
      </c>
      <c r="F31" s="24"/>
      <c r="S31" s="127"/>
      <c r="T31" s="127"/>
      <c r="W31" s="127"/>
      <c r="X31" s="127"/>
      <c r="AA31" s="127"/>
      <c r="AB31" s="127"/>
    </row>
    <row r="32" spans="1:30" ht="18" hidden="1" customHeight="1" x14ac:dyDescent="0.25">
      <c r="A32" s="62">
        <v>1</v>
      </c>
      <c r="B32" s="133">
        <v>8.3000000000000007</v>
      </c>
      <c r="C32" s="133">
        <v>7</v>
      </c>
      <c r="D32" s="133">
        <v>6.2</v>
      </c>
      <c r="F32" s="24"/>
      <c r="S32" s="127"/>
      <c r="T32" s="127"/>
      <c r="W32" s="127"/>
      <c r="X32" s="127"/>
      <c r="AA32" s="127"/>
      <c r="AB32" s="127"/>
    </row>
    <row r="33" spans="1:28" hidden="1" x14ac:dyDescent="0.25">
      <c r="A33" s="58" t="s">
        <v>48</v>
      </c>
      <c r="B33" s="134">
        <f>E9</f>
        <v>0</v>
      </c>
      <c r="C33" s="134">
        <f>I9</f>
        <v>0</v>
      </c>
      <c r="D33" s="134">
        <f>M9</f>
        <v>0</v>
      </c>
      <c r="F33" s="24"/>
      <c r="S33" s="127"/>
      <c r="T33" s="127"/>
      <c r="W33" s="127"/>
      <c r="X33" s="127"/>
      <c r="AA33" s="127"/>
      <c r="AB33" s="127"/>
    </row>
    <row r="34" spans="1:28" ht="18" hidden="1" customHeight="1" x14ac:dyDescent="0.25">
      <c r="A34" s="62" t="s">
        <v>47</v>
      </c>
      <c r="B34" s="133">
        <v>10.5</v>
      </c>
      <c r="C34" s="133">
        <v>10.5</v>
      </c>
      <c r="D34" s="133">
        <v>10.5</v>
      </c>
      <c r="F34" s="24"/>
      <c r="S34" s="127"/>
      <c r="T34" s="127"/>
      <c r="W34" s="127"/>
      <c r="X34" s="127"/>
      <c r="AA34" s="127"/>
      <c r="AB34" s="127"/>
    </row>
    <row r="35" spans="1:28" hidden="1" x14ac:dyDescent="0.25">
      <c r="A35" s="58" t="s">
        <v>48</v>
      </c>
      <c r="B35" s="63">
        <f>E14+E15+F14+F15</f>
        <v>4.0000000000000001E-3</v>
      </c>
      <c r="C35" s="63">
        <f>I14+J14+I15+J15</f>
        <v>0</v>
      </c>
      <c r="D35" s="63">
        <f>M14+N14+M15+N15</f>
        <v>0</v>
      </c>
      <c r="S35" s="127"/>
      <c r="T35" s="127"/>
      <c r="W35" s="127"/>
      <c r="X35" s="127"/>
      <c r="AA35" s="127"/>
      <c r="AB35" s="127"/>
    </row>
    <row r="36" spans="1:28" x14ac:dyDescent="0.25">
      <c r="S36" s="127"/>
      <c r="T36" s="127"/>
      <c r="W36" s="127"/>
      <c r="X36" s="127"/>
      <c r="AA36" s="127"/>
      <c r="AB36" s="127"/>
    </row>
    <row r="37" spans="1:28" x14ac:dyDescent="0.25">
      <c r="A37" s="13" t="s">
        <v>91</v>
      </c>
      <c r="S37" s="127"/>
      <c r="T37" s="127"/>
      <c r="W37" s="127"/>
      <c r="X37" s="127"/>
      <c r="AA37" s="127"/>
      <c r="AB37" s="127"/>
    </row>
    <row r="38" spans="1:28" ht="15" x14ac:dyDescent="0.25">
      <c r="A38" s="144" t="str">
        <f>IF(S25=FALSE,"Upozornění: některá ze zadaných hodnot není číslo.","")</f>
        <v/>
      </c>
      <c r="S38" s="127"/>
      <c r="T38" s="127"/>
      <c r="W38" s="127"/>
      <c r="X38" s="127"/>
      <c r="AA38" s="127"/>
      <c r="AB38" s="127"/>
    </row>
    <row r="39" spans="1:28" ht="15" x14ac:dyDescent="0.25">
      <c r="A39" s="144" t="str">
        <f>IF(OR((E14+F14+E15+F15)&gt;$B$34,(I14+J14+I15+J15)&gt;$C$34,(M14+N14+M15+N15)&gt;$D$34,E9&gt;$B$32,I9&gt;$C$32,M9&gt;$D$32),"Upozornění: hodnota v řádku č. 1, popř. součet hodnot zadaných v řádcích č. 6 a 7, nevyhovuje omezení.","")</f>
        <v/>
      </c>
      <c r="S39" s="127"/>
      <c r="T39" s="127"/>
      <c r="W39" s="127"/>
      <c r="X39" s="127"/>
      <c r="AA39" s="127"/>
      <c r="AB39" s="127"/>
    </row>
    <row r="40" spans="1:28" x14ac:dyDescent="0.25">
      <c r="S40" s="127"/>
      <c r="T40" s="127"/>
      <c r="W40" s="127"/>
      <c r="X40" s="127"/>
      <c r="AA40" s="127"/>
      <c r="AB40" s="127"/>
    </row>
    <row r="41" spans="1:28" x14ac:dyDescent="0.25">
      <c r="S41" s="127"/>
      <c r="T41" s="127"/>
      <c r="W41" s="127"/>
      <c r="X41" s="127"/>
      <c r="AA41" s="127"/>
      <c r="AB41" s="127"/>
    </row>
    <row r="42" spans="1:28" x14ac:dyDescent="0.25">
      <c r="S42" s="127"/>
    </row>
    <row r="43" spans="1:28" x14ac:dyDescent="0.25">
      <c r="S43" s="127"/>
    </row>
    <row r="44" spans="1:28" x14ac:dyDescent="0.25">
      <c r="S44" s="127"/>
    </row>
  </sheetData>
  <sheetProtection algorithmName="SHA-512" hashValue="3AKlErmk2zlgg1mgMnOgufoP5kniqnf3BLQ+w01oUewB/f1pS9/xIs0Sb0Y2meG972wp91LVXZWDIPXxqCm8sg==" saltValue="5qqOWrCuzUwuYvPEKpR7PQ==" spinCount="100000" sheet="1" objects="1" scenarios="1"/>
  <mergeCells count="26">
    <mergeCell ref="A4:B4"/>
    <mergeCell ref="D6:O6"/>
    <mergeCell ref="D7:G7"/>
    <mergeCell ref="H7:K7"/>
    <mergeCell ref="L7:O7"/>
    <mergeCell ref="B16:C16"/>
    <mergeCell ref="B17:C17"/>
    <mergeCell ref="B18:C18"/>
    <mergeCell ref="B19:C19"/>
    <mergeCell ref="B8:C8"/>
    <mergeCell ref="M25:N25"/>
    <mergeCell ref="B21:C21"/>
    <mergeCell ref="B22:C22"/>
    <mergeCell ref="B23:C23"/>
    <mergeCell ref="B30:D30"/>
    <mergeCell ref="E25:F25"/>
    <mergeCell ref="I25:J25"/>
    <mergeCell ref="L9:O23"/>
    <mergeCell ref="B20:C20"/>
    <mergeCell ref="B9:C9"/>
    <mergeCell ref="B10:C10"/>
    <mergeCell ref="B11:C11"/>
    <mergeCell ref="B12:C12"/>
    <mergeCell ref="B13:C13"/>
    <mergeCell ref="B14:C14"/>
    <mergeCell ref="B15:C15"/>
  </mergeCell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tabColor rgb="FF00B0F0"/>
  </sheetPr>
  <dimension ref="A1:S32"/>
  <sheetViews>
    <sheetView showGridLines="0" view="pageBreakPreview" zoomScale="80" zoomScaleNormal="80" zoomScaleSheetLayoutView="80" workbookViewId="0">
      <selection activeCell="I27" sqref="I27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384" width="9.140625" style="13"/>
  </cols>
  <sheetData>
    <row r="1" spans="1:19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19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19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19" s="16" customFormat="1" ht="20.100000000000001" customHeight="1" x14ac:dyDescent="0.25">
      <c r="A4" s="238" t="s">
        <v>78</v>
      </c>
      <c r="B4" s="239"/>
      <c r="C4" s="102" t="str">
        <f>'1_Ident_udaje'!C5:D5</f>
        <v>Novoměstsko</v>
      </c>
      <c r="D4" s="101"/>
      <c r="E4" s="43"/>
      <c r="F4" s="44"/>
      <c r="G4" s="44"/>
      <c r="H4" s="44"/>
      <c r="I4" s="44"/>
      <c r="P4" s="43"/>
    </row>
    <row r="5" spans="1:19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19" s="16" customFormat="1" ht="24.95" customHeight="1" x14ac:dyDescent="0.25">
      <c r="A6" s="43"/>
      <c r="B6" s="43"/>
      <c r="C6" s="43"/>
      <c r="D6" s="240" t="s">
        <v>34</v>
      </c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2"/>
      <c r="P6" s="43"/>
    </row>
    <row r="7" spans="1:19" s="16" customFormat="1" ht="24.95" customHeight="1" thickBot="1" x14ac:dyDescent="0.3">
      <c r="A7" s="43"/>
      <c r="B7" s="43"/>
      <c r="C7" s="43"/>
      <c r="D7" s="243" t="s">
        <v>35</v>
      </c>
      <c r="E7" s="244"/>
      <c r="F7" s="244"/>
      <c r="G7" s="244"/>
      <c r="H7" s="244" t="s">
        <v>36</v>
      </c>
      <c r="I7" s="244"/>
      <c r="J7" s="244"/>
      <c r="K7" s="244"/>
      <c r="L7" s="244" t="s">
        <v>37</v>
      </c>
      <c r="M7" s="244"/>
      <c r="N7" s="244"/>
      <c r="O7" s="245"/>
      <c r="P7" s="43"/>
      <c r="Q7" s="130"/>
      <c r="R7" s="130"/>
      <c r="S7" s="130"/>
    </row>
    <row r="8" spans="1:19" ht="61.5" customHeight="1" x14ac:dyDescent="0.25">
      <c r="A8" s="40" t="s">
        <v>28</v>
      </c>
      <c r="B8" s="236" t="s">
        <v>6</v>
      </c>
      <c r="C8" s="237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7"/>
      <c r="R8" s="128"/>
      <c r="S8" s="131"/>
    </row>
    <row r="9" spans="1:19" ht="15" x14ac:dyDescent="0.25">
      <c r="A9" s="46">
        <v>1</v>
      </c>
      <c r="B9" s="231" t="s">
        <v>25</v>
      </c>
      <c r="C9" s="232"/>
      <c r="D9" s="110">
        <v>0</v>
      </c>
      <c r="E9" s="141">
        <f>ROUND('3_Nákladove_položky'!E9,2)</f>
        <v>0</v>
      </c>
      <c r="F9" s="6">
        <v>0</v>
      </c>
      <c r="G9" s="114" t="str">
        <f>IF(E9=0,"0%",F9/(F9+E9))</f>
        <v>0%</v>
      </c>
      <c r="H9" s="115">
        <v>0</v>
      </c>
      <c r="I9" s="141">
        <f>ROUND('3_Nákladove_položky'!I9,2)</f>
        <v>0</v>
      </c>
      <c r="J9" s="6">
        <v>0</v>
      </c>
      <c r="K9" s="114" t="str">
        <f>IF(I9=0,"0%",J9/(J9+I9))</f>
        <v>0%</v>
      </c>
      <c r="L9" s="222"/>
      <c r="M9" s="223"/>
      <c r="N9" s="223"/>
      <c r="O9" s="224"/>
      <c r="P9" s="12"/>
      <c r="Q9" s="127"/>
      <c r="R9" s="128"/>
      <c r="S9" s="131"/>
    </row>
    <row r="10" spans="1:19" ht="15" x14ac:dyDescent="0.25">
      <c r="A10" s="46">
        <v>2</v>
      </c>
      <c r="B10" s="215" t="s">
        <v>18</v>
      </c>
      <c r="C10" s="216"/>
      <c r="D10" s="111">
        <v>0</v>
      </c>
      <c r="E10" s="141">
        <f>ROUND('3_Nákladove_položky'!E10,2)</f>
        <v>0</v>
      </c>
      <c r="F10" s="1">
        <v>0</v>
      </c>
      <c r="G10" s="114" t="str">
        <f>IF(E10=0,"0%",F10/(F10+E10))</f>
        <v>0%</v>
      </c>
      <c r="H10" s="116">
        <v>0</v>
      </c>
      <c r="I10" s="141">
        <f>ROUND('3_Nákladove_položky'!I10,2)</f>
        <v>0</v>
      </c>
      <c r="J10" s="1">
        <v>0</v>
      </c>
      <c r="K10" s="114" t="str">
        <f>IF(I10=0,"0%",J10/(J10+I10))</f>
        <v>0%</v>
      </c>
      <c r="L10" s="225"/>
      <c r="M10" s="226"/>
      <c r="N10" s="226"/>
      <c r="O10" s="227"/>
      <c r="P10" s="12"/>
      <c r="Q10" s="127"/>
      <c r="R10" s="128"/>
      <c r="S10" s="131"/>
    </row>
    <row r="11" spans="1:19" ht="15" x14ac:dyDescent="0.25">
      <c r="A11" s="46">
        <v>3</v>
      </c>
      <c r="B11" s="233" t="s">
        <v>19</v>
      </c>
      <c r="C11" s="234"/>
      <c r="D11" s="112">
        <f>ROUND(F11*'2_Spec_rozsahu_zakázky'!$D$18/'2_Spec_rozsahu_zakázky'!$D$12,-2)</f>
        <v>0</v>
      </c>
      <c r="E11" s="141">
        <f>ROUND('3_Nákladove_položky'!E11,2)</f>
        <v>0</v>
      </c>
      <c r="F11" s="141">
        <f>ROUND('3_Nákladove_položky'!F11,2)</f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142">
        <f>ROUND('3_Nákladove_položky'!I11,2)</f>
        <v>0</v>
      </c>
      <c r="J11" s="141">
        <f>ROUND('3_Nákladove_položky'!J11,2)</f>
        <v>0</v>
      </c>
      <c r="K11" s="114" t="str">
        <f>IF(I11=0,IF(J11=0,"0%",J11/(J11+I11)),J11/(J11+I11))</f>
        <v>0%</v>
      </c>
      <c r="L11" s="225"/>
      <c r="M11" s="226"/>
      <c r="N11" s="226"/>
      <c r="O11" s="227"/>
      <c r="P11" s="12"/>
      <c r="Q11" s="129"/>
      <c r="R11" s="128"/>
      <c r="S11" s="131"/>
    </row>
    <row r="12" spans="1:19" ht="15" x14ac:dyDescent="0.25">
      <c r="A12" s="46">
        <v>4</v>
      </c>
      <c r="B12" s="215" t="s">
        <v>1</v>
      </c>
      <c r="C12" s="216"/>
      <c r="D12" s="112">
        <f>ROUND(F12*'2_Spec_rozsahu_zakázky'!$D$18:$E$18/'2_Spec_rozsahu_zakázky'!$D$12:$E$12,-2)</f>
        <v>0</v>
      </c>
      <c r="E12" s="1">
        <v>0</v>
      </c>
      <c r="F12" s="141">
        <f>ROUND('3_Nákladove_položky'!F12,2)</f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141">
        <f>ROUND('3_Nákladove_položky'!J12,2)</f>
        <v>0</v>
      </c>
      <c r="K12" s="114" t="str">
        <f>IF(J12=0,"0%",J12/(J12+I12))</f>
        <v>0%</v>
      </c>
      <c r="L12" s="225"/>
      <c r="M12" s="226"/>
      <c r="N12" s="226"/>
      <c r="O12" s="227"/>
      <c r="P12" s="12"/>
      <c r="Q12" s="127"/>
      <c r="R12" s="128"/>
      <c r="S12" s="131"/>
    </row>
    <row r="13" spans="1:19" ht="15" x14ac:dyDescent="0.25">
      <c r="A13" s="46">
        <v>5</v>
      </c>
      <c r="B13" s="215" t="s">
        <v>8</v>
      </c>
      <c r="C13" s="216"/>
      <c r="D13" s="112">
        <f>ROUND(F13*'2_Spec_rozsahu_zakázky'!$D$18:$E$18/'2_Spec_rozsahu_zakázky'!$D$12:$E$12,-2)</f>
        <v>0</v>
      </c>
      <c r="E13" s="1">
        <v>0</v>
      </c>
      <c r="F13" s="141">
        <f>ROUND('3_Nákladove_položky'!F13,2)</f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141">
        <f>ROUND('3_Nákladove_položky'!J13,2)</f>
        <v>0</v>
      </c>
      <c r="K13" s="114" t="str">
        <f>IF(J13=0,"0%",J13/(J13+I13))</f>
        <v>0%</v>
      </c>
      <c r="L13" s="225"/>
      <c r="M13" s="226"/>
      <c r="N13" s="226"/>
      <c r="O13" s="227"/>
      <c r="P13" s="12"/>
      <c r="Q13" s="127"/>
      <c r="R13" s="128"/>
      <c r="S13" s="131"/>
    </row>
    <row r="14" spans="1:19" ht="15" x14ac:dyDescent="0.25">
      <c r="A14" s="46">
        <v>6</v>
      </c>
      <c r="B14" s="215" t="s">
        <v>0</v>
      </c>
      <c r="C14" s="216"/>
      <c r="D14" s="112">
        <f>ROUND(F14*'2_Spec_rozsahu_zakázky'!$D$18:$E$18/'2_Spec_rozsahu_zakázky'!$D$12:$E$12,-2)</f>
        <v>0</v>
      </c>
      <c r="E14" s="142">
        <f>ROUND('3_Nákladove_položky'!E14,2)</f>
        <v>0</v>
      </c>
      <c r="F14" s="141">
        <f>ROUND('3_Nákladove_položky'!F14,2)</f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142">
        <f>ROUND('3_Nákladove_položky'!I14,2)</f>
        <v>0</v>
      </c>
      <c r="J14" s="141">
        <f>ROUND('3_Nákladove_položky'!J14,2)</f>
        <v>0</v>
      </c>
      <c r="K14" s="114" t="str">
        <f>IF(I14=0,IF(J14=0,"0%",J14/(J14+I14)),J14/(J14+I14))</f>
        <v>0%</v>
      </c>
      <c r="L14" s="225"/>
      <c r="M14" s="226"/>
      <c r="N14" s="226"/>
      <c r="O14" s="227"/>
      <c r="P14" s="12"/>
      <c r="Q14" s="127"/>
      <c r="R14" s="128"/>
      <c r="S14" s="131"/>
    </row>
    <row r="15" spans="1:19" s="16" customFormat="1" ht="15" x14ac:dyDescent="0.25">
      <c r="A15" s="46">
        <v>7</v>
      </c>
      <c r="B15" s="215" t="s">
        <v>20</v>
      </c>
      <c r="C15" s="216"/>
      <c r="D15" s="112">
        <f>ROUND(F15*'2_Spec_rozsahu_zakázky'!$D$18:$E$18/'2_Spec_rozsahu_zakázky'!$D$12:$E$12,-2)</f>
        <v>0</v>
      </c>
      <c r="E15" s="142">
        <f>ROUND('3_Nákladove_položky'!E15,2)</f>
        <v>0</v>
      </c>
      <c r="F15" s="141">
        <f>ROUND('3_Nákladove_položky'!F15,2)</f>
        <v>0</v>
      </c>
      <c r="G15" s="114" t="str">
        <f>IF(E15=0,IF(F15=0,"0%",F15/(F15+E15)),F15/(F15+E15))</f>
        <v>0%</v>
      </c>
      <c r="H15" s="112">
        <f>ROUND(J15*'2_Spec_rozsahu_zakázky'!$F$18/'2_Spec_rozsahu_zakázky'!$F$12,-2)</f>
        <v>0</v>
      </c>
      <c r="I15" s="142">
        <f>ROUND('3_Nákladove_položky'!I15,2)</f>
        <v>0</v>
      </c>
      <c r="J15" s="141">
        <f>ROUND('3_Nákladove_položky'!J15,2)</f>
        <v>0</v>
      </c>
      <c r="K15" s="114" t="str">
        <f>IF(I15=0,IF(J15=0,"0%",J15/(J15+I15)),J15/(J15+I15))</f>
        <v>0%</v>
      </c>
      <c r="L15" s="225"/>
      <c r="M15" s="226"/>
      <c r="N15" s="226"/>
      <c r="O15" s="227"/>
      <c r="P15" s="43"/>
      <c r="Q15" s="127"/>
      <c r="R15" s="127"/>
      <c r="S15" s="130"/>
    </row>
    <row r="16" spans="1:19" s="16" customFormat="1" ht="15" x14ac:dyDescent="0.25">
      <c r="A16" s="46">
        <v>8</v>
      </c>
      <c r="B16" s="215" t="s">
        <v>4</v>
      </c>
      <c r="C16" s="216"/>
      <c r="D16" s="112">
        <f>ROUND(F16*'2_Spec_rozsahu_zakázky'!$D$18:$E$18/'2_Spec_rozsahu_zakázky'!$D$12:$E$12,-2)</f>
        <v>0</v>
      </c>
      <c r="E16" s="142">
        <f>ROUND('3_Nákladove_položky'!E16,2)</f>
        <v>0</v>
      </c>
      <c r="F16" s="141">
        <f>ROUND('3_Nákladove_položky'!F16,2)</f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142">
        <f>ROUND('3_Nákladove_položky'!I16,2)</f>
        <v>0</v>
      </c>
      <c r="J16" s="141">
        <f>ROUND('3_Nákladove_položky'!J16,2)</f>
        <v>0</v>
      </c>
      <c r="K16" s="114" t="str">
        <f>IF(I16=0,IF(J16=0,"0%",J16/(J16+I16)),J16/(J16+I16))</f>
        <v>0%</v>
      </c>
      <c r="L16" s="225"/>
      <c r="M16" s="226"/>
      <c r="N16" s="226"/>
      <c r="O16" s="227"/>
      <c r="P16" s="43"/>
      <c r="Q16" s="127"/>
      <c r="R16" s="127"/>
      <c r="S16" s="130"/>
    </row>
    <row r="17" spans="1:19" s="16" customFormat="1" ht="15" x14ac:dyDescent="0.25">
      <c r="A17" s="46">
        <v>9</v>
      </c>
      <c r="B17" s="235" t="s">
        <v>21</v>
      </c>
      <c r="C17" s="196"/>
      <c r="D17" s="111">
        <v>0</v>
      </c>
      <c r="E17" s="142">
        <f>ROUND('3_Nákladove_položky'!E17,2)</f>
        <v>0</v>
      </c>
      <c r="F17" s="1">
        <v>0</v>
      </c>
      <c r="G17" s="114" t="str">
        <f>IF(E17=0,"0%",F17/(F17+E17))</f>
        <v>0%</v>
      </c>
      <c r="H17" s="116">
        <v>0</v>
      </c>
      <c r="I17" s="142">
        <f>ROUND('3_Nákladove_položky'!I17,2)</f>
        <v>0</v>
      </c>
      <c r="J17" s="1">
        <v>0</v>
      </c>
      <c r="K17" s="114" t="str">
        <f>IF(I17=0,"0%",J17/(J17+I17))</f>
        <v>0%</v>
      </c>
      <c r="L17" s="225"/>
      <c r="M17" s="226"/>
      <c r="N17" s="226"/>
      <c r="O17" s="227"/>
      <c r="P17" s="43"/>
      <c r="Q17" s="127"/>
      <c r="R17" s="127"/>
      <c r="S17" s="130"/>
    </row>
    <row r="18" spans="1:19" ht="15" x14ac:dyDescent="0.25">
      <c r="A18" s="46">
        <v>10</v>
      </c>
      <c r="B18" s="215" t="s">
        <v>2</v>
      </c>
      <c r="C18" s="216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225"/>
      <c r="M18" s="226"/>
      <c r="N18" s="226"/>
      <c r="O18" s="227"/>
      <c r="P18" s="12"/>
      <c r="Q18" s="127"/>
      <c r="R18" s="128"/>
      <c r="S18" s="131"/>
    </row>
    <row r="19" spans="1:19" s="16" customFormat="1" ht="15" x14ac:dyDescent="0.25">
      <c r="A19" s="46">
        <v>11</v>
      </c>
      <c r="B19" s="215" t="s">
        <v>3</v>
      </c>
      <c r="C19" s="216"/>
      <c r="D19" s="112">
        <f>ROUND(F19*'2_Spec_rozsahu_zakázky'!$D$18:$E$18/'2_Spec_rozsahu_zakázky'!$D$12:$E$12,-2)</f>
        <v>0</v>
      </c>
      <c r="E19" s="1">
        <v>0</v>
      </c>
      <c r="F19" s="141">
        <f>ROUND('3_Nákladove_položky'!F19,2)</f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141">
        <f>ROUND('3_Nákladove_položky'!J19,2)</f>
        <v>0</v>
      </c>
      <c r="K19" s="114" t="str">
        <f>IF(J19=0,"0%",J19/(J19+I19))</f>
        <v>0%</v>
      </c>
      <c r="L19" s="225"/>
      <c r="M19" s="226"/>
      <c r="N19" s="226"/>
      <c r="O19" s="227"/>
      <c r="P19" s="43"/>
      <c r="Q19" s="127"/>
      <c r="R19" s="127"/>
      <c r="S19" s="130"/>
    </row>
    <row r="20" spans="1:19" ht="15" x14ac:dyDescent="0.25">
      <c r="A20" s="46">
        <v>12</v>
      </c>
      <c r="B20" s="215" t="s">
        <v>22</v>
      </c>
      <c r="C20" s="216"/>
      <c r="D20" s="112">
        <f>ROUND(F20*'2_Spec_rozsahu_zakázky'!$D$18:$E$18/'2_Spec_rozsahu_zakázky'!$D$12:$E$12,-2)</f>
        <v>0</v>
      </c>
      <c r="E20" s="143">
        <f>ROUND('3_Nákladove_položky'!E20,2)</f>
        <v>0</v>
      </c>
      <c r="F20" s="141">
        <f>ROUND('3_Nákladove_položky'!F20,2)</f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143">
        <f>ROUND('3_Nákladove_položky'!I20,2)</f>
        <v>0</v>
      </c>
      <c r="J20" s="141">
        <f>ROUND('3_Nákladove_položky'!J20,2)</f>
        <v>0</v>
      </c>
      <c r="K20" s="114" t="str">
        <f>IF(I20=0,IF(J20=0,"0%",J20/(J20+I20)),J20/(J20+I20))</f>
        <v>0%</v>
      </c>
      <c r="L20" s="225"/>
      <c r="M20" s="226"/>
      <c r="N20" s="226"/>
      <c r="O20" s="227"/>
      <c r="P20" s="12"/>
      <c r="Q20" s="127"/>
      <c r="R20" s="128"/>
      <c r="S20" s="131"/>
    </row>
    <row r="21" spans="1:19" ht="15" x14ac:dyDescent="0.25">
      <c r="A21" s="46">
        <v>13</v>
      </c>
      <c r="B21" s="215" t="s">
        <v>23</v>
      </c>
      <c r="C21" s="216"/>
      <c r="D21" s="112">
        <f>ROUND(F21*'2_Spec_rozsahu_zakázky'!$D$18:$E$18/'2_Spec_rozsahu_zakázky'!$D$12:$E$12,-2)</f>
        <v>0</v>
      </c>
      <c r="E21" s="142">
        <f>ROUND('3_Nákladove_položky'!E21,2)</f>
        <v>0</v>
      </c>
      <c r="F21" s="141">
        <f>ROUND('3_Nákladove_položky'!F21,2)</f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142">
        <f>ROUND('3_Nákladove_položky'!I21,2)</f>
        <v>0</v>
      </c>
      <c r="J21" s="141">
        <f>ROUND('3_Nákladove_položky'!J21,2)</f>
        <v>0</v>
      </c>
      <c r="K21" s="114" t="str">
        <f>IF(I21=0,IF(J21=0,"0%",J21/(J21+I21)),J21/(J21+I21))</f>
        <v>0%</v>
      </c>
      <c r="L21" s="225"/>
      <c r="M21" s="226"/>
      <c r="N21" s="226"/>
      <c r="O21" s="227"/>
      <c r="P21" s="12"/>
      <c r="Q21" s="127"/>
      <c r="R21" s="128"/>
      <c r="S21" s="131"/>
    </row>
    <row r="22" spans="1:19" ht="15" x14ac:dyDescent="0.25">
      <c r="A22" s="46">
        <v>14</v>
      </c>
      <c r="B22" s="215" t="s">
        <v>24</v>
      </c>
      <c r="C22" s="216"/>
      <c r="D22" s="112">
        <f>ROUND(F22*'2_Spec_rozsahu_zakázky'!$D$18:$E$18/'2_Spec_rozsahu_zakázky'!$D$12:$E$12,-2)</f>
        <v>0</v>
      </c>
      <c r="E22" s="1">
        <v>0</v>
      </c>
      <c r="F22" s="141">
        <f>ROUND('3_Nákladove_položky'!F22,2)</f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141">
        <f>ROUND('3_Nákladove_položky'!J22,2)</f>
        <v>0</v>
      </c>
      <c r="K22" s="114" t="str">
        <f>IF(J22=0,"0%",J22/(J22+I22))</f>
        <v>0%</v>
      </c>
      <c r="L22" s="225"/>
      <c r="M22" s="226"/>
      <c r="N22" s="226"/>
      <c r="O22" s="227"/>
      <c r="P22" s="12"/>
      <c r="Q22" s="127"/>
      <c r="R22" s="128"/>
      <c r="S22" s="131"/>
    </row>
    <row r="23" spans="1:19" s="16" customFormat="1" ht="15.75" thickBot="1" x14ac:dyDescent="0.3">
      <c r="A23" s="48">
        <v>15</v>
      </c>
      <c r="B23" s="217" t="s">
        <v>26</v>
      </c>
      <c r="C23" s="218"/>
      <c r="D23" s="113">
        <v>0</v>
      </c>
      <c r="E23" s="3">
        <v>0</v>
      </c>
      <c r="F23" s="4">
        <v>0.27</v>
      </c>
      <c r="G23" s="118">
        <f t="shared" ref="G23" si="0">F23/(F23+E23)</f>
        <v>1</v>
      </c>
      <c r="H23" s="119">
        <v>0</v>
      </c>
      <c r="I23" s="3">
        <v>0</v>
      </c>
      <c r="J23" s="4">
        <v>0.27</v>
      </c>
      <c r="K23" s="118">
        <f t="shared" ref="K23" si="1">J23/(J23+I23)</f>
        <v>1</v>
      </c>
      <c r="L23" s="228"/>
      <c r="M23" s="229"/>
      <c r="N23" s="229"/>
      <c r="O23" s="230"/>
      <c r="P23" s="43"/>
      <c r="Q23" s="127"/>
      <c r="R23" s="127"/>
      <c r="S23" s="130"/>
    </row>
    <row r="24" spans="1:19" s="16" customFormat="1" ht="15" x14ac:dyDescent="0.25">
      <c r="A24" s="43"/>
      <c r="B24" s="49"/>
      <c r="C24" s="49"/>
      <c r="D24" s="50"/>
      <c r="E24" s="47"/>
      <c r="F24" s="51"/>
      <c r="G24" s="52"/>
      <c r="H24" s="50"/>
      <c r="I24" s="47"/>
      <c r="J24" s="51"/>
      <c r="K24" s="52"/>
      <c r="L24" s="50"/>
      <c r="M24" s="47"/>
      <c r="N24" s="51"/>
      <c r="O24" s="52"/>
      <c r="P24" s="43"/>
      <c r="Q24" s="127"/>
      <c r="R24" s="127"/>
      <c r="S24" s="130"/>
    </row>
    <row r="25" spans="1:19" s="16" customFormat="1" ht="34.5" customHeight="1" x14ac:dyDescent="0.25">
      <c r="A25" s="43"/>
      <c r="B25" s="43"/>
      <c r="C25" s="49"/>
      <c r="D25" s="50"/>
      <c r="E25" s="47"/>
      <c r="F25" s="22"/>
      <c r="G25" s="52"/>
      <c r="H25" s="50"/>
      <c r="I25" s="47"/>
      <c r="J25" s="51"/>
      <c r="K25" s="52"/>
      <c r="L25" s="50"/>
      <c r="M25" s="47"/>
      <c r="N25" s="51"/>
      <c r="O25" s="52"/>
      <c r="P25" s="43"/>
      <c r="Q25" s="127"/>
      <c r="R25" s="127"/>
      <c r="S25" s="130"/>
    </row>
    <row r="26" spans="1:19" s="16" customFormat="1" ht="30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7"/>
      <c r="R26" s="127"/>
      <c r="S26" s="130"/>
    </row>
    <row r="27" spans="1:19" ht="32.25" customHeight="1" x14ac:dyDescent="0.25">
      <c r="A27" s="60"/>
      <c r="B27" s="219" t="s">
        <v>77</v>
      </c>
      <c r="C27" s="220"/>
      <c r="D27" s="221"/>
      <c r="F27" s="22"/>
      <c r="Q27" s="131"/>
      <c r="R27" s="131"/>
      <c r="S27" s="131"/>
    </row>
    <row r="28" spans="1:19" ht="15" x14ac:dyDescent="0.25">
      <c r="A28" s="60" t="s">
        <v>76</v>
      </c>
      <c r="B28" s="135" t="s">
        <v>44</v>
      </c>
      <c r="C28" s="135" t="s">
        <v>45</v>
      </c>
      <c r="D28" s="135" t="s">
        <v>46</v>
      </c>
    </row>
    <row r="29" spans="1:19" ht="18" customHeight="1" x14ac:dyDescent="0.25">
      <c r="A29" s="62">
        <v>1</v>
      </c>
      <c r="B29" s="133">
        <v>8.3000000000000007</v>
      </c>
      <c r="C29" s="133">
        <v>7</v>
      </c>
      <c r="D29" s="133">
        <v>6.2</v>
      </c>
      <c r="J29" s="25" t="s">
        <v>40</v>
      </c>
      <c r="K29" s="18"/>
      <c r="L29" s="18"/>
      <c r="M29" s="18"/>
      <c r="N29" s="19"/>
      <c r="O29" s="19"/>
    </row>
    <row r="30" spans="1:19" x14ac:dyDescent="0.25">
      <c r="A30" s="58" t="s">
        <v>48</v>
      </c>
      <c r="B30" s="134">
        <f>E9</f>
        <v>0</v>
      </c>
      <c r="C30" s="134">
        <f>I9</f>
        <v>0</v>
      </c>
      <c r="D30" s="134">
        <f>M9</f>
        <v>0</v>
      </c>
      <c r="J30" s="27" t="s">
        <v>42</v>
      </c>
      <c r="K30" s="20"/>
      <c r="L30" s="20"/>
      <c r="M30" s="20"/>
      <c r="N30" s="21"/>
      <c r="O30" s="21"/>
    </row>
    <row r="31" spans="1:19" ht="18" customHeight="1" x14ac:dyDescent="0.25">
      <c r="A31" s="62" t="s">
        <v>47</v>
      </c>
      <c r="B31" s="133">
        <v>10.5</v>
      </c>
      <c r="C31" s="133">
        <v>10.5</v>
      </c>
      <c r="D31" s="133">
        <v>10.5</v>
      </c>
      <c r="J31" s="57" t="s">
        <v>43</v>
      </c>
      <c r="K31" s="55"/>
      <c r="L31" s="55"/>
      <c r="M31" s="55"/>
      <c r="N31" s="55"/>
      <c r="O31" s="56"/>
    </row>
    <row r="32" spans="1:19" x14ac:dyDescent="0.25">
      <c r="A32" s="58" t="s">
        <v>48</v>
      </c>
      <c r="B32" s="63">
        <f>E14+E15+F14+F15</f>
        <v>0</v>
      </c>
      <c r="C32" s="63">
        <f>I14+J14+I15+J15</f>
        <v>0</v>
      </c>
      <c r="D32" s="63">
        <f>M14+N14+M15+N15</f>
        <v>0</v>
      </c>
    </row>
  </sheetData>
  <sheetProtection algorithmName="SHA-512" hashValue="R3Q65jIrZLjuqEqrGVfUSTI3mh+jlQgrJPOjcpu84X6NRax/vUVQ8cwRk7BUB43eS5i7/F7x8XdJgpJdEHdq9g==" saltValue="2Cvv2mqpZ+IREXR2kojMug==" spinCount="100000" sheet="1" objects="1" scenarios="1"/>
  <mergeCells count="23">
    <mergeCell ref="L7:O7"/>
    <mergeCell ref="D7:G7"/>
    <mergeCell ref="H7:K7"/>
    <mergeCell ref="B9:C9"/>
    <mergeCell ref="B17:C17"/>
    <mergeCell ref="B8:C8"/>
    <mergeCell ref="L9:O23"/>
    <mergeCell ref="A4:B4"/>
    <mergeCell ref="D6:O6"/>
    <mergeCell ref="B27:D27"/>
    <mergeCell ref="B23:C23"/>
    <mergeCell ref="B22:C22"/>
    <mergeCell ref="B10:C10"/>
    <mergeCell ref="B20:C20"/>
    <mergeCell ref="B14:C14"/>
    <mergeCell ref="B18:C18"/>
    <mergeCell ref="B19:C19"/>
    <mergeCell ref="B12:C12"/>
    <mergeCell ref="B16:C16"/>
    <mergeCell ref="B15:C15"/>
    <mergeCell ref="B21:C21"/>
    <mergeCell ref="B11:C11"/>
    <mergeCell ref="B13:C13"/>
  </mergeCells>
  <conditionalFormatting sqref="B32">
    <cfRule type="cellIs" dxfId="14" priority="6" operator="greaterThan">
      <formula>$B$31</formula>
    </cfRule>
  </conditionalFormatting>
  <conditionalFormatting sqref="C32">
    <cfRule type="cellIs" dxfId="13" priority="5" operator="greaterThan">
      <formula>$C$31</formula>
    </cfRule>
  </conditionalFormatting>
  <conditionalFormatting sqref="D32">
    <cfRule type="cellIs" dxfId="12" priority="4" operator="greaterThan">
      <formula>$D$31</formula>
    </cfRule>
  </conditionalFormatting>
  <conditionalFormatting sqref="B30">
    <cfRule type="cellIs" dxfId="11" priority="3" operator="greaterThan">
      <formula>$B$29</formula>
    </cfRule>
  </conditionalFormatting>
  <conditionalFormatting sqref="C30">
    <cfRule type="cellIs" dxfId="10" priority="2" operator="greaterThan">
      <formula>$C$29</formula>
    </cfRule>
  </conditionalFormatting>
  <conditionalFormatting sqref="D30">
    <cfRule type="cellIs" dxfId="9" priority="1" operator="greaterThan">
      <formula>$D$29</formula>
    </cfRule>
  </conditionalFormatting>
  <dataValidations count="1">
    <dataValidation type="custom" allowBlank="1" showInputMessage="1" showErrorMessage="1" errorTitle="Chybné zadání" error="Hodnotu lze zadat s přesností maximálně dvou desetinných míst." sqref="E9:E11 E17 E20:E21 F11:F13 E16:F16 F19:F22 I9:I11 I17 I20:I21 J11:J13 I16:J16 J19:J22">
      <formula1>OR(MOD(1000*E9,10)=0,MOD(1000*E9,10)&lt;0.0000000001,10-MOD(1000*E9,10)&lt;0.0000000001)</formula1>
    </dataValidation>
  </dataValidation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(3/7)&amp;R&amp;16Oblast BROUMOVSKO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R45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4" width="9.140625" style="13"/>
    <col min="15" max="15" width="9.140625" style="13" hidden="1" customWidth="1"/>
    <col min="16" max="16" width="12.7109375" style="13" hidden="1" customWidth="1"/>
    <col min="17" max="17" width="13.140625" style="13" hidden="1" customWidth="1"/>
    <col min="18" max="18" width="14.5703125" style="13" hidden="1" customWidth="1"/>
    <col min="19" max="19" width="15" style="13" customWidth="1"/>
    <col min="20" max="16384" width="9.140625" style="13"/>
  </cols>
  <sheetData>
    <row r="2" spans="1:17" s="16" customFormat="1" ht="18" x14ac:dyDescent="0.25">
      <c r="A2" s="42" t="s">
        <v>94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7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7" s="16" customFormat="1" ht="20.100000000000001" customHeight="1" x14ac:dyDescent="0.25">
      <c r="A4" s="238" t="str">
        <f>'1_Ident_udaje'!A5:B5</f>
        <v>Výběrová oblast č. 3</v>
      </c>
      <c r="B4" s="239"/>
      <c r="C4" s="104" t="str">
        <f>'1_Ident_udaje'!C5:D5</f>
        <v>Novoměstsko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7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7" ht="24.95" customHeight="1" thickBot="1" x14ac:dyDescent="0.3">
      <c r="D6" s="288" t="s">
        <v>34</v>
      </c>
      <c r="E6" s="289"/>
      <c r="F6" s="289"/>
      <c r="G6" s="289"/>
      <c r="H6" s="289"/>
      <c r="I6" s="290"/>
    </row>
    <row r="7" spans="1:17" ht="24.95" customHeight="1" thickBot="1" x14ac:dyDescent="0.3">
      <c r="A7" s="43"/>
      <c r="B7" s="43"/>
      <c r="C7" s="43"/>
      <c r="D7" s="291" t="s">
        <v>35</v>
      </c>
      <c r="E7" s="292"/>
      <c r="F7" s="291" t="s">
        <v>36</v>
      </c>
      <c r="G7" s="292"/>
      <c r="H7" s="291" t="s">
        <v>37</v>
      </c>
      <c r="I7" s="293"/>
    </row>
    <row r="8" spans="1:17" ht="63" customHeight="1" thickBot="1" x14ac:dyDescent="0.3">
      <c r="A8" s="64" t="s">
        <v>28</v>
      </c>
      <c r="B8" s="284" t="s">
        <v>6</v>
      </c>
      <c r="C8" s="285"/>
      <c r="D8" s="286" t="s">
        <v>70</v>
      </c>
      <c r="E8" s="287"/>
      <c r="F8" s="286" t="s">
        <v>70</v>
      </c>
      <c r="G8" s="287"/>
      <c r="H8" s="286" t="s">
        <v>70</v>
      </c>
      <c r="I8" s="287"/>
    </row>
    <row r="9" spans="1:17" ht="15" customHeight="1" x14ac:dyDescent="0.25">
      <c r="A9" s="65">
        <v>1</v>
      </c>
      <c r="B9" s="281" t="s">
        <v>25</v>
      </c>
      <c r="C9" s="231"/>
      <c r="D9" s="282">
        <v>0</v>
      </c>
      <c r="E9" s="283"/>
      <c r="F9" s="282">
        <v>0</v>
      </c>
      <c r="G9" s="283"/>
      <c r="H9" s="275"/>
      <c r="I9" s="276"/>
      <c r="P9" s="13" t="b">
        <f>ISNUMBER(D9)</f>
        <v>1</v>
      </c>
      <c r="Q9" s="13" t="b">
        <f>ISNUMBER(F9)</f>
        <v>1</v>
      </c>
    </row>
    <row r="10" spans="1:17" ht="15" customHeight="1" x14ac:dyDescent="0.25">
      <c r="A10" s="66">
        <v>2</v>
      </c>
      <c r="B10" s="260" t="s">
        <v>18</v>
      </c>
      <c r="C10" s="215"/>
      <c r="D10" s="268">
        <v>0</v>
      </c>
      <c r="E10" s="269"/>
      <c r="F10" s="270">
        <v>0</v>
      </c>
      <c r="G10" s="270"/>
      <c r="H10" s="277"/>
      <c r="I10" s="278"/>
      <c r="P10" s="13" t="b">
        <f t="shared" ref="P10:P23" si="0">ISNUMBER(D10)</f>
        <v>1</v>
      </c>
      <c r="Q10" s="13" t="b">
        <f t="shared" ref="Q10:Q22" si="1">ISNUMBER(F10)</f>
        <v>1</v>
      </c>
    </row>
    <row r="11" spans="1:17" ht="15" customHeight="1" x14ac:dyDescent="0.25">
      <c r="A11" s="66">
        <v>3</v>
      </c>
      <c r="B11" s="260" t="s">
        <v>19</v>
      </c>
      <c r="C11" s="215"/>
      <c r="D11" s="268">
        <v>0</v>
      </c>
      <c r="E11" s="269"/>
      <c r="F11" s="270">
        <v>0</v>
      </c>
      <c r="G11" s="270"/>
      <c r="H11" s="277"/>
      <c r="I11" s="278"/>
      <c r="P11" s="13" t="b">
        <f t="shared" si="0"/>
        <v>1</v>
      </c>
      <c r="Q11" s="13" t="b">
        <f t="shared" si="1"/>
        <v>1</v>
      </c>
    </row>
    <row r="12" spans="1:17" ht="15" customHeight="1" x14ac:dyDescent="0.25">
      <c r="A12" s="66">
        <v>4</v>
      </c>
      <c r="B12" s="260" t="s">
        <v>1</v>
      </c>
      <c r="C12" s="215"/>
      <c r="D12" s="271">
        <v>0</v>
      </c>
      <c r="E12" s="272"/>
      <c r="F12" s="273">
        <v>0</v>
      </c>
      <c r="G12" s="273"/>
      <c r="H12" s="277"/>
      <c r="I12" s="278"/>
      <c r="P12" s="13" t="b">
        <f t="shared" si="0"/>
        <v>1</v>
      </c>
      <c r="Q12" s="13" t="b">
        <f t="shared" si="1"/>
        <v>1</v>
      </c>
    </row>
    <row r="13" spans="1:17" ht="15" customHeight="1" x14ac:dyDescent="0.25">
      <c r="A13" s="66">
        <v>5</v>
      </c>
      <c r="B13" s="260" t="s">
        <v>8</v>
      </c>
      <c r="C13" s="215"/>
      <c r="D13" s="271">
        <v>0</v>
      </c>
      <c r="E13" s="272"/>
      <c r="F13" s="273">
        <v>0</v>
      </c>
      <c r="G13" s="273"/>
      <c r="H13" s="277"/>
      <c r="I13" s="278"/>
      <c r="P13" s="13" t="b">
        <f t="shared" si="0"/>
        <v>1</v>
      </c>
      <c r="Q13" s="13" t="b">
        <f t="shared" si="1"/>
        <v>1</v>
      </c>
    </row>
    <row r="14" spans="1:17" ht="15" customHeight="1" x14ac:dyDescent="0.25">
      <c r="A14" s="66">
        <v>6</v>
      </c>
      <c r="B14" s="260" t="s">
        <v>0</v>
      </c>
      <c r="C14" s="215"/>
      <c r="D14" s="268">
        <v>0</v>
      </c>
      <c r="E14" s="269"/>
      <c r="F14" s="270">
        <v>0</v>
      </c>
      <c r="G14" s="270"/>
      <c r="H14" s="277"/>
      <c r="I14" s="278"/>
      <c r="P14" s="13" t="b">
        <f t="shared" si="0"/>
        <v>1</v>
      </c>
      <c r="Q14" s="13" t="b">
        <f t="shared" si="1"/>
        <v>1</v>
      </c>
    </row>
    <row r="15" spans="1:17" ht="15" customHeight="1" x14ac:dyDescent="0.25">
      <c r="A15" s="66">
        <v>7</v>
      </c>
      <c r="B15" s="260" t="s">
        <v>20</v>
      </c>
      <c r="C15" s="215"/>
      <c r="D15" s="268">
        <v>0</v>
      </c>
      <c r="E15" s="269"/>
      <c r="F15" s="270">
        <v>0</v>
      </c>
      <c r="G15" s="270"/>
      <c r="H15" s="277"/>
      <c r="I15" s="278"/>
      <c r="P15" s="13" t="b">
        <f t="shared" si="0"/>
        <v>1</v>
      </c>
      <c r="Q15" s="13" t="b">
        <f t="shared" si="1"/>
        <v>1</v>
      </c>
    </row>
    <row r="16" spans="1:17" ht="15" customHeight="1" x14ac:dyDescent="0.25">
      <c r="A16" s="66">
        <v>8</v>
      </c>
      <c r="B16" s="260" t="s">
        <v>4</v>
      </c>
      <c r="C16" s="215"/>
      <c r="D16" s="268">
        <v>0</v>
      </c>
      <c r="E16" s="269"/>
      <c r="F16" s="270">
        <v>0</v>
      </c>
      <c r="G16" s="270"/>
      <c r="H16" s="277"/>
      <c r="I16" s="278"/>
      <c r="P16" s="13" t="b">
        <f t="shared" si="0"/>
        <v>1</v>
      </c>
      <c r="Q16" s="13" t="b">
        <f t="shared" si="1"/>
        <v>1</v>
      </c>
    </row>
    <row r="17" spans="1:17" ht="15" customHeight="1" x14ac:dyDescent="0.25">
      <c r="A17" s="66">
        <v>9</v>
      </c>
      <c r="B17" s="274" t="s">
        <v>21</v>
      </c>
      <c r="C17" s="188"/>
      <c r="D17" s="268">
        <v>0</v>
      </c>
      <c r="E17" s="269"/>
      <c r="F17" s="270">
        <v>0</v>
      </c>
      <c r="G17" s="270"/>
      <c r="H17" s="277"/>
      <c r="I17" s="278"/>
      <c r="P17" s="13" t="b">
        <f t="shared" si="0"/>
        <v>1</v>
      </c>
      <c r="Q17" s="13" t="b">
        <f t="shared" si="1"/>
        <v>1</v>
      </c>
    </row>
    <row r="18" spans="1:17" ht="15" customHeight="1" x14ac:dyDescent="0.25">
      <c r="A18" s="66">
        <v>10</v>
      </c>
      <c r="B18" s="260" t="s">
        <v>2</v>
      </c>
      <c r="C18" s="215"/>
      <c r="D18" s="271">
        <v>0</v>
      </c>
      <c r="E18" s="272"/>
      <c r="F18" s="273">
        <v>0</v>
      </c>
      <c r="G18" s="273"/>
      <c r="H18" s="277"/>
      <c r="I18" s="278"/>
      <c r="P18" s="13" t="b">
        <f t="shared" si="0"/>
        <v>1</v>
      </c>
      <c r="Q18" s="13" t="b">
        <f t="shared" si="1"/>
        <v>1</v>
      </c>
    </row>
    <row r="19" spans="1:17" ht="15" customHeight="1" x14ac:dyDescent="0.25">
      <c r="A19" s="66">
        <v>11</v>
      </c>
      <c r="B19" s="260" t="s">
        <v>3</v>
      </c>
      <c r="C19" s="215"/>
      <c r="D19" s="271">
        <v>0</v>
      </c>
      <c r="E19" s="272"/>
      <c r="F19" s="273">
        <v>0</v>
      </c>
      <c r="G19" s="273"/>
      <c r="H19" s="277"/>
      <c r="I19" s="278"/>
      <c r="P19" s="13" t="b">
        <f t="shared" si="0"/>
        <v>1</v>
      </c>
      <c r="Q19" s="13" t="b">
        <f t="shared" si="1"/>
        <v>1</v>
      </c>
    </row>
    <row r="20" spans="1:17" ht="15" customHeight="1" x14ac:dyDescent="0.25">
      <c r="A20" s="66">
        <v>12</v>
      </c>
      <c r="B20" s="260" t="s">
        <v>22</v>
      </c>
      <c r="C20" s="215"/>
      <c r="D20" s="268">
        <v>0</v>
      </c>
      <c r="E20" s="269"/>
      <c r="F20" s="270">
        <v>0</v>
      </c>
      <c r="G20" s="270"/>
      <c r="H20" s="277"/>
      <c r="I20" s="278"/>
      <c r="P20" s="13" t="b">
        <f t="shared" si="0"/>
        <v>1</v>
      </c>
      <c r="Q20" s="13" t="b">
        <f t="shared" si="1"/>
        <v>1</v>
      </c>
    </row>
    <row r="21" spans="1:17" ht="15" customHeight="1" x14ac:dyDescent="0.25">
      <c r="A21" s="66">
        <v>13</v>
      </c>
      <c r="B21" s="260" t="s">
        <v>23</v>
      </c>
      <c r="C21" s="215"/>
      <c r="D21" s="268">
        <v>0</v>
      </c>
      <c r="E21" s="269"/>
      <c r="F21" s="270">
        <v>0</v>
      </c>
      <c r="G21" s="270"/>
      <c r="H21" s="277"/>
      <c r="I21" s="278"/>
      <c r="P21" s="13" t="b">
        <f t="shared" si="0"/>
        <v>1</v>
      </c>
      <c r="Q21" s="13" t="b">
        <f t="shared" si="1"/>
        <v>1</v>
      </c>
    </row>
    <row r="22" spans="1:17" ht="15" customHeight="1" x14ac:dyDescent="0.25">
      <c r="A22" s="66">
        <v>14</v>
      </c>
      <c r="B22" s="260" t="s">
        <v>24</v>
      </c>
      <c r="C22" s="215"/>
      <c r="D22" s="261">
        <v>0</v>
      </c>
      <c r="E22" s="262"/>
      <c r="F22" s="263">
        <v>0</v>
      </c>
      <c r="G22" s="263"/>
      <c r="H22" s="277"/>
      <c r="I22" s="278"/>
      <c r="P22" s="13" t="b">
        <f t="shared" si="0"/>
        <v>1</v>
      </c>
      <c r="Q22" s="13" t="b">
        <f t="shared" si="1"/>
        <v>1</v>
      </c>
    </row>
    <row r="23" spans="1:17" ht="15" customHeight="1" thickBot="1" x14ac:dyDescent="0.3">
      <c r="A23" s="67">
        <v>15</v>
      </c>
      <c r="B23" s="264" t="s">
        <v>26</v>
      </c>
      <c r="C23" s="217"/>
      <c r="D23" s="265">
        <v>0</v>
      </c>
      <c r="E23" s="266"/>
      <c r="F23" s="267">
        <v>0</v>
      </c>
      <c r="G23" s="267"/>
      <c r="H23" s="279"/>
      <c r="I23" s="280"/>
      <c r="P23" s="13" t="b">
        <f t="shared" si="0"/>
        <v>1</v>
      </c>
      <c r="Q23" s="13" t="b">
        <f>ISNUMBER(F23)</f>
        <v>1</v>
      </c>
    </row>
    <row r="24" spans="1:17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7" ht="34.5" customHeight="1" thickBot="1" x14ac:dyDescent="0.3">
      <c r="A25" s="254" t="s">
        <v>82</v>
      </c>
      <c r="B25" s="255"/>
      <c r="C25" s="256"/>
      <c r="D25" s="257">
        <f>SUM('4_Nákl_na_1kmnad rámec_Ref_prep'!D9:E23)</f>
        <v>0</v>
      </c>
      <c r="E25" s="257"/>
      <c r="F25" s="258">
        <f>SUM('4_Nákl_na_1kmnad rámec_Ref_prep'!F9:G23)</f>
        <v>0</v>
      </c>
      <c r="G25" s="259"/>
      <c r="H25" s="257">
        <f>SUM('4_Nákl_na_1kmnad rámec_Ref_prep'!H9:I23)</f>
        <v>0</v>
      </c>
      <c r="I25" s="259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7"/>
    </row>
    <row r="26" spans="1:17" ht="30.75" customHeight="1" thickBot="1" x14ac:dyDescent="0.3">
      <c r="A26" s="247" t="s">
        <v>83</v>
      </c>
      <c r="B26" s="248"/>
      <c r="C26" s="249"/>
      <c r="D26" s="250">
        <f>ROUND((D25*'2_Spec_rozsahu_zakázky'!D18+'4_Nákl_na_1 km nad rámec_Ref'!F25*'2_Spec_rozsahu_zakázky'!F18+'4_Nákl_na_1 km nad rámec_Ref'!H25*'2_Spec_rozsahu_zakázky'!H18)/'2_Spec_rozsahu_zakázky'!D20:I20,2)</f>
        <v>0</v>
      </c>
      <c r="E26" s="250"/>
      <c r="F26" s="250"/>
      <c r="G26" s="250"/>
      <c r="H26" s="250"/>
      <c r="I26" s="251"/>
    </row>
    <row r="27" spans="1:17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7" s="16" customFormat="1" ht="15" x14ac:dyDescent="0.25">
      <c r="A28" s="25" t="s">
        <v>90</v>
      </c>
      <c r="B28" s="25"/>
      <c r="C28" s="25"/>
      <c r="D28" s="25"/>
      <c r="E28" s="25"/>
      <c r="F28" s="25"/>
      <c r="G28" s="25"/>
      <c r="H28" s="69"/>
      <c r="I28" s="69"/>
    </row>
    <row r="29" spans="1:17" s="16" customFormat="1" ht="15" x14ac:dyDescent="0.25">
      <c r="A29" s="27" t="s">
        <v>42</v>
      </c>
      <c r="B29" s="27"/>
      <c r="C29" s="27"/>
      <c r="D29" s="27"/>
      <c r="E29" s="27"/>
      <c r="F29" s="27"/>
      <c r="G29" s="27"/>
      <c r="H29" s="69"/>
      <c r="I29" s="69"/>
    </row>
    <row r="30" spans="1:17" x14ac:dyDescent="0.25">
      <c r="A30" s="57" t="s">
        <v>43</v>
      </c>
      <c r="B30" s="57"/>
      <c r="C30" s="57"/>
      <c r="D30" s="57"/>
      <c r="E30" s="57"/>
      <c r="F30" s="57"/>
      <c r="G30" s="57"/>
      <c r="H30" s="16"/>
      <c r="I30" s="16"/>
    </row>
    <row r="31" spans="1:17" x14ac:dyDescent="0.25">
      <c r="A31" s="43"/>
      <c r="B31" s="16"/>
      <c r="C31" s="16"/>
      <c r="D31" s="16"/>
      <c r="E31" s="16"/>
      <c r="F31" s="16"/>
      <c r="G31" s="16"/>
      <c r="H31" s="16"/>
      <c r="I31" s="16"/>
    </row>
    <row r="32" spans="1:17" ht="15" hidden="1" x14ac:dyDescent="0.25">
      <c r="A32" s="60"/>
      <c r="B32" s="252" t="s">
        <v>77</v>
      </c>
      <c r="C32" s="252"/>
      <c r="D32" s="252"/>
      <c r="E32" s="252"/>
      <c r="F32" s="16"/>
    </row>
    <row r="33" spans="1:13" ht="15" hidden="1" x14ac:dyDescent="0.25">
      <c r="A33" s="62" t="s">
        <v>76</v>
      </c>
      <c r="B33" s="135" t="s">
        <v>44</v>
      </c>
      <c r="C33" s="135" t="s">
        <v>45</v>
      </c>
      <c r="D33" s="252" t="s">
        <v>46</v>
      </c>
      <c r="E33" s="252"/>
    </row>
    <row r="34" spans="1:13" hidden="1" x14ac:dyDescent="0.25">
      <c r="A34" s="62">
        <v>1</v>
      </c>
      <c r="B34" s="133">
        <v>8.3000000000000007</v>
      </c>
      <c r="C34" s="133">
        <v>7</v>
      </c>
      <c r="D34" s="253">
        <v>6.2</v>
      </c>
      <c r="E34" s="253"/>
      <c r="H34" s="18"/>
      <c r="I34" s="18"/>
      <c r="J34" s="18"/>
      <c r="K34" s="19"/>
      <c r="L34" s="19"/>
      <c r="M34" s="19"/>
    </row>
    <row r="35" spans="1:13" hidden="1" x14ac:dyDescent="0.25">
      <c r="A35" s="58" t="s">
        <v>48</v>
      </c>
      <c r="B35" s="134">
        <f>D9</f>
        <v>0</v>
      </c>
      <c r="C35" s="134">
        <f>F9</f>
        <v>0</v>
      </c>
      <c r="D35" s="246">
        <f>H9</f>
        <v>0</v>
      </c>
      <c r="E35" s="246"/>
      <c r="H35" s="20"/>
      <c r="I35" s="20"/>
      <c r="J35" s="20"/>
      <c r="K35" s="21"/>
      <c r="L35" s="21"/>
      <c r="M35" s="21"/>
    </row>
    <row r="36" spans="1:13" hidden="1" x14ac:dyDescent="0.25">
      <c r="A36" s="62" t="s">
        <v>47</v>
      </c>
      <c r="B36" s="133">
        <v>10.5</v>
      </c>
      <c r="C36" s="133">
        <v>10.5</v>
      </c>
      <c r="D36" s="253">
        <v>10.5</v>
      </c>
      <c r="E36" s="253"/>
      <c r="H36" s="55"/>
      <c r="I36" s="55"/>
      <c r="J36" s="55"/>
      <c r="K36" s="55"/>
      <c r="L36" s="56"/>
      <c r="M36" s="56"/>
    </row>
    <row r="37" spans="1:13" hidden="1" x14ac:dyDescent="0.25">
      <c r="A37" s="58" t="s">
        <v>48</v>
      </c>
      <c r="B37" s="134">
        <f>D14+D15</f>
        <v>0</v>
      </c>
      <c r="C37" s="134">
        <f>F14+F15</f>
        <v>0</v>
      </c>
      <c r="D37" s="246">
        <f>H14+H15</f>
        <v>0</v>
      </c>
      <c r="E37" s="246"/>
    </row>
    <row r="39" spans="1:13" x14ac:dyDescent="0.25">
      <c r="A39" s="12" t="s">
        <v>91</v>
      </c>
    </row>
    <row r="40" spans="1:13" x14ac:dyDescent="0.25">
      <c r="A40" s="146" t="str">
        <f>IF(P25=FALSE,"Upozornění: některá ze zadaných hodnot není číslo.","")</f>
        <v/>
      </c>
    </row>
    <row r="41" spans="1:13" x14ac:dyDescent="0.25">
      <c r="A41" s="132" t="str">
        <f>IF(OR(D25/'6_Cenová_nabidka - souhrn'!$C$9&lt;0.4,D25/'6_Cenová_nabidka - souhrn'!$C$9&gt;0.7),"Upozornění: náklady na 1 km nad rámec referenčního rozsahu dopravního výkonu (velký autobus) nejsou v intervalu 40% - 70 % z JCDV.","")</f>
        <v>Upozornění: náklady na 1 km nad rámec referenčního rozsahu dopravního výkonu (velký autobus) nejsou v intervalu 40% - 70 % z JCDV.</v>
      </c>
    </row>
    <row r="42" spans="1:13" x14ac:dyDescent="0.25">
      <c r="A42" s="132" t="str">
        <f>IF(OR(F25/'6_Cenová_nabidka - souhrn'!$E$9&lt;0.4,F25/'6_Cenová_nabidka - souhrn'!$E$9&gt;0.7),"Upozornění: náklady na 1 km nad rámec referenčního rozsahu dopravního výkonu (střední autobus) nejsou v intervalu 40% - 70 % z JCDV.","")</f>
        <v>Upozornění: náklady na 1 km nad rámec referenčního rozsahu dopravního výkonu (střední autobus) nejsou v intervalu 40% - 70 % z JCDV.</v>
      </c>
    </row>
    <row r="43" spans="1:13" x14ac:dyDescent="0.25">
      <c r="A43" s="132"/>
    </row>
    <row r="44" spans="1:13" x14ac:dyDescent="0.25">
      <c r="A44" s="132" t="str">
        <f>IF(OR((D14+D15)&gt;$B$36,(F14+F15)&gt;$C$36,(H14+H15)&gt;$D$36,D9&gt;$B$34,F9&gt;$C$34,H9&gt;$D$34),"Upozornění: hodnota v řádku č. 1, popř. součet hodnot zadaných v řádcích č. 6 a 7, nevyhovuje omezení.","")</f>
        <v/>
      </c>
    </row>
    <row r="45" spans="1:13" x14ac:dyDescent="0.25">
      <c r="A45" s="147"/>
    </row>
  </sheetData>
  <sheetProtection algorithmName="SHA-512" hashValue="joRB1A2qFjBwq6QTSxX295b4bJPA2jAXoZrh8lUXJNyCWmAOKygAIudZcx3rymVSONilXLj2lzBdFBTNv8uL2w==" saltValue="hjo575geneSXufradlctpw==" spinCount="100000" sheet="1" objects="1" scenarios="1"/>
  <mergeCells count="67">
    <mergeCell ref="B8:C8"/>
    <mergeCell ref="D8:E8"/>
    <mergeCell ref="F8:G8"/>
    <mergeCell ref="H8:I8"/>
    <mergeCell ref="A4:B4"/>
    <mergeCell ref="D6:I6"/>
    <mergeCell ref="D7:E7"/>
    <mergeCell ref="F7:G7"/>
    <mergeCell ref="H7:I7"/>
    <mergeCell ref="B9:C9"/>
    <mergeCell ref="D9:E9"/>
    <mergeCell ref="F9:G9"/>
    <mergeCell ref="B10:C10"/>
    <mergeCell ref="D10:E10"/>
    <mergeCell ref="F10:G10"/>
    <mergeCell ref="H9:I23"/>
    <mergeCell ref="B11:C11"/>
    <mergeCell ref="D11:E11"/>
    <mergeCell ref="F11:G11"/>
    <mergeCell ref="B12:C12"/>
    <mergeCell ref="D12:E12"/>
    <mergeCell ref="F12:G12"/>
    <mergeCell ref="B13:C13"/>
    <mergeCell ref="D13:E13"/>
    <mergeCell ref="F13:G13"/>
    <mergeCell ref="B14:C14"/>
    <mergeCell ref="D14:E14"/>
    <mergeCell ref="F14:G14"/>
    <mergeCell ref="B15:C15"/>
    <mergeCell ref="D15:E15"/>
    <mergeCell ref="F15:G15"/>
    <mergeCell ref="B16:C16"/>
    <mergeCell ref="D16:E16"/>
    <mergeCell ref="F16:G16"/>
    <mergeCell ref="B17:C17"/>
    <mergeCell ref="D17:E17"/>
    <mergeCell ref="F17:G17"/>
    <mergeCell ref="B18:C18"/>
    <mergeCell ref="D18:E18"/>
    <mergeCell ref="F18:G18"/>
    <mergeCell ref="B19:C19"/>
    <mergeCell ref="D19:E19"/>
    <mergeCell ref="F19:G19"/>
    <mergeCell ref="B20:C20"/>
    <mergeCell ref="D20:E20"/>
    <mergeCell ref="F20:G20"/>
    <mergeCell ref="B21:C21"/>
    <mergeCell ref="D21:E21"/>
    <mergeCell ref="F21:G21"/>
    <mergeCell ref="B22:C22"/>
    <mergeCell ref="D22:E22"/>
    <mergeCell ref="F22:G22"/>
    <mergeCell ref="B23:C23"/>
    <mergeCell ref="D23:E23"/>
    <mergeCell ref="F23:G23"/>
    <mergeCell ref="A25:C25"/>
    <mergeCell ref="D25:E25"/>
    <mergeCell ref="F25:G25"/>
    <mergeCell ref="H25:I25"/>
    <mergeCell ref="D36:E36"/>
    <mergeCell ref="D37:E37"/>
    <mergeCell ref="A26:C26"/>
    <mergeCell ref="D26:I26"/>
    <mergeCell ref="B32:E32"/>
    <mergeCell ref="D33:E33"/>
    <mergeCell ref="D34:E34"/>
    <mergeCell ref="D35:E35"/>
  </mergeCells>
  <pageMargins left="0.39370078740157483" right="0.39370078740157483" top="0.98425196850393704" bottom="0.59055118110236227" header="0.31496062992125984" footer="0.31496062992125984"/>
  <pageSetup paperSize="9" scale="87" orientation="landscape" r:id="rId1"/>
  <headerFooter>
    <oddHeader>&amp;LPříloha č.11 Zadávací dokumentace (4/7)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Q40"/>
  <sheetViews>
    <sheetView showGridLines="0" view="pageBreakPreview" zoomScale="80" zoomScaleNormal="80" zoomScaleSheetLayoutView="80" workbookViewId="0">
      <selection activeCell="D25" sqref="D25:E25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6" width="9.140625" style="13"/>
    <col min="17" max="17" width="13.140625" style="13" customWidth="1"/>
    <col min="18" max="18" width="14.5703125" style="13" customWidth="1"/>
    <col min="19" max="19" width="15" style="13" customWidth="1"/>
    <col min="20" max="16384" width="9.140625" style="13"/>
  </cols>
  <sheetData>
    <row r="2" spans="1:13" s="16" customFormat="1" ht="18" x14ac:dyDescent="0.25">
      <c r="A2" s="42" t="s">
        <v>69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38" t="s">
        <v>78</v>
      </c>
      <c r="B4" s="239"/>
      <c r="C4" s="104" t="str">
        <f>'1_Ident_udaje'!C5:D5</f>
        <v>Novoměstsko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D6" s="294" t="s">
        <v>34</v>
      </c>
      <c r="E6" s="295"/>
      <c r="F6" s="295"/>
      <c r="G6" s="295"/>
      <c r="H6" s="295"/>
      <c r="I6" s="296"/>
    </row>
    <row r="7" spans="1:13" ht="24.95" customHeight="1" thickBot="1" x14ac:dyDescent="0.3">
      <c r="A7" s="43"/>
      <c r="B7" s="43"/>
      <c r="C7" s="43"/>
      <c r="D7" s="300" t="s">
        <v>35</v>
      </c>
      <c r="E7" s="301"/>
      <c r="F7" s="300" t="s">
        <v>36</v>
      </c>
      <c r="G7" s="301"/>
      <c r="H7" s="300" t="s">
        <v>37</v>
      </c>
      <c r="I7" s="302"/>
    </row>
    <row r="8" spans="1:13" ht="63" customHeight="1" thickBot="1" x14ac:dyDescent="0.3">
      <c r="A8" s="64" t="s">
        <v>28</v>
      </c>
      <c r="B8" s="284" t="s">
        <v>6</v>
      </c>
      <c r="C8" s="285"/>
      <c r="D8" s="286" t="s">
        <v>70</v>
      </c>
      <c r="E8" s="287"/>
      <c r="F8" s="286" t="s">
        <v>70</v>
      </c>
      <c r="G8" s="287"/>
      <c r="H8" s="286" t="s">
        <v>70</v>
      </c>
      <c r="I8" s="287"/>
    </row>
    <row r="9" spans="1:13" ht="15" customHeight="1" x14ac:dyDescent="0.25">
      <c r="A9" s="65">
        <v>1</v>
      </c>
      <c r="B9" s="281" t="s">
        <v>25</v>
      </c>
      <c r="C9" s="231"/>
      <c r="D9" s="297">
        <f>ROUND('4_Nákl_na_1 km nad rámec_Ref'!D9,2)</f>
        <v>0</v>
      </c>
      <c r="E9" s="298"/>
      <c r="F9" s="297">
        <f>ROUND('4_Nákl_na_1 km nad rámec_Ref'!F9,2)</f>
        <v>0</v>
      </c>
      <c r="G9" s="298"/>
      <c r="H9" s="297">
        <f>ROUND('4_Nákl_na_1 km nad rámec_Ref'!H9,2)</f>
        <v>0</v>
      </c>
      <c r="I9" s="298"/>
    </row>
    <row r="10" spans="1:13" ht="15" customHeight="1" x14ac:dyDescent="0.25">
      <c r="A10" s="66">
        <v>2</v>
      </c>
      <c r="B10" s="260" t="s">
        <v>18</v>
      </c>
      <c r="C10" s="215"/>
      <c r="D10" s="297">
        <f>ROUND('4_Nákl_na_1 km nad rámec_Ref'!D10,2)</f>
        <v>0</v>
      </c>
      <c r="E10" s="298"/>
      <c r="F10" s="297">
        <f>ROUND('4_Nákl_na_1 km nad rámec_Ref'!F10,2)</f>
        <v>0</v>
      </c>
      <c r="G10" s="298"/>
      <c r="H10" s="297">
        <f>ROUND('4_Nákl_na_1 km nad rámec_Ref'!H10,2)</f>
        <v>0</v>
      </c>
      <c r="I10" s="298"/>
    </row>
    <row r="11" spans="1:13" ht="15" customHeight="1" x14ac:dyDescent="0.25">
      <c r="A11" s="66">
        <v>3</v>
      </c>
      <c r="B11" s="260" t="s">
        <v>19</v>
      </c>
      <c r="C11" s="215"/>
      <c r="D11" s="297">
        <f>ROUND('4_Nákl_na_1 km nad rámec_Ref'!D11,2)</f>
        <v>0</v>
      </c>
      <c r="E11" s="298"/>
      <c r="F11" s="297">
        <f>ROUND('4_Nákl_na_1 km nad rámec_Ref'!F11,2)</f>
        <v>0</v>
      </c>
      <c r="G11" s="298"/>
      <c r="H11" s="297">
        <f>ROUND('4_Nákl_na_1 km nad rámec_Ref'!H11,2)</f>
        <v>0</v>
      </c>
      <c r="I11" s="298"/>
    </row>
    <row r="12" spans="1:13" ht="15" customHeight="1" x14ac:dyDescent="0.25">
      <c r="A12" s="66">
        <v>4</v>
      </c>
      <c r="B12" s="260" t="s">
        <v>1</v>
      </c>
      <c r="C12" s="215"/>
      <c r="D12" s="271">
        <v>0</v>
      </c>
      <c r="E12" s="272"/>
      <c r="F12" s="273">
        <v>0</v>
      </c>
      <c r="G12" s="273"/>
      <c r="H12" s="271">
        <v>0</v>
      </c>
      <c r="I12" s="272"/>
    </row>
    <row r="13" spans="1:13" ht="15" customHeight="1" x14ac:dyDescent="0.25">
      <c r="A13" s="66">
        <v>5</v>
      </c>
      <c r="B13" s="260" t="s">
        <v>8</v>
      </c>
      <c r="C13" s="215"/>
      <c r="D13" s="271">
        <v>0</v>
      </c>
      <c r="E13" s="272"/>
      <c r="F13" s="273">
        <v>0</v>
      </c>
      <c r="G13" s="273"/>
      <c r="H13" s="271">
        <v>0</v>
      </c>
      <c r="I13" s="272"/>
    </row>
    <row r="14" spans="1:13" ht="15" customHeight="1" x14ac:dyDescent="0.25">
      <c r="A14" s="66">
        <v>6</v>
      </c>
      <c r="B14" s="260" t="s">
        <v>0</v>
      </c>
      <c r="C14" s="215"/>
      <c r="D14" s="297">
        <f>ROUND('4_Nákl_na_1 km nad rámec_Ref'!D14,2)</f>
        <v>0</v>
      </c>
      <c r="E14" s="298"/>
      <c r="F14" s="297">
        <f>ROUND('4_Nákl_na_1 km nad rámec_Ref'!F14,2)</f>
        <v>0</v>
      </c>
      <c r="G14" s="298"/>
      <c r="H14" s="297">
        <f>ROUND('4_Nákl_na_1 km nad rámec_Ref'!H14,2)</f>
        <v>0</v>
      </c>
      <c r="I14" s="298"/>
    </row>
    <row r="15" spans="1:13" ht="15" customHeight="1" x14ac:dyDescent="0.25">
      <c r="A15" s="66">
        <v>7</v>
      </c>
      <c r="B15" s="260" t="s">
        <v>20</v>
      </c>
      <c r="C15" s="215"/>
      <c r="D15" s="297">
        <f>ROUND('4_Nákl_na_1 km nad rámec_Ref'!D15,2)</f>
        <v>0</v>
      </c>
      <c r="E15" s="298"/>
      <c r="F15" s="297">
        <f>ROUND('4_Nákl_na_1 km nad rámec_Ref'!F15,2)</f>
        <v>0</v>
      </c>
      <c r="G15" s="298"/>
      <c r="H15" s="297">
        <f>ROUND('4_Nákl_na_1 km nad rámec_Ref'!H15,2)</f>
        <v>0</v>
      </c>
      <c r="I15" s="298"/>
    </row>
    <row r="16" spans="1:13" ht="15" customHeight="1" x14ac:dyDescent="0.25">
      <c r="A16" s="66">
        <v>8</v>
      </c>
      <c r="B16" s="260" t="s">
        <v>4</v>
      </c>
      <c r="C16" s="215"/>
      <c r="D16" s="297">
        <f>ROUND('4_Nákl_na_1 km nad rámec_Ref'!D16,2)</f>
        <v>0</v>
      </c>
      <c r="E16" s="298"/>
      <c r="F16" s="297">
        <f>ROUND('4_Nákl_na_1 km nad rámec_Ref'!F16,2)</f>
        <v>0</v>
      </c>
      <c r="G16" s="298"/>
      <c r="H16" s="297">
        <f>ROUND('4_Nákl_na_1 km nad rámec_Ref'!H16,2)</f>
        <v>0</v>
      </c>
      <c r="I16" s="298"/>
    </row>
    <row r="17" spans="1:17" ht="15" customHeight="1" x14ac:dyDescent="0.25">
      <c r="A17" s="66">
        <v>9</v>
      </c>
      <c r="B17" s="274" t="s">
        <v>21</v>
      </c>
      <c r="C17" s="188"/>
      <c r="D17" s="297">
        <f>ROUND('4_Nákl_na_1 km nad rámec_Ref'!D17,2)</f>
        <v>0</v>
      </c>
      <c r="E17" s="298"/>
      <c r="F17" s="297">
        <f>ROUND('4_Nákl_na_1 km nad rámec_Ref'!F17,2)</f>
        <v>0</v>
      </c>
      <c r="G17" s="298"/>
      <c r="H17" s="297">
        <f>ROUND('4_Nákl_na_1 km nad rámec_Ref'!H17,2)</f>
        <v>0</v>
      </c>
      <c r="I17" s="298"/>
    </row>
    <row r="18" spans="1:17" ht="15" customHeight="1" x14ac:dyDescent="0.25">
      <c r="A18" s="66">
        <v>10</v>
      </c>
      <c r="B18" s="260" t="s">
        <v>2</v>
      </c>
      <c r="C18" s="215"/>
      <c r="D18" s="271">
        <v>0</v>
      </c>
      <c r="E18" s="272"/>
      <c r="F18" s="273">
        <v>0</v>
      </c>
      <c r="G18" s="273"/>
      <c r="H18" s="271">
        <v>0</v>
      </c>
      <c r="I18" s="272"/>
    </row>
    <row r="19" spans="1:17" ht="15" customHeight="1" x14ac:dyDescent="0.25">
      <c r="A19" s="66">
        <v>11</v>
      </c>
      <c r="B19" s="260" t="s">
        <v>3</v>
      </c>
      <c r="C19" s="215"/>
      <c r="D19" s="271">
        <v>0</v>
      </c>
      <c r="E19" s="272"/>
      <c r="F19" s="273">
        <v>0</v>
      </c>
      <c r="G19" s="273"/>
      <c r="H19" s="271">
        <v>0</v>
      </c>
      <c r="I19" s="272"/>
    </row>
    <row r="20" spans="1:17" ht="15" customHeight="1" x14ac:dyDescent="0.25">
      <c r="A20" s="66">
        <v>12</v>
      </c>
      <c r="B20" s="260" t="s">
        <v>22</v>
      </c>
      <c r="C20" s="215"/>
      <c r="D20" s="297">
        <f>ROUND('4_Nákl_na_1 km nad rámec_Ref'!D20,2)</f>
        <v>0</v>
      </c>
      <c r="E20" s="298"/>
      <c r="F20" s="297">
        <f>ROUND('4_Nákl_na_1 km nad rámec_Ref'!F20,2)</f>
        <v>0</v>
      </c>
      <c r="G20" s="298"/>
      <c r="H20" s="297">
        <f>ROUND('4_Nákl_na_1 km nad rámec_Ref'!H20,2)</f>
        <v>0</v>
      </c>
      <c r="I20" s="298"/>
    </row>
    <row r="21" spans="1:17" ht="15" customHeight="1" x14ac:dyDescent="0.25">
      <c r="A21" s="66">
        <v>13</v>
      </c>
      <c r="B21" s="260" t="s">
        <v>23</v>
      </c>
      <c r="C21" s="215"/>
      <c r="D21" s="297">
        <f>ROUND('4_Nákl_na_1 km nad rámec_Ref'!D21,2)</f>
        <v>0</v>
      </c>
      <c r="E21" s="298"/>
      <c r="F21" s="297">
        <f>ROUND('4_Nákl_na_1 km nad rámec_Ref'!F21,2)</f>
        <v>0</v>
      </c>
      <c r="G21" s="298"/>
      <c r="H21" s="297">
        <f>ROUND('4_Nákl_na_1 km nad rámec_Ref'!H21,2)</f>
        <v>0</v>
      </c>
      <c r="I21" s="298"/>
    </row>
    <row r="22" spans="1:17" ht="15" customHeight="1" x14ac:dyDescent="0.25">
      <c r="A22" s="66">
        <v>14</v>
      </c>
      <c r="B22" s="260" t="s">
        <v>24</v>
      </c>
      <c r="C22" s="215"/>
      <c r="D22" s="297">
        <f>ROUND('4_Nákl_na_1 km nad rámec_Ref'!D22,2)</f>
        <v>0</v>
      </c>
      <c r="E22" s="298"/>
      <c r="F22" s="297">
        <f>ROUND('4_Nákl_na_1 km nad rámec_Ref'!F22,2)</f>
        <v>0</v>
      </c>
      <c r="G22" s="298"/>
      <c r="H22" s="297">
        <f>ROUND('4_Nákl_na_1 km nad rámec_Ref'!H22,2)</f>
        <v>0</v>
      </c>
      <c r="I22" s="298"/>
    </row>
    <row r="23" spans="1:17" ht="15" customHeight="1" thickBot="1" x14ac:dyDescent="0.3">
      <c r="A23" s="67">
        <v>15</v>
      </c>
      <c r="B23" s="264" t="s">
        <v>26</v>
      </c>
      <c r="C23" s="217"/>
      <c r="D23" s="265">
        <v>0</v>
      </c>
      <c r="E23" s="266"/>
      <c r="F23" s="267">
        <v>0</v>
      </c>
      <c r="G23" s="267"/>
      <c r="H23" s="265">
        <v>0</v>
      </c>
      <c r="I23" s="266"/>
    </row>
    <row r="24" spans="1:17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7" ht="34.5" customHeight="1" thickBot="1" x14ac:dyDescent="0.3">
      <c r="A25" s="254" t="s">
        <v>82</v>
      </c>
      <c r="B25" s="255"/>
      <c r="C25" s="256"/>
      <c r="D25" s="250">
        <f>SUM(D9:E23)</f>
        <v>0</v>
      </c>
      <c r="E25" s="250"/>
      <c r="F25" s="299">
        <f>SUM(F9:G23)</f>
        <v>0</v>
      </c>
      <c r="G25" s="251"/>
      <c r="H25" s="250">
        <f>SUM(H9:I23)</f>
        <v>0</v>
      </c>
      <c r="I25" s="251"/>
      <c r="Q25" s="127"/>
    </row>
    <row r="26" spans="1:17" ht="30.75" customHeight="1" thickBot="1" x14ac:dyDescent="0.3">
      <c r="A26" s="247" t="s">
        <v>83</v>
      </c>
      <c r="B26" s="248"/>
      <c r="C26" s="249"/>
      <c r="D26" s="250">
        <f>ROUND((D25*'2_Spec_rozsahu_zakázky'!D18+'4_Nákl_na_1kmnad rámec_Ref_prep'!F25*'2_Spec_rozsahu_zakázky'!F18+'4_Nákl_na_1kmnad rámec_Ref_prep'!H25*'2_Spec_rozsahu_zakázky'!H18)/'2_Spec_rozsahu_zakázky'!D20:I20,2)</f>
        <v>0</v>
      </c>
      <c r="E26" s="250"/>
      <c r="F26" s="250"/>
      <c r="G26" s="250"/>
      <c r="H26" s="250"/>
      <c r="I26" s="251"/>
    </row>
    <row r="27" spans="1:17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7" x14ac:dyDescent="0.25">
      <c r="A28" s="43"/>
      <c r="B28" s="49"/>
      <c r="C28" s="16"/>
      <c r="D28" s="16"/>
      <c r="E28" s="16"/>
      <c r="F28" s="16"/>
      <c r="G28" s="16"/>
      <c r="H28" s="16"/>
      <c r="I28" s="16"/>
    </row>
    <row r="29" spans="1:17" x14ac:dyDescent="0.25">
      <c r="A29" s="132"/>
      <c r="B29" s="132"/>
      <c r="C29" s="16"/>
      <c r="D29" s="16"/>
      <c r="E29" s="16"/>
      <c r="F29" s="16"/>
      <c r="G29" s="16"/>
      <c r="H29" s="16"/>
      <c r="I29" s="16"/>
    </row>
    <row r="30" spans="1:17" x14ac:dyDescent="0.25">
      <c r="A30" s="132"/>
      <c r="B30" s="132"/>
      <c r="C30" s="16"/>
      <c r="D30" s="16"/>
      <c r="E30" s="16"/>
      <c r="F30" s="16"/>
      <c r="G30" s="16"/>
      <c r="H30" s="16"/>
      <c r="I30" s="16"/>
    </row>
    <row r="31" spans="1:17" x14ac:dyDescent="0.25">
      <c r="A31" s="132"/>
      <c r="B31" s="132"/>
      <c r="C31" s="16"/>
      <c r="D31" s="16"/>
      <c r="E31" s="16"/>
      <c r="F31" s="16"/>
      <c r="G31" s="16"/>
      <c r="H31" s="16"/>
      <c r="I31" s="16"/>
    </row>
    <row r="32" spans="1:17" x14ac:dyDescent="0.25">
      <c r="A32" s="132"/>
      <c r="B32" s="132"/>
      <c r="C32" s="16"/>
      <c r="D32" s="16"/>
      <c r="E32" s="16"/>
      <c r="F32" s="16"/>
      <c r="G32" s="16"/>
      <c r="H32" s="16"/>
      <c r="I32" s="16"/>
    </row>
    <row r="33" spans="1:13" x14ac:dyDescent="0.25">
      <c r="A33" s="43"/>
      <c r="B33" s="16"/>
      <c r="C33" s="16"/>
      <c r="D33" s="16"/>
      <c r="E33" s="16"/>
      <c r="F33" s="16"/>
      <c r="G33" s="16"/>
      <c r="H33" s="16"/>
      <c r="I33" s="16"/>
    </row>
    <row r="34" spans="1:13" x14ac:dyDescent="0.25">
      <c r="A34" s="43"/>
      <c r="B34" s="16"/>
      <c r="C34" s="16"/>
      <c r="D34" s="16"/>
      <c r="E34" s="16"/>
      <c r="F34" s="16"/>
      <c r="G34" s="16"/>
      <c r="H34" s="16"/>
      <c r="I34" s="16"/>
    </row>
    <row r="35" spans="1:13" ht="15" x14ac:dyDescent="0.25">
      <c r="A35" s="60"/>
      <c r="B35" s="252" t="s">
        <v>77</v>
      </c>
      <c r="C35" s="252"/>
      <c r="D35" s="252"/>
      <c r="E35" s="252"/>
      <c r="F35" s="16"/>
    </row>
    <row r="36" spans="1:13" ht="15" x14ac:dyDescent="0.25">
      <c r="A36" s="62" t="s">
        <v>76</v>
      </c>
      <c r="B36" s="61" t="s">
        <v>44</v>
      </c>
      <c r="C36" s="61" t="s">
        <v>45</v>
      </c>
      <c r="D36" s="252" t="s">
        <v>46</v>
      </c>
      <c r="E36" s="252"/>
    </row>
    <row r="37" spans="1:13" x14ac:dyDescent="0.25">
      <c r="A37" s="62">
        <v>1</v>
      </c>
      <c r="B37" s="70">
        <v>8.3000000000000007</v>
      </c>
      <c r="C37" s="70">
        <v>7</v>
      </c>
      <c r="D37" s="253">
        <v>6.2</v>
      </c>
      <c r="E37" s="253"/>
      <c r="G37" s="25" t="s">
        <v>40</v>
      </c>
      <c r="H37" s="18"/>
      <c r="I37" s="18"/>
      <c r="J37" s="18"/>
      <c r="K37" s="19"/>
      <c r="L37" s="19"/>
      <c r="M37" s="19"/>
    </row>
    <row r="38" spans="1:13" x14ac:dyDescent="0.25">
      <c r="A38" s="58" t="s">
        <v>48</v>
      </c>
      <c r="B38" s="59">
        <f>D9</f>
        <v>0</v>
      </c>
      <c r="C38" s="59">
        <f>F9</f>
        <v>0</v>
      </c>
      <c r="D38" s="246">
        <f>H9</f>
        <v>0</v>
      </c>
      <c r="E38" s="246"/>
      <c r="G38" s="27" t="s">
        <v>42</v>
      </c>
      <c r="H38" s="20"/>
      <c r="I38" s="20"/>
      <c r="J38" s="20"/>
      <c r="K38" s="21"/>
      <c r="L38" s="21"/>
      <c r="M38" s="21"/>
    </row>
    <row r="39" spans="1:13" x14ac:dyDescent="0.25">
      <c r="A39" s="62" t="s">
        <v>47</v>
      </c>
      <c r="B39" s="70">
        <v>10.5</v>
      </c>
      <c r="C39" s="70">
        <v>10.5</v>
      </c>
      <c r="D39" s="253">
        <v>10.5</v>
      </c>
      <c r="E39" s="253"/>
      <c r="G39" s="57" t="s">
        <v>43</v>
      </c>
      <c r="H39" s="55"/>
      <c r="I39" s="55"/>
      <c r="J39" s="55"/>
      <c r="K39" s="55"/>
      <c r="L39" s="56"/>
      <c r="M39" s="56"/>
    </row>
    <row r="40" spans="1:13" x14ac:dyDescent="0.25">
      <c r="A40" s="58" t="s">
        <v>48</v>
      </c>
      <c r="B40" s="59">
        <f>D14+D15</f>
        <v>0</v>
      </c>
      <c r="C40" s="59">
        <f>F14+F15</f>
        <v>0</v>
      </c>
      <c r="D40" s="246">
        <f>H14+H15</f>
        <v>0</v>
      </c>
      <c r="E40" s="246"/>
    </row>
  </sheetData>
  <sheetProtection algorithmName="SHA-512" hashValue="URo68wNed78Q+tcFHQ9vpfQkVOU0rnCgxd6aXFpskimlIjDTi7lv59t1/fGIL9Vp/wYmtUVDP/+/G01+u/Hy3w==" saltValue="yPHzzE2UwEXC6SSE0qP+fg==" spinCount="100000" sheet="1" objects="1" scenarios="1"/>
  <mergeCells count="81">
    <mergeCell ref="H14:I14"/>
    <mergeCell ref="H15:I15"/>
    <mergeCell ref="H16:I16"/>
    <mergeCell ref="H17:I17"/>
    <mergeCell ref="H18:I18"/>
    <mergeCell ref="H13:I13"/>
    <mergeCell ref="F7:G7"/>
    <mergeCell ref="F8:G8"/>
    <mergeCell ref="F9:G9"/>
    <mergeCell ref="F10:G10"/>
    <mergeCell ref="H8:I8"/>
    <mergeCell ref="H9:I9"/>
    <mergeCell ref="H10:I10"/>
    <mergeCell ref="H11:I11"/>
    <mergeCell ref="H12:I12"/>
    <mergeCell ref="H23:I23"/>
    <mergeCell ref="D23:E23"/>
    <mergeCell ref="D7:E7"/>
    <mergeCell ref="D8:E8"/>
    <mergeCell ref="D9:E9"/>
    <mergeCell ref="D10:E10"/>
    <mergeCell ref="D11:E11"/>
    <mergeCell ref="F16:G16"/>
    <mergeCell ref="F17:G17"/>
    <mergeCell ref="F18:G18"/>
    <mergeCell ref="F19:G19"/>
    <mergeCell ref="F20:G20"/>
    <mergeCell ref="F11:G11"/>
    <mergeCell ref="F12:G12"/>
    <mergeCell ref="F13:G13"/>
    <mergeCell ref="H7:I7"/>
    <mergeCell ref="D16:E16"/>
    <mergeCell ref="D17:E17"/>
    <mergeCell ref="D19:E19"/>
    <mergeCell ref="D20:E20"/>
    <mergeCell ref="H22:I22"/>
    <mergeCell ref="H20:I20"/>
    <mergeCell ref="H21:I21"/>
    <mergeCell ref="H19:I19"/>
    <mergeCell ref="D25:E25"/>
    <mergeCell ref="F25:G25"/>
    <mergeCell ref="D18:E18"/>
    <mergeCell ref="D21:E21"/>
    <mergeCell ref="D22:E22"/>
    <mergeCell ref="F21:G21"/>
    <mergeCell ref="F22:G22"/>
    <mergeCell ref="F23:G23"/>
    <mergeCell ref="F14:G14"/>
    <mergeCell ref="F15:G15"/>
    <mergeCell ref="D12:E12"/>
    <mergeCell ref="D13:E13"/>
    <mergeCell ref="B15:C15"/>
    <mergeCell ref="D14:E14"/>
    <mergeCell ref="D15:E15"/>
    <mergeCell ref="B14:C14"/>
    <mergeCell ref="B9:C9"/>
    <mergeCell ref="B10:C10"/>
    <mergeCell ref="B23:C23"/>
    <mergeCell ref="B21:C21"/>
    <mergeCell ref="B22:C22"/>
    <mergeCell ref="B16:C16"/>
    <mergeCell ref="B17:C17"/>
    <mergeCell ref="B18:C18"/>
    <mergeCell ref="B19:C19"/>
    <mergeCell ref="B20:C20"/>
    <mergeCell ref="A4:B4"/>
    <mergeCell ref="D6:I6"/>
    <mergeCell ref="D39:E39"/>
    <mergeCell ref="D40:E40"/>
    <mergeCell ref="A25:C25"/>
    <mergeCell ref="A26:C26"/>
    <mergeCell ref="D38:E38"/>
    <mergeCell ref="D37:E37"/>
    <mergeCell ref="D36:E36"/>
    <mergeCell ref="B35:E35"/>
    <mergeCell ref="B8:C8"/>
    <mergeCell ref="H25:I25"/>
    <mergeCell ref="D26:I26"/>
    <mergeCell ref="B11:C11"/>
    <mergeCell ref="B12:C12"/>
    <mergeCell ref="B13:C13"/>
  </mergeCells>
  <conditionalFormatting sqref="B40">
    <cfRule type="cellIs" dxfId="8" priority="6" operator="greaterThan">
      <formula>$B$39</formula>
    </cfRule>
  </conditionalFormatting>
  <conditionalFormatting sqref="C40">
    <cfRule type="cellIs" dxfId="7" priority="5" operator="greaterThan">
      <formula>$C$39</formula>
    </cfRule>
  </conditionalFormatting>
  <conditionalFormatting sqref="D40:E40">
    <cfRule type="cellIs" dxfId="6" priority="4" operator="greaterThan">
      <formula>$D$39</formula>
    </cfRule>
  </conditionalFormatting>
  <conditionalFormatting sqref="B38">
    <cfRule type="cellIs" dxfId="5" priority="3" operator="greaterThan">
      <formula>$B$37</formula>
    </cfRule>
  </conditionalFormatting>
  <conditionalFormatting sqref="C38">
    <cfRule type="cellIs" dxfId="4" priority="2" operator="greaterThan">
      <formula>$C$37</formula>
    </cfRule>
  </conditionalFormatting>
  <conditionalFormatting sqref="D38:E38">
    <cfRule type="cellIs" dxfId="3" priority="1" operator="greaterThan">
      <formula>$D$37</formula>
    </cfRule>
  </conditionalFormatting>
  <dataValidations count="3">
    <dataValidation type="custom" allowBlank="1" showInputMessage="1" showErrorMessage="1" errorTitle="Chybné zadání" error="Hodnotu lze zadat s přesností maximálně dvou desetinných míst, lze ji zadat pouze v povoleném intervalu." sqref="F9:G11 F14:G17 F20:G22">
      <formula1>AND(OR(MOD(1000*F9,10)=0,MOD(1000*F9,10)&lt;0.0000000001,10-MOD(1000*F9,10)&lt;0.0000000001),F9&lt;=$C$37)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11 H14:I17 H20:I22">
      <formula1>AND(OR(MOD(1000*H9,10)=0,MOD(1000*H9,10)&lt;0.0000000001,10-MOD(1000*H9,10)&lt;0.0000000001),H9&lt;=$D$37)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11 D14:E17 D20:E22">
      <formula1>AND(OR(MOD(1000*D9,10)=0,MOD(1000*D9,10)&lt;0.0000000001,10-MOD(1000*D9,10)&lt;0.0000000001),D9&lt;=$B$37)</formula1>
    </dataValidation>
  </dataValidations>
  <pageMargins left="0.39370078740157483" right="0.39370078740157483" top="0.98425196850393704" bottom="0.59055118110236227" header="0.31496062992125984" footer="0.31496062992125984"/>
  <pageSetup paperSize="9" scale="70" orientation="landscape" r:id="rId1"/>
  <headerFooter>
    <oddHeader>&amp;LPříloha č.11 Zadávací dokumentace (4/7)&amp;R&amp;16Oblast BROUMOVSKO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4" width="9.140625" style="13"/>
    <col min="15" max="15" width="9.140625" style="13" hidden="1" customWidth="1"/>
    <col min="16" max="17" width="12.85546875" style="13" hidden="1" customWidth="1"/>
    <col min="18" max="18" width="12.85546875" style="13" customWidth="1"/>
    <col min="19" max="16384" width="9.140625" style="13"/>
  </cols>
  <sheetData>
    <row r="1" spans="1:17" x14ac:dyDescent="0.25">
      <c r="A1" s="12"/>
    </row>
    <row r="2" spans="1:17" s="16" customFormat="1" ht="18" x14ac:dyDescent="0.25">
      <c r="A2" s="42" t="s">
        <v>95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7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7" s="16" customFormat="1" ht="20.100000000000001" customHeight="1" x14ac:dyDescent="0.25">
      <c r="A4" s="238" t="str">
        <f>'1_Ident_udaje'!A5:B5</f>
        <v>Výběrová oblast č. 3</v>
      </c>
      <c r="B4" s="239"/>
      <c r="C4" s="104" t="str">
        <f>'1_Ident_udaje'!C5:D5</f>
        <v>Novoměstsko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7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7" ht="24.95" customHeight="1" thickBot="1" x14ac:dyDescent="0.3">
      <c r="A6" s="12"/>
      <c r="D6" s="294" t="s">
        <v>34</v>
      </c>
      <c r="E6" s="295"/>
      <c r="F6" s="295"/>
      <c r="G6" s="295"/>
      <c r="H6" s="295"/>
      <c r="I6" s="296"/>
    </row>
    <row r="7" spans="1:17" ht="24.95" customHeight="1" thickBot="1" x14ac:dyDescent="0.3">
      <c r="A7" s="43"/>
      <c r="B7" s="43"/>
      <c r="C7" s="43"/>
      <c r="D7" s="300" t="s">
        <v>35</v>
      </c>
      <c r="E7" s="301"/>
      <c r="F7" s="300" t="s">
        <v>36</v>
      </c>
      <c r="G7" s="301"/>
      <c r="H7" s="300" t="s">
        <v>37</v>
      </c>
      <c r="I7" s="302"/>
    </row>
    <row r="8" spans="1:17" ht="63" customHeight="1" thickBot="1" x14ac:dyDescent="0.3">
      <c r="A8" s="64" t="s">
        <v>28</v>
      </c>
      <c r="B8" s="284" t="s">
        <v>6</v>
      </c>
      <c r="C8" s="285"/>
      <c r="D8" s="286" t="s">
        <v>72</v>
      </c>
      <c r="E8" s="287"/>
      <c r="F8" s="286" t="s">
        <v>72</v>
      </c>
      <c r="G8" s="287"/>
      <c r="H8" s="286" t="s">
        <v>72</v>
      </c>
      <c r="I8" s="287"/>
    </row>
    <row r="9" spans="1:17" ht="15" customHeight="1" x14ac:dyDescent="0.25">
      <c r="A9" s="71">
        <v>1</v>
      </c>
      <c r="B9" s="232" t="s">
        <v>25</v>
      </c>
      <c r="C9" s="232"/>
      <c r="D9" s="282">
        <v>0</v>
      </c>
      <c r="E9" s="283"/>
      <c r="F9" s="282">
        <v>0</v>
      </c>
      <c r="G9" s="283"/>
      <c r="H9" s="275"/>
      <c r="I9" s="276"/>
      <c r="P9" s="13" t="b">
        <f>ISNUMBER(D9)</f>
        <v>1</v>
      </c>
      <c r="Q9" s="13" t="b">
        <f>ISNUMBER(F9)</f>
        <v>1</v>
      </c>
    </row>
    <row r="10" spans="1:17" ht="15" customHeight="1" x14ac:dyDescent="0.25">
      <c r="A10" s="72">
        <v>2</v>
      </c>
      <c r="B10" s="216" t="s">
        <v>18</v>
      </c>
      <c r="C10" s="216"/>
      <c r="D10" s="268">
        <v>0</v>
      </c>
      <c r="E10" s="269"/>
      <c r="F10" s="268">
        <v>0</v>
      </c>
      <c r="G10" s="269"/>
      <c r="H10" s="277"/>
      <c r="I10" s="278"/>
      <c r="P10" s="13" t="b">
        <f t="shared" ref="P10:P23" si="0">ISNUMBER(D10)</f>
        <v>1</v>
      </c>
      <c r="Q10" s="13" t="b">
        <f t="shared" ref="Q10:Q22" si="1">ISNUMBER(F10)</f>
        <v>1</v>
      </c>
    </row>
    <row r="11" spans="1:17" ht="15" customHeight="1" x14ac:dyDescent="0.25">
      <c r="A11" s="72">
        <v>3</v>
      </c>
      <c r="B11" s="216" t="s">
        <v>19</v>
      </c>
      <c r="C11" s="216"/>
      <c r="D11" s="268">
        <v>0</v>
      </c>
      <c r="E11" s="269"/>
      <c r="F11" s="268">
        <v>0</v>
      </c>
      <c r="G11" s="269"/>
      <c r="H11" s="277"/>
      <c r="I11" s="278"/>
      <c r="P11" s="13" t="b">
        <f t="shared" si="0"/>
        <v>1</v>
      </c>
      <c r="Q11" s="13" t="b">
        <f t="shared" si="1"/>
        <v>1</v>
      </c>
    </row>
    <row r="12" spans="1:17" ht="15" customHeight="1" x14ac:dyDescent="0.25">
      <c r="A12" s="72">
        <v>4</v>
      </c>
      <c r="B12" s="216" t="s">
        <v>1</v>
      </c>
      <c r="C12" s="216"/>
      <c r="D12" s="271">
        <v>0</v>
      </c>
      <c r="E12" s="272"/>
      <c r="F12" s="271">
        <v>0</v>
      </c>
      <c r="G12" s="272"/>
      <c r="H12" s="277"/>
      <c r="I12" s="278"/>
      <c r="P12" s="13" t="b">
        <f t="shared" si="0"/>
        <v>1</v>
      </c>
      <c r="Q12" s="13" t="b">
        <f t="shared" si="1"/>
        <v>1</v>
      </c>
    </row>
    <row r="13" spans="1:17" ht="15" customHeight="1" x14ac:dyDescent="0.25">
      <c r="A13" s="72">
        <v>5</v>
      </c>
      <c r="B13" s="216" t="s">
        <v>8</v>
      </c>
      <c r="C13" s="216"/>
      <c r="D13" s="271">
        <v>0</v>
      </c>
      <c r="E13" s="272"/>
      <c r="F13" s="271">
        <v>0</v>
      </c>
      <c r="G13" s="272"/>
      <c r="H13" s="277"/>
      <c r="I13" s="278"/>
      <c r="P13" s="13" t="b">
        <f t="shared" si="0"/>
        <v>1</v>
      </c>
      <c r="Q13" s="13" t="b">
        <f t="shared" si="1"/>
        <v>1</v>
      </c>
    </row>
    <row r="14" spans="1:17" ht="15" customHeight="1" x14ac:dyDescent="0.25">
      <c r="A14" s="72">
        <v>6</v>
      </c>
      <c r="B14" s="216" t="s">
        <v>0</v>
      </c>
      <c r="C14" s="216"/>
      <c r="D14" s="268">
        <v>0</v>
      </c>
      <c r="E14" s="269"/>
      <c r="F14" s="268">
        <v>0</v>
      </c>
      <c r="G14" s="269"/>
      <c r="H14" s="277"/>
      <c r="I14" s="278"/>
      <c r="P14" s="13" t="b">
        <f t="shared" si="0"/>
        <v>1</v>
      </c>
      <c r="Q14" s="13" t="b">
        <f t="shared" si="1"/>
        <v>1</v>
      </c>
    </row>
    <row r="15" spans="1:17" ht="15" customHeight="1" x14ac:dyDescent="0.25">
      <c r="A15" s="72">
        <v>7</v>
      </c>
      <c r="B15" s="216" t="s">
        <v>20</v>
      </c>
      <c r="C15" s="216"/>
      <c r="D15" s="268">
        <v>0</v>
      </c>
      <c r="E15" s="269"/>
      <c r="F15" s="268">
        <v>0</v>
      </c>
      <c r="G15" s="269"/>
      <c r="H15" s="277"/>
      <c r="I15" s="278"/>
      <c r="P15" s="13" t="b">
        <f t="shared" si="0"/>
        <v>1</v>
      </c>
      <c r="Q15" s="13" t="b">
        <f t="shared" si="1"/>
        <v>1</v>
      </c>
    </row>
    <row r="16" spans="1:17" ht="15" customHeight="1" x14ac:dyDescent="0.25">
      <c r="A16" s="72">
        <v>8</v>
      </c>
      <c r="B16" s="216" t="s">
        <v>4</v>
      </c>
      <c r="C16" s="216"/>
      <c r="D16" s="268">
        <v>0</v>
      </c>
      <c r="E16" s="269"/>
      <c r="F16" s="268">
        <v>0</v>
      </c>
      <c r="G16" s="269"/>
      <c r="H16" s="277"/>
      <c r="I16" s="278"/>
      <c r="P16" s="13" t="b">
        <f t="shared" si="0"/>
        <v>1</v>
      </c>
      <c r="Q16" s="13" t="b">
        <f t="shared" si="1"/>
        <v>1</v>
      </c>
    </row>
    <row r="17" spans="1:18" ht="15" customHeight="1" x14ac:dyDescent="0.25">
      <c r="A17" s="72">
        <v>9</v>
      </c>
      <c r="B17" s="216" t="s">
        <v>27</v>
      </c>
      <c r="C17" s="216"/>
      <c r="D17" s="268">
        <v>0</v>
      </c>
      <c r="E17" s="269"/>
      <c r="F17" s="268">
        <v>0</v>
      </c>
      <c r="G17" s="269"/>
      <c r="H17" s="277"/>
      <c r="I17" s="278"/>
      <c r="P17" s="13" t="b">
        <f t="shared" si="0"/>
        <v>1</v>
      </c>
      <c r="Q17" s="13" t="b">
        <f t="shared" si="1"/>
        <v>1</v>
      </c>
    </row>
    <row r="18" spans="1:18" ht="15" customHeight="1" x14ac:dyDescent="0.25">
      <c r="A18" s="72">
        <v>10</v>
      </c>
      <c r="B18" s="216" t="s">
        <v>2</v>
      </c>
      <c r="C18" s="216"/>
      <c r="D18" s="271">
        <v>0</v>
      </c>
      <c r="E18" s="272"/>
      <c r="F18" s="271">
        <v>0</v>
      </c>
      <c r="G18" s="272"/>
      <c r="H18" s="277"/>
      <c r="I18" s="278"/>
      <c r="P18" s="13" t="b">
        <f t="shared" si="0"/>
        <v>1</v>
      </c>
      <c r="Q18" s="13" t="b">
        <f t="shared" si="1"/>
        <v>1</v>
      </c>
    </row>
    <row r="19" spans="1:18" ht="15" customHeight="1" x14ac:dyDescent="0.25">
      <c r="A19" s="72">
        <v>11</v>
      </c>
      <c r="B19" s="216" t="s">
        <v>3</v>
      </c>
      <c r="C19" s="216"/>
      <c r="D19" s="271">
        <v>0</v>
      </c>
      <c r="E19" s="272"/>
      <c r="F19" s="271">
        <v>0</v>
      </c>
      <c r="G19" s="272"/>
      <c r="H19" s="277"/>
      <c r="I19" s="278"/>
      <c r="P19" s="13" t="b">
        <f t="shared" si="0"/>
        <v>1</v>
      </c>
      <c r="Q19" s="13" t="b">
        <f t="shared" si="1"/>
        <v>1</v>
      </c>
    </row>
    <row r="20" spans="1:18" ht="15" customHeight="1" x14ac:dyDescent="0.25">
      <c r="A20" s="72">
        <v>12</v>
      </c>
      <c r="B20" s="216" t="s">
        <v>22</v>
      </c>
      <c r="C20" s="216"/>
      <c r="D20" s="268">
        <v>0</v>
      </c>
      <c r="E20" s="269"/>
      <c r="F20" s="268">
        <v>0</v>
      </c>
      <c r="G20" s="269"/>
      <c r="H20" s="277"/>
      <c r="I20" s="278"/>
      <c r="P20" s="13" t="b">
        <f t="shared" si="0"/>
        <v>1</v>
      </c>
      <c r="Q20" s="13" t="b">
        <f t="shared" si="1"/>
        <v>1</v>
      </c>
    </row>
    <row r="21" spans="1:18" ht="15" customHeight="1" x14ac:dyDescent="0.25">
      <c r="A21" s="72">
        <v>13</v>
      </c>
      <c r="B21" s="216" t="s">
        <v>23</v>
      </c>
      <c r="C21" s="216"/>
      <c r="D21" s="268">
        <v>0</v>
      </c>
      <c r="E21" s="269"/>
      <c r="F21" s="268">
        <v>0</v>
      </c>
      <c r="G21" s="269"/>
      <c r="H21" s="277"/>
      <c r="I21" s="278"/>
      <c r="P21" s="13" t="b">
        <f t="shared" si="0"/>
        <v>1</v>
      </c>
      <c r="Q21" s="13" t="b">
        <f t="shared" si="1"/>
        <v>1</v>
      </c>
    </row>
    <row r="22" spans="1:18" ht="15" customHeight="1" x14ac:dyDescent="0.25">
      <c r="A22" s="72">
        <v>14</v>
      </c>
      <c r="B22" s="216" t="s">
        <v>24</v>
      </c>
      <c r="C22" s="216"/>
      <c r="D22" s="261">
        <v>0</v>
      </c>
      <c r="E22" s="262"/>
      <c r="F22" s="261">
        <v>0</v>
      </c>
      <c r="G22" s="262"/>
      <c r="H22" s="277"/>
      <c r="I22" s="278"/>
      <c r="P22" s="13" t="b">
        <f t="shared" si="0"/>
        <v>1</v>
      </c>
      <c r="Q22" s="13" t="b">
        <f t="shared" si="1"/>
        <v>1</v>
      </c>
    </row>
    <row r="23" spans="1:18" ht="15" customHeight="1" thickBot="1" x14ac:dyDescent="0.3">
      <c r="A23" s="73">
        <v>15</v>
      </c>
      <c r="B23" s="218" t="s">
        <v>26</v>
      </c>
      <c r="C23" s="218"/>
      <c r="D23" s="265">
        <v>0</v>
      </c>
      <c r="E23" s="266"/>
      <c r="F23" s="265">
        <v>0</v>
      </c>
      <c r="G23" s="266"/>
      <c r="H23" s="279"/>
      <c r="I23" s="280"/>
      <c r="P23" s="13" t="b">
        <f t="shared" si="0"/>
        <v>1</v>
      </c>
      <c r="Q23" s="13" t="b">
        <f>ISNUMBER(F23)</f>
        <v>1</v>
      </c>
    </row>
    <row r="24" spans="1:18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  <c r="O24" s="16"/>
      <c r="P24" s="16"/>
      <c r="Q24" s="16"/>
      <c r="R24" s="16"/>
    </row>
    <row r="25" spans="1:18" ht="33.75" customHeight="1" thickBot="1" x14ac:dyDescent="0.3">
      <c r="A25" s="306" t="s">
        <v>81</v>
      </c>
      <c r="B25" s="307"/>
      <c r="C25" s="308"/>
      <c r="D25" s="257">
        <f>SUM('5_Úspora_za_1kmpodrámec Ref_pre'!D9:E23)</f>
        <v>0</v>
      </c>
      <c r="E25" s="257"/>
      <c r="F25" s="258">
        <f>SUM('5_Úspora_za_1kmpodrámec Ref_pre'!F9:G23)</f>
        <v>0</v>
      </c>
      <c r="G25" s="259"/>
      <c r="H25" s="257">
        <f>SUM('5_Úspora_za_1kmpodrámec Ref_pre'!H9:I23)</f>
        <v>0</v>
      </c>
      <c r="I25" s="259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7"/>
    </row>
    <row r="26" spans="1:18" ht="30.75" customHeight="1" thickBot="1" x14ac:dyDescent="0.3">
      <c r="A26" s="303" t="s">
        <v>80</v>
      </c>
      <c r="B26" s="304"/>
      <c r="C26" s="305"/>
      <c r="D26" s="250">
        <f>ROUND((D25*'2_Spec_rozsahu_zakázky'!D18+'5_Úspora_za_1 km pod rámec Ref'!F25*'2_Spec_rozsahu_zakázky'!F18+'5_Úspora_za_1 km pod rámec Ref'!H25*'2_Spec_rozsahu_zakázky'!H18)/'2_Spec_rozsahu_zakázky'!D20:I20,2)</f>
        <v>0</v>
      </c>
      <c r="E26" s="250"/>
      <c r="F26" s="250"/>
      <c r="G26" s="250"/>
      <c r="H26" s="250"/>
      <c r="I26" s="251"/>
    </row>
    <row r="27" spans="1:18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18"/>
      <c r="C28" s="18"/>
      <c r="D28" s="18"/>
      <c r="E28" s="69"/>
      <c r="F28" s="69"/>
      <c r="G28" s="69"/>
      <c r="H28" s="69"/>
      <c r="I28" s="69"/>
    </row>
    <row r="29" spans="1:18" s="16" customFormat="1" ht="15" x14ac:dyDescent="0.25">
      <c r="A29" s="27" t="s">
        <v>42</v>
      </c>
      <c r="B29" s="20"/>
      <c r="C29" s="20"/>
      <c r="D29" s="20"/>
      <c r="E29" s="69"/>
      <c r="F29" s="69"/>
      <c r="G29" s="69"/>
      <c r="H29" s="69"/>
      <c r="I29" s="69"/>
    </row>
    <row r="30" spans="1:18" x14ac:dyDescent="0.25">
      <c r="A30" s="57" t="s">
        <v>43</v>
      </c>
      <c r="B30" s="55"/>
      <c r="C30" s="55"/>
      <c r="D30" s="55"/>
    </row>
    <row r="32" spans="1:18" ht="15" hidden="1" customHeight="1" x14ac:dyDescent="0.25">
      <c r="A32" s="60"/>
      <c r="B32" s="252" t="s">
        <v>77</v>
      </c>
      <c r="C32" s="252"/>
      <c r="D32" s="252"/>
      <c r="E32" s="252"/>
      <c r="F32" s="16"/>
    </row>
    <row r="33" spans="1:5" ht="15" hidden="1" customHeight="1" x14ac:dyDescent="0.25">
      <c r="A33" s="62" t="s">
        <v>76</v>
      </c>
      <c r="B33" s="135" t="s">
        <v>44</v>
      </c>
      <c r="C33" s="135" t="s">
        <v>45</v>
      </c>
      <c r="D33" s="252" t="s">
        <v>46</v>
      </c>
      <c r="E33" s="252"/>
    </row>
    <row r="34" spans="1:5" ht="14.25" hidden="1" customHeight="1" x14ac:dyDescent="0.25">
      <c r="A34" s="62">
        <v>1</v>
      </c>
      <c r="B34" s="133">
        <v>8.3000000000000007</v>
      </c>
      <c r="C34" s="133">
        <v>7</v>
      </c>
      <c r="D34" s="253">
        <v>6.2</v>
      </c>
      <c r="E34" s="253"/>
    </row>
    <row r="35" spans="1:5" ht="14.25" hidden="1" customHeight="1" x14ac:dyDescent="0.25">
      <c r="A35" s="58" t="s">
        <v>48</v>
      </c>
      <c r="B35" s="134">
        <f>D9</f>
        <v>0</v>
      </c>
      <c r="C35" s="134">
        <f>F9</f>
        <v>0</v>
      </c>
      <c r="D35" s="246">
        <f>H9</f>
        <v>0</v>
      </c>
      <c r="E35" s="246"/>
    </row>
    <row r="36" spans="1:5" ht="14.25" hidden="1" customHeight="1" x14ac:dyDescent="0.25">
      <c r="A36" s="62" t="s">
        <v>47</v>
      </c>
      <c r="B36" s="133">
        <v>10.5</v>
      </c>
      <c r="C36" s="133">
        <v>10.5</v>
      </c>
      <c r="D36" s="253">
        <v>10.5</v>
      </c>
      <c r="E36" s="253"/>
    </row>
    <row r="37" spans="1:5" ht="14.25" hidden="1" customHeight="1" x14ac:dyDescent="0.25">
      <c r="A37" s="58" t="s">
        <v>48</v>
      </c>
      <c r="B37" s="134">
        <f>D14+D15</f>
        <v>0</v>
      </c>
      <c r="C37" s="134">
        <f>F14+F15</f>
        <v>0</v>
      </c>
      <c r="D37" s="246">
        <f>H14+H15</f>
        <v>0</v>
      </c>
      <c r="E37" s="246"/>
    </row>
    <row r="39" spans="1:5" x14ac:dyDescent="0.25">
      <c r="A39" s="13" t="s">
        <v>91</v>
      </c>
    </row>
    <row r="40" spans="1:5" x14ac:dyDescent="0.25">
      <c r="A40" s="49" t="str">
        <f>IF(P25=FALSE,"Upozornění: některá ze zadaných hodnot není číslo.","")</f>
        <v/>
      </c>
    </row>
    <row r="41" spans="1:5" x14ac:dyDescent="0.25">
      <c r="A41" s="132" t="str">
        <f>IF(OR(D25/'6_Cenová_nabidka - souhrn'!$C$9&lt;0.4,D25/'6_Cenová_nabidka - souhrn'!$C$9&gt;0.7),"Upozornění: úspora za 1 km pod rámec referenčního rozsahu dopravního výkonu (velký autobus) není v intervalu 40% - 70 % z JCDV.","")</f>
        <v>Upozornění: úspora za 1 km pod rámec referenčního rozsahu dopravního výkonu (velký autobus) není v intervalu 40% - 70 % z JCDV.</v>
      </c>
    </row>
    <row r="42" spans="1:5" x14ac:dyDescent="0.25">
      <c r="A42" s="24" t="str">
        <f>IF(OR(F25/'6_Cenová_nabidka - souhrn'!$E$9&lt;0.4,F25/'6_Cenová_nabidka - souhrn'!$E$9&gt;0.7),"Upozornění: úspora za 1 km pod rámec referenčního rozsahu dopravního výkonu (střední autobus) není v intervalu 40% - 70 % z JCDV.","")</f>
        <v>Upozornění: úspora za 1 km pod rámec referenčního rozsahu dopravního výkonu (střední autobus) není v intervalu 40% - 70 % z JCDV.</v>
      </c>
    </row>
    <row r="43" spans="1:5" x14ac:dyDescent="0.25">
      <c r="A43" s="24"/>
    </row>
    <row r="44" spans="1:5" x14ac:dyDescent="0.25">
      <c r="A44" s="24" t="str">
        <f>IF(OR((D14+D15)&gt;$B$36,(F14+F15)&gt;$C$36,(H14+H15)&gt;$D$36,D9&gt;$B$34,F9&gt;$C$34,H9&gt;$D$34),"Upozornění: hodnota v řádku č. 1, popř. součet hodnot zadaných v řádcích č. 6 a 7, nevyhovuje omezení.","")</f>
        <v/>
      </c>
    </row>
  </sheetData>
  <sheetProtection algorithmName="SHA-512" hashValue="6RJ0qXV3KQoEL1xvxq0YwuV0qAynwZBDPLih0K1d/0ie5LDo6rpmLQpYB/ofDzftpMjLimsu+uZpRep7xpnpCw==" saltValue="Llw6wYSsxMpWi2C54UB1pQ==" spinCount="100000" sheet="1" objects="1" scenarios="1"/>
  <dataConsolidate/>
  <mergeCells count="67">
    <mergeCell ref="B8:C8"/>
    <mergeCell ref="D8:E8"/>
    <mergeCell ref="F8:G8"/>
    <mergeCell ref="H8:I8"/>
    <mergeCell ref="A4:B4"/>
    <mergeCell ref="D6:I6"/>
    <mergeCell ref="D7:E7"/>
    <mergeCell ref="F7:G7"/>
    <mergeCell ref="H7:I7"/>
    <mergeCell ref="B9:C9"/>
    <mergeCell ref="D9:E9"/>
    <mergeCell ref="F9:G9"/>
    <mergeCell ref="B10:C10"/>
    <mergeCell ref="D10:E10"/>
    <mergeCell ref="F10:G10"/>
    <mergeCell ref="H9:I23"/>
    <mergeCell ref="B11:C11"/>
    <mergeCell ref="D11:E11"/>
    <mergeCell ref="F11:G11"/>
    <mergeCell ref="B12:C12"/>
    <mergeCell ref="D12:E12"/>
    <mergeCell ref="F12:G12"/>
    <mergeCell ref="B13:C13"/>
    <mergeCell ref="D13:E13"/>
    <mergeCell ref="F13:G13"/>
    <mergeCell ref="B14:C14"/>
    <mergeCell ref="D14:E14"/>
    <mergeCell ref="F14:G14"/>
    <mergeCell ref="B15:C15"/>
    <mergeCell ref="D15:E15"/>
    <mergeCell ref="F15:G15"/>
    <mergeCell ref="B16:C16"/>
    <mergeCell ref="D16:E16"/>
    <mergeCell ref="F16:G16"/>
    <mergeCell ref="B17:C17"/>
    <mergeCell ref="D17:E17"/>
    <mergeCell ref="F17:G17"/>
    <mergeCell ref="B18:C18"/>
    <mergeCell ref="D18:E18"/>
    <mergeCell ref="F18:G18"/>
    <mergeCell ref="B19:C19"/>
    <mergeCell ref="D19:E19"/>
    <mergeCell ref="F19:G19"/>
    <mergeCell ref="B20:C20"/>
    <mergeCell ref="D20:E20"/>
    <mergeCell ref="F20:G20"/>
    <mergeCell ref="B21:C21"/>
    <mergeCell ref="D21:E21"/>
    <mergeCell ref="F21:G21"/>
    <mergeCell ref="B22:C22"/>
    <mergeCell ref="D22:E22"/>
    <mergeCell ref="F22:G22"/>
    <mergeCell ref="B23:C23"/>
    <mergeCell ref="D23:E23"/>
    <mergeCell ref="F23:G23"/>
    <mergeCell ref="A25:C25"/>
    <mergeCell ref="D25:E25"/>
    <mergeCell ref="F25:G25"/>
    <mergeCell ref="H25:I25"/>
    <mergeCell ref="D36:E36"/>
    <mergeCell ref="D37:E37"/>
    <mergeCell ref="A26:C26"/>
    <mergeCell ref="D26:I26"/>
    <mergeCell ref="B32:E32"/>
    <mergeCell ref="D33:E33"/>
    <mergeCell ref="D34:E34"/>
    <mergeCell ref="D35:E35"/>
  </mergeCells>
  <pageMargins left="0.39370078740157483" right="0.39370078740157483" top="0.98425196850393704" bottom="0.59055118110236227" header="0.31496062992125984" footer="0.31496062992125984"/>
  <pageSetup paperSize="9" scale="86" orientation="landscape" r:id="rId1"/>
  <headerFooter>
    <oddHeader>&amp;LPříloha č.11 Zadávací dokumentace (5/7)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36"/>
  <sheetViews>
    <sheetView showGridLines="0" view="pageBreakPreview" zoomScale="80" zoomScaleNormal="80" zoomScaleSheetLayoutView="80" workbookViewId="0">
      <selection activeCell="L20" sqref="L20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71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38" t="s">
        <v>79</v>
      </c>
      <c r="B4" s="239"/>
      <c r="C4" s="104" t="str">
        <f>'1_Ident_udaje'!C5:D5</f>
        <v>Novoměstsko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A6" s="12"/>
      <c r="D6" s="294" t="s">
        <v>34</v>
      </c>
      <c r="E6" s="295"/>
      <c r="F6" s="295"/>
      <c r="G6" s="295"/>
      <c r="H6" s="295"/>
      <c r="I6" s="296"/>
    </row>
    <row r="7" spans="1:13" ht="24.95" customHeight="1" thickBot="1" x14ac:dyDescent="0.3">
      <c r="A7" s="43"/>
      <c r="B7" s="43"/>
      <c r="C7" s="43"/>
      <c r="D7" s="300" t="s">
        <v>35</v>
      </c>
      <c r="E7" s="301"/>
      <c r="F7" s="300" t="s">
        <v>36</v>
      </c>
      <c r="G7" s="301"/>
      <c r="H7" s="300" t="s">
        <v>37</v>
      </c>
      <c r="I7" s="302"/>
    </row>
    <row r="8" spans="1:13" ht="63" customHeight="1" thickBot="1" x14ac:dyDescent="0.3">
      <c r="A8" s="64" t="s">
        <v>28</v>
      </c>
      <c r="B8" s="284" t="s">
        <v>6</v>
      </c>
      <c r="C8" s="285"/>
      <c r="D8" s="286" t="s">
        <v>72</v>
      </c>
      <c r="E8" s="287"/>
      <c r="F8" s="286" t="s">
        <v>72</v>
      </c>
      <c r="G8" s="287"/>
      <c r="H8" s="286" t="s">
        <v>72</v>
      </c>
      <c r="I8" s="287"/>
    </row>
    <row r="9" spans="1:13" ht="15" customHeight="1" x14ac:dyDescent="0.25">
      <c r="A9" s="71">
        <v>1</v>
      </c>
      <c r="B9" s="232" t="s">
        <v>25</v>
      </c>
      <c r="C9" s="232"/>
      <c r="D9" s="297">
        <f>ROUND('5_Úspora_za_1 km pod rámec Ref'!D9,2)</f>
        <v>0</v>
      </c>
      <c r="E9" s="298"/>
      <c r="F9" s="297">
        <f>ROUND('5_Úspora_za_1 km pod rámec Ref'!F9,2)</f>
        <v>0</v>
      </c>
      <c r="G9" s="298"/>
      <c r="H9" s="297">
        <f>ROUND('5_Úspora_za_1 km pod rámec Ref'!H9,2)</f>
        <v>0</v>
      </c>
      <c r="I9" s="298"/>
    </row>
    <row r="10" spans="1:13" ht="15" customHeight="1" x14ac:dyDescent="0.25">
      <c r="A10" s="72">
        <v>2</v>
      </c>
      <c r="B10" s="216" t="s">
        <v>18</v>
      </c>
      <c r="C10" s="216"/>
      <c r="D10" s="297">
        <f>ROUND('5_Úspora_za_1 km pod rámec Ref'!D10,2)</f>
        <v>0</v>
      </c>
      <c r="E10" s="298"/>
      <c r="F10" s="297">
        <f>ROUND('5_Úspora_za_1 km pod rámec Ref'!F10,2)</f>
        <v>0</v>
      </c>
      <c r="G10" s="298"/>
      <c r="H10" s="297">
        <f>ROUND('5_Úspora_za_1 km pod rámec Ref'!H10,2)</f>
        <v>0</v>
      </c>
      <c r="I10" s="298"/>
    </row>
    <row r="11" spans="1:13" ht="15" customHeight="1" x14ac:dyDescent="0.25">
      <c r="A11" s="72">
        <v>3</v>
      </c>
      <c r="B11" s="216" t="s">
        <v>19</v>
      </c>
      <c r="C11" s="216"/>
      <c r="D11" s="297">
        <f>ROUND('5_Úspora_za_1 km pod rámec Ref'!D11,2)</f>
        <v>0</v>
      </c>
      <c r="E11" s="298"/>
      <c r="F11" s="297">
        <f>ROUND('5_Úspora_za_1 km pod rámec Ref'!F11,2)</f>
        <v>0</v>
      </c>
      <c r="G11" s="298"/>
      <c r="H11" s="297">
        <f>ROUND('5_Úspora_za_1 km pod rámec Ref'!H11,2)</f>
        <v>0</v>
      </c>
      <c r="I11" s="298"/>
    </row>
    <row r="12" spans="1:13" ht="15" customHeight="1" x14ac:dyDescent="0.25">
      <c r="A12" s="72">
        <v>4</v>
      </c>
      <c r="B12" s="216" t="s">
        <v>1</v>
      </c>
      <c r="C12" s="216"/>
      <c r="D12" s="271">
        <v>0</v>
      </c>
      <c r="E12" s="272"/>
      <c r="F12" s="271">
        <v>0</v>
      </c>
      <c r="G12" s="272"/>
      <c r="H12" s="271">
        <v>0</v>
      </c>
      <c r="I12" s="272"/>
    </row>
    <row r="13" spans="1:13" ht="15" customHeight="1" x14ac:dyDescent="0.25">
      <c r="A13" s="72">
        <v>5</v>
      </c>
      <c r="B13" s="216" t="s">
        <v>8</v>
      </c>
      <c r="C13" s="216"/>
      <c r="D13" s="271">
        <v>0</v>
      </c>
      <c r="E13" s="272"/>
      <c r="F13" s="271">
        <v>0</v>
      </c>
      <c r="G13" s="272"/>
      <c r="H13" s="271">
        <v>0</v>
      </c>
      <c r="I13" s="272"/>
    </row>
    <row r="14" spans="1:13" ht="15" customHeight="1" x14ac:dyDescent="0.25">
      <c r="A14" s="72">
        <v>6</v>
      </c>
      <c r="B14" s="216" t="s">
        <v>0</v>
      </c>
      <c r="C14" s="216"/>
      <c r="D14" s="297">
        <f>ROUND('5_Úspora_za_1 km pod rámec Ref'!D14,2)</f>
        <v>0</v>
      </c>
      <c r="E14" s="298"/>
      <c r="F14" s="297">
        <f>ROUND('5_Úspora_za_1 km pod rámec Ref'!F14,2)</f>
        <v>0</v>
      </c>
      <c r="G14" s="298"/>
      <c r="H14" s="297">
        <f>ROUND('5_Úspora_za_1 km pod rámec Ref'!H14,2)</f>
        <v>0</v>
      </c>
      <c r="I14" s="298"/>
    </row>
    <row r="15" spans="1:13" ht="15" customHeight="1" x14ac:dyDescent="0.25">
      <c r="A15" s="72">
        <v>7</v>
      </c>
      <c r="B15" s="216" t="s">
        <v>20</v>
      </c>
      <c r="C15" s="216"/>
      <c r="D15" s="297">
        <f>ROUND('5_Úspora_za_1 km pod rámec Ref'!D15,2)</f>
        <v>0</v>
      </c>
      <c r="E15" s="298"/>
      <c r="F15" s="297">
        <f>ROUND('5_Úspora_za_1 km pod rámec Ref'!F15,2)</f>
        <v>0</v>
      </c>
      <c r="G15" s="298"/>
      <c r="H15" s="297">
        <f>ROUND('5_Úspora_za_1 km pod rámec Ref'!H15,2)</f>
        <v>0</v>
      </c>
      <c r="I15" s="298"/>
    </row>
    <row r="16" spans="1:13" ht="15" customHeight="1" x14ac:dyDescent="0.25">
      <c r="A16" s="72">
        <v>8</v>
      </c>
      <c r="B16" s="216" t="s">
        <v>4</v>
      </c>
      <c r="C16" s="216"/>
      <c r="D16" s="297">
        <f>ROUND('5_Úspora_za_1 km pod rámec Ref'!D16,2)</f>
        <v>0</v>
      </c>
      <c r="E16" s="298"/>
      <c r="F16" s="297">
        <f>ROUND('5_Úspora_za_1 km pod rámec Ref'!F16,2)</f>
        <v>0</v>
      </c>
      <c r="G16" s="298"/>
      <c r="H16" s="297">
        <f>ROUND('5_Úspora_za_1 km pod rámec Ref'!H16,2)</f>
        <v>0</v>
      </c>
      <c r="I16" s="298"/>
    </row>
    <row r="17" spans="1:9" ht="15" customHeight="1" x14ac:dyDescent="0.25">
      <c r="A17" s="72">
        <v>9</v>
      </c>
      <c r="B17" s="216" t="s">
        <v>27</v>
      </c>
      <c r="C17" s="216"/>
      <c r="D17" s="297">
        <f>ROUND('5_Úspora_za_1 km pod rámec Ref'!D17,2)</f>
        <v>0</v>
      </c>
      <c r="E17" s="298"/>
      <c r="F17" s="297">
        <f>ROUND('5_Úspora_za_1 km pod rámec Ref'!F17,2)</f>
        <v>0</v>
      </c>
      <c r="G17" s="298"/>
      <c r="H17" s="297">
        <f>ROUND('5_Úspora_za_1 km pod rámec Ref'!H17,2)</f>
        <v>0</v>
      </c>
      <c r="I17" s="298"/>
    </row>
    <row r="18" spans="1:9" ht="15" customHeight="1" x14ac:dyDescent="0.25">
      <c r="A18" s="72">
        <v>10</v>
      </c>
      <c r="B18" s="216" t="s">
        <v>2</v>
      </c>
      <c r="C18" s="216"/>
      <c r="D18" s="271">
        <v>0</v>
      </c>
      <c r="E18" s="272"/>
      <c r="F18" s="271">
        <v>0</v>
      </c>
      <c r="G18" s="272"/>
      <c r="H18" s="271">
        <v>0</v>
      </c>
      <c r="I18" s="272"/>
    </row>
    <row r="19" spans="1:9" ht="15" customHeight="1" x14ac:dyDescent="0.25">
      <c r="A19" s="72">
        <v>11</v>
      </c>
      <c r="B19" s="216" t="s">
        <v>3</v>
      </c>
      <c r="C19" s="216"/>
      <c r="D19" s="271">
        <v>0</v>
      </c>
      <c r="E19" s="272"/>
      <c r="F19" s="271">
        <v>0</v>
      </c>
      <c r="G19" s="272"/>
      <c r="H19" s="271">
        <v>0</v>
      </c>
      <c r="I19" s="272"/>
    </row>
    <row r="20" spans="1:9" ht="15" customHeight="1" x14ac:dyDescent="0.25">
      <c r="A20" s="72">
        <v>12</v>
      </c>
      <c r="B20" s="216" t="s">
        <v>22</v>
      </c>
      <c r="C20" s="216"/>
      <c r="D20" s="297">
        <f>ROUND('5_Úspora_za_1 km pod rámec Ref'!D20,2)</f>
        <v>0</v>
      </c>
      <c r="E20" s="298"/>
      <c r="F20" s="297">
        <f>ROUND('5_Úspora_za_1 km pod rámec Ref'!F20,2)</f>
        <v>0</v>
      </c>
      <c r="G20" s="298"/>
      <c r="H20" s="297">
        <f>ROUND('5_Úspora_za_1 km pod rámec Ref'!H20,2)</f>
        <v>0</v>
      </c>
      <c r="I20" s="298"/>
    </row>
    <row r="21" spans="1:9" ht="15" customHeight="1" x14ac:dyDescent="0.25">
      <c r="A21" s="72">
        <v>13</v>
      </c>
      <c r="B21" s="216" t="s">
        <v>23</v>
      </c>
      <c r="C21" s="216"/>
      <c r="D21" s="297">
        <f>ROUND('5_Úspora_za_1 km pod rámec Ref'!D21,2)</f>
        <v>0</v>
      </c>
      <c r="E21" s="298"/>
      <c r="F21" s="297">
        <f>ROUND('5_Úspora_za_1 km pod rámec Ref'!F21,2)</f>
        <v>0</v>
      </c>
      <c r="G21" s="298"/>
      <c r="H21" s="297">
        <f>ROUND('5_Úspora_za_1 km pod rámec Ref'!H21,2)</f>
        <v>0</v>
      </c>
      <c r="I21" s="298"/>
    </row>
    <row r="22" spans="1:9" ht="15" customHeight="1" x14ac:dyDescent="0.25">
      <c r="A22" s="72">
        <v>14</v>
      </c>
      <c r="B22" s="216" t="s">
        <v>24</v>
      </c>
      <c r="C22" s="216"/>
      <c r="D22" s="297">
        <f>ROUND('5_Úspora_za_1 km pod rámec Ref'!D22,2)</f>
        <v>0</v>
      </c>
      <c r="E22" s="298"/>
      <c r="F22" s="297">
        <f>ROUND('5_Úspora_za_1 km pod rámec Ref'!F22,2)</f>
        <v>0</v>
      </c>
      <c r="G22" s="298"/>
      <c r="H22" s="297">
        <f>ROUND('5_Úspora_za_1 km pod rámec Ref'!H22,2)</f>
        <v>0</v>
      </c>
      <c r="I22" s="298"/>
    </row>
    <row r="23" spans="1:9" ht="15" customHeight="1" thickBot="1" x14ac:dyDescent="0.3">
      <c r="A23" s="73">
        <v>15</v>
      </c>
      <c r="B23" s="218" t="s">
        <v>26</v>
      </c>
      <c r="C23" s="218"/>
      <c r="D23" s="265">
        <v>0</v>
      </c>
      <c r="E23" s="266"/>
      <c r="F23" s="265">
        <v>0</v>
      </c>
      <c r="G23" s="266"/>
      <c r="H23" s="265">
        <v>0</v>
      </c>
      <c r="I23" s="266"/>
    </row>
    <row r="24" spans="1:9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</row>
    <row r="25" spans="1:9" ht="33.75" customHeight="1" thickBot="1" x14ac:dyDescent="0.3">
      <c r="A25" s="306" t="s">
        <v>81</v>
      </c>
      <c r="B25" s="307"/>
      <c r="C25" s="308"/>
      <c r="D25" s="250">
        <f>SUM(D9:E23)</f>
        <v>0</v>
      </c>
      <c r="E25" s="250"/>
      <c r="F25" s="299">
        <f>SUM(F9:G23)</f>
        <v>0</v>
      </c>
      <c r="G25" s="251"/>
      <c r="H25" s="250">
        <f>SUM(H9:I23)</f>
        <v>0</v>
      </c>
      <c r="I25" s="251"/>
    </row>
    <row r="26" spans="1:9" ht="30.75" customHeight="1" thickBot="1" x14ac:dyDescent="0.3">
      <c r="A26" s="303" t="s">
        <v>80</v>
      </c>
      <c r="B26" s="304"/>
      <c r="C26" s="305"/>
      <c r="D26" s="250">
        <f>ROUND((D25*'2_Spec_rozsahu_zakázky'!D18+'5_Úspora_za_1kmpodrámec Ref_pre'!F25*'2_Spec_rozsahu_zakázky'!F18+'5_Úspora_za_1kmpodrámec Ref_pre'!H25*'2_Spec_rozsahu_zakázky'!H18)/'2_Spec_rozsahu_zakázky'!D20:I20,2)</f>
        <v>0</v>
      </c>
      <c r="E26" s="250"/>
      <c r="F26" s="250"/>
      <c r="G26" s="250"/>
      <c r="H26" s="250"/>
      <c r="I26" s="251"/>
    </row>
    <row r="27" spans="1:9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9" x14ac:dyDescent="0.25">
      <c r="A28" s="43"/>
      <c r="B28" s="49"/>
    </row>
    <row r="31" spans="1:9" ht="15" x14ac:dyDescent="0.25">
      <c r="A31" s="60"/>
      <c r="B31" s="252" t="s">
        <v>77</v>
      </c>
      <c r="C31" s="252"/>
      <c r="D31" s="252"/>
      <c r="E31" s="252"/>
      <c r="F31" s="16"/>
    </row>
    <row r="32" spans="1:9" ht="15" x14ac:dyDescent="0.25">
      <c r="A32" s="62" t="s">
        <v>76</v>
      </c>
      <c r="B32" s="100" t="s">
        <v>44</v>
      </c>
      <c r="C32" s="100" t="s">
        <v>45</v>
      </c>
      <c r="D32" s="252" t="s">
        <v>46</v>
      </c>
      <c r="E32" s="252"/>
    </row>
    <row r="33" spans="1:13" x14ac:dyDescent="0.25">
      <c r="A33" s="62">
        <v>1</v>
      </c>
      <c r="B33" s="70">
        <v>8.3000000000000007</v>
      </c>
      <c r="C33" s="70">
        <v>7</v>
      </c>
      <c r="D33" s="253">
        <v>6.2</v>
      </c>
      <c r="E33" s="253"/>
      <c r="G33" s="25" t="s">
        <v>40</v>
      </c>
      <c r="H33" s="18"/>
      <c r="I33" s="18"/>
      <c r="J33" s="18"/>
      <c r="K33" s="19"/>
      <c r="L33" s="19"/>
      <c r="M33" s="19"/>
    </row>
    <row r="34" spans="1:13" x14ac:dyDescent="0.25">
      <c r="A34" s="58" t="s">
        <v>48</v>
      </c>
      <c r="B34" s="109">
        <f>D9</f>
        <v>0</v>
      </c>
      <c r="C34" s="109">
        <f>F9</f>
        <v>0</v>
      </c>
      <c r="D34" s="246">
        <f>H9</f>
        <v>0</v>
      </c>
      <c r="E34" s="246"/>
      <c r="G34" s="27" t="s">
        <v>42</v>
      </c>
      <c r="H34" s="20"/>
      <c r="I34" s="20"/>
      <c r="J34" s="20"/>
      <c r="K34" s="21"/>
      <c r="L34" s="21"/>
      <c r="M34" s="21"/>
    </row>
    <row r="35" spans="1:13" x14ac:dyDescent="0.25">
      <c r="A35" s="62" t="s">
        <v>47</v>
      </c>
      <c r="B35" s="70">
        <v>10.5</v>
      </c>
      <c r="C35" s="70">
        <v>10.5</v>
      </c>
      <c r="D35" s="253">
        <v>10.5</v>
      </c>
      <c r="E35" s="253"/>
      <c r="G35" s="57" t="s">
        <v>43</v>
      </c>
      <c r="H35" s="55"/>
      <c r="I35" s="55"/>
      <c r="J35" s="55"/>
      <c r="K35" s="55"/>
      <c r="L35" s="56"/>
      <c r="M35" s="56"/>
    </row>
    <row r="36" spans="1:13" x14ac:dyDescent="0.25">
      <c r="A36" s="58" t="s">
        <v>48</v>
      </c>
      <c r="B36" s="109">
        <f>D14+D15</f>
        <v>0</v>
      </c>
      <c r="C36" s="109">
        <f>F14+F15</f>
        <v>0</v>
      </c>
      <c r="D36" s="246">
        <f>H14+H15</f>
        <v>0</v>
      </c>
      <c r="E36" s="246"/>
    </row>
  </sheetData>
  <sheetProtection algorithmName="SHA-512" hashValue="EVV3hMfwbnOEGz5xei/qo5JPnTk0NeUQJft7fwaIWbpWMByMiWShHfKLcASO85FyE0wT0fjjM0nTj9OFByLhVA==" saltValue="/VGBm9f+ZzJHRdo3lF5SXw==" spinCount="100000" sheet="1" objects="1" scenarios="1"/>
  <dataConsolidate/>
  <mergeCells count="81">
    <mergeCell ref="D26:I26"/>
    <mergeCell ref="D25:E25"/>
    <mergeCell ref="F25:G25"/>
    <mergeCell ref="H25:I25"/>
    <mergeCell ref="F11:G11"/>
    <mergeCell ref="H11:I11"/>
    <mergeCell ref="D12:E12"/>
    <mergeCell ref="D17:E17"/>
    <mergeCell ref="D14:E14"/>
    <mergeCell ref="F14:G14"/>
    <mergeCell ref="H14:I14"/>
    <mergeCell ref="F12:G12"/>
    <mergeCell ref="D11:E11"/>
    <mergeCell ref="D13:E13"/>
    <mergeCell ref="H12:I12"/>
    <mergeCell ref="F17:G17"/>
    <mergeCell ref="F9:G9"/>
    <mergeCell ref="H9:I9"/>
    <mergeCell ref="D10:E10"/>
    <mergeCell ref="F10:G10"/>
    <mergeCell ref="H10:I10"/>
    <mergeCell ref="D9:E9"/>
    <mergeCell ref="F7:G7"/>
    <mergeCell ref="H7:I7"/>
    <mergeCell ref="D8:E8"/>
    <mergeCell ref="F8:G8"/>
    <mergeCell ref="H8:I8"/>
    <mergeCell ref="D7:E7"/>
    <mergeCell ref="F13:G13"/>
    <mergeCell ref="H13:I13"/>
    <mergeCell ref="D15:E15"/>
    <mergeCell ref="H16:I16"/>
    <mergeCell ref="D22:E22"/>
    <mergeCell ref="F22:G22"/>
    <mergeCell ref="H22:I22"/>
    <mergeCell ref="H17:I17"/>
    <mergeCell ref="D18:E18"/>
    <mergeCell ref="F18:G18"/>
    <mergeCell ref="H18:I18"/>
    <mergeCell ref="F15:G15"/>
    <mergeCell ref="H15:I15"/>
    <mergeCell ref="D16:E16"/>
    <mergeCell ref="F16:G16"/>
    <mergeCell ref="D23:E23"/>
    <mergeCell ref="F23:G23"/>
    <mergeCell ref="H23:I23"/>
    <mergeCell ref="D19:E19"/>
    <mergeCell ref="F19:G19"/>
    <mergeCell ref="H19:I19"/>
    <mergeCell ref="B21:C21"/>
    <mergeCell ref="D20:E20"/>
    <mergeCell ref="F20:G20"/>
    <mergeCell ref="H20:I20"/>
    <mergeCell ref="D21:E21"/>
    <mergeCell ref="F21:G21"/>
    <mergeCell ref="H21:I21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A4:B4"/>
    <mergeCell ref="D35:E35"/>
    <mergeCell ref="D36:E36"/>
    <mergeCell ref="A25:C25"/>
    <mergeCell ref="A26:C26"/>
    <mergeCell ref="D6:I6"/>
    <mergeCell ref="B31:E31"/>
    <mergeCell ref="D32:E32"/>
    <mergeCell ref="D33:E33"/>
    <mergeCell ref="D34:E34"/>
    <mergeCell ref="B8:C8"/>
    <mergeCell ref="B22:C22"/>
    <mergeCell ref="B23:C23"/>
    <mergeCell ref="B15:C15"/>
    <mergeCell ref="B16:C16"/>
    <mergeCell ref="B17:C17"/>
  </mergeCells>
  <conditionalFormatting sqref="B36">
    <cfRule type="cellIs" dxfId="2" priority="3" operator="greaterThan">
      <formula>$B$35</formula>
    </cfRule>
  </conditionalFormatting>
  <conditionalFormatting sqref="C36">
    <cfRule type="cellIs" dxfId="1" priority="2" operator="greaterThan">
      <formula>$C$35</formula>
    </cfRule>
  </conditionalFormatting>
  <conditionalFormatting sqref="D36:E36">
    <cfRule type="cellIs" dxfId="0" priority="1" operator="greaterThan">
      <formula>$D$35</formula>
    </cfRule>
  </conditionalFormatting>
  <dataValidations count="5">
    <dataValidation type="custom" allowBlank="1" showInputMessage="1" showErrorMessage="1" errorTitle="Chybné zadání" error="Hodnotu lze zadat s přesností maximálně 2 desetinných míst." sqref="D20:I22 D10:I11 D16:I17">
      <formula1>OR(MOD(D10*100,1)=0,MOD(1000*D10,10)&lt;0.0000000001,10-MOD(1000*D10,10)&lt;0.0000000001)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9">
      <formula1>AND(OR(MOD(1000*H9,10)=0,MOD(1000*H9,10)&lt;0.0000000001,10-MOD(1000*H9,10)&lt;0.0000000001),H9&lt;=$D$33)</formula1>
    </dataValidation>
    <dataValidation type="custom" allowBlank="1" showInputMessage="1" showErrorMessage="1" errorTitle="Chybné zadání" error="Hodnotu lze zadat s přesností maximálně dvou desetinných míst. Součet nákladů položek pod řádky č. 6 a 7 musí být v povoleném intervalu." sqref="D14:I15">
      <formula1>OR(MOD(1000*D14,10)=0,MOD(1000*D14,10)&lt;0.0000000001,10-MOD(1000*D14,10)&lt;0.0000000001)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9">
      <formula1>AND(OR(MOD(1000*D9,10)=0,MOD(1000*D9,10)&lt;0.0000000001,10-MOD(1000*D9,10)&lt;0.0000000001),D9&lt;=$B$33)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F9:G9">
      <formula1>AND(OR(MOD(1000*F9,10)=0,MOD(1000*F9,10)&lt;0.0000000001,10-MOD(1000*F9,10)&lt;0.0000000001),F9&lt;=$C$33)</formula1>
    </dataValidation>
  </dataValidations>
  <pageMargins left="0.39370078740157483" right="0.39370078740157483" top="0.98425196850393704" bottom="0.59055118110236227" header="0.31496062992125984" footer="0.31496062992125984"/>
  <pageSetup paperSize="9" scale="77" orientation="landscape" r:id="rId1"/>
  <headerFooter>
    <oddHeader>&amp;LPříloha č.11 Zadávací dokumentace (1/7)&amp;R&amp;16Oblast BROUMOVSKO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M52"/>
  <sheetViews>
    <sheetView showGridLines="0" view="pageBreakPreview" zoomScale="80" zoomScaleNormal="90" zoomScaleSheetLayoutView="80" workbookViewId="0">
      <selection activeCell="A2" sqref="A2"/>
    </sheetView>
  </sheetViews>
  <sheetFormatPr defaultRowHeight="14.25" x14ac:dyDescent="0.25"/>
  <cols>
    <col min="1" max="1" width="21.7109375" style="13" customWidth="1"/>
    <col min="2" max="2" width="46.140625" style="13" customWidth="1"/>
    <col min="3" max="8" width="9.7109375" style="13" customWidth="1"/>
    <col min="9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56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103" t="str">
        <f>'1_Ident_udaje'!A5:B5</f>
        <v>Výběrová oblast č. 3</v>
      </c>
      <c r="B4" s="105" t="str">
        <f>'1_Ident_udaje'!C5</f>
        <v>Novoměstsko</v>
      </c>
      <c r="C4" s="50"/>
      <c r="D4" s="47"/>
      <c r="E4" s="50"/>
      <c r="F4" s="47"/>
      <c r="G4" s="50"/>
      <c r="H4" s="47"/>
    </row>
    <row r="5" spans="1:13" s="16" customFormat="1" ht="15.75" thickBot="1" x14ac:dyDescent="0.3">
      <c r="A5" s="43"/>
      <c r="B5" s="43"/>
      <c r="C5" s="50"/>
      <c r="D5" s="47"/>
      <c r="E5" s="50"/>
      <c r="F5" s="47"/>
      <c r="G5" s="50"/>
      <c r="H5" s="47"/>
    </row>
    <row r="6" spans="1:13" s="16" customFormat="1" ht="24.95" customHeight="1" thickBot="1" x14ac:dyDescent="0.3">
      <c r="A6" s="43"/>
      <c r="B6" s="43"/>
      <c r="C6" s="294" t="s">
        <v>34</v>
      </c>
      <c r="D6" s="295"/>
      <c r="E6" s="295"/>
      <c r="F6" s="295"/>
      <c r="G6" s="295"/>
      <c r="H6" s="296"/>
    </row>
    <row r="7" spans="1:13" s="16" customFormat="1" ht="24.95" customHeight="1" thickBot="1" x14ac:dyDescent="0.3">
      <c r="A7" s="43"/>
      <c r="B7" s="68"/>
      <c r="C7" s="300" t="s">
        <v>35</v>
      </c>
      <c r="D7" s="301"/>
      <c r="E7" s="300" t="s">
        <v>36</v>
      </c>
      <c r="F7" s="301"/>
      <c r="G7" s="300" t="s">
        <v>37</v>
      </c>
      <c r="H7" s="302"/>
    </row>
    <row r="8" spans="1:13" s="16" customFormat="1" ht="34.5" customHeight="1" thickBot="1" x14ac:dyDescent="0.3">
      <c r="A8" s="64" t="s">
        <v>28</v>
      </c>
      <c r="B8" s="74" t="s">
        <v>6</v>
      </c>
      <c r="C8" s="317" t="s">
        <v>29</v>
      </c>
      <c r="D8" s="318"/>
      <c r="E8" s="315" t="s">
        <v>5</v>
      </c>
      <c r="F8" s="318"/>
      <c r="G8" s="315" t="s">
        <v>7</v>
      </c>
      <c r="H8" s="316"/>
    </row>
    <row r="9" spans="1:13" s="16" customFormat="1" ht="35.1" customHeight="1" x14ac:dyDescent="0.25">
      <c r="A9" s="72">
        <v>1</v>
      </c>
      <c r="B9" s="75" t="s">
        <v>75</v>
      </c>
      <c r="C9" s="320">
        <f>SUM('3_Nákladove_položky_prep'!E9:F23)</f>
        <v>0.27</v>
      </c>
      <c r="D9" s="320"/>
      <c r="E9" s="320">
        <f>SUM('3_Nákladove_položky_prep'!I9:J23)</f>
        <v>0.27</v>
      </c>
      <c r="F9" s="320"/>
      <c r="G9" s="309"/>
      <c r="H9" s="310"/>
    </row>
    <row r="10" spans="1:13" s="16" customFormat="1" ht="35.1" customHeight="1" x14ac:dyDescent="0.25">
      <c r="A10" s="76">
        <v>2</v>
      </c>
      <c r="B10" s="77" t="s">
        <v>73</v>
      </c>
      <c r="C10" s="321">
        <f>'4_Nákl_na_1kmnad rámec_Ref_prep'!D25</f>
        <v>0</v>
      </c>
      <c r="D10" s="322"/>
      <c r="E10" s="321">
        <f>'4_Nákl_na_1kmnad rámec_Ref_prep'!F25</f>
        <v>0</v>
      </c>
      <c r="F10" s="322"/>
      <c r="G10" s="311"/>
      <c r="H10" s="312"/>
    </row>
    <row r="11" spans="1:13" s="16" customFormat="1" ht="35.1" customHeight="1" x14ac:dyDescent="0.25">
      <c r="A11" s="76">
        <v>3</v>
      </c>
      <c r="B11" s="77" t="s">
        <v>74</v>
      </c>
      <c r="C11" s="321">
        <f>'5_Úspora_za_1kmpodrámec Ref_pre'!D25</f>
        <v>0</v>
      </c>
      <c r="D11" s="322"/>
      <c r="E11" s="321">
        <f>'5_Úspora_za_1kmpodrámec Ref_pre'!F25</f>
        <v>0</v>
      </c>
      <c r="F11" s="322"/>
      <c r="G11" s="311"/>
      <c r="H11" s="312"/>
    </row>
    <row r="12" spans="1:13" ht="35.1" customHeight="1" thickBot="1" x14ac:dyDescent="0.3">
      <c r="A12" s="73">
        <v>4</v>
      </c>
      <c r="B12" s="108" t="s">
        <v>88</v>
      </c>
      <c r="C12" s="319">
        <f>SUM('3_Nákladove_položky_prep'!F9:F23)*'2_Spec_rozsahu_zakázky'!D18/'2_Spec_rozsahu_zakázky'!D12</f>
        <v>19315.138965517242</v>
      </c>
      <c r="D12" s="319"/>
      <c r="E12" s="319">
        <f>SUM('3_Nákladove_položky_prep'!J9:J23)*'2_Spec_rozsahu_zakázky'!F18/'2_Spec_rozsahu_zakázky'!F12</f>
        <v>25986.998571428576</v>
      </c>
      <c r="F12" s="319"/>
      <c r="G12" s="313"/>
      <c r="H12" s="314"/>
    </row>
    <row r="13" spans="1:13" ht="15" x14ac:dyDescent="0.25">
      <c r="A13" s="12"/>
      <c r="B13" s="12"/>
      <c r="C13" s="12"/>
      <c r="D13" s="12"/>
      <c r="E13" s="12"/>
      <c r="F13" s="12"/>
      <c r="G13" s="45"/>
      <c r="H13" s="78"/>
    </row>
    <row r="14" spans="1:13" ht="15" hidden="1" x14ac:dyDescent="0.25">
      <c r="D14" s="12"/>
      <c r="E14" s="12"/>
      <c r="F14" s="12"/>
      <c r="G14" s="45"/>
      <c r="H14" s="78"/>
    </row>
    <row r="15" spans="1:13" ht="15" hidden="1" x14ac:dyDescent="0.25">
      <c r="A15" s="12"/>
      <c r="B15" s="12"/>
      <c r="C15" s="12"/>
      <c r="D15" s="12"/>
      <c r="E15" s="12"/>
      <c r="F15" s="12"/>
      <c r="G15" s="45"/>
      <c r="H15" s="78"/>
    </row>
    <row r="16" spans="1:13" ht="12.75" hidden="1" customHeight="1" x14ac:dyDescent="0.25">
      <c r="C16" s="12"/>
      <c r="D16" s="12"/>
      <c r="E16" s="12"/>
      <c r="F16" s="12"/>
      <c r="G16" s="45"/>
      <c r="H16" s="78"/>
      <c r="I16" s="140"/>
    </row>
    <row r="17" spans="1:9" ht="12.75" hidden="1" customHeight="1" x14ac:dyDescent="0.25">
      <c r="C17" s="12"/>
      <c r="D17" s="12"/>
      <c r="E17" s="12"/>
      <c r="F17" s="12"/>
      <c r="G17" s="45"/>
      <c r="H17" s="78"/>
      <c r="I17" s="140"/>
    </row>
    <row r="18" spans="1:9" ht="15" hidden="1" x14ac:dyDescent="0.25">
      <c r="A18" s="12"/>
      <c r="B18" s="12"/>
      <c r="C18" s="12"/>
      <c r="D18" s="12"/>
      <c r="E18" s="12"/>
      <c r="F18" s="12"/>
      <c r="G18" s="45"/>
      <c r="H18" s="78"/>
    </row>
    <row r="19" spans="1:9" ht="15" hidden="1" x14ac:dyDescent="0.25">
      <c r="A19" s="12"/>
      <c r="B19" s="12"/>
      <c r="C19" s="12"/>
      <c r="D19" s="12"/>
      <c r="E19" s="12"/>
      <c r="F19" s="12"/>
      <c r="G19" s="45"/>
      <c r="H19" s="78"/>
    </row>
    <row r="20" spans="1:9" x14ac:dyDescent="0.25">
      <c r="C20" s="25" t="s">
        <v>90</v>
      </c>
      <c r="D20" s="19"/>
      <c r="E20" s="19"/>
      <c r="F20" s="19"/>
      <c r="G20" s="19"/>
      <c r="H20" s="19"/>
    </row>
    <row r="21" spans="1:9" x14ac:dyDescent="0.25">
      <c r="C21" s="57" t="s">
        <v>43</v>
      </c>
      <c r="D21" s="79"/>
      <c r="E21" s="79"/>
      <c r="F21" s="79"/>
      <c r="G21" s="79"/>
      <c r="H21" s="79"/>
    </row>
    <row r="24" spans="1:9" x14ac:dyDescent="0.25">
      <c r="A24" s="13" t="s">
        <v>91</v>
      </c>
    </row>
    <row r="25" spans="1:9" x14ac:dyDescent="0.25">
      <c r="A25" s="140" t="str">
        <f>IF(AND($C$52="ne",B25&lt;&gt;""),"List č. 3","")</f>
        <v/>
      </c>
      <c r="B25" s="138" t="str">
        <f>'3_Nákladove_položky'!A38</f>
        <v/>
      </c>
    </row>
    <row r="26" spans="1:9" x14ac:dyDescent="0.25">
      <c r="A26" s="140" t="str">
        <f>IF(AND($C$52="ne",B26&lt;&gt;""),"List č. 3","")</f>
        <v/>
      </c>
      <c r="B26" s="139" t="str">
        <f>'3_Nákladove_položky'!A39</f>
        <v/>
      </c>
    </row>
    <row r="27" spans="1:9" x14ac:dyDescent="0.25">
      <c r="A27" s="140" t="str">
        <f>IF(AND($C$52="ne",B27&lt;&gt;""),"List č. 4","")</f>
        <v/>
      </c>
      <c r="B27" s="139" t="str">
        <f>'4_Nákl_na_1 km nad rámec_Ref'!A40</f>
        <v/>
      </c>
    </row>
    <row r="28" spans="1:9" x14ac:dyDescent="0.25">
      <c r="A28" s="140" t="str">
        <f>IF(AND($C$52="ne",B28&lt;&gt;""),"List č. 4","")</f>
        <v>List č. 4</v>
      </c>
      <c r="B28" s="139" t="str">
        <f>'4_Nákl_na_1 km nad rámec_Ref'!A41</f>
        <v>Upozornění: náklady na 1 km nad rámec referenčního rozsahu dopravního výkonu (velký autobus) nejsou v intervalu 40% - 70 % z JCDV.</v>
      </c>
    </row>
    <row r="29" spans="1:9" x14ac:dyDescent="0.25">
      <c r="A29" s="140" t="str">
        <f>IF(AND($C$52="ne",B29&lt;&gt;""),"List č. 4","")</f>
        <v>List č. 4</v>
      </c>
      <c r="B29" s="139" t="str">
        <f>'4_Nákl_na_1 km nad rámec_Ref'!A42</f>
        <v>Upozornění: náklady na 1 km nad rámec referenčního rozsahu dopravního výkonu (střední autobus) nejsou v intervalu 40% - 70 % z JCDV.</v>
      </c>
    </row>
    <row r="30" spans="1:9" x14ac:dyDescent="0.25">
      <c r="A30" s="140"/>
      <c r="B30" s="139"/>
    </row>
    <row r="31" spans="1:9" x14ac:dyDescent="0.25">
      <c r="A31" s="140" t="str">
        <f>IF(AND($C$52="ne",B31&lt;&gt;""),"List č. 4","")</f>
        <v/>
      </c>
      <c r="B31" s="139" t="str">
        <f>'4_Nákl_na_1 km nad rámec_Ref'!A44</f>
        <v/>
      </c>
    </row>
    <row r="32" spans="1:9" x14ac:dyDescent="0.25">
      <c r="A32" s="140" t="str">
        <f>IF(AND($C$52="ne",B32&lt;&gt;""),"List č. 5","")</f>
        <v/>
      </c>
      <c r="B32" s="139" t="str">
        <f>'5_Úspora_za_1 km pod rámec Ref'!A40</f>
        <v/>
      </c>
    </row>
    <row r="33" spans="1:2" x14ac:dyDescent="0.25">
      <c r="A33" s="140" t="str">
        <f>IF(AND($C$52="ne",B33&lt;&gt;""),"List č. 5","")</f>
        <v>List č. 5</v>
      </c>
      <c r="B33" s="139" t="str">
        <f>'5_Úspora_za_1 km pod rámec Ref'!A41</f>
        <v>Upozornění: úspora za 1 km pod rámec referenčního rozsahu dopravního výkonu (velký autobus) není v intervalu 40% - 70 % z JCDV.</v>
      </c>
    </row>
    <row r="34" spans="1:2" x14ac:dyDescent="0.25">
      <c r="A34" s="140" t="str">
        <f>IF(AND($C$52="ne",B34&lt;&gt;""),"List č. 5","")</f>
        <v>List č. 5</v>
      </c>
      <c r="B34" s="139" t="str">
        <f>'5_Úspora_za_1 km pod rámec Ref'!A42</f>
        <v>Upozornění: úspora za 1 km pod rámec referenčního rozsahu dopravního výkonu (střední autobus) není v intervalu 40% - 70 % z JCDV.</v>
      </c>
    </row>
    <row r="35" spans="1:2" x14ac:dyDescent="0.25">
      <c r="A35" s="140"/>
      <c r="B35" s="139"/>
    </row>
    <row r="36" spans="1:2" x14ac:dyDescent="0.25">
      <c r="A36" s="140" t="str">
        <f>IF(AND($C$52="ne",B36&lt;&gt;""),"List č. 5","")</f>
        <v/>
      </c>
      <c r="B36" s="139" t="str">
        <f>'5_Úspora_za_1 km pod rámec Ref'!A44</f>
        <v/>
      </c>
    </row>
    <row r="37" spans="1:2" x14ac:dyDescent="0.25">
      <c r="A37" s="140" t="str">
        <f>IF(AND($C$52="ne",B37&lt;&gt;""),"Obecné","")</f>
        <v/>
      </c>
      <c r="B37" s="139" t="str">
        <f>IF(OR(C9&gt;29,E9&gt;27,G9&gt;26),"Upozornění: cenová nabídka převyšuje maximální možnou výši nabídkové ceny.","")</f>
        <v/>
      </c>
    </row>
    <row r="52" spans="1:3" x14ac:dyDescent="0.25">
      <c r="A52" s="145" t="s">
        <v>87</v>
      </c>
      <c r="B52" s="145"/>
      <c r="C52" s="145" t="str">
        <f>IF(AND(B25="",B26="",B27="",B28="",B29="",B30="",B31="",B32="",B33="",B34="",B35="",B36="",B37=""),"ano","ne")</f>
        <v>ne</v>
      </c>
    </row>
  </sheetData>
  <sheetProtection algorithmName="SHA-512" hashValue="RxJawNvreOKiiI97DXPiukbqWxf18ZnJywzAREUUeGo+FXJ+t3+VPDvSihs4rk7ZHFskXsKu6G91F1rhwtzjaQ==" saltValue="2wI2MgtW+3YLjAHagYzjJw==" spinCount="100000" sheet="1" objects="1" scenarios="1"/>
  <mergeCells count="16">
    <mergeCell ref="G9:H12"/>
    <mergeCell ref="C6:H6"/>
    <mergeCell ref="C7:D7"/>
    <mergeCell ref="E7:F7"/>
    <mergeCell ref="G7:H7"/>
    <mergeCell ref="G8:H8"/>
    <mergeCell ref="C8:D8"/>
    <mergeCell ref="E12:F12"/>
    <mergeCell ref="E8:F8"/>
    <mergeCell ref="E9:F9"/>
    <mergeCell ref="C9:D9"/>
    <mergeCell ref="C12:D12"/>
    <mergeCell ref="C10:D10"/>
    <mergeCell ref="C11:D11"/>
    <mergeCell ref="E10:F10"/>
    <mergeCell ref="E11:F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(6/7)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vqXtaoRAC0Z/epRV7yfXI2NyMwE=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EhUa9CuLni+1iwz9IYxTseHOazE=</DigestValue>
    </Reference>
  </SignedInfo>
  <SignatureValue>Yy4OE7wNUwuYRvSkikuvqTNN+4dQiy5zn5w+kEEEXVhBEpu0rHoQzfzvpzBcWHNxVTbIUuQK9haM
4LP0iVsoFdKzi87aD+xa2q7fxrKLvPssjiOivLFCi45I/B8tR0hh0UjKHXkLD/RencAeRckzsTT+
KQj87bAJCOfgsvua52IYil5afwswEjKpd06fttVOsY0lPnyrGCvBtKFbKD8ki+47aIZFj3rtaBcj
/rsCPnTfNps1EgUlGUQ1hC1jj68YyExzKSKYwSHqMblY/NXqAxuQBYTSPJBiPlvnDGhPHcgWyQ7M
FHtvWtGi5tDFwec8ZkG+6JnpnuzeCmjw4a1PVA==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printerSettings/printerSettings8.bin?ContentType=application/vnd.openxmlformats-officedocument.spreadsheetml.printerSettings">
        <DigestMethod Algorithm="http://www.w3.org/2000/09/xmldsig#sha1"/>
        <DigestValue>qETf5aVeyNzuntPalXGS1JRA+JU=</DigestValue>
      </Reference>
      <Reference URI="/xl/comments1.xml?ContentType=application/vnd.openxmlformats-officedocument.spreadsheetml.comments+xml">
        <DigestMethod Algorithm="http://www.w3.org/2000/09/xmldsig#sha1"/>
        <DigestValue>wHHlTUAxrzCvoDHd9BHvIHdjLVk=</DigestValue>
      </Reference>
      <Reference URI="/xl/comments2.xml?ContentType=application/vnd.openxmlformats-officedocument.spreadsheetml.comments+xml">
        <DigestMethod Algorithm="http://www.w3.org/2000/09/xmldsig#sha1"/>
        <DigestValue>WIfAwTBqyED6HrJ8/RZD9++H+bI=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H+3bv4aFH7rtCjSnDGOmIRCRpow=</DigestValue>
      </Reference>
      <Reference URI="/xl/worksheets/sheet6.xml?ContentType=application/vnd.openxmlformats-officedocument.spreadsheetml.worksheet+xml">
        <DigestMethod Algorithm="http://www.w3.org/2000/09/xmldsig#sha1"/>
        <DigestValue>sKDk/VACONXU25J6XgTM8J3LQig=</DigestValue>
      </Reference>
      <Reference URI="/xl/worksheets/sheet7.xml?ContentType=application/vnd.openxmlformats-officedocument.spreadsheetml.worksheet+xml">
        <DigestMethod Algorithm="http://www.w3.org/2000/09/xmldsig#sha1"/>
        <DigestValue>jFfsa0/1BFYBOmpiIl+CLR44pAE=</DigestValue>
      </Reference>
      <Reference URI="/xl/worksheets/sheet5.xml?ContentType=application/vnd.openxmlformats-officedocument.spreadsheetml.worksheet+xml">
        <DigestMethod Algorithm="http://www.w3.org/2000/09/xmldsig#sha1"/>
        <DigestValue>Yt2FzJrVWVKRDf2b3BZmO/I/mjU=</DigestValue>
      </Reference>
      <Reference URI="/xl/comments4.xml?ContentType=application/vnd.openxmlformats-officedocument.spreadsheetml.comments+xml">
        <DigestMethod Algorithm="http://www.w3.org/2000/09/xmldsig#sha1"/>
        <DigestValue>2nfsTHXH9a8sb1yad9d5WYPZjCs=</DigestValue>
      </Reference>
      <Reference URI="/xl/calcChain.xml?ContentType=application/vnd.openxmlformats-officedocument.spreadsheetml.calcChain+xml">
        <DigestMethod Algorithm="http://www.w3.org/2000/09/xmldsig#sha1"/>
        <DigestValue>sPk6/Ui7qoYcbtjtzH3+Xu01KsY=</DigestValue>
      </Reference>
      <Reference URI="/xl/comments3.xml?ContentType=application/vnd.openxmlformats-officedocument.spreadsheetml.comments+xml">
        <DigestMethod Algorithm="http://www.w3.org/2000/09/xmldsig#sha1"/>
        <DigestValue>2nfsTHXH9a8sb1yad9d5WYPZjCs=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NdWa4mPMhz1YpYogU5riVK0Q3/c=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cnFjpcT8YIYTwLGCG0K9Duf8jH0=</DigestValue>
      </Reference>
      <Reference URI="/xl/worksheets/sheet8.xml?ContentType=application/vnd.openxmlformats-officedocument.spreadsheetml.worksheet+xml">
        <DigestMethod Algorithm="http://www.w3.org/2000/09/xmldsig#sha1"/>
        <DigestValue>FJku+Lxdm4+a6lO3MSxmFTVVnMk=</DigestValue>
      </Reference>
      <Reference URI="/xl/worksheets/sheet9.xml?ContentType=application/vnd.openxmlformats-officedocument.spreadsheetml.worksheet+xml">
        <DigestMethod Algorithm="http://www.w3.org/2000/09/xmldsig#sha1"/>
        <DigestValue>V349jfSd8Kn4xuj/A6mTwBRoPAA=</DigestValue>
      </Reference>
      <Reference URI="/xl/worksheets/sheet10.xml?ContentType=application/vnd.openxmlformats-officedocument.spreadsheetml.worksheet+xml">
        <DigestMethod Algorithm="http://www.w3.org/2000/09/xmldsig#sha1"/>
        <DigestValue>1Do4AQLZZUvtaWIDJ63e/P+5D8A=</DigestValue>
      </Reference>
      <Reference URI="/xl/drawings/vmlDrawing3.vml?ContentType=application/vnd.openxmlformats-officedocument.vmlDrawing">
        <DigestMethod Algorithm="http://www.w3.org/2000/09/xmldsig#sha1"/>
        <DigestValue>Cmfkqp980N39x4dGbCsoW4yM3KU=</DigestValue>
      </Reference>
      <Reference URI="/xl/drawings/vmlDrawing4.vml?ContentType=application/vnd.openxmlformats-officedocument.vmlDrawing">
        <DigestMethod Algorithm="http://www.w3.org/2000/09/xmldsig#sha1"/>
        <DigestValue>QBT79091x309MTnZCTAAcbtxIOA=</DigestValue>
      </Reference>
      <Reference URI="/xl/worksheets/sheet3.xml?ContentType=application/vnd.openxmlformats-officedocument.spreadsheetml.worksheet+xml">
        <DigestMethod Algorithm="http://www.w3.org/2000/09/xmldsig#sha1"/>
        <DigestValue>4G0LUS8IxTZ/UffQ8nTESjSzR8E=</DigestValue>
      </Reference>
      <Reference URI="/xl/worksheets/sheet2.xml?ContentType=application/vnd.openxmlformats-officedocument.spreadsheetml.worksheet+xml">
        <DigestMethod Algorithm="http://www.w3.org/2000/09/xmldsig#sha1"/>
        <DigestValue>xFiAmOWJT5SSwcGYWcpxVReDROw=</DigestValue>
      </Reference>
      <Reference URI="/xl/worksheets/sheet4.xml?ContentType=application/vnd.openxmlformats-officedocument.spreadsheetml.worksheet+xml">
        <DigestMethod Algorithm="http://www.w3.org/2000/09/xmldsig#sha1"/>
        <DigestValue>jQirpGohDaZ2RD8JWfbFloKLiF4=</DigestValue>
      </Reference>
      <Reference URI="/xl/workbook.xml?ContentType=application/vnd.openxmlformats-officedocument.spreadsheetml.sheet.main+xml">
        <DigestMethod Algorithm="http://www.w3.org/2000/09/xmldsig#sha1"/>
        <DigestValue>1PpG2EOGwqLKZh/e1UqX1FFbEEc=</DigestValue>
      </Reference>
      <Reference URI="/xl/drawings/vmlDrawing1.vml?ContentType=application/vnd.openxmlformats-officedocument.vmlDrawing">
        <DigestMethod Algorithm="http://www.w3.org/2000/09/xmldsig#sha1"/>
        <DigestValue>ts5b36dqyC6taDUVBjF+MRv1kmw=</DigestValue>
      </Reference>
      <Reference URI="/xl/worksheets/sheet1.xml?ContentType=application/vnd.openxmlformats-officedocument.spreadsheetml.worksheet+xml">
        <DigestMethod Algorithm="http://www.w3.org/2000/09/xmldsig#sha1"/>
        <DigestValue>xaW1NppHqE0VcR8lj7GuXUpEFGk=</DigestValue>
      </Reference>
      <Reference URI="/xl/drawings/vmlDrawing2.vml?ContentType=application/vnd.openxmlformats-officedocument.vmlDrawing">
        <DigestMethod Algorithm="http://www.w3.org/2000/09/xmldsig#sha1"/>
        <DigestValue>5XX6zZDqa4fFfHHKsZ/lulA7WBo=</DigestValue>
      </Reference>
      <Reference URI="/xl/sharedStrings.xml?ContentType=application/vnd.openxmlformats-officedocument.spreadsheetml.sharedStrings+xml">
        <DigestMethod Algorithm="http://www.w3.org/2000/09/xmldsig#sha1"/>
        <DigestValue>xNe14spBnX2vTMxR0hj86/lRWjI=</DigestValue>
      </Reference>
      <Reference URI="/xl/styles.xml?ContentType=application/vnd.openxmlformats-officedocument.spreadsheetml.styles+xml">
        <DigestMethod Algorithm="http://www.w3.org/2000/09/xmldsig#sha1"/>
        <DigestValue>hCn5Wx5OsvP0Jsc2ERYgWZbfeqI=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U0L15DwDVmdYAPimq4TzFYM9QJQ=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1Oj3pj6Rse3sMIpN7YeNCYWDlwI=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iIvMOFgZz4KayysoUVpOxdAoWh4=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cUy8FHYIM3oupUCrlpEw5ddU3dI=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JOOQerJLkpl2nXpDroRrGtiX5yw=</DigestValue>
      </Reference>
    </Manifest>
    <SignatureProperties>
      <SignatureProperty Id="idSignatureTime" Target="#idPackageSignature">
        <mdssi:SignatureTime>
          <mdssi:Format>YYYY-MM-DDThh:mm:ssTZD</mdssi:Format>
          <mdssi:Value>2015-09-16T13:58:43Z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2015-09-16T13:58:43Z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1_Ident_udaje</vt:lpstr>
      <vt:lpstr>2_Spec_rozsahu_zakázky</vt:lpstr>
      <vt:lpstr>3_Nákladove_položky</vt:lpstr>
      <vt:lpstr>3_Nákladove_položky_prep</vt:lpstr>
      <vt:lpstr>4_Nákl_na_1 km nad rámec_Ref</vt:lpstr>
      <vt:lpstr>4_Nákl_na_1kmnad rámec_Ref_prep</vt:lpstr>
      <vt:lpstr>5_Úspora_za_1 km pod rámec Ref</vt:lpstr>
      <vt:lpstr>5_Úspora_za_1kmpodrámec Ref_pre</vt:lpstr>
      <vt:lpstr>6_Cenová_nabidka - souhrn</vt:lpstr>
      <vt:lpstr>7_Hodnotíci kriteria</vt:lpstr>
      <vt:lpstr>'1_Ident_udaje'!Oblast_tisku</vt:lpstr>
      <vt:lpstr>'2_Spec_rozsahu_zakázky'!Oblast_tisku</vt:lpstr>
      <vt:lpstr>'3_Nákladove_položky'!Oblast_tisku</vt:lpstr>
      <vt:lpstr>'3_Nákladove_položky_prep'!Oblast_tisku</vt:lpstr>
      <vt:lpstr>'4_Nákl_na_1 km nad rámec_Ref'!Oblast_tisku</vt:lpstr>
      <vt:lpstr>'4_Nákl_na_1kmnad rámec_Ref_prep'!Oblast_tisku</vt:lpstr>
      <vt:lpstr>'5_Úspora_za_1 km pod rámec Ref'!Oblast_tisku</vt:lpstr>
      <vt:lpstr>'5_Úspora_za_1kmpodrámec Ref_pre'!Oblast_tisku</vt:lpstr>
      <vt:lpstr>'6_Cenová_nabidka - souhrn'!Oblast_tisku</vt:lpstr>
      <vt:lpstr>'7_Hodnotíci kriteria'!Oblast_tisku</vt:lpstr>
    </vt:vector>
  </TitlesOfParts>
  <Company>Krajský úřad, Královehradecký kraj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David Procházka</cp:lastModifiedBy>
  <cp:lastPrinted>2015-09-14T09:24:06Z</cp:lastPrinted>
  <dcterms:created xsi:type="dcterms:W3CDTF">2015-02-02T14:01:48Z</dcterms:created>
  <dcterms:modified xsi:type="dcterms:W3CDTF">2015-09-14T09:24:18Z</dcterms:modified>
</cp:coreProperties>
</file>