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IJj7OA+CeUqviHsdU1F1jC/2OOJ4fceJxHWjPvcKVVJHr8AvY42yIOuzZdzqo68kJF7fBwpZh7udell7IrtQ0Q==" workbookSaltValue="vBQJHChRgOjVv2XdzdopoQ==" workbookSpinCount="100000" lockStructure="1"/>
  <bookViews>
    <workbookView xWindow="0" yWindow="0" windowWidth="20730" windowHeight="11745" tabRatio="815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<sst xmlns="http://schemas.openxmlformats.org/spreadsheetml/2006/main" count="331" uniqueCount="96">
  <si>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</si>
  <si>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</si>
  <si>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</si>
  <si>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</si>
  <si>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</si>
  <si>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</si>
  <si>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</si>
  <si>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</si>
  <si>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</si>
  <si>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</si>
  <si>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</si>
  <si>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</si>
  <si>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</si>
  <si>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</si>
  <si>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</si>
  <si>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</si>
  <si>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</si>
  <si>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</si>
  <si>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</si>
  <si>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</si>
  <si>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</si>
  <si>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</si>
  <si>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</si>
  <si>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</si>
  <si>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</si>
  <si>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</si>
  <si>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</si>
  <si>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</si>
  <si>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</si>
  <si>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</si>
  <si>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</si>
  <si>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</si>
  <si>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</si>
  <si>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</si>
  <si>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</si>
  <si>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</si>
  <si>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</si>
  <si>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</si>
  <si>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</si>
  <si>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</si>
  <si>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</si>
  <si>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</si>
  <si>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</si>
  <si>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</si>
  <si>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</si>
  <si>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</si>
  <si>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</si>
  <si>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</si>
  <si>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</si>
  <si>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</si>
  <si>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</si>
  <si>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</si>
  <si>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</si>
  <si>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</si>
  <si>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</si>
  <si>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</si>
  <si>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</si>
  <si>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</si>
  <si>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</si>
  <si>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</si>
  <si>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</si>
  <si>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</si>
  <si>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</si>
  <si>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</si>
  <si>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</si>
  <si>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</si>
  <si>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</si>
  <si>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</si>
  <si>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</si>
  <si>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</si>
  <si>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</si>
  <si>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</si>
  <si>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</si>
  <si>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</si>
  <si>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</si>
  <si>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</si>
  <si>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</si>
  <si>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</si>
  <si>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</si>
  <si>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</si>
  <si>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</si>
  <si>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</si>
  <si>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</si>
  <si>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</si>
  <si>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</si>
  <si>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</si>
  <si>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</si>
  <si>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</si>
  <si>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</si>
  <si>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</si>
  <si>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</si>
  <si>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</si>
  <si>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Trutnovsko</t>
  </si>
  <si>
    <t>Výběrová oblast č. 5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</si>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</sst>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93</v>
      </c>
      <c r="B5" s="166"/>
      <c r="C5" s="165" t="s">
        <v>92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sheetProtection algorithmName="SHA-512" hashValue="DKzmWHvS0SQFSixWg5WgCVdBFTtlCYm1VBuuELRYlHXxxAGbpphsYIkq/HSey3cL7DhMU8kMu0/odOCndi9iDA==" saltValue="RS4pln46pqOYU3/ZCcqYOA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0" t="str">
        <f>'1_Ident_udaje'!A5:B5</f>
        <v>Výběrová oblast č. 5</v>
      </c>
      <c r="B4" s="231"/>
      <c r="C4" s="230" t="str">
        <f>'1_Ident_udaje'!C5:D5</f>
        <v>Trutnovsko</v>
      </c>
      <c r="D4" s="231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7">
        <f>'1_Ident_udaje'!A9:F9</f>
        <v>0</v>
      </c>
      <c r="B8" s="318"/>
      <c r="C8" s="318"/>
      <c r="D8" s="318"/>
      <c r="E8" s="318"/>
      <c r="F8" s="319"/>
      <c r="G8" s="34" t="s">
        <v>12</v>
      </c>
      <c r="H8" s="35"/>
      <c r="I8" s="35"/>
      <c r="J8" s="320">
        <f>'1_Ident_udaje'!J9:L9</f>
        <v>0</v>
      </c>
      <c r="K8" s="318"/>
      <c r="L8" s="321"/>
    </row>
    <row r="9" spans="1:12" s="13" customFormat="1" ht="15" x14ac:dyDescent="0.25">
      <c r="A9" s="322">
        <f>'1_Ident_udaje'!A10:F10</f>
        <v>0</v>
      </c>
      <c r="B9" s="323"/>
      <c r="C9" s="323"/>
      <c r="D9" s="323"/>
      <c r="E9" s="323"/>
      <c r="F9" s="324"/>
      <c r="G9" s="34" t="s">
        <v>13</v>
      </c>
      <c r="H9" s="35"/>
      <c r="I9" s="35"/>
      <c r="J9" s="325">
        <f>'1_Ident_udaje'!J10:L10</f>
        <v>0</v>
      </c>
      <c r="K9" s="323"/>
      <c r="L9" s="326"/>
    </row>
    <row r="10" spans="1:12" s="13" customFormat="1" ht="15" x14ac:dyDescent="0.25">
      <c r="A10" s="327">
        <f>'1_Ident_udaje'!A11:F11</f>
        <v>0</v>
      </c>
      <c r="B10" s="328"/>
      <c r="C10" s="328"/>
      <c r="D10" s="328"/>
      <c r="E10" s="328"/>
      <c r="F10" s="329"/>
      <c r="G10" s="34" t="s">
        <v>14</v>
      </c>
      <c r="H10" s="35"/>
      <c r="I10" s="35"/>
      <c r="J10" s="330">
        <f>'1_Ident_udaje'!J11:L11</f>
        <v>0</v>
      </c>
      <c r="K10" s="323"/>
      <c r="L10" s="326"/>
    </row>
    <row r="11" spans="1:12" s="13" customFormat="1" ht="15.75" thickBot="1" x14ac:dyDescent="0.3">
      <c r="A11" s="36" t="s">
        <v>15</v>
      </c>
      <c r="B11" s="315">
        <f>'1_Ident_udaje'!B12:C12</f>
        <v>0</v>
      </c>
      <c r="C11" s="316"/>
      <c r="D11" s="37" t="s">
        <v>16</v>
      </c>
      <c r="E11" s="310">
        <f>'1_Ident_udaje'!E12:F12</f>
        <v>0</v>
      </c>
      <c r="F11" s="311"/>
      <c r="G11" s="38" t="s">
        <v>17</v>
      </c>
      <c r="H11" s="39"/>
      <c r="I11" s="39"/>
      <c r="J11" s="312">
        <f>'1_Ident_udaje'!J12:L12</f>
        <v>0</v>
      </c>
      <c r="K11" s="313"/>
      <c r="L11" s="314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6" t="s">
        <v>50</v>
      </c>
      <c r="C14" s="307"/>
      <c r="D14" s="307"/>
      <c r="E14" s="307"/>
      <c r="F14" s="307"/>
      <c r="G14" s="307"/>
      <c r="H14" s="307"/>
      <c r="I14" s="307"/>
      <c r="J14" s="307"/>
      <c r="K14" s="124">
        <f>'6_Cenová_nabidka - souhrn'!C9*'2_Spec_rozsahu_zakázky'!D18+'6_Cenová_nabidka - souhrn'!E9*'2_Spec_rozsahu_zakázky'!F18+'6_Cenová_nabidka - souhrn'!G9*'2_Spec_rozsahu_zakázky'!H18</f>
        <v>619995.04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6" t="s">
        <v>51</v>
      </c>
      <c r="C16" s="307"/>
      <c r="D16" s="307"/>
      <c r="E16" s="307"/>
      <c r="F16" s="307"/>
      <c r="G16" s="307"/>
      <c r="H16" s="307"/>
      <c r="I16" s="307"/>
      <c r="J16" s="307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6" t="s">
        <v>52</v>
      </c>
      <c r="C18" s="307"/>
      <c r="D18" s="307"/>
      <c r="E18" s="307"/>
      <c r="F18" s="307"/>
      <c r="G18" s="307"/>
      <c r="H18" s="307"/>
      <c r="I18" s="307"/>
      <c r="J18" s="307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8" t="s">
        <v>54</v>
      </c>
      <c r="C20" s="309"/>
      <c r="D20" s="309"/>
      <c r="E20" s="309"/>
      <c r="F20" s="309"/>
      <c r="G20" s="309"/>
      <c r="H20" s="309"/>
      <c r="I20" s="309"/>
      <c r="J20" s="309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5</v>
      </c>
      <c r="B5" s="15" t="str">
        <f>'1_Ident_udaje'!C5</f>
        <v>Trutnovsko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2"/>
      <c r="B7" s="212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7" t="s">
        <v>34</v>
      </c>
      <c r="E8" s="208"/>
      <c r="F8" s="208"/>
      <c r="G8" s="208"/>
      <c r="H8" s="208"/>
      <c r="I8" s="209"/>
    </row>
    <row r="9" spans="1:9" ht="30" customHeight="1" x14ac:dyDescent="0.25">
      <c r="A9" s="90"/>
      <c r="B9" s="12"/>
      <c r="C9" s="12"/>
      <c r="D9" s="210" t="s">
        <v>35</v>
      </c>
      <c r="E9" s="210"/>
      <c r="F9" s="210" t="s">
        <v>36</v>
      </c>
      <c r="G9" s="210"/>
      <c r="H9" s="210" t="s">
        <v>37</v>
      </c>
      <c r="I9" s="211"/>
    </row>
    <row r="10" spans="1:9" s="16" customFormat="1" ht="30" customHeight="1" x14ac:dyDescent="0.25">
      <c r="A10" s="213" t="s">
        <v>59</v>
      </c>
      <c r="B10" s="189"/>
      <c r="C10" s="91"/>
      <c r="D10" s="194">
        <v>16</v>
      </c>
      <c r="E10" s="194"/>
      <c r="F10" s="194">
        <v>8</v>
      </c>
      <c r="G10" s="194"/>
      <c r="H10" s="194">
        <v>3</v>
      </c>
      <c r="I10" s="195"/>
    </row>
    <row r="11" spans="1:9" ht="30" customHeight="1" x14ac:dyDescent="0.25">
      <c r="A11" s="213" t="s">
        <v>60</v>
      </c>
      <c r="B11" s="189"/>
      <c r="C11" s="7"/>
      <c r="D11" s="194">
        <v>2</v>
      </c>
      <c r="E11" s="194"/>
      <c r="F11" s="194">
        <v>0</v>
      </c>
      <c r="G11" s="194"/>
      <c r="H11" s="194">
        <v>0</v>
      </c>
      <c r="I11" s="195"/>
    </row>
    <row r="12" spans="1:9" ht="30" customHeight="1" x14ac:dyDescent="0.25">
      <c r="A12" s="213" t="s">
        <v>58</v>
      </c>
      <c r="B12" s="189"/>
      <c r="C12" s="7"/>
      <c r="D12" s="194">
        <f>D10+D11</f>
        <v>18</v>
      </c>
      <c r="E12" s="194"/>
      <c r="F12" s="194">
        <f>F10+F11</f>
        <v>8</v>
      </c>
      <c r="G12" s="194"/>
      <c r="H12" s="194">
        <f>H10+H11</f>
        <v>3</v>
      </c>
      <c r="I12" s="195"/>
    </row>
    <row r="13" spans="1:9" s="16" customFormat="1" ht="30" customHeight="1" x14ac:dyDescent="0.25">
      <c r="A13" s="196" t="s">
        <v>61</v>
      </c>
      <c r="B13" s="197"/>
      <c r="C13" s="198"/>
      <c r="D13" s="194">
        <v>9</v>
      </c>
      <c r="E13" s="194"/>
      <c r="F13" s="194">
        <v>3</v>
      </c>
      <c r="G13" s="194"/>
      <c r="H13" s="194">
        <v>0</v>
      </c>
      <c r="I13" s="195"/>
    </row>
    <row r="14" spans="1:9" ht="30" customHeight="1" thickBot="1" x14ac:dyDescent="0.3">
      <c r="A14" s="203" t="s">
        <v>57</v>
      </c>
      <c r="B14" s="204"/>
      <c r="C14" s="9"/>
      <c r="D14" s="205">
        <f>D12+F12+H12</f>
        <v>29</v>
      </c>
      <c r="E14" s="205"/>
      <c r="F14" s="205"/>
      <c r="G14" s="205"/>
      <c r="H14" s="205"/>
      <c r="I14" s="206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7" t="s">
        <v>38</v>
      </c>
      <c r="E16" s="208"/>
      <c r="F16" s="208"/>
      <c r="G16" s="208"/>
      <c r="H16" s="208"/>
      <c r="I16" s="209"/>
    </row>
    <row r="17" spans="1:9" ht="30" customHeight="1" x14ac:dyDescent="0.25">
      <c r="A17" s="90"/>
      <c r="B17" s="12"/>
      <c r="C17" s="12"/>
      <c r="D17" s="210" t="s">
        <v>35</v>
      </c>
      <c r="E17" s="210"/>
      <c r="F17" s="210" t="s">
        <v>36</v>
      </c>
      <c r="G17" s="210"/>
      <c r="H17" s="210" t="s">
        <v>37</v>
      </c>
      <c r="I17" s="211"/>
    </row>
    <row r="18" spans="1:9" ht="30" customHeight="1" x14ac:dyDescent="0.25">
      <c r="A18" s="196" t="s">
        <v>84</v>
      </c>
      <c r="B18" s="197"/>
      <c r="C18" s="98"/>
      <c r="D18" s="190">
        <v>1472629</v>
      </c>
      <c r="E18" s="190"/>
      <c r="F18" s="190">
        <v>522646</v>
      </c>
      <c r="G18" s="190"/>
      <c r="H18" s="190">
        <v>218993</v>
      </c>
      <c r="I18" s="191"/>
    </row>
    <row r="19" spans="1:9" ht="30" customHeight="1" x14ac:dyDescent="0.25">
      <c r="A19" s="188" t="s">
        <v>62</v>
      </c>
      <c r="B19" s="189"/>
      <c r="C19" s="98"/>
      <c r="D19" s="190">
        <f>D20*1.15</f>
        <v>2546408.1999999997</v>
      </c>
      <c r="E19" s="190"/>
      <c r="F19" s="190"/>
      <c r="G19" s="190"/>
      <c r="H19" s="190"/>
      <c r="I19" s="191"/>
    </row>
    <row r="20" spans="1:9" ht="30" customHeight="1" x14ac:dyDescent="0.25">
      <c r="A20" s="199" t="s">
        <v>63</v>
      </c>
      <c r="B20" s="200"/>
      <c r="C20" s="98"/>
      <c r="D20" s="201">
        <f>SUM(D18:I18)</f>
        <v>2214268</v>
      </c>
      <c r="E20" s="201"/>
      <c r="F20" s="201"/>
      <c r="G20" s="201"/>
      <c r="H20" s="201"/>
      <c r="I20" s="202"/>
    </row>
    <row r="21" spans="1:9" ht="30" customHeight="1" thickBot="1" x14ac:dyDescent="0.3">
      <c r="A21" s="188" t="s">
        <v>64</v>
      </c>
      <c r="B21" s="189"/>
      <c r="C21" s="99"/>
      <c r="D21" s="192">
        <f>D20*0.9</f>
        <v>1992841.2</v>
      </c>
      <c r="E21" s="192"/>
      <c r="F21" s="192"/>
      <c r="G21" s="192"/>
      <c r="H21" s="192"/>
      <c r="I21" s="193"/>
    </row>
  </sheetData>
  <sheetProtection algorithmName="SHA-512" hashValue="V4Pp8ufF+QUaQr5aEYPendbJfZkkfdAYEf3IyI+BLBEIkKFqvfHZg3FSf4DEPCFsbMrSF51R3OFnfrkmPca3Xw==" saltValue="7aGd0oiQxVZafgrvSUzFHA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0" t="str">
        <f>'1_Ident_udaje'!A5:B5</f>
        <v>Výběrová oblast č. 5</v>
      </c>
      <c r="B4" s="231"/>
      <c r="C4" s="102" t="str">
        <f>'1_Ident_udaje'!C5:D5</f>
        <v>Trutnovsko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30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3" t="s">
        <v>25</v>
      </c>
      <c r="C9" s="224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6" t="s">
        <v>18</v>
      </c>
      <c r="C10" s="217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7" t="s">
        <v>21</v>
      </c>
      <c r="C17" s="197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149">
        <v>0</v>
      </c>
      <c r="F23" s="150">
        <v>0.28000000000000003</v>
      </c>
      <c r="G23" s="118">
        <f t="shared" ref="G23" si="6">F23/(F23+E23)</f>
        <v>1</v>
      </c>
      <c r="H23" s="119">
        <v>0</v>
      </c>
      <c r="I23" s="149">
        <v>0</v>
      </c>
      <c r="J23" s="150">
        <v>0.28000000000000003</v>
      </c>
      <c r="K23" s="118">
        <f t="shared" ref="K23" si="7">J23/(J23+I23)</f>
        <v>1</v>
      </c>
      <c r="L23" s="113">
        <v>0</v>
      </c>
      <c r="M23" s="149">
        <v>0</v>
      </c>
      <c r="N23" s="150">
        <v>0.28000000000000003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7">
        <v>16</v>
      </c>
      <c r="B24" s="163" t="s">
        <v>89</v>
      </c>
      <c r="C24" s="158"/>
      <c r="D24" s="159"/>
      <c r="E24" s="155">
        <f>SUM('3_Nákladove_položky_prep'!E9:E23)</f>
        <v>0</v>
      </c>
      <c r="F24" s="156">
        <f>SUM('3_Nákladove_položky_prep'!F9:F23)</f>
        <v>0.28000000000000003</v>
      </c>
      <c r="G24" s="151"/>
      <c r="H24" s="152"/>
      <c r="I24" s="155">
        <f>SUM('3_Nákladove_položky_prep'!I9:I23)</f>
        <v>0</v>
      </c>
      <c r="J24" s="156">
        <f>SUM('3_Nákladove_položky_prep'!J9:J23)</f>
        <v>0.28000000000000003</v>
      </c>
      <c r="K24" s="151"/>
      <c r="L24" s="152"/>
      <c r="M24" s="155">
        <f>SUM('3_Nákladove_položky_prep'!M9:M23)</f>
        <v>0</v>
      </c>
      <c r="N24" s="156">
        <f>SUM('3_Nákladove_položky_prep'!N9:N23)</f>
        <v>0.28000000000000003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60">
        <v>17</v>
      </c>
      <c r="B25" s="164" t="s">
        <v>75</v>
      </c>
      <c r="C25" s="161"/>
      <c r="D25" s="162"/>
      <c r="E25" s="214">
        <f>SUM(E24+F24)</f>
        <v>0.28000000000000003</v>
      </c>
      <c r="F25" s="215"/>
      <c r="G25" s="153"/>
      <c r="H25" s="154"/>
      <c r="I25" s="214">
        <f>SUM(I24+J24)</f>
        <v>0.28000000000000003</v>
      </c>
      <c r="J25" s="215"/>
      <c r="K25" s="153"/>
      <c r="L25" s="154"/>
      <c r="M25" s="214">
        <f>SUM(M24+N24)</f>
        <v>0.28000000000000003</v>
      </c>
      <c r="N25" s="215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0" t="s">
        <v>77</v>
      </c>
      <c r="C30" s="221"/>
      <c r="D30" s="222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5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5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pX0FPYBI3Hy2AkPCC7nVu4822hAZ7joIzMiSlTdQS6SBZDiZMhAu+5eys/IKu4Sd8tdudirJIk3qjN7xxah+bg==" saltValue="aagFtcsKEtQcuSKo9BnSQQ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0" t="s">
        <v>78</v>
      </c>
      <c r="B4" s="231"/>
      <c r="C4" s="102" t="str">
        <f>'1_Ident_udaje'!C5:D5</f>
        <v>Trutnovsko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19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</row>
    <row r="8" spans="1:19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3" t="s">
        <v>25</v>
      </c>
      <c r="C9" s="224"/>
      <c r="D9" s="110">
        <v>0</v>
      </c>
      <c r="E9" s="142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2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2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6" t="s">
        <v>18</v>
      </c>
      <c r="C10" s="217"/>
      <c r="D10" s="111">
        <v>0</v>
      </c>
      <c r="E10" s="142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2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2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142">
        <f>ROUND('3_Nákladove_položky'!E11,2)</f>
        <v>0</v>
      </c>
      <c r="F11" s="142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3">
        <f>ROUND('3_Nákladove_položky'!I11,2)</f>
        <v>0</v>
      </c>
      <c r="J11" s="142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3">
        <f>ROUND('3_Nákladove_položky'!M11,2)</f>
        <v>0</v>
      </c>
      <c r="N11" s="142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142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2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2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142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2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2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143">
        <f>ROUND('3_Nákladove_položky'!E14,2)</f>
        <v>0</v>
      </c>
      <c r="F14" s="142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3">
        <f>ROUND('3_Nákladove_položky'!I14,2)</f>
        <v>0</v>
      </c>
      <c r="J14" s="142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3">
        <f>ROUND('3_Nákladove_položky'!M14,2)</f>
        <v>0</v>
      </c>
      <c r="N14" s="142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143">
        <f>ROUND('3_Nákladove_položky'!E15,2)</f>
        <v>0</v>
      </c>
      <c r="F15" s="142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3">
        <f>ROUND('3_Nákladove_položky'!I15,2)</f>
        <v>0</v>
      </c>
      <c r="J15" s="142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3">
        <f>ROUND('3_Nákladove_položky'!M15,2)</f>
        <v>0</v>
      </c>
      <c r="N15" s="142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143">
        <f>ROUND('3_Nákladove_položky'!E16,2)</f>
        <v>0</v>
      </c>
      <c r="F16" s="142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3">
        <f>ROUND('3_Nákladove_položky'!I16,2)</f>
        <v>0</v>
      </c>
      <c r="J16" s="142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3">
        <f>ROUND('3_Nákladove_položky'!M16,2)</f>
        <v>0</v>
      </c>
      <c r="N16" s="142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7" t="s">
        <v>21</v>
      </c>
      <c r="C17" s="197"/>
      <c r="D17" s="111">
        <v>0</v>
      </c>
      <c r="E17" s="143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3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3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142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2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2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144">
        <f>ROUND('3_Nákladove_položky'!E20,2)</f>
        <v>0</v>
      </c>
      <c r="F20" s="142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4">
        <f>ROUND('3_Nákladove_položky'!I20,2)</f>
        <v>0</v>
      </c>
      <c r="J20" s="142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4">
        <f>ROUND('3_Nákladove_položky'!M20,2)</f>
        <v>0</v>
      </c>
      <c r="N20" s="142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143">
        <f>ROUND('3_Nákladove_položky'!E21,2)</f>
        <v>0</v>
      </c>
      <c r="F21" s="142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3">
        <f>ROUND('3_Nákladove_položky'!I21,2)</f>
        <v>0</v>
      </c>
      <c r="J21" s="142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3">
        <f>ROUND('3_Nákladove_položky'!M21,2)</f>
        <v>0</v>
      </c>
      <c r="N21" s="142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142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2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2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3">
        <v>0</v>
      </c>
      <c r="F23" s="4">
        <v>0.28000000000000003</v>
      </c>
      <c r="G23" s="118">
        <f t="shared" ref="G23" si="0">F23/(F23+E23)</f>
        <v>1</v>
      </c>
      <c r="H23" s="119">
        <v>0</v>
      </c>
      <c r="I23" s="3">
        <v>0</v>
      </c>
      <c r="J23" s="4">
        <v>0.28000000000000003</v>
      </c>
      <c r="K23" s="118">
        <f t="shared" ref="K23" si="1">J23/(J23+I23)</f>
        <v>1</v>
      </c>
      <c r="L23" s="113">
        <v>0</v>
      </c>
      <c r="M23" s="3">
        <v>0</v>
      </c>
      <c r="N23" s="4">
        <v>0.28000000000000003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0" t="s">
        <v>77</v>
      </c>
      <c r="C27" s="221"/>
      <c r="D27" s="222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QfX6ev8AEBE+5HTIWXQA+2v4l6hNHCoPVOToRU2VwtFNBI1Sq56B3d8D4Hn5a65MT9ocAHdMlTc1gLmgXXn2pA==" saltValue="fOE4Gws+bgKB9NYUMtKl0A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5</v>
      </c>
      <c r="B4" s="231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4" t="s">
        <v>34</v>
      </c>
      <c r="E6" s="275"/>
      <c r="F6" s="275"/>
      <c r="G6" s="275"/>
      <c r="H6" s="275"/>
      <c r="I6" s="276"/>
    </row>
    <row r="7" spans="1:18" ht="24.95" customHeight="1" thickBot="1" x14ac:dyDescent="0.3">
      <c r="A7" s="43"/>
      <c r="B7" s="43"/>
      <c r="C7" s="43"/>
      <c r="D7" s="277" t="s">
        <v>35</v>
      </c>
      <c r="E7" s="278"/>
      <c r="F7" s="277" t="s">
        <v>36</v>
      </c>
      <c r="G7" s="278"/>
      <c r="H7" s="277" t="s">
        <v>37</v>
      </c>
      <c r="I7" s="279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8" ht="15" customHeight="1" x14ac:dyDescent="0.25">
      <c r="A9" s="65">
        <v>1</v>
      </c>
      <c r="B9" s="267" t="s">
        <v>25</v>
      </c>
      <c r="C9" s="223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6" t="s">
        <v>18</v>
      </c>
      <c r="C10" s="216"/>
      <c r="D10" s="257">
        <v>0</v>
      </c>
      <c r="E10" s="258"/>
      <c r="F10" s="259">
        <v>0</v>
      </c>
      <c r="G10" s="259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6" t="s">
        <v>19</v>
      </c>
      <c r="C11" s="216"/>
      <c r="D11" s="257">
        <v>0</v>
      </c>
      <c r="E11" s="258"/>
      <c r="F11" s="259">
        <v>0</v>
      </c>
      <c r="G11" s="259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6" t="s">
        <v>0</v>
      </c>
      <c r="C14" s="216"/>
      <c r="D14" s="257">
        <v>0</v>
      </c>
      <c r="E14" s="258"/>
      <c r="F14" s="259">
        <v>0</v>
      </c>
      <c r="G14" s="259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6" t="s">
        <v>20</v>
      </c>
      <c r="C15" s="216"/>
      <c r="D15" s="257">
        <v>0</v>
      </c>
      <c r="E15" s="258"/>
      <c r="F15" s="259">
        <v>0</v>
      </c>
      <c r="G15" s="259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6" t="s">
        <v>4</v>
      </c>
      <c r="C16" s="216"/>
      <c r="D16" s="257">
        <v>0</v>
      </c>
      <c r="E16" s="258"/>
      <c r="F16" s="259">
        <v>0</v>
      </c>
      <c r="G16" s="259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6" t="s">
        <v>21</v>
      </c>
      <c r="C17" s="189"/>
      <c r="D17" s="257">
        <v>0</v>
      </c>
      <c r="E17" s="258"/>
      <c r="F17" s="259">
        <v>0</v>
      </c>
      <c r="G17" s="259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6" t="s">
        <v>22</v>
      </c>
      <c r="C20" s="216"/>
      <c r="D20" s="257">
        <v>0</v>
      </c>
      <c r="E20" s="258"/>
      <c r="F20" s="259">
        <v>0</v>
      </c>
      <c r="G20" s="259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6" t="s">
        <v>23</v>
      </c>
      <c r="C21" s="216"/>
      <c r="D21" s="257">
        <v>0</v>
      </c>
      <c r="E21" s="258"/>
      <c r="F21" s="259">
        <v>0</v>
      </c>
      <c r="G21" s="259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6" t="s">
        <v>24</v>
      </c>
      <c r="C22" s="216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0" t="s">
        <v>82</v>
      </c>
      <c r="B25" s="251"/>
      <c r="C25" s="252"/>
      <c r="D25" s="253">
        <f>SUM('4_Nákl_na_1kmnad rámec_Ref_prep'!D9:E23)</f>
        <v>0</v>
      </c>
      <c r="E25" s="253"/>
      <c r="F25" s="254">
        <f>SUM('4_Nákl_na_1kmnad rámec_Ref_prep'!F9:G23)</f>
        <v>0</v>
      </c>
      <c r="G25" s="255"/>
      <c r="H25" s="253">
        <f>SUM('4_Nákl_na_1kmnad rámec_Ref_prep'!H9:I23)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0" t="s">
        <v>83</v>
      </c>
      <c r="B26" s="241"/>
      <c r="C26" s="242"/>
      <c r="D26" s="243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5" t="s">
        <v>77</v>
      </c>
      <c r="C32" s="245"/>
      <c r="D32" s="245"/>
      <c r="E32" s="245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13" hidden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13" x14ac:dyDescent="0.25">
      <c r="A39" s="12" t="s">
        <v>91</v>
      </c>
    </row>
    <row r="40" spans="1:13" x14ac:dyDescent="0.25">
      <c r="A40" s="147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8"/>
    </row>
  </sheetData>
  <sheetProtection algorithmName="SHA-512" hashValue="grq1Dqja3AbXSfRmn9PqsMuzXIuI33/owNETnXXhMwSx+psb791ilK0AJkm70rxUW5yIhCZI+MSkfBWysdrX0w==" saltValue="ZB8RqBwHSGoqG2n6eJoiZQ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78</v>
      </c>
      <c r="B4" s="231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3" ht="15" customHeight="1" x14ac:dyDescent="0.25">
      <c r="A9" s="65">
        <v>1</v>
      </c>
      <c r="B9" s="267" t="s">
        <v>25</v>
      </c>
      <c r="C9" s="223"/>
      <c r="D9" s="283">
        <f>ROUND('4_Nákl_na_1 km nad rámec_Ref'!D9,2)</f>
        <v>0</v>
      </c>
      <c r="E9" s="284"/>
      <c r="F9" s="283">
        <f>ROUND('4_Nákl_na_1 km nad rámec_Ref'!F9,2)</f>
        <v>0</v>
      </c>
      <c r="G9" s="284"/>
      <c r="H9" s="283">
        <f>ROUND('4_Nákl_na_1 km nad rámec_Ref'!H9,2)</f>
        <v>0</v>
      </c>
      <c r="I9" s="284"/>
    </row>
    <row r="10" spans="1:13" ht="15" customHeight="1" x14ac:dyDescent="0.25">
      <c r="A10" s="66">
        <v>2</v>
      </c>
      <c r="B10" s="256" t="s">
        <v>18</v>
      </c>
      <c r="C10" s="216"/>
      <c r="D10" s="283">
        <f>ROUND('4_Nákl_na_1 km nad rámec_Ref'!D10,2)</f>
        <v>0</v>
      </c>
      <c r="E10" s="284"/>
      <c r="F10" s="283">
        <f>ROUND('4_Nákl_na_1 km nad rámec_Ref'!F10,2)</f>
        <v>0</v>
      </c>
      <c r="G10" s="284"/>
      <c r="H10" s="283">
        <f>ROUND('4_Nákl_na_1 km nad rámec_Ref'!H10,2)</f>
        <v>0</v>
      </c>
      <c r="I10" s="284"/>
    </row>
    <row r="11" spans="1:13" ht="15" customHeight="1" x14ac:dyDescent="0.25">
      <c r="A11" s="66">
        <v>3</v>
      </c>
      <c r="B11" s="256" t="s">
        <v>19</v>
      </c>
      <c r="C11" s="216"/>
      <c r="D11" s="283">
        <f>ROUND('4_Nákl_na_1 km nad rámec_Ref'!D11,2)</f>
        <v>0</v>
      </c>
      <c r="E11" s="284"/>
      <c r="F11" s="283">
        <f>ROUND('4_Nákl_na_1 km nad rámec_Ref'!F11,2)</f>
        <v>0</v>
      </c>
      <c r="G11" s="284"/>
      <c r="H11" s="283">
        <f>ROUND('4_Nákl_na_1 km nad rámec_Ref'!H11,2)</f>
        <v>0</v>
      </c>
      <c r="I11" s="284"/>
    </row>
    <row r="12" spans="1:13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</row>
    <row r="13" spans="1:13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</row>
    <row r="14" spans="1:13" ht="15" customHeight="1" x14ac:dyDescent="0.25">
      <c r="A14" s="66">
        <v>6</v>
      </c>
      <c r="B14" s="256" t="s">
        <v>0</v>
      </c>
      <c r="C14" s="216"/>
      <c r="D14" s="283">
        <f>ROUND('4_Nákl_na_1 km nad rámec_Ref'!D14,2)</f>
        <v>0</v>
      </c>
      <c r="E14" s="284"/>
      <c r="F14" s="283">
        <f>ROUND('4_Nákl_na_1 km nad rámec_Ref'!F14,2)</f>
        <v>0</v>
      </c>
      <c r="G14" s="284"/>
      <c r="H14" s="283">
        <f>ROUND('4_Nákl_na_1 km nad rámec_Ref'!H14,2)</f>
        <v>0</v>
      </c>
      <c r="I14" s="284"/>
    </row>
    <row r="15" spans="1:13" ht="15" customHeight="1" x14ac:dyDescent="0.25">
      <c r="A15" s="66">
        <v>7</v>
      </c>
      <c r="B15" s="256" t="s">
        <v>20</v>
      </c>
      <c r="C15" s="216"/>
      <c r="D15" s="283">
        <f>ROUND('4_Nákl_na_1 km nad rámec_Ref'!D15,2)</f>
        <v>0</v>
      </c>
      <c r="E15" s="284"/>
      <c r="F15" s="283">
        <f>ROUND('4_Nákl_na_1 km nad rámec_Ref'!F15,2)</f>
        <v>0</v>
      </c>
      <c r="G15" s="284"/>
      <c r="H15" s="283">
        <f>ROUND('4_Nákl_na_1 km nad rámec_Ref'!H15,2)</f>
        <v>0</v>
      </c>
      <c r="I15" s="284"/>
    </row>
    <row r="16" spans="1:13" ht="15" customHeight="1" x14ac:dyDescent="0.25">
      <c r="A16" s="66">
        <v>8</v>
      </c>
      <c r="B16" s="256" t="s">
        <v>4</v>
      </c>
      <c r="C16" s="216"/>
      <c r="D16" s="283">
        <f>ROUND('4_Nákl_na_1 km nad rámec_Ref'!D16,2)</f>
        <v>0</v>
      </c>
      <c r="E16" s="284"/>
      <c r="F16" s="283">
        <f>ROUND('4_Nákl_na_1 km nad rámec_Ref'!F16,2)</f>
        <v>0</v>
      </c>
      <c r="G16" s="284"/>
      <c r="H16" s="283">
        <f>ROUND('4_Nákl_na_1 km nad rámec_Ref'!H16,2)</f>
        <v>0</v>
      </c>
      <c r="I16" s="284"/>
    </row>
    <row r="17" spans="1:17" ht="15" customHeight="1" x14ac:dyDescent="0.25">
      <c r="A17" s="66">
        <v>9</v>
      </c>
      <c r="B17" s="266" t="s">
        <v>21</v>
      </c>
      <c r="C17" s="189"/>
      <c r="D17" s="283">
        <f>ROUND('4_Nákl_na_1 km nad rámec_Ref'!D17,2)</f>
        <v>0</v>
      </c>
      <c r="E17" s="284"/>
      <c r="F17" s="283">
        <f>ROUND('4_Nákl_na_1 km nad rámec_Ref'!F17,2)</f>
        <v>0</v>
      </c>
      <c r="G17" s="284"/>
      <c r="H17" s="283">
        <f>ROUND('4_Nákl_na_1 km nad rámec_Ref'!H17,2)</f>
        <v>0</v>
      </c>
      <c r="I17" s="284"/>
    </row>
    <row r="18" spans="1:17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</row>
    <row r="19" spans="1:17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</row>
    <row r="20" spans="1:17" ht="15" customHeight="1" x14ac:dyDescent="0.25">
      <c r="A20" s="66">
        <v>12</v>
      </c>
      <c r="B20" s="256" t="s">
        <v>22</v>
      </c>
      <c r="C20" s="216"/>
      <c r="D20" s="283">
        <f>ROUND('4_Nákl_na_1 km nad rámec_Ref'!D20,2)</f>
        <v>0</v>
      </c>
      <c r="E20" s="284"/>
      <c r="F20" s="283">
        <f>ROUND('4_Nákl_na_1 km nad rámec_Ref'!F20,2)</f>
        <v>0</v>
      </c>
      <c r="G20" s="284"/>
      <c r="H20" s="283">
        <f>ROUND('4_Nákl_na_1 km nad rámec_Ref'!H20,2)</f>
        <v>0</v>
      </c>
      <c r="I20" s="284"/>
    </row>
    <row r="21" spans="1:17" ht="15" customHeight="1" x14ac:dyDescent="0.25">
      <c r="A21" s="66">
        <v>13</v>
      </c>
      <c r="B21" s="256" t="s">
        <v>23</v>
      </c>
      <c r="C21" s="216"/>
      <c r="D21" s="283">
        <f>ROUND('4_Nákl_na_1 km nad rámec_Ref'!D21,2)</f>
        <v>0</v>
      </c>
      <c r="E21" s="284"/>
      <c r="F21" s="283">
        <f>ROUND('4_Nákl_na_1 km nad rámec_Ref'!F21,2)</f>
        <v>0</v>
      </c>
      <c r="G21" s="284"/>
      <c r="H21" s="283">
        <f>ROUND('4_Nákl_na_1 km nad rámec_Ref'!H21,2)</f>
        <v>0</v>
      </c>
      <c r="I21" s="284"/>
    </row>
    <row r="22" spans="1:17" ht="15" customHeight="1" x14ac:dyDescent="0.25">
      <c r="A22" s="66">
        <v>14</v>
      </c>
      <c r="B22" s="256" t="s">
        <v>24</v>
      </c>
      <c r="C22" s="216"/>
      <c r="D22" s="283">
        <f>ROUND('4_Nákl_na_1 km nad rámec_Ref'!D22,2)</f>
        <v>0</v>
      </c>
      <c r="E22" s="284"/>
      <c r="F22" s="283">
        <f>ROUND('4_Nákl_na_1 km nad rámec_Ref'!F22,2)</f>
        <v>0</v>
      </c>
      <c r="G22" s="284"/>
      <c r="H22" s="283">
        <f>ROUND('4_Nákl_na_1 km nad rámec_Ref'!H22,2)</f>
        <v>0</v>
      </c>
      <c r="I22" s="284"/>
    </row>
    <row r="23" spans="1:17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0" t="s">
        <v>82</v>
      </c>
      <c r="B25" s="251"/>
      <c r="C25" s="252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  <c r="Q25" s="128"/>
    </row>
    <row r="26" spans="1:17" ht="30.75" customHeight="1" thickBot="1" x14ac:dyDescent="0.3">
      <c r="A26" s="240" t="s">
        <v>83</v>
      </c>
      <c r="B26" s="241"/>
      <c r="C26" s="242"/>
      <c r="D26" s="243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3"/>
      <c r="F26" s="243"/>
      <c r="G26" s="243"/>
      <c r="H26" s="243"/>
      <c r="I26" s="244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5" t="s">
        <v>77</v>
      </c>
      <c r="C35" s="245"/>
      <c r="D35" s="245"/>
      <c r="E35" s="245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5" t="s">
        <v>46</v>
      </c>
      <c r="E36" s="245"/>
    </row>
    <row r="37" spans="1:13" x14ac:dyDescent="0.25">
      <c r="A37" s="62">
        <v>1</v>
      </c>
      <c r="B37" s="70">
        <v>8.3000000000000007</v>
      </c>
      <c r="C37" s="70">
        <v>7</v>
      </c>
      <c r="D37" s="238">
        <v>6.2</v>
      </c>
      <c r="E37" s="238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39">
        <f>H9</f>
        <v>0</v>
      </c>
      <c r="E38" s="239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8">
        <v>10.5</v>
      </c>
      <c r="E39" s="238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39">
        <f>H14+H15</f>
        <v>0</v>
      </c>
      <c r="E40" s="239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5</v>
      </c>
      <c r="B4" s="231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8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8" ht="15" customHeight="1" x14ac:dyDescent="0.25">
      <c r="A9" s="71">
        <v>1</v>
      </c>
      <c r="B9" s="224" t="s">
        <v>25</v>
      </c>
      <c r="C9" s="224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7" t="s">
        <v>18</v>
      </c>
      <c r="C10" s="217"/>
      <c r="D10" s="257">
        <v>0</v>
      </c>
      <c r="E10" s="258"/>
      <c r="F10" s="257">
        <v>0</v>
      </c>
      <c r="G10" s="258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7" t="s">
        <v>19</v>
      </c>
      <c r="C11" s="217"/>
      <c r="D11" s="257">
        <v>0</v>
      </c>
      <c r="E11" s="258"/>
      <c r="F11" s="257">
        <v>0</v>
      </c>
      <c r="G11" s="258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7" t="s">
        <v>0</v>
      </c>
      <c r="C14" s="217"/>
      <c r="D14" s="257">
        <v>0</v>
      </c>
      <c r="E14" s="258"/>
      <c r="F14" s="257">
        <v>0</v>
      </c>
      <c r="G14" s="258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7" t="s">
        <v>20</v>
      </c>
      <c r="C15" s="217"/>
      <c r="D15" s="257">
        <v>0</v>
      </c>
      <c r="E15" s="258"/>
      <c r="F15" s="257">
        <v>0</v>
      </c>
      <c r="G15" s="258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7" t="s">
        <v>4</v>
      </c>
      <c r="C16" s="217"/>
      <c r="D16" s="257">
        <v>0</v>
      </c>
      <c r="E16" s="258"/>
      <c r="F16" s="257">
        <v>0</v>
      </c>
      <c r="G16" s="258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7" t="s">
        <v>27</v>
      </c>
      <c r="C17" s="217"/>
      <c r="D17" s="257">
        <v>0</v>
      </c>
      <c r="E17" s="258"/>
      <c r="F17" s="257">
        <v>0</v>
      </c>
      <c r="G17" s="258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7" t="s">
        <v>22</v>
      </c>
      <c r="C20" s="217"/>
      <c r="D20" s="257">
        <v>0</v>
      </c>
      <c r="E20" s="258"/>
      <c r="F20" s="257">
        <v>0</v>
      </c>
      <c r="G20" s="258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7" t="s">
        <v>23</v>
      </c>
      <c r="C21" s="217"/>
      <c r="D21" s="257">
        <v>0</v>
      </c>
      <c r="E21" s="258"/>
      <c r="F21" s="257">
        <v>0</v>
      </c>
      <c r="G21" s="258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7" t="s">
        <v>24</v>
      </c>
      <c r="C22" s="217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2" t="s">
        <v>81</v>
      </c>
      <c r="B25" s="293"/>
      <c r="C25" s="294"/>
      <c r="D25" s="253">
        <f>SUM('5_Úspora_za_1kmpodrámec Ref_pre'!D9:E23)</f>
        <v>0</v>
      </c>
      <c r="E25" s="253"/>
      <c r="F25" s="254">
        <f>SUM('5_Úspora_za_1kmpodrámec Ref_pre'!F9:G23)</f>
        <v>0</v>
      </c>
      <c r="G25" s="255"/>
      <c r="H25" s="253">
        <f>SUM('5_Úspora_za_1kmpodrámec Ref_pre'!H9:I23)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89" t="s">
        <v>80</v>
      </c>
      <c r="B26" s="290"/>
      <c r="C26" s="291"/>
      <c r="D26" s="243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5" t="s">
        <v>77</v>
      </c>
      <c r="C32" s="245"/>
      <c r="D32" s="245"/>
      <c r="E32" s="245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2h4PXASi2pE3ZFWl7CNUOC8XvDKvP5jSKz5iCpICr13QnI+eiG6yHO+3rj9TDhyZKQvF1gQ1g0KCwdcloVUqFg==" saltValue="NC6yHx51PuEEJRDUS1d+ew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79</v>
      </c>
      <c r="B4" s="231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3" ht="15" customHeight="1" x14ac:dyDescent="0.25">
      <c r="A9" s="71">
        <v>1</v>
      </c>
      <c r="B9" s="224" t="s">
        <v>25</v>
      </c>
      <c r="C9" s="224"/>
      <c r="D9" s="283">
        <f>ROUND('5_Úspora_za_1 km pod rámec Ref'!D9,2)</f>
        <v>0</v>
      </c>
      <c r="E9" s="284"/>
      <c r="F9" s="283">
        <f>ROUND('5_Úspora_za_1 km pod rámec Ref'!F9,2)</f>
        <v>0</v>
      </c>
      <c r="G9" s="284"/>
      <c r="H9" s="283">
        <f>ROUND('5_Úspora_za_1 km pod rámec Ref'!H9,2)</f>
        <v>0</v>
      </c>
      <c r="I9" s="284"/>
    </row>
    <row r="10" spans="1:13" ht="15" customHeight="1" x14ac:dyDescent="0.25">
      <c r="A10" s="72">
        <v>2</v>
      </c>
      <c r="B10" s="217" t="s">
        <v>18</v>
      </c>
      <c r="C10" s="217"/>
      <c r="D10" s="283">
        <f>ROUND('5_Úspora_za_1 km pod rámec Ref'!D10,2)</f>
        <v>0</v>
      </c>
      <c r="E10" s="284"/>
      <c r="F10" s="283">
        <f>ROUND('5_Úspora_za_1 km pod rámec Ref'!F10,2)</f>
        <v>0</v>
      </c>
      <c r="G10" s="284"/>
      <c r="H10" s="283">
        <f>ROUND('5_Úspora_za_1 km pod rámec Ref'!H10,2)</f>
        <v>0</v>
      </c>
      <c r="I10" s="284"/>
    </row>
    <row r="11" spans="1:13" ht="15" customHeight="1" x14ac:dyDescent="0.25">
      <c r="A11" s="72">
        <v>3</v>
      </c>
      <c r="B11" s="217" t="s">
        <v>19</v>
      </c>
      <c r="C11" s="217"/>
      <c r="D11" s="283">
        <f>ROUND('5_Úspora_za_1 km pod rámec Ref'!D11,2)</f>
        <v>0</v>
      </c>
      <c r="E11" s="284"/>
      <c r="F11" s="283">
        <f>ROUND('5_Úspora_za_1 km pod rámec Ref'!F11,2)</f>
        <v>0</v>
      </c>
      <c r="G11" s="284"/>
      <c r="H11" s="283">
        <f>ROUND('5_Úspora_za_1 km pod rámec Ref'!H11,2)</f>
        <v>0</v>
      </c>
      <c r="I11" s="284"/>
    </row>
    <row r="12" spans="1:13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</row>
    <row r="13" spans="1:13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</row>
    <row r="14" spans="1:13" ht="15" customHeight="1" x14ac:dyDescent="0.25">
      <c r="A14" s="72">
        <v>6</v>
      </c>
      <c r="B14" s="217" t="s">
        <v>0</v>
      </c>
      <c r="C14" s="217"/>
      <c r="D14" s="283">
        <f>ROUND('5_Úspora_za_1 km pod rámec Ref'!D14,2)</f>
        <v>0</v>
      </c>
      <c r="E14" s="284"/>
      <c r="F14" s="283">
        <f>ROUND('5_Úspora_za_1 km pod rámec Ref'!F14,2)</f>
        <v>0</v>
      </c>
      <c r="G14" s="284"/>
      <c r="H14" s="283">
        <f>ROUND('5_Úspora_za_1 km pod rámec Ref'!H14,2)</f>
        <v>0</v>
      </c>
      <c r="I14" s="284"/>
    </row>
    <row r="15" spans="1:13" ht="15" customHeight="1" x14ac:dyDescent="0.25">
      <c r="A15" s="72">
        <v>7</v>
      </c>
      <c r="B15" s="217" t="s">
        <v>20</v>
      </c>
      <c r="C15" s="217"/>
      <c r="D15" s="283">
        <f>ROUND('5_Úspora_za_1 km pod rámec Ref'!D15,2)</f>
        <v>0</v>
      </c>
      <c r="E15" s="284"/>
      <c r="F15" s="283">
        <f>ROUND('5_Úspora_za_1 km pod rámec Ref'!F15,2)</f>
        <v>0</v>
      </c>
      <c r="G15" s="284"/>
      <c r="H15" s="283">
        <f>ROUND('5_Úspora_za_1 km pod rámec Ref'!H15,2)</f>
        <v>0</v>
      </c>
      <c r="I15" s="284"/>
    </row>
    <row r="16" spans="1:13" ht="15" customHeight="1" x14ac:dyDescent="0.25">
      <c r="A16" s="72">
        <v>8</v>
      </c>
      <c r="B16" s="217" t="s">
        <v>4</v>
      </c>
      <c r="C16" s="217"/>
      <c r="D16" s="283">
        <f>ROUND('5_Úspora_za_1 km pod rámec Ref'!D16,2)</f>
        <v>0</v>
      </c>
      <c r="E16" s="284"/>
      <c r="F16" s="283">
        <f>ROUND('5_Úspora_za_1 km pod rámec Ref'!F16,2)</f>
        <v>0</v>
      </c>
      <c r="G16" s="284"/>
      <c r="H16" s="283">
        <f>ROUND('5_Úspora_za_1 km pod rámec Ref'!H16,2)</f>
        <v>0</v>
      </c>
      <c r="I16" s="284"/>
    </row>
    <row r="17" spans="1:9" ht="15" customHeight="1" x14ac:dyDescent="0.25">
      <c r="A17" s="72">
        <v>9</v>
      </c>
      <c r="B17" s="217" t="s">
        <v>27</v>
      </c>
      <c r="C17" s="217"/>
      <c r="D17" s="283">
        <f>ROUND('5_Úspora_za_1 km pod rámec Ref'!D17,2)</f>
        <v>0</v>
      </c>
      <c r="E17" s="284"/>
      <c r="F17" s="283">
        <f>ROUND('5_Úspora_za_1 km pod rámec Ref'!F17,2)</f>
        <v>0</v>
      </c>
      <c r="G17" s="284"/>
      <c r="H17" s="283">
        <f>ROUND('5_Úspora_za_1 km pod rámec Ref'!H17,2)</f>
        <v>0</v>
      </c>
      <c r="I17" s="284"/>
    </row>
    <row r="18" spans="1:9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</row>
    <row r="19" spans="1:9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</row>
    <row r="20" spans="1:9" ht="15" customHeight="1" x14ac:dyDescent="0.25">
      <c r="A20" s="72">
        <v>12</v>
      </c>
      <c r="B20" s="217" t="s">
        <v>22</v>
      </c>
      <c r="C20" s="217"/>
      <c r="D20" s="283">
        <f>ROUND('5_Úspora_za_1 km pod rámec Ref'!D20,2)</f>
        <v>0</v>
      </c>
      <c r="E20" s="284"/>
      <c r="F20" s="283">
        <f>ROUND('5_Úspora_za_1 km pod rámec Ref'!F20,2)</f>
        <v>0</v>
      </c>
      <c r="G20" s="284"/>
      <c r="H20" s="283">
        <f>ROUND('5_Úspora_za_1 km pod rámec Ref'!H20,2)</f>
        <v>0</v>
      </c>
      <c r="I20" s="284"/>
    </row>
    <row r="21" spans="1:9" ht="15" customHeight="1" x14ac:dyDescent="0.25">
      <c r="A21" s="72">
        <v>13</v>
      </c>
      <c r="B21" s="217" t="s">
        <v>23</v>
      </c>
      <c r="C21" s="217"/>
      <c r="D21" s="283">
        <f>ROUND('5_Úspora_za_1 km pod rámec Ref'!D21,2)</f>
        <v>0</v>
      </c>
      <c r="E21" s="284"/>
      <c r="F21" s="283">
        <f>ROUND('5_Úspora_za_1 km pod rámec Ref'!F21,2)</f>
        <v>0</v>
      </c>
      <c r="G21" s="284"/>
      <c r="H21" s="283">
        <f>ROUND('5_Úspora_za_1 km pod rámec Ref'!H21,2)</f>
        <v>0</v>
      </c>
      <c r="I21" s="284"/>
    </row>
    <row r="22" spans="1:9" ht="15" customHeight="1" x14ac:dyDescent="0.25">
      <c r="A22" s="72">
        <v>14</v>
      </c>
      <c r="B22" s="217" t="s">
        <v>24</v>
      </c>
      <c r="C22" s="217"/>
      <c r="D22" s="283">
        <f>ROUND('5_Úspora_za_1 km pod rámec Ref'!D22,2)</f>
        <v>0</v>
      </c>
      <c r="E22" s="284"/>
      <c r="F22" s="283">
        <f>ROUND('5_Úspora_za_1 km pod rámec Ref'!F22,2)</f>
        <v>0</v>
      </c>
      <c r="G22" s="284"/>
      <c r="H22" s="283">
        <f>ROUND('5_Úspora_za_1 km pod rámec Ref'!H22,2)</f>
        <v>0</v>
      </c>
      <c r="I22" s="284"/>
    </row>
    <row r="23" spans="1:9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2" t="s">
        <v>81</v>
      </c>
      <c r="B25" s="293"/>
      <c r="C25" s="294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</row>
    <row r="26" spans="1:9" ht="30.75" customHeight="1" thickBot="1" x14ac:dyDescent="0.3">
      <c r="A26" s="289" t="s">
        <v>80</v>
      </c>
      <c r="B26" s="290"/>
      <c r="C26" s="291"/>
      <c r="D26" s="243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3"/>
      <c r="F26" s="243"/>
      <c r="G26" s="243"/>
      <c r="H26" s="243"/>
      <c r="I26" s="244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5" t="s">
        <v>77</v>
      </c>
      <c r="C31" s="245"/>
      <c r="D31" s="245"/>
      <c r="E31" s="245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5" t="s">
        <v>46</v>
      </c>
      <c r="E32" s="245"/>
    </row>
    <row r="33" spans="1:13" x14ac:dyDescent="0.25">
      <c r="A33" s="62">
        <v>1</v>
      </c>
      <c r="B33" s="70">
        <v>8.3000000000000007</v>
      </c>
      <c r="C33" s="70">
        <v>7</v>
      </c>
      <c r="D33" s="238">
        <v>6.2</v>
      </c>
      <c r="E33" s="238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39">
        <f>H9</f>
        <v>0</v>
      </c>
      <c r="E34" s="239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8">
        <v>10.5</v>
      </c>
      <c r="E35" s="238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39">
        <f>H14+H15</f>
        <v>0</v>
      </c>
      <c r="E36" s="239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5</v>
      </c>
      <c r="B4" s="105" t="str">
        <f>'1_Ident_udaje'!C5</f>
        <v>Trutnovsko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0" t="s">
        <v>34</v>
      </c>
      <c r="D6" s="281"/>
      <c r="E6" s="281"/>
      <c r="F6" s="281"/>
      <c r="G6" s="281"/>
      <c r="H6" s="282"/>
    </row>
    <row r="7" spans="1:13" s="16" customFormat="1" ht="24.95" customHeight="1" thickBot="1" x14ac:dyDescent="0.3">
      <c r="A7" s="43"/>
      <c r="B7" s="68"/>
      <c r="C7" s="286" t="s">
        <v>35</v>
      </c>
      <c r="D7" s="287"/>
      <c r="E7" s="286" t="s">
        <v>36</v>
      </c>
      <c r="F7" s="287"/>
      <c r="G7" s="286" t="s">
        <v>37</v>
      </c>
      <c r="H7" s="288"/>
    </row>
    <row r="8" spans="1:13" s="16" customFormat="1" ht="34.5" customHeight="1" thickBot="1" x14ac:dyDescent="0.3">
      <c r="A8" s="64" t="s">
        <v>28</v>
      </c>
      <c r="B8" s="74" t="s">
        <v>6</v>
      </c>
      <c r="C8" s="303" t="s">
        <v>29</v>
      </c>
      <c r="D8" s="304"/>
      <c r="E8" s="295" t="s">
        <v>5</v>
      </c>
      <c r="F8" s="304"/>
      <c r="G8" s="295" t="s">
        <v>7</v>
      </c>
      <c r="H8" s="296"/>
    </row>
    <row r="9" spans="1:13" s="16" customFormat="1" ht="35.1" customHeight="1" x14ac:dyDescent="0.25">
      <c r="A9" s="72">
        <v>1</v>
      </c>
      <c r="B9" s="75" t="s">
        <v>75</v>
      </c>
      <c r="C9" s="297">
        <f>SUM('3_Nákladove_položky_prep'!E9:F23)</f>
        <v>0.28000000000000003</v>
      </c>
      <c r="D9" s="297"/>
      <c r="E9" s="297">
        <f>SUM('3_Nákladove_položky_prep'!I9:J23)</f>
        <v>0.28000000000000003</v>
      </c>
      <c r="F9" s="297"/>
      <c r="G9" s="297">
        <f>SUM('3_Nákladove_položky_prep'!M9:N23)</f>
        <v>0.28000000000000003</v>
      </c>
      <c r="H9" s="298"/>
    </row>
    <row r="10" spans="1:13" s="16" customFormat="1" ht="35.1" customHeight="1" x14ac:dyDescent="0.25">
      <c r="A10" s="76">
        <v>2</v>
      </c>
      <c r="B10" s="77" t="s">
        <v>73</v>
      </c>
      <c r="C10" s="299">
        <f>'4_Nákl_na_1kmnad rámec_Ref_prep'!D25</f>
        <v>0</v>
      </c>
      <c r="D10" s="305"/>
      <c r="E10" s="299">
        <f>'4_Nákl_na_1kmnad rámec_Ref_prep'!F25</f>
        <v>0</v>
      </c>
      <c r="F10" s="305"/>
      <c r="G10" s="299">
        <f>'4_Nákl_na_1kmnad rámec_Ref_prep'!H25</f>
        <v>0</v>
      </c>
      <c r="H10" s="300"/>
    </row>
    <row r="11" spans="1:13" s="16" customFormat="1" ht="35.1" customHeight="1" x14ac:dyDescent="0.25">
      <c r="A11" s="76">
        <v>3</v>
      </c>
      <c r="B11" s="77" t="s">
        <v>74</v>
      </c>
      <c r="C11" s="299">
        <f>'5_Úspora_za_1kmpodrámec Ref_pre'!D25</f>
        <v>0</v>
      </c>
      <c r="D11" s="305"/>
      <c r="E11" s="299">
        <f>'5_Úspora_za_1kmpodrámec Ref_pre'!F25</f>
        <v>0</v>
      </c>
      <c r="F11" s="305"/>
      <c r="G11" s="299">
        <f>'5_Úspora_za_1kmpodrámec Ref_pre'!H25</f>
        <v>0</v>
      </c>
      <c r="H11" s="300"/>
    </row>
    <row r="12" spans="1:13" ht="35.1" customHeight="1" thickBot="1" x14ac:dyDescent="0.3">
      <c r="A12" s="73">
        <v>4</v>
      </c>
      <c r="B12" s="108" t="s">
        <v>88</v>
      </c>
      <c r="C12" s="301">
        <f>SUM('3_Nákladove_položky_prep'!F9:F23)*'2_Spec_rozsahu_zakázky'!D18/'2_Spec_rozsahu_zakázky'!D12</f>
        <v>22907.562222222226</v>
      </c>
      <c r="D12" s="301"/>
      <c r="E12" s="301">
        <f>SUM('3_Nákladove_položky_prep'!J9:J23)*'2_Spec_rozsahu_zakázky'!F18/'2_Spec_rozsahu_zakázky'!F12</f>
        <v>18292.61</v>
      </c>
      <c r="F12" s="301"/>
      <c r="G12" s="301">
        <f>SUM('3_Nákladove_položky_prep'!N9:N23)*'2_Spec_rozsahu_zakázky'!H18/'2_Spec_rozsahu_zakázky'!H12</f>
        <v>20439.346666666668</v>
      </c>
      <c r="H12" s="302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1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1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1" t="str">
        <f>IF(AND($C$52="ne",B25&lt;&gt;""),"List č. 3","")</f>
        <v/>
      </c>
      <c r="B25" s="139" t="str">
        <f>'3_Nákladove_položky'!A38</f>
        <v/>
      </c>
    </row>
    <row r="26" spans="1:9" x14ac:dyDescent="0.25">
      <c r="A26" s="141" t="str">
        <f>IF(AND($C$52="ne",B26&lt;&gt;""),"List č. 3","")</f>
        <v/>
      </c>
      <c r="B26" s="140" t="str">
        <f>'3_Nákladove_položky'!A39</f>
        <v/>
      </c>
    </row>
    <row r="27" spans="1:9" x14ac:dyDescent="0.25">
      <c r="A27" s="141" t="str">
        <f>IF(AND($C$52="ne",B27&lt;&gt;""),"List č. 4","")</f>
        <v/>
      </c>
      <c r="B27" s="140" t="str">
        <f>'4_Nákl_na_1 km nad rámec_Ref'!A40</f>
        <v/>
      </c>
    </row>
    <row r="28" spans="1:9" x14ac:dyDescent="0.25">
      <c r="A28" s="141" t="str">
        <f>IF(AND($C$52="ne",B28&lt;&gt;""),"List č. 4","")</f>
        <v>List č. 4</v>
      </c>
      <c r="B28" s="140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1" t="str">
        <f>IF(AND($C$52="ne",B29&lt;&gt;""),"List č. 4","")</f>
        <v>List č. 4</v>
      </c>
      <c r="B29" s="140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1" t="str">
        <f>IF(AND($C$52="ne",B30&lt;&gt;""),"List č. 4","")</f>
        <v>List č. 4</v>
      </c>
      <c r="B30" s="140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1" t="str">
        <f>IF(AND($C$52="ne",B31&lt;&gt;""),"List č. 4","")</f>
        <v/>
      </c>
      <c r="B31" s="140" t="str">
        <f>'4_Nákl_na_1 km nad rámec_Ref'!A44</f>
        <v/>
      </c>
    </row>
    <row r="32" spans="1:9" x14ac:dyDescent="0.25">
      <c r="A32" s="141" t="str">
        <f>IF(AND($C$52="ne",B32&lt;&gt;""),"List č. 5","")</f>
        <v/>
      </c>
      <c r="B32" s="140" t="str">
        <f>'5_Úspora_za_1 km pod rámec Ref'!A40</f>
        <v/>
      </c>
    </row>
    <row r="33" spans="1:2" x14ac:dyDescent="0.25">
      <c r="A33" s="141" t="str">
        <f>IF(AND($C$52="ne",B33&lt;&gt;""),"List č. 5","")</f>
        <v>List č. 5</v>
      </c>
      <c r="B33" s="140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1" t="str">
        <f>IF(AND($C$52="ne",B34&lt;&gt;""),"List č. 5","")</f>
        <v>List č. 5</v>
      </c>
      <c r="B34" s="140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1" t="str">
        <f>IF(AND($C$52="ne",B35&lt;&gt;""),"List č. 5","")</f>
        <v>List č. 5</v>
      </c>
      <c r="B35" s="140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1" t="str">
        <f>IF(AND($C$52="ne",B36&lt;&gt;""),"List č. 5","")</f>
        <v/>
      </c>
      <c r="B36" s="140" t="str">
        <f>'5_Úspora_za_1 km pod rámec Ref'!A44</f>
        <v/>
      </c>
    </row>
    <row r="37" spans="1:2" x14ac:dyDescent="0.25">
      <c r="A37" s="141" t="str">
        <f>IF(AND($C$52="ne",B37&lt;&gt;""),"Obecné","")</f>
        <v/>
      </c>
      <c r="B37" s="140" t="str">
        <f>IF(OR(C9&gt;29,E9&gt;27,G9&gt;26),"Upozornění: cenová nabídka převyšuje maximální možnou výši nabídkové ceny.","")</f>
        <v/>
      </c>
    </row>
    <row r="52" spans="1:3" x14ac:dyDescent="0.25">
      <c r="A52" s="146" t="s">
        <v>87</v>
      </c>
      <c r="B52" s="146"/>
      <c r="C52" s="146" t="str">
        <f>IF(AND(B25="",B26="",B27="",B28="",B29="",B30="",B31="",B32="",B33="",B34="",B35="",B36="",B37=""),"ano","ne")</f>
        <v>ne</v>
      </c>
    </row>
  </sheetData>
  <sheetProtection algorithmName="SHA-512" hashValue="30g4lULP1SHGAqdqwlVS0lD41e8i860EnRbM8FZDHRT5GRvk0YD469To3gUYel0o+vwnq6TXOwr62hNt45O74A==" saltValue="fMCZArWiWIUux0gRlM+Szg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k6ugNj18+XPyP0euSSrimF2Z8ag=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TTMRMb+LJcs6ikO+c/GAxb3sY+E=</DigestValue>
    </Reference>
  </SignedInfo>
  <SignatureValue>HwQdAdeny4q5rDwqMjeWkjgJjU2CaGHnWHykSWxn8iDIMFZYDufD2jPrOn377jtot/lP5KQWS8c+
WhINdUDVCZkRMASLoV1w+JY0UifSU5bDS8xgBX0l6bAaMQPoAnA2kwGQof77+prwUnPQoUemBr+b
kmogFITPo3ILXSB6NZRlnJm9Jl0WP3sVj89K+JTyvgbZvXn4DtOrdKAG/wUojMvA5S3Q7//11C3g
FNRQ9fYvJWnObjkiLOMFIwnrdi8ydRE1VeEpLSklTER5M2olGsaPhwGyW6+U20lMj1NxPTXRSJhF
bg3qPJjXifV95z+KupCWKQztwakGjfhiJpA7iQ==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6.xml?ContentType=application/vnd.openxmlformats-officedocument.spreadsheetml.worksheet+xml">
        <DigestMethod Algorithm="http://www.w3.org/2000/09/xmldsig#sha1"/>
        <DigestValue>GOeaQ0F2O21KYMnQqeuJfFK+EEM=</DigestValue>
      </Reference>
      <Reference URI="/xl/worksheets/sheet7.xml?ContentType=application/vnd.openxmlformats-officedocument.spreadsheetml.worksheet+xml">
        <DigestMethod Algorithm="http://www.w3.org/2000/09/xmldsig#sha1"/>
        <DigestValue>DDZ9zi2da22DhiesjxlQBPHdEfs=</DigestValue>
      </Reference>
      <Reference URI="/xl/worksheets/sheet5.xml?ContentType=application/vnd.openxmlformats-officedocument.spreadsheetml.worksheet+xml">
        <DigestMethod Algorithm="http://www.w3.org/2000/09/xmldsig#sha1"/>
        <DigestValue>kACXqbpAD4zcU6rre8GcRk1K2Pc=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q1JLDtyZqKFhB9gCogNfY8WUKd8=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8.xml?ContentType=application/vnd.openxmlformats-officedocument.spreadsheetml.worksheet+xml">
        <DigestMethod Algorithm="http://www.w3.org/2000/09/xmldsig#sha1"/>
        <DigestValue>9IoaI+Hx3o7x2HyAlf565dWIktY=</DigestValue>
      </Reference>
      <Reference URI="/xl/worksheets/sheet9.xml?ContentType=application/vnd.openxmlformats-officedocument.spreadsheetml.worksheet+xml">
        <DigestMethod Algorithm="http://www.w3.org/2000/09/xmldsig#sha1"/>
        <DigestValue>nEsaaulWwbH2eqJrLZCGLD4tT/w=</DigestValue>
      </Reference>
      <Reference URI="/xl/worksheets/sheet10.xml?ContentType=application/vnd.openxmlformats-officedocument.spreadsheetml.worksheet+xml">
        <DigestMethod Algorithm="http://www.w3.org/2000/09/xmldsig#sha1"/>
        <DigestValue>sF2ybLW+N0mL68Y2xxJvtnmue2A=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+dRIWD//uJvcYrcoSW9OpD/D5sE=</DigestValue>
      </Reference>
      <Reference URI="/xl/worksheets/sheet2.xml?ContentType=application/vnd.openxmlformats-officedocument.spreadsheetml.worksheet+xml">
        <DigestMethod Algorithm="http://www.w3.org/2000/09/xmldsig#sha1"/>
        <DigestValue>fSnjZHoqwI6DeHNK66yhWYZLjd8=</DigestValue>
      </Reference>
      <Reference URI="/xl/worksheets/sheet4.xml?ContentType=application/vnd.openxmlformats-officedocument.spreadsheetml.worksheet+xml">
        <DigestMethod Algorithm="http://www.w3.org/2000/09/xmldsig#sha1"/>
        <DigestValue>c+BZbsfHAluMSEq8BnoVjQnwNC0=</DigestValue>
      </Reference>
      <Reference URI="/xl/workbook.xml?ContentType=application/vnd.openxmlformats-officedocument.spreadsheetml.sheet.main+xml">
        <DigestMethod Algorithm="http://www.w3.org/2000/09/xmldsig#sha1"/>
        <DigestValue>+pGQ8LQi0e2wIjz4V7TYHBsTCDs=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sByPlT/7YspFuKhlwK+2aHYVFe4=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CrQ3roTIG0Wdc+N31EOXflbgeuw=</DigestValue>
      </Reference>
      <Reference URI="/xl/styles.xml?ContentType=application/vnd.openxmlformats-officedocument.spreadsheetml.styles+xml">
        <DigestMethod Algorithm="http://www.w3.org/2000/09/xmldsig#sha1"/>
        <DigestValue>5e5RCqr97iRkZNNGoawMZS4yllA=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2015-09-16T13:59:08Z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2015-09-16T13:59:08Z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2015-08-19T11:58:26Z</cp:lastPrinted>
  <dcterms:created xsi:type="dcterms:W3CDTF">2015-02-02T14:01:48Z</dcterms:created>
  <dcterms:modified xsi:type="dcterms:W3CDTF">2015-09-14T09:15:37Z</dcterms:modified>
</cp:coreProperties>
</file>