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1 - Vnitřní vybavení" sheetId="2" r:id="rId2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'01 - Vnitřní vybavení'!$C$80:$K$153</definedName>
    <definedName name="_xlnm.Print_Area" localSheetId="1">'01 - Vnitřní vybavení'!$C$68:$K$153</definedName>
    <definedName name="_xlnm.Print_Titles" localSheetId="1">'01 - Vnitřní vybavení'!$80:$80</definedName>
  </definedNames>
  <calcPr/>
</workbook>
</file>

<file path=xl/calcChain.xml><?xml version="1.0" encoding="utf-8"?>
<calcChain xmlns="http://schemas.openxmlformats.org/spreadsheetml/2006/main">
  <c i="2" l="1" r="J37"/>
  <c r="J36"/>
  <c i="1" r="AY55"/>
  <c i="2" r="J35"/>
  <c i="1" r="AX55"/>
  <c i="2"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6"/>
  <c r="BH116"/>
  <c r="BG116"/>
  <c r="BF116"/>
  <c r="T116"/>
  <c r="R116"/>
  <c r="P116"/>
  <c r="BI114"/>
  <c r="BH114"/>
  <c r="BG114"/>
  <c r="BF114"/>
  <c r="T114"/>
  <c r="R114"/>
  <c r="P114"/>
  <c r="BI112"/>
  <c r="BH112"/>
  <c r="BG112"/>
  <c r="BF112"/>
  <c r="T112"/>
  <c r="R112"/>
  <c r="P112"/>
  <c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BI98"/>
  <c r="BH98"/>
  <c r="BG98"/>
  <c r="BF98"/>
  <c r="T98"/>
  <c r="R98"/>
  <c r="P98"/>
  <c r="BI96"/>
  <c r="BH96"/>
  <c r="BG96"/>
  <c r="BF96"/>
  <c r="T96"/>
  <c r="R96"/>
  <c r="P96"/>
  <c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R90"/>
  <c r="P90"/>
  <c r="BI88"/>
  <c r="BH88"/>
  <c r="BG88"/>
  <c r="BF88"/>
  <c r="T88"/>
  <c r="R88"/>
  <c r="P88"/>
  <c r="BI86"/>
  <c r="BH86"/>
  <c r="BG86"/>
  <c r="BF86"/>
  <c r="T86"/>
  <c r="R86"/>
  <c r="P86"/>
  <c r="BI84"/>
  <c r="BH84"/>
  <c r="BG84"/>
  <c r="BF84"/>
  <c r="T84"/>
  <c r="R84"/>
  <c r="P84"/>
  <c r="F75"/>
  <c r="E73"/>
  <c r="F52"/>
  <c r="E50"/>
  <c r="J24"/>
  <c r="E24"/>
  <c r="J78"/>
  <c r="J23"/>
  <c r="J21"/>
  <c r="E21"/>
  <c r="J54"/>
  <c r="J20"/>
  <c r="J18"/>
  <c r="E18"/>
  <c r="F55"/>
  <c r="J17"/>
  <c r="J15"/>
  <c r="E15"/>
  <c r="F77"/>
  <c r="J14"/>
  <c r="J12"/>
  <c r="J75"/>
  <c r="E7"/>
  <c r="E48"/>
  <c i="1" r="L50"/>
  <c r="AM50"/>
  <c r="AM49"/>
  <c r="L49"/>
  <c r="AM47"/>
  <c r="L47"/>
  <c r="L45"/>
  <c r="L44"/>
  <c i="2" r="BK130"/>
  <c r="J102"/>
  <c r="BK142"/>
  <c r="J116"/>
  <c r="BK96"/>
  <c r="BK132"/>
  <c r="J114"/>
  <c i="1" r="AS54"/>
  <c i="2" r="BK122"/>
  <c r="J152"/>
  <c r="J148"/>
  <c r="BK114"/>
  <c r="J122"/>
  <c r="J86"/>
  <c r="J136"/>
  <c r="BK100"/>
  <c r="J140"/>
  <c r="J104"/>
  <c r="BK126"/>
  <c r="J112"/>
  <c r="BK88"/>
  <c r="J130"/>
  <c r="BK86"/>
  <c r="J146"/>
  <c r="BK98"/>
  <c r="J110"/>
  <c r="J126"/>
  <c r="J150"/>
  <c r="BK136"/>
  <c r="J94"/>
  <c r="J98"/>
  <c r="J132"/>
  <c r="BK128"/>
  <c r="J84"/>
  <c r="BK124"/>
  <c r="J100"/>
  <c r="BK140"/>
  <c r="BK104"/>
  <c r="J142"/>
  <c r="J108"/>
  <c r="BK102"/>
  <c r="BK108"/>
  <c r="BK118"/>
  <c r="BK148"/>
  <c r="J96"/>
  <c r="J134"/>
  <c r="J106"/>
  <c r="BK146"/>
  <c r="BK120"/>
  <c r="BK110"/>
  <c r="J128"/>
  <c r="BK152"/>
  <c r="J124"/>
  <c r="J90"/>
  <c r="BK138"/>
  <c r="BK112"/>
  <c r="J144"/>
  <c r="J120"/>
  <c r="J88"/>
  <c r="J138"/>
  <c r="BK116"/>
  <c r="J92"/>
  <c r="BK134"/>
  <c r="BK92"/>
  <c r="BK144"/>
  <c r="BK94"/>
  <c r="BK106"/>
  <c r="BK150"/>
  <c r="J118"/>
  <c r="BK84"/>
  <c r="BK90"/>
  <c l="1" r="BK83"/>
  <c r="J83"/>
  <c r="J61"/>
  <c r="P83"/>
  <c r="P82"/>
  <c r="P81"/>
  <c i="1" r="AU55"/>
  <c i="2" r="R83"/>
  <c r="R82"/>
  <c r="R81"/>
  <c r="T83"/>
  <c r="T82"/>
  <c r="T81"/>
  <c r="J52"/>
  <c r="E71"/>
  <c r="J77"/>
  <c r="BE84"/>
  <c r="BE88"/>
  <c r="BE96"/>
  <c r="BE104"/>
  <c r="BE116"/>
  <c r="BE92"/>
  <c r="BE106"/>
  <c r="F54"/>
  <c r="F78"/>
  <c r="BE86"/>
  <c r="BE98"/>
  <c r="BE108"/>
  <c r="BE112"/>
  <c r="BE126"/>
  <c r="BE140"/>
  <c r="BE150"/>
  <c r="BE152"/>
  <c r="BE90"/>
  <c r="BE118"/>
  <c r="BE120"/>
  <c r="BE132"/>
  <c r="J55"/>
  <c r="BE94"/>
  <c r="BE100"/>
  <c r="BE102"/>
  <c r="BE136"/>
  <c r="BE142"/>
  <c r="BE144"/>
  <c r="BE148"/>
  <c r="BE128"/>
  <c r="BE130"/>
  <c r="BE138"/>
  <c r="BE110"/>
  <c r="BE114"/>
  <c r="BE122"/>
  <c r="BE124"/>
  <c r="BE134"/>
  <c r="BE146"/>
  <c r="F36"/>
  <c i="1" r="BC55"/>
  <c r="BC54"/>
  <c r="W32"/>
  <c r="AU54"/>
  <c i="2" r="F35"/>
  <c i="1" r="BB55"/>
  <c r="BB54"/>
  <c r="AX54"/>
  <c i="2" r="F34"/>
  <c i="1" r="BA55"/>
  <c r="BA54"/>
  <c r="W30"/>
  <c i="2" r="F37"/>
  <c i="1" r="BD55"/>
  <c r="BD54"/>
  <c r="W33"/>
  <c i="2" r="J34"/>
  <c i="1" r="AW55"/>
  <c i="2" l="1" r="BK82"/>
  <c r="J82"/>
  <c r="J60"/>
  <c i="1" r="W31"/>
  <c r="AW54"/>
  <c r="AK30"/>
  <c i="2" r="F33"/>
  <c i="1" r="AZ55"/>
  <c r="AZ54"/>
  <c r="AV54"/>
  <c r="AK29"/>
  <c r="AY54"/>
  <c i="2" r="J33"/>
  <c i="1" r="AV55"/>
  <c r="AT55"/>
  <c i="2" l="1" r="BK81"/>
  <c r="J81"/>
  <c r="J30"/>
  <c i="1" r="AG55"/>
  <c r="AG54"/>
  <c r="AK26"/>
  <c r="AK35"/>
  <c r="AT54"/>
  <c r="W29"/>
  <c i="2" l="1" r="J39"/>
  <c r="J59"/>
  <c i="1" r="AN54"/>
  <c r="AN5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<sst xmlns="http://schemas.openxmlformats.org/spreadsheetml/2006/main">
  <si>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</si>
  <si>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</si>
  <si>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</si>
  <si>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</si>
  <si>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</si>
  <si>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{77c3a651-167c-45af-a703-05c2d81261f0}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</si>
  <si>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</si>
  <si>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</si>
  <si>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</si>
  <si>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</si>
  <si>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</si>
  <si>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</si>
  <si>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</si>
  <si>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</si>
  <si>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06,1/2023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</si>
  <si>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</si>
  <si>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</si>
  <si>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ZSS KHK Jičín - vnitřní vybavení</t>
  </si>
  <si>
    <t>KSO:</t>
  </si>
  <si>
    <t/>
  </si>
  <si>
    <t>CC-CZ:</t>
  </si>
  <si>
    <t>Místo:</t>
  </si>
  <si>
    <t>Jičín</t>
  </si>
  <si>
    <t>Datum:</t>
  </si>
  <si>
    <t>16. 11. 2023</t>
  </si>
  <si>
    <t>Zadavatel:</t>
  </si>
  <si>
    <t>IČ:</t>
  </si>
  <si>
    <t>70889546</t>
  </si>
  <si>
    <t>Královéhradecký kraj</t>
  </si>
  <si>
    <t>DIČ:</t>
  </si>
  <si>
    <t>CZ70889546</t>
  </si>
  <si>
    <t>Účastník:</t>
  </si>
  <si>
    <t>Vyplň údaj</t>
  </si>
  <si>
    <t>Projektant:</t>
  </si>
  <si>
    <t>13997220</t>
  </si>
  <si>
    <t>PRISPO s.r.o.</t>
  </si>
  <si>
    <t>CZ13997220</t>
  </si>
  <si>
    <t>True</t>
  </si>
  <si>
    <t>Zpracovatel:</t>
  </si>
  <si>
    <t>Michael Hlušek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</si>
  <si>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</si>
  <si>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</si>
  <si>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</si>
  <si>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</si>
  <si>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</si>
  <si>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</si>
  <si>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</si>
  <si>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</si>
  <si>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</si>
  <si>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</si>
  <si>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</si>
  <si>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</si>
  <si>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</si>
  <si>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</si>
  <si>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</si>
  <si>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</si>
  <si>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</si>
  <si>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</si>
  <si>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</si>
  <si>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</si>
  <si>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</si>
  <si>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</si>
  <si>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</si>
  <si>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</si>
  <si>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</si>
  <si>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</si>
  <si>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</si>
  <si>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</si>
  <si>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</si>
  <si>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</si>
  <si>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</si>
  <si>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</si>
  <si>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</si>
  <si>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</si>
  <si>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</si>
  <si>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</si>
  <si>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</si>
  <si>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</si>
  <si>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</si>
  <si>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</si>
  <si>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</si>
  <si>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</si>
  <si>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Vnitřní vybavení</t>
  </si>
  <si>
    <t>STA</t>
  </si>
  <si>
    <t>1</t>
  </si>
  <si>
    <t>{9d144a5f-43e7-4083-b2dd-93c397207c78}</t>
  </si>
  <si>
    <t>2</t>
  </si>
  <si>
    <t>KRYCÍ LIST SOUPISU PRACÍ</t>
  </si>
  <si>
    <t>Objekt:</t>
  </si>
  <si>
    <t>01 - Vnitřní vybavení</t>
  </si>
  <si>
    <t xml:space="preserve"> </t>
  </si>
  <si>
    <t>REKAPITULACE ČLENĚNÍ SOUPISU PRACÍ</t>
  </si>
  <si>
    <t>Kód dílu - Popis</t>
  </si>
  <si>
    <t>Cena celkem [CZK]</t>
  </si>
  <si>
    <t>-1</t>
  </si>
  <si>
    <t>Ostatní - Ostatní</t>
  </si>
  <si>
    <t xml:space="preserve">    797 - Nábytek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</si>
  <si>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</si>
  <si>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</si>
  <si>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</si>
  <si>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</si>
  <si>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</si>
  <si>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</si>
  <si>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</si>
  <si>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</si>
  <si>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</si>
  <si>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</si>
  <si>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</si>
  <si>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</si>
  <si>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</si>
  <si>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Ostatní</t>
  </si>
  <si>
    <t>4</t>
  </si>
  <si>
    <t>ROZPOCET</t>
  </si>
  <si>
    <t>797</t>
  </si>
  <si>
    <t>Nábytek</t>
  </si>
  <si>
    <t>K</t>
  </si>
  <si>
    <t>N.01</t>
  </si>
  <si>
    <t>Kovový regál na pneumatiky</t>
  </si>
  <si>
    <t>kus</t>
  </si>
  <si>
    <t>16</t>
  </si>
  <si>
    <t>-1890555749</t>
  </si>
  <si>
    <t>VV</t>
  </si>
  <si>
    <t>"viz. výpis nábytku" 2</t>
  </si>
  <si>
    <t>N.02</t>
  </si>
  <si>
    <t>Kovový regál</t>
  </si>
  <si>
    <t>-1582661970</t>
  </si>
  <si>
    <t>"viz. výpis nábytku" 1</t>
  </si>
  <si>
    <t>3</t>
  </si>
  <si>
    <t>N.03</t>
  </si>
  <si>
    <t>Křeslo</t>
  </si>
  <si>
    <t>-1328992482</t>
  </si>
  <si>
    <t>"viz. výpis nábytku" 9</t>
  </si>
  <si>
    <t>N.04</t>
  </si>
  <si>
    <t>Skříň na dezinfekce</t>
  </si>
  <si>
    <t>1862461113</t>
  </si>
  <si>
    <t>5</t>
  </si>
  <si>
    <t>N.05</t>
  </si>
  <si>
    <t>814491705</t>
  </si>
  <si>
    <t>6</t>
  </si>
  <si>
    <t>N.06</t>
  </si>
  <si>
    <t>Šatní skříň</t>
  </si>
  <si>
    <t>-46487633</t>
  </si>
  <si>
    <t>"viz. výpis nábytku" 35</t>
  </si>
  <si>
    <t>7</t>
  </si>
  <si>
    <t>N.09</t>
  </si>
  <si>
    <t>Zahradní židle</t>
  </si>
  <si>
    <t>-1572500664</t>
  </si>
  <si>
    <t>"viz. výpis nábytku" 12</t>
  </si>
  <si>
    <t>8</t>
  </si>
  <si>
    <t>N.10</t>
  </si>
  <si>
    <t>Zahradní stůl</t>
  </si>
  <si>
    <t>-952285808</t>
  </si>
  <si>
    <t>9</t>
  </si>
  <si>
    <t>N.11</t>
  </si>
  <si>
    <t>Postel s úložným prostorem (vč. matrace)</t>
  </si>
  <si>
    <t>1092753028</t>
  </si>
  <si>
    <t>"viz. výpis nábytku" 8</t>
  </si>
  <si>
    <t>10</t>
  </si>
  <si>
    <t>N.12</t>
  </si>
  <si>
    <t>Noční stolek</t>
  </si>
  <si>
    <t>-152314406</t>
  </si>
  <si>
    <t>11</t>
  </si>
  <si>
    <t>N.13</t>
  </si>
  <si>
    <t>Pohovka</t>
  </si>
  <si>
    <t>-578054299</t>
  </si>
  <si>
    <t>N.14</t>
  </si>
  <si>
    <t>Šatní skříň s posuvnými dveřmi</t>
  </si>
  <si>
    <t>-1921749373</t>
  </si>
  <si>
    <t>"viz. výpis nábytku" 5</t>
  </si>
  <si>
    <t>13</t>
  </si>
  <si>
    <t>N.15</t>
  </si>
  <si>
    <t>-1265998148</t>
  </si>
  <si>
    <t>"viz. výpis nábytku" 23</t>
  </si>
  <si>
    <t>14</t>
  </si>
  <si>
    <t>N.16</t>
  </si>
  <si>
    <t>Policový díl</t>
  </si>
  <si>
    <t>2104468694</t>
  </si>
  <si>
    <t>15</t>
  </si>
  <si>
    <t>N.17</t>
  </si>
  <si>
    <t>788848455</t>
  </si>
  <si>
    <t>N.18</t>
  </si>
  <si>
    <t>Konferenční stolek</t>
  </si>
  <si>
    <t>-643521937</t>
  </si>
  <si>
    <t>17</t>
  </si>
  <si>
    <t>N.19</t>
  </si>
  <si>
    <t>Kancelářská sestava</t>
  </si>
  <si>
    <t>1116198970</t>
  </si>
  <si>
    <t>18</t>
  </si>
  <si>
    <t>N.20</t>
  </si>
  <si>
    <t>Kancelářská kolečková židle</t>
  </si>
  <si>
    <t>1128383580</t>
  </si>
  <si>
    <t>"viz. výpis nábytku" 11</t>
  </si>
  <si>
    <t>19</t>
  </si>
  <si>
    <t>N.21</t>
  </si>
  <si>
    <t>TV stolek</t>
  </si>
  <si>
    <t>-1813364140</t>
  </si>
  <si>
    <t>20</t>
  </si>
  <si>
    <t>N.22</t>
  </si>
  <si>
    <t>-880615755</t>
  </si>
  <si>
    <t>N.23</t>
  </si>
  <si>
    <t>-1233399373</t>
  </si>
  <si>
    <t>"viz. výpis nábytku" 4</t>
  </si>
  <si>
    <t>22</t>
  </si>
  <si>
    <t>N.24</t>
  </si>
  <si>
    <t>Stůl</t>
  </si>
  <si>
    <t>-35371847</t>
  </si>
  <si>
    <t>23</t>
  </si>
  <si>
    <t>N.25</t>
  </si>
  <si>
    <t>Konferenční židle s područkami</t>
  </si>
  <si>
    <t>612850536</t>
  </si>
  <si>
    <t>"viz. výpis nábytku" 10</t>
  </si>
  <si>
    <t>24</t>
  </si>
  <si>
    <t>N.26</t>
  </si>
  <si>
    <t>Uzamykatelná skříň</t>
  </si>
  <si>
    <t>-1489466552</t>
  </si>
  <si>
    <t>"viz. výpis nábytku" 6</t>
  </si>
  <si>
    <t>25</t>
  </si>
  <si>
    <t>N.27</t>
  </si>
  <si>
    <t>Psací stůl</t>
  </si>
  <si>
    <t>1741757876</t>
  </si>
  <si>
    <t>"viz. výpis nábytku" 3</t>
  </si>
  <si>
    <t>26</t>
  </si>
  <si>
    <t>N.28</t>
  </si>
  <si>
    <t>Konferenční stůl</t>
  </si>
  <si>
    <t>1282845633</t>
  </si>
  <si>
    <t>27</t>
  </si>
  <si>
    <t>N.29</t>
  </si>
  <si>
    <t>Konferenční židle bez područek</t>
  </si>
  <si>
    <t>-136427212</t>
  </si>
  <si>
    <t>"viz. výpis nábytku" 40</t>
  </si>
  <si>
    <t>28</t>
  </si>
  <si>
    <t>N.30</t>
  </si>
  <si>
    <t>Skříň s policemi</t>
  </si>
  <si>
    <t>141612939</t>
  </si>
  <si>
    <t>29</t>
  </si>
  <si>
    <t>N.31</t>
  </si>
  <si>
    <t>Skříň s posouvajícími dveřmi s policemi</t>
  </si>
  <si>
    <t>-2096051148</t>
  </si>
  <si>
    <t>30</t>
  </si>
  <si>
    <t>N.32</t>
  </si>
  <si>
    <t>Lavice šatní s roštem</t>
  </si>
  <si>
    <t>-1754260150</t>
  </si>
  <si>
    <t>31</t>
  </si>
  <si>
    <t>N.33</t>
  </si>
  <si>
    <t>Lékárenská skříň</t>
  </si>
  <si>
    <t>1476369507</t>
  </si>
  <si>
    <t>32</t>
  </si>
  <si>
    <t>N.34</t>
  </si>
  <si>
    <t>-832377637</t>
  </si>
  <si>
    <t>33</t>
  </si>
  <si>
    <t>N.35</t>
  </si>
  <si>
    <t>Dílenský stůl</t>
  </si>
  <si>
    <t>783844055</t>
  </si>
  <si>
    <t>34</t>
  </si>
  <si>
    <t>N.36</t>
  </si>
  <si>
    <t>Kuchňská linka</t>
  </si>
  <si>
    <t>974189278</t>
  </si>
  <si>
    <t>35</t>
  </si>
  <si>
    <t>N.37</t>
  </si>
  <si>
    <t>Vestavná skříň</t>
  </si>
  <si>
    <t>-1598935750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</si>
</sst>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22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5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6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8" xfId="0" applyFont="1" applyFill="1" applyBorder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1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="1" customFormat="1" ht="24.96" customHeight="1">
      <c r="B4" s="19"/>
      <c r="C4" s="20"/>
      <c r="D4" s="21" t="s">
        <v>9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18"/>
      <c r="AS4" s="22" t="s">
        <v>10</v>
      </c>
      <c r="BE4" s="23" t="s">
        <v>11</v>
      </c>
      <c r="BS4" s="15" t="s">
        <v>12</v>
      </c>
    </row>
    <row r="5" s="1" customFormat="1" ht="12" customHeight="1">
      <c r="B5" s="19"/>
      <c r="C5" s="20"/>
      <c r="D5" s="24" t="s">
        <v>13</v>
      </c>
      <c r="E5" s="20"/>
      <c r="F5" s="20"/>
      <c r="G5" s="20"/>
      <c r="H5" s="20"/>
      <c r="I5" s="20"/>
      <c r="J5" s="20"/>
      <c r="K5" s="25" t="s">
        <v>14</v>
      </c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18"/>
      <c r="BE5" s="26" t="s">
        <v>15</v>
      </c>
      <c r="BS5" s="15" t="s">
        <v>6</v>
      </c>
    </row>
    <row r="6" s="1" customFormat="1" ht="36.96" customHeight="1">
      <c r="B6" s="19"/>
      <c r="C6" s="20"/>
      <c r="D6" s="27" t="s">
        <v>16</v>
      </c>
      <c r="E6" s="20"/>
      <c r="F6" s="20"/>
      <c r="G6" s="20"/>
      <c r="H6" s="20"/>
      <c r="I6" s="20"/>
      <c r="J6" s="20"/>
      <c r="K6" s="28" t="s">
        <v>17</v>
      </c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18"/>
      <c r="BE6" s="29"/>
      <c r="BS6" s="15" t="s">
        <v>6</v>
      </c>
    </row>
    <row r="7" s="1" customFormat="1" ht="12" customHeight="1">
      <c r="B7" s="19"/>
      <c r="C7" s="20"/>
      <c r="D7" s="30" t="s">
        <v>18</v>
      </c>
      <c r="E7" s="20"/>
      <c r="F7" s="20"/>
      <c r="G7" s="20"/>
      <c r="H7" s="20"/>
      <c r="I7" s="20"/>
      <c r="J7" s="20"/>
      <c r="K7" s="25" t="s">
        <v>19</v>
      </c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30" t="s">
        <v>20</v>
      </c>
      <c r="AL7" s="20"/>
      <c r="AM7" s="20"/>
      <c r="AN7" s="25" t="s">
        <v>19</v>
      </c>
      <c r="AO7" s="20"/>
      <c r="AP7" s="20"/>
      <c r="AQ7" s="20"/>
      <c r="AR7" s="18"/>
      <c r="BE7" s="29"/>
      <c r="BS7" s="15" t="s">
        <v>6</v>
      </c>
    </row>
    <row r="8" s="1" customFormat="1" ht="12" customHeight="1">
      <c r="B8" s="19"/>
      <c r="C8" s="20"/>
      <c r="D8" s="30" t="s">
        <v>21</v>
      </c>
      <c r="E8" s="20"/>
      <c r="F8" s="20"/>
      <c r="G8" s="20"/>
      <c r="H8" s="20"/>
      <c r="I8" s="20"/>
      <c r="J8" s="20"/>
      <c r="K8" s="25" t="s">
        <v>22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30" t="s">
        <v>23</v>
      </c>
      <c r="AL8" s="20"/>
      <c r="AM8" s="20"/>
      <c r="AN8" s="31" t="s">
        <v>24</v>
      </c>
      <c r="AO8" s="20"/>
      <c r="AP8" s="20"/>
      <c r="AQ8" s="20"/>
      <c r="AR8" s="18"/>
      <c r="BE8" s="29"/>
      <c r="BS8" s="15" t="s">
        <v>6</v>
      </c>
    </row>
    <row r="9" s="1" customFormat="1" ht="14.4" customHeight="1"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18"/>
      <c r="BE9" s="29"/>
      <c r="BS9" s="15" t="s">
        <v>6</v>
      </c>
    </row>
    <row r="10" s="1" customFormat="1" ht="12" customHeight="1">
      <c r="B10" s="19"/>
      <c r="C10" s="20"/>
      <c r="D10" s="30" t="s">
        <v>25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30" t="s">
        <v>26</v>
      </c>
      <c r="AL10" s="20"/>
      <c r="AM10" s="20"/>
      <c r="AN10" s="25" t="s">
        <v>27</v>
      </c>
      <c r="AO10" s="20"/>
      <c r="AP10" s="20"/>
      <c r="AQ10" s="20"/>
      <c r="AR10" s="18"/>
      <c r="BE10" s="29"/>
      <c r="BS10" s="15" t="s">
        <v>6</v>
      </c>
    </row>
    <row r="11" s="1" customFormat="1" ht="18.48" customHeight="1">
      <c r="B11" s="19"/>
      <c r="C11" s="20"/>
      <c r="D11" s="20"/>
      <c r="E11" s="25" t="s">
        <v>28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30" t="s">
        <v>29</v>
      </c>
      <c r="AL11" s="20"/>
      <c r="AM11" s="20"/>
      <c r="AN11" s="25" t="s">
        <v>30</v>
      </c>
      <c r="AO11" s="20"/>
      <c r="AP11" s="20"/>
      <c r="AQ11" s="20"/>
      <c r="AR11" s="18"/>
      <c r="BE11" s="29"/>
      <c r="BS11" s="15" t="s">
        <v>6</v>
      </c>
    </row>
    <row r="12" s="1" customFormat="1" ht="6.96" customHeight="1"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18"/>
      <c r="BE12" s="29"/>
      <c r="BS12" s="15" t="s">
        <v>6</v>
      </c>
    </row>
    <row r="13" s="1" customFormat="1" ht="12" customHeight="1">
      <c r="B13" s="19"/>
      <c r="C13" s="20"/>
      <c r="D13" s="30" t="s">
        <v>31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30" t="s">
        <v>26</v>
      </c>
      <c r="AL13" s="20"/>
      <c r="AM13" s="20"/>
      <c r="AN13" s="32" t="s">
        <v>32</v>
      </c>
      <c r="AO13" s="20"/>
      <c r="AP13" s="20"/>
      <c r="AQ13" s="20"/>
      <c r="AR13" s="18"/>
      <c r="BE13" s="29"/>
      <c r="BS13" s="15" t="s">
        <v>6</v>
      </c>
    </row>
    <row r="14">
      <c r="B14" s="19"/>
      <c r="C14" s="20"/>
      <c r="D14" s="20"/>
      <c r="E14" s="32" t="s">
        <v>32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0" t="s">
        <v>29</v>
      </c>
      <c r="AL14" s="20"/>
      <c r="AM14" s="20"/>
      <c r="AN14" s="32" t="s">
        <v>32</v>
      </c>
      <c r="AO14" s="20"/>
      <c r="AP14" s="20"/>
      <c r="AQ14" s="20"/>
      <c r="AR14" s="18"/>
      <c r="BE14" s="29"/>
      <c r="BS14" s="15" t="s">
        <v>6</v>
      </c>
    </row>
    <row r="15" s="1" customFormat="1" ht="6.96" customHeight="1"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18"/>
      <c r="BE15" s="29"/>
      <c r="BS15" s="15" t="s">
        <v>4</v>
      </c>
    </row>
    <row r="16" s="1" customFormat="1" ht="12" customHeight="1">
      <c r="B16" s="19"/>
      <c r="C16" s="20"/>
      <c r="D16" s="30" t="s">
        <v>33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30" t="s">
        <v>26</v>
      </c>
      <c r="AL16" s="20"/>
      <c r="AM16" s="20"/>
      <c r="AN16" s="25" t="s">
        <v>34</v>
      </c>
      <c r="AO16" s="20"/>
      <c r="AP16" s="20"/>
      <c r="AQ16" s="20"/>
      <c r="AR16" s="18"/>
      <c r="BE16" s="29"/>
      <c r="BS16" s="15" t="s">
        <v>4</v>
      </c>
    </row>
    <row r="17" s="1" customFormat="1" ht="18.48" customHeight="1">
      <c r="B17" s="19"/>
      <c r="C17" s="20"/>
      <c r="D17" s="20"/>
      <c r="E17" s="25" t="s">
        <v>35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30" t="s">
        <v>29</v>
      </c>
      <c r="AL17" s="20"/>
      <c r="AM17" s="20"/>
      <c r="AN17" s="25" t="s">
        <v>36</v>
      </c>
      <c r="AO17" s="20"/>
      <c r="AP17" s="20"/>
      <c r="AQ17" s="20"/>
      <c r="AR17" s="18"/>
      <c r="BE17" s="29"/>
      <c r="BS17" s="15" t="s">
        <v>37</v>
      </c>
    </row>
    <row r="18" s="1" customFormat="1" ht="6.96" customHeight="1"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18"/>
      <c r="BE18" s="29"/>
      <c r="BS18" s="15" t="s">
        <v>6</v>
      </c>
    </row>
    <row r="19" s="1" customFormat="1" ht="12" customHeight="1">
      <c r="B19" s="19"/>
      <c r="C19" s="20"/>
      <c r="D19" s="30" t="s">
        <v>38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30" t="s">
        <v>26</v>
      </c>
      <c r="AL19" s="20"/>
      <c r="AM19" s="20"/>
      <c r="AN19" s="25" t="s">
        <v>19</v>
      </c>
      <c r="AO19" s="20"/>
      <c r="AP19" s="20"/>
      <c r="AQ19" s="20"/>
      <c r="AR19" s="18"/>
      <c r="BE19" s="29"/>
      <c r="BS19" s="15" t="s">
        <v>6</v>
      </c>
    </row>
    <row r="20" s="1" customFormat="1" ht="18.48" customHeight="1">
      <c r="B20" s="19"/>
      <c r="C20" s="20"/>
      <c r="D20" s="20"/>
      <c r="E20" s="25" t="s">
        <v>39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30" t="s">
        <v>29</v>
      </c>
      <c r="AL20" s="20"/>
      <c r="AM20" s="20"/>
      <c r="AN20" s="25" t="s">
        <v>19</v>
      </c>
      <c r="AO20" s="20"/>
      <c r="AP20" s="20"/>
      <c r="AQ20" s="20"/>
      <c r="AR20" s="18"/>
      <c r="BE20" s="29"/>
      <c r="BS20" s="15" t="s">
        <v>4</v>
      </c>
    </row>
    <row r="21" s="1" customFormat="1" ht="6.96" customHeight="1"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18"/>
      <c r="BE21" s="29"/>
    </row>
    <row r="22" s="1" customFormat="1" ht="12" customHeight="1">
      <c r="B22" s="19"/>
      <c r="C22" s="20"/>
      <c r="D22" s="30" t="s">
        <v>40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18"/>
      <c r="BE22" s="29"/>
    </row>
    <row r="23" s="1" customFormat="1" ht="47.25" customHeight="1">
      <c r="B23" s="19"/>
      <c r="C23" s="20"/>
      <c r="D23" s="20"/>
      <c r="E23" s="34" t="s">
        <v>41</v>
      </c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20"/>
      <c r="AP23" s="20"/>
      <c r="AQ23" s="20"/>
      <c r="AR23" s="18"/>
      <c r="BE23" s="29"/>
    </row>
    <row r="24" s="1" customFormat="1" ht="6.96" customHeight="1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18"/>
      <c r="BE24" s="29"/>
    </row>
    <row r="25" s="1" customFormat="1" ht="6.96" customHeight="1">
      <c r="B25" s="19"/>
      <c r="C25" s="20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0"/>
      <c r="AQ25" s="20"/>
      <c r="AR25" s="18"/>
      <c r="BE25" s="29"/>
    </row>
    <row r="26" s="2" customFormat="1" ht="25.92" customHeight="1">
      <c r="A26" s="36"/>
      <c r="B26" s="37"/>
      <c r="C26" s="38"/>
      <c r="D26" s="39" t="s">
        <v>42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ROUND(AG54,2)</f>
        <v>0</v>
      </c>
      <c r="AL26" s="40"/>
      <c r="AM26" s="40"/>
      <c r="AN26" s="40"/>
      <c r="AO26" s="40"/>
      <c r="AP26" s="38"/>
      <c r="AQ26" s="38"/>
      <c r="AR26" s="42"/>
      <c r="BE26" s="29"/>
    </row>
    <row r="27" s="2" customFormat="1" ht="6.96" customHeight="1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2"/>
      <c r="BE27" s="29"/>
    </row>
    <row r="28" s="2" customFormat="1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43" t="s">
        <v>43</v>
      </c>
      <c r="M28" s="43"/>
      <c r="N28" s="43"/>
      <c r="O28" s="43"/>
      <c r="P28" s="43"/>
      <c r="Q28" s="38"/>
      <c r="R28" s="38"/>
      <c r="S28" s="38"/>
      <c r="T28" s="38"/>
      <c r="U28" s="38"/>
      <c r="V28" s="38"/>
      <c r="W28" s="43" t="s">
        <v>44</v>
      </c>
      <c r="X28" s="43"/>
      <c r="Y28" s="43"/>
      <c r="Z28" s="43"/>
      <c r="AA28" s="43"/>
      <c r="AB28" s="43"/>
      <c r="AC28" s="43"/>
      <c r="AD28" s="43"/>
      <c r="AE28" s="43"/>
      <c r="AF28" s="38"/>
      <c r="AG28" s="38"/>
      <c r="AH28" s="38"/>
      <c r="AI28" s="38"/>
      <c r="AJ28" s="38"/>
      <c r="AK28" s="43" t="s">
        <v>45</v>
      </c>
      <c r="AL28" s="43"/>
      <c r="AM28" s="43"/>
      <c r="AN28" s="43"/>
      <c r="AO28" s="43"/>
      <c r="AP28" s="38"/>
      <c r="AQ28" s="38"/>
      <c r="AR28" s="42"/>
      <c r="BE28" s="29"/>
    </row>
    <row r="29" s="3" customFormat="1" ht="14.4" customHeight="1">
      <c r="A29" s="3"/>
      <c r="B29" s="44"/>
      <c r="C29" s="45"/>
      <c r="D29" s="30" t="s">
        <v>46</v>
      </c>
      <c r="E29" s="45"/>
      <c r="F29" s="30" t="s">
        <v>47</v>
      </c>
      <c r="G29" s="45"/>
      <c r="H29" s="45"/>
      <c r="I29" s="45"/>
      <c r="J29" s="45"/>
      <c r="K29" s="45"/>
      <c r="L29" s="46">
        <v>0.20999999999999999</v>
      </c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7">
        <f>ROUND(AZ54, 2)</f>
        <v>0</v>
      </c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7">
        <f>ROUND(AV54, 2)</f>
        <v>0</v>
      </c>
      <c r="AL29" s="45"/>
      <c r="AM29" s="45"/>
      <c r="AN29" s="45"/>
      <c r="AO29" s="45"/>
      <c r="AP29" s="45"/>
      <c r="AQ29" s="45"/>
      <c r="AR29" s="48"/>
      <c r="BE29" s="49"/>
    </row>
    <row r="30" s="3" customFormat="1" ht="14.4" customHeight="1">
      <c r="A30" s="3"/>
      <c r="B30" s="44"/>
      <c r="C30" s="45"/>
      <c r="D30" s="45"/>
      <c r="E30" s="45"/>
      <c r="F30" s="30" t="s">
        <v>48</v>
      </c>
      <c r="G30" s="45"/>
      <c r="H30" s="45"/>
      <c r="I30" s="45"/>
      <c r="J30" s="45"/>
      <c r="K30" s="45"/>
      <c r="L30" s="46">
        <v>0.12</v>
      </c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7">
        <f>ROUND(BA54, 2)</f>
        <v>0</v>
      </c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7">
        <f>ROUND(AW54, 2)</f>
        <v>0</v>
      </c>
      <c r="AL30" s="45"/>
      <c r="AM30" s="45"/>
      <c r="AN30" s="45"/>
      <c r="AO30" s="45"/>
      <c r="AP30" s="45"/>
      <c r="AQ30" s="45"/>
      <c r="AR30" s="48"/>
      <c r="BE30" s="49"/>
    </row>
    <row r="31" hidden="1" s="3" customFormat="1" ht="14.4" customHeight="1">
      <c r="A31" s="3"/>
      <c r="B31" s="44"/>
      <c r="C31" s="45"/>
      <c r="D31" s="45"/>
      <c r="E31" s="45"/>
      <c r="F31" s="30" t="s">
        <v>49</v>
      </c>
      <c r="G31" s="45"/>
      <c r="H31" s="45"/>
      <c r="I31" s="45"/>
      <c r="J31" s="45"/>
      <c r="K31" s="45"/>
      <c r="L31" s="46">
        <v>0.20999999999999999</v>
      </c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7">
        <f>ROUND(BB54, 2)</f>
        <v>0</v>
      </c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7">
        <v>0</v>
      </c>
      <c r="AL31" s="45"/>
      <c r="AM31" s="45"/>
      <c r="AN31" s="45"/>
      <c r="AO31" s="45"/>
      <c r="AP31" s="45"/>
      <c r="AQ31" s="45"/>
      <c r="AR31" s="48"/>
      <c r="BE31" s="49"/>
    </row>
    <row r="32" hidden="1" s="3" customFormat="1" ht="14.4" customHeight="1">
      <c r="A32" s="3"/>
      <c r="B32" s="44"/>
      <c r="C32" s="45"/>
      <c r="D32" s="45"/>
      <c r="E32" s="45"/>
      <c r="F32" s="30" t="s">
        <v>50</v>
      </c>
      <c r="G32" s="45"/>
      <c r="H32" s="45"/>
      <c r="I32" s="45"/>
      <c r="J32" s="45"/>
      <c r="K32" s="45"/>
      <c r="L32" s="46">
        <v>0.12</v>
      </c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7">
        <f>ROUND(BC54, 2)</f>
        <v>0</v>
      </c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7">
        <v>0</v>
      </c>
      <c r="AL32" s="45"/>
      <c r="AM32" s="45"/>
      <c r="AN32" s="45"/>
      <c r="AO32" s="45"/>
      <c r="AP32" s="45"/>
      <c r="AQ32" s="45"/>
      <c r="AR32" s="48"/>
      <c r="BE32" s="49"/>
    </row>
    <row r="33" hidden="1" s="3" customFormat="1" ht="14.4" customHeight="1">
      <c r="A33" s="3"/>
      <c r="B33" s="44"/>
      <c r="C33" s="45"/>
      <c r="D33" s="45"/>
      <c r="E33" s="45"/>
      <c r="F33" s="30" t="s">
        <v>51</v>
      </c>
      <c r="G33" s="45"/>
      <c r="H33" s="45"/>
      <c r="I33" s="45"/>
      <c r="J33" s="45"/>
      <c r="K33" s="45"/>
      <c r="L33" s="46">
        <v>0</v>
      </c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7">
        <f>ROUND(BD54, 2)</f>
        <v>0</v>
      </c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7">
        <v>0</v>
      </c>
      <c r="AL33" s="45"/>
      <c r="AM33" s="45"/>
      <c r="AN33" s="45"/>
      <c r="AO33" s="45"/>
      <c r="AP33" s="45"/>
      <c r="AQ33" s="45"/>
      <c r="AR33" s="48"/>
      <c r="BE33" s="3"/>
    </row>
    <row r="34" s="2" customFormat="1" ht="6.96" customHeight="1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2"/>
      <c r="BE34" s="36"/>
    </row>
    <row r="35" s="2" customFormat="1" ht="25.92" customHeight="1">
      <c r="A35" s="36"/>
      <c r="B35" s="37"/>
      <c r="C35" s="50"/>
      <c r="D35" s="51" t="s">
        <v>52</v>
      </c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3" t="s">
        <v>53</v>
      </c>
      <c r="U35" s="52"/>
      <c r="V35" s="52"/>
      <c r="W35" s="52"/>
      <c r="X35" s="54" t="s">
        <v>54</v>
      </c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5">
        <f>SUM(AK26:AK33)</f>
        <v>0</v>
      </c>
      <c r="AL35" s="52"/>
      <c r="AM35" s="52"/>
      <c r="AN35" s="52"/>
      <c r="AO35" s="56"/>
      <c r="AP35" s="50"/>
      <c r="AQ35" s="50"/>
      <c r="AR35" s="42"/>
      <c r="BE35" s="36"/>
    </row>
    <row r="36" s="2" customFormat="1" ht="6.96" customHeight="1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2"/>
      <c r="BE36" s="36"/>
    </row>
    <row r="37" s="2" customFormat="1" ht="6.96" customHeight="1">
      <c r="A37" s="36"/>
      <c r="B37" s="57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42"/>
      <c r="BE37" s="36"/>
    </row>
    <row r="41" s="2" customFormat="1" ht="6.96" customHeight="1">
      <c r="A41" s="36"/>
      <c r="B41" s="59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42"/>
      <c r="BE41" s="36"/>
    </row>
    <row r="42" s="2" customFormat="1" ht="24.96" customHeight="1">
      <c r="A42" s="36"/>
      <c r="B42" s="37"/>
      <c r="C42" s="21" t="s">
        <v>55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42"/>
      <c r="BE42" s="36"/>
    </row>
    <row r="43" s="2" customFormat="1" ht="6.96" customHeight="1">
      <c r="A43" s="36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42"/>
      <c r="BE43" s="36"/>
    </row>
    <row r="44" s="4" customFormat="1" ht="12" customHeight="1">
      <c r="A44" s="4"/>
      <c r="B44" s="61"/>
      <c r="C44" s="30" t="s">
        <v>13</v>
      </c>
      <c r="D44" s="62"/>
      <c r="E44" s="62"/>
      <c r="F44" s="62"/>
      <c r="G44" s="62"/>
      <c r="H44" s="62"/>
      <c r="I44" s="62"/>
      <c r="J44" s="62"/>
      <c r="K44" s="62"/>
      <c r="L44" s="62" t="str">
        <f>K5</f>
        <v>06,1/2023</v>
      </c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3"/>
      <c r="BE44" s="4"/>
    </row>
    <row r="45" s="5" customFormat="1" ht="36.96" customHeight="1">
      <c r="A45" s="5"/>
      <c r="B45" s="64"/>
      <c r="C45" s="65" t="s">
        <v>16</v>
      </c>
      <c r="D45" s="66"/>
      <c r="E45" s="66"/>
      <c r="F45" s="66"/>
      <c r="G45" s="66"/>
      <c r="H45" s="66"/>
      <c r="I45" s="66"/>
      <c r="J45" s="66"/>
      <c r="K45" s="66"/>
      <c r="L45" s="67" t="str">
        <f>K6</f>
        <v>ZSS KHK Jičín - vnitřní vybavení</v>
      </c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8"/>
      <c r="BE45" s="5"/>
    </row>
    <row r="46" s="2" customFormat="1" ht="6.96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42"/>
      <c r="BE46" s="36"/>
    </row>
    <row r="47" s="2" customFormat="1" ht="12" customHeight="1">
      <c r="A47" s="36"/>
      <c r="B47" s="37"/>
      <c r="C47" s="30" t="s">
        <v>21</v>
      </c>
      <c r="D47" s="38"/>
      <c r="E47" s="38"/>
      <c r="F47" s="38"/>
      <c r="G47" s="38"/>
      <c r="H47" s="38"/>
      <c r="I47" s="38"/>
      <c r="J47" s="38"/>
      <c r="K47" s="38"/>
      <c r="L47" s="69" t="str">
        <f>IF(K8="","",K8)</f>
        <v>Jičín</v>
      </c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0" t="s">
        <v>23</v>
      </c>
      <c r="AJ47" s="38"/>
      <c r="AK47" s="38"/>
      <c r="AL47" s="38"/>
      <c r="AM47" s="70" t="str">
        <f>IF(AN8= "","",AN8)</f>
        <v>16. 11. 2023</v>
      </c>
      <c r="AN47" s="70"/>
      <c r="AO47" s="38"/>
      <c r="AP47" s="38"/>
      <c r="AQ47" s="38"/>
      <c r="AR47" s="42"/>
      <c r="BE47" s="36"/>
    </row>
    <row r="48" s="2" customFormat="1" ht="6.96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42"/>
      <c r="BE48" s="36"/>
    </row>
    <row r="49" s="2" customFormat="1" ht="15.15" customHeight="1">
      <c r="A49" s="36"/>
      <c r="B49" s="37"/>
      <c r="C49" s="30" t="s">
        <v>25</v>
      </c>
      <c r="D49" s="38"/>
      <c r="E49" s="38"/>
      <c r="F49" s="38"/>
      <c r="G49" s="38"/>
      <c r="H49" s="38"/>
      <c r="I49" s="38"/>
      <c r="J49" s="38"/>
      <c r="K49" s="38"/>
      <c r="L49" s="62" t="str">
        <f>IF(E11= "","",E11)</f>
        <v>Královéhradecký kraj</v>
      </c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0" t="s">
        <v>33</v>
      </c>
      <c r="AJ49" s="38"/>
      <c r="AK49" s="38"/>
      <c r="AL49" s="38"/>
      <c r="AM49" s="71" t="str">
        <f>IF(E17="","",E17)</f>
        <v>PRISPO s.r.o.</v>
      </c>
      <c r="AN49" s="62"/>
      <c r="AO49" s="62"/>
      <c r="AP49" s="62"/>
      <c r="AQ49" s="38"/>
      <c r="AR49" s="42"/>
      <c r="AS49" s="72" t="s">
        <v>56</v>
      </c>
      <c r="AT49" s="73"/>
      <c r="AU49" s="74"/>
      <c r="AV49" s="74"/>
      <c r="AW49" s="74"/>
      <c r="AX49" s="74"/>
      <c r="AY49" s="74"/>
      <c r="AZ49" s="74"/>
      <c r="BA49" s="74"/>
      <c r="BB49" s="74"/>
      <c r="BC49" s="74"/>
      <c r="BD49" s="75"/>
      <c r="BE49" s="36"/>
    </row>
    <row r="50" s="2" customFormat="1" ht="15.15" customHeight="1">
      <c r="A50" s="36"/>
      <c r="B50" s="37"/>
      <c r="C50" s="30" t="s">
        <v>31</v>
      </c>
      <c r="D50" s="38"/>
      <c r="E50" s="38"/>
      <c r="F50" s="38"/>
      <c r="G50" s="38"/>
      <c r="H50" s="38"/>
      <c r="I50" s="38"/>
      <c r="J50" s="38"/>
      <c r="K50" s="38"/>
      <c r="L50" s="62" t="str">
        <f>IF(E14= "Vyplň údaj","",E14)</f>
        <v/>
      </c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0" t="s">
        <v>38</v>
      </c>
      <c r="AJ50" s="38"/>
      <c r="AK50" s="38"/>
      <c r="AL50" s="38"/>
      <c r="AM50" s="71" t="str">
        <f>IF(E20="","",E20)</f>
        <v>Michael Hlušek</v>
      </c>
      <c r="AN50" s="62"/>
      <c r="AO50" s="62"/>
      <c r="AP50" s="62"/>
      <c r="AQ50" s="38"/>
      <c r="AR50" s="42"/>
      <c r="AS50" s="76"/>
      <c r="AT50" s="77"/>
      <c r="AU50" s="78"/>
      <c r="AV50" s="78"/>
      <c r="AW50" s="78"/>
      <c r="AX50" s="78"/>
      <c r="AY50" s="78"/>
      <c r="AZ50" s="78"/>
      <c r="BA50" s="78"/>
      <c r="BB50" s="78"/>
      <c r="BC50" s="78"/>
      <c r="BD50" s="79"/>
      <c r="BE50" s="36"/>
    </row>
    <row r="51" s="2" customFormat="1" ht="10.8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42"/>
      <c r="AS51" s="80"/>
      <c r="AT51" s="81"/>
      <c r="AU51" s="82"/>
      <c r="AV51" s="82"/>
      <c r="AW51" s="82"/>
      <c r="AX51" s="82"/>
      <c r="AY51" s="82"/>
      <c r="AZ51" s="82"/>
      <c r="BA51" s="82"/>
      <c r="BB51" s="82"/>
      <c r="BC51" s="82"/>
      <c r="BD51" s="83"/>
      <c r="BE51" s="36"/>
    </row>
    <row r="52" s="2" customFormat="1" ht="29.28" customHeight="1">
      <c r="A52" s="36"/>
      <c r="B52" s="37"/>
      <c r="C52" s="84" t="s">
        <v>57</v>
      </c>
      <c r="D52" s="85"/>
      <c r="E52" s="85"/>
      <c r="F52" s="85"/>
      <c r="G52" s="85"/>
      <c r="H52" s="86"/>
      <c r="I52" s="87" t="s">
        <v>58</v>
      </c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8" t="s">
        <v>59</v>
      </c>
      <c r="AH52" s="85"/>
      <c r="AI52" s="85"/>
      <c r="AJ52" s="85"/>
      <c r="AK52" s="85"/>
      <c r="AL52" s="85"/>
      <c r="AM52" s="85"/>
      <c r="AN52" s="87" t="s">
        <v>60</v>
      </c>
      <c r="AO52" s="85"/>
      <c r="AP52" s="85"/>
      <c r="AQ52" s="89" t="s">
        <v>61</v>
      </c>
      <c r="AR52" s="42"/>
      <c r="AS52" s="90" t="s">
        <v>62</v>
      </c>
      <c r="AT52" s="91" t="s">
        <v>63</v>
      </c>
      <c r="AU52" s="91" t="s">
        <v>64</v>
      </c>
      <c r="AV52" s="91" t="s">
        <v>65</v>
      </c>
      <c r="AW52" s="91" t="s">
        <v>66</v>
      </c>
      <c r="AX52" s="91" t="s">
        <v>67</v>
      </c>
      <c r="AY52" s="91" t="s">
        <v>68</v>
      </c>
      <c r="AZ52" s="91" t="s">
        <v>69</v>
      </c>
      <c r="BA52" s="91" t="s">
        <v>70</v>
      </c>
      <c r="BB52" s="91" t="s">
        <v>71</v>
      </c>
      <c r="BC52" s="91" t="s">
        <v>72</v>
      </c>
      <c r="BD52" s="92" t="s">
        <v>73</v>
      </c>
      <c r="BE52" s="36"/>
    </row>
    <row r="53" s="2" customFormat="1" ht="10.8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42"/>
      <c r="AS53" s="93"/>
      <c r="AT53" s="94"/>
      <c r="AU53" s="94"/>
      <c r="AV53" s="94"/>
      <c r="AW53" s="94"/>
      <c r="AX53" s="94"/>
      <c r="AY53" s="94"/>
      <c r="AZ53" s="94"/>
      <c r="BA53" s="94"/>
      <c r="BB53" s="94"/>
      <c r="BC53" s="94"/>
      <c r="BD53" s="95"/>
      <c r="BE53" s="36"/>
    </row>
    <row r="54" s="6" customFormat="1" ht="32.4" customHeight="1">
      <c r="A54" s="6"/>
      <c r="B54" s="96"/>
      <c r="C54" s="97" t="s">
        <v>74</v>
      </c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9">
        <f>ROUND(AG55,2)</f>
        <v>0</v>
      </c>
      <c r="AH54" s="99"/>
      <c r="AI54" s="99"/>
      <c r="AJ54" s="99"/>
      <c r="AK54" s="99"/>
      <c r="AL54" s="99"/>
      <c r="AM54" s="99"/>
      <c r="AN54" s="100">
        <f>SUM(AG54,AT54)</f>
        <v>0</v>
      </c>
      <c r="AO54" s="100"/>
      <c r="AP54" s="100"/>
      <c r="AQ54" s="101" t="s">
        <v>19</v>
      </c>
      <c r="AR54" s="102"/>
      <c r="AS54" s="103">
        <f>ROUND(AS55,2)</f>
        <v>0</v>
      </c>
      <c r="AT54" s="104">
        <f>ROUND(SUM(AV54:AW54),2)</f>
        <v>0</v>
      </c>
      <c r="AU54" s="105">
        <f>ROUND(AU55,5)</f>
        <v>0</v>
      </c>
      <c r="AV54" s="104">
        <f>ROUND(AZ54*L29,2)</f>
        <v>0</v>
      </c>
      <c r="AW54" s="104">
        <f>ROUND(BA54*L30,2)</f>
        <v>0</v>
      </c>
      <c r="AX54" s="104">
        <f>ROUND(BB54*L29,2)</f>
        <v>0</v>
      </c>
      <c r="AY54" s="104">
        <f>ROUND(BC54*L30,2)</f>
        <v>0</v>
      </c>
      <c r="AZ54" s="104">
        <f>ROUND(AZ55,2)</f>
        <v>0</v>
      </c>
      <c r="BA54" s="104">
        <f>ROUND(BA55,2)</f>
        <v>0</v>
      </c>
      <c r="BB54" s="104">
        <f>ROUND(BB55,2)</f>
        <v>0</v>
      </c>
      <c r="BC54" s="104">
        <f>ROUND(BC55,2)</f>
        <v>0</v>
      </c>
      <c r="BD54" s="106">
        <f>ROUND(BD55,2)</f>
        <v>0</v>
      </c>
      <c r="BE54" s="6"/>
      <c r="BS54" s="107" t="s">
        <v>75</v>
      </c>
      <c r="BT54" s="107" t="s">
        <v>76</v>
      </c>
      <c r="BU54" s="108" t="s">
        <v>77</v>
      </c>
      <c r="BV54" s="107" t="s">
        <v>78</v>
      </c>
      <c r="BW54" s="107" t="s">
        <v>5</v>
      </c>
      <c r="BX54" s="107" t="s">
        <v>79</v>
      </c>
      <c r="CL54" s="107" t="s">
        <v>19</v>
      </c>
    </row>
    <row r="55" s="7" customFormat="1" ht="16.5" customHeight="1">
      <c r="A55" s="109" t="s">
        <v>80</v>
      </c>
      <c r="B55" s="110"/>
      <c r="C55" s="111"/>
      <c r="D55" s="112" t="s">
        <v>81</v>
      </c>
      <c r="E55" s="112"/>
      <c r="F55" s="112"/>
      <c r="G55" s="112"/>
      <c r="H55" s="112"/>
      <c r="I55" s="113"/>
      <c r="J55" s="112" t="s">
        <v>82</v>
      </c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2"/>
      <c r="AA55" s="112"/>
      <c r="AB55" s="112"/>
      <c r="AC55" s="112"/>
      <c r="AD55" s="112"/>
      <c r="AE55" s="112"/>
      <c r="AF55" s="112"/>
      <c r="AG55" s="114">
        <f>'01 - Vnitřní vybavení'!J30</f>
        <v>0</v>
      </c>
      <c r="AH55" s="113"/>
      <c r="AI55" s="113"/>
      <c r="AJ55" s="113"/>
      <c r="AK55" s="113"/>
      <c r="AL55" s="113"/>
      <c r="AM55" s="113"/>
      <c r="AN55" s="114">
        <f>SUM(AG55,AT55)</f>
        <v>0</v>
      </c>
      <c r="AO55" s="113"/>
      <c r="AP55" s="113"/>
      <c r="AQ55" s="115" t="s">
        <v>83</v>
      </c>
      <c r="AR55" s="116"/>
      <c r="AS55" s="117">
        <v>0</v>
      </c>
      <c r="AT55" s="118">
        <f>ROUND(SUM(AV55:AW55),2)</f>
        <v>0</v>
      </c>
      <c r="AU55" s="119">
        <f>'01 - Vnitřní vybavení'!P81</f>
        <v>0</v>
      </c>
      <c r="AV55" s="118">
        <f>'01 - Vnitřní vybavení'!J33</f>
        <v>0</v>
      </c>
      <c r="AW55" s="118">
        <f>'01 - Vnitřní vybavení'!J34</f>
        <v>0</v>
      </c>
      <c r="AX55" s="118">
        <f>'01 - Vnitřní vybavení'!J35</f>
        <v>0</v>
      </c>
      <c r="AY55" s="118">
        <f>'01 - Vnitřní vybavení'!J36</f>
        <v>0</v>
      </c>
      <c r="AZ55" s="118">
        <f>'01 - Vnitřní vybavení'!F33</f>
        <v>0</v>
      </c>
      <c r="BA55" s="118">
        <f>'01 - Vnitřní vybavení'!F34</f>
        <v>0</v>
      </c>
      <c r="BB55" s="118">
        <f>'01 - Vnitřní vybavení'!F35</f>
        <v>0</v>
      </c>
      <c r="BC55" s="118">
        <f>'01 - Vnitřní vybavení'!F36</f>
        <v>0</v>
      </c>
      <c r="BD55" s="120">
        <f>'01 - Vnitřní vybavení'!F37</f>
        <v>0</v>
      </c>
      <c r="BE55" s="7"/>
      <c r="BT55" s="121" t="s">
        <v>84</v>
      </c>
      <c r="BV55" s="121" t="s">
        <v>78</v>
      </c>
      <c r="BW55" s="121" t="s">
        <v>85</v>
      </c>
      <c r="BX55" s="121" t="s">
        <v>5</v>
      </c>
      <c r="CL55" s="121" t="s">
        <v>19</v>
      </c>
      <c r="CM55" s="121" t="s">
        <v>86</v>
      </c>
    </row>
    <row r="56" s="2" customFormat="1" ht="30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42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="2" customFormat="1" ht="6.96" customHeight="1">
      <c r="A57" s="36"/>
      <c r="B57" s="57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42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</sheetData>
  <sheetProtection sheet="1" formatColumns="0" formatRows="0" objects="1" scenarios="1" spinCount="100000" saltValue="AjHHwIuSkdLWSsp0eeE2ogf+LANW6fsiSVNMpw1rtjhG2TF7M+AINP2c/ygE+MjXxAPnlVZyeYsezv2a+PprIg==" hashValue="jFPeYSFBefDjiFFL6JRPZAWEyIklPRTRRebJxDNzuO9xQzGkxlBWY9grC6QGR+hsle8VCxgkFQmy0ZPIS8nnnA==" algorithmName="SHA-512" password="CC35"/>
  <mergeCells count="42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</mergeCells>
  <hyperlinks>
    <hyperlink ref="A55" location="'01 - Vnitřní vybavení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85</v>
      </c>
    </row>
    <row r="3" hidden="1" s="1" customFormat="1" ht="6.96" customHeight="1">
      <c r="B3" s="122"/>
      <c r="C3" s="123"/>
      <c r="D3" s="123"/>
      <c r="E3" s="123"/>
      <c r="F3" s="123"/>
      <c r="G3" s="123"/>
      <c r="H3" s="123"/>
      <c r="I3" s="123"/>
      <c r="J3" s="123"/>
      <c r="K3" s="123"/>
      <c r="L3" s="18"/>
      <c r="AT3" s="15" t="s">
        <v>86</v>
      </c>
    </row>
    <row r="4" hidden="1" s="1" customFormat="1" ht="24.96" customHeight="1">
      <c r="B4" s="18"/>
      <c r="D4" s="124" t="s">
        <v>87</v>
      </c>
      <c r="L4" s="18"/>
      <c r="M4" s="125" t="s">
        <v>10</v>
      </c>
      <c r="AT4" s="15" t="s">
        <v>4</v>
      </c>
    </row>
    <row r="5" hidden="1" s="1" customFormat="1" ht="6.96" customHeight="1">
      <c r="B5" s="18"/>
      <c r="L5" s="18"/>
    </row>
    <row r="6" hidden="1" s="1" customFormat="1" ht="12" customHeight="1">
      <c r="B6" s="18"/>
      <c r="D6" s="126" t="s">
        <v>16</v>
      </c>
      <c r="L6" s="18"/>
    </row>
    <row r="7" hidden="1" s="1" customFormat="1" ht="16.5" customHeight="1">
      <c r="B7" s="18"/>
      <c r="E7" s="127" t="str">
        <f>'Rekapitulace stavby'!K6</f>
        <v>ZSS KHK Jičín - vnitřní vybavení</v>
      </c>
      <c r="F7" s="126"/>
      <c r="G7" s="126"/>
      <c r="H7" s="126"/>
      <c r="L7" s="18"/>
    </row>
    <row r="8" hidden="1" s="2" customFormat="1" ht="12" customHeight="1">
      <c r="A8" s="36"/>
      <c r="B8" s="42"/>
      <c r="C8" s="36"/>
      <c r="D8" s="126" t="s">
        <v>88</v>
      </c>
      <c r="E8" s="36"/>
      <c r="F8" s="36"/>
      <c r="G8" s="36"/>
      <c r="H8" s="36"/>
      <c r="I8" s="36"/>
      <c r="J8" s="36"/>
      <c r="K8" s="36"/>
      <c r="L8" s="12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hidden="1" s="2" customFormat="1" ht="16.5" customHeight="1">
      <c r="A9" s="36"/>
      <c r="B9" s="42"/>
      <c r="C9" s="36"/>
      <c r="D9" s="36"/>
      <c r="E9" s="129" t="s">
        <v>89</v>
      </c>
      <c r="F9" s="36"/>
      <c r="G9" s="36"/>
      <c r="H9" s="36"/>
      <c r="I9" s="36"/>
      <c r="J9" s="36"/>
      <c r="K9" s="36"/>
      <c r="L9" s="12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hidden="1" s="2" customFormat="1">
      <c r="A10" s="36"/>
      <c r="B10" s="42"/>
      <c r="C10" s="36"/>
      <c r="D10" s="36"/>
      <c r="E10" s="36"/>
      <c r="F10" s="36"/>
      <c r="G10" s="36"/>
      <c r="H10" s="36"/>
      <c r="I10" s="36"/>
      <c r="J10" s="36"/>
      <c r="K10" s="36"/>
      <c r="L10" s="12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hidden="1" s="2" customFormat="1" ht="12" customHeight="1">
      <c r="A11" s="36"/>
      <c r="B11" s="42"/>
      <c r="C11" s="36"/>
      <c r="D11" s="126" t="s">
        <v>18</v>
      </c>
      <c r="E11" s="36"/>
      <c r="F11" s="130" t="s">
        <v>19</v>
      </c>
      <c r="G11" s="36"/>
      <c r="H11" s="36"/>
      <c r="I11" s="126" t="s">
        <v>20</v>
      </c>
      <c r="J11" s="130" t="s">
        <v>19</v>
      </c>
      <c r="K11" s="36"/>
      <c r="L11" s="12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hidden="1" s="2" customFormat="1" ht="12" customHeight="1">
      <c r="A12" s="36"/>
      <c r="B12" s="42"/>
      <c r="C12" s="36"/>
      <c r="D12" s="126" t="s">
        <v>21</v>
      </c>
      <c r="E12" s="36"/>
      <c r="F12" s="130" t="s">
        <v>90</v>
      </c>
      <c r="G12" s="36"/>
      <c r="H12" s="36"/>
      <c r="I12" s="126" t="s">
        <v>23</v>
      </c>
      <c r="J12" s="131" t="str">
        <f>'Rekapitulace stavby'!AN8</f>
        <v>16. 11. 2023</v>
      </c>
      <c r="K12" s="36"/>
      <c r="L12" s="12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hidden="1" s="2" customFormat="1" ht="10.8" customHeight="1">
      <c r="A13" s="36"/>
      <c r="B13" s="42"/>
      <c r="C13" s="36"/>
      <c r="D13" s="36"/>
      <c r="E13" s="36"/>
      <c r="F13" s="36"/>
      <c r="G13" s="36"/>
      <c r="H13" s="36"/>
      <c r="I13" s="36"/>
      <c r="J13" s="36"/>
      <c r="K13" s="36"/>
      <c r="L13" s="12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hidden="1" s="2" customFormat="1" ht="12" customHeight="1">
      <c r="A14" s="36"/>
      <c r="B14" s="42"/>
      <c r="C14" s="36"/>
      <c r="D14" s="126" t="s">
        <v>25</v>
      </c>
      <c r="E14" s="36"/>
      <c r="F14" s="36"/>
      <c r="G14" s="36"/>
      <c r="H14" s="36"/>
      <c r="I14" s="126" t="s">
        <v>26</v>
      </c>
      <c r="J14" s="130" t="str">
        <f>IF('Rekapitulace stavby'!AN10="","",'Rekapitulace stavby'!AN10)</f>
        <v>70889546</v>
      </c>
      <c r="K14" s="36"/>
      <c r="L14" s="12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hidden="1" s="2" customFormat="1" ht="18" customHeight="1">
      <c r="A15" s="36"/>
      <c r="B15" s="42"/>
      <c r="C15" s="36"/>
      <c r="D15" s="36"/>
      <c r="E15" s="130" t="str">
        <f>IF('Rekapitulace stavby'!E11="","",'Rekapitulace stavby'!E11)</f>
        <v>Královéhradecký kraj</v>
      </c>
      <c r="F15" s="36"/>
      <c r="G15" s="36"/>
      <c r="H15" s="36"/>
      <c r="I15" s="126" t="s">
        <v>29</v>
      </c>
      <c r="J15" s="130" t="str">
        <f>IF('Rekapitulace stavby'!AN11="","",'Rekapitulace stavby'!AN11)</f>
        <v>CZ70889546</v>
      </c>
      <c r="K15" s="36"/>
      <c r="L15" s="12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hidden="1" s="2" customFormat="1" ht="6.96" customHeight="1">
      <c r="A16" s="36"/>
      <c r="B16" s="42"/>
      <c r="C16" s="36"/>
      <c r="D16" s="36"/>
      <c r="E16" s="36"/>
      <c r="F16" s="36"/>
      <c r="G16" s="36"/>
      <c r="H16" s="36"/>
      <c r="I16" s="36"/>
      <c r="J16" s="36"/>
      <c r="K16" s="36"/>
      <c r="L16" s="12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hidden="1" s="2" customFormat="1" ht="12" customHeight="1">
      <c r="A17" s="36"/>
      <c r="B17" s="42"/>
      <c r="C17" s="36"/>
      <c r="D17" s="126" t="s">
        <v>31</v>
      </c>
      <c r="E17" s="36"/>
      <c r="F17" s="36"/>
      <c r="G17" s="36"/>
      <c r="H17" s="36"/>
      <c r="I17" s="126" t="s">
        <v>26</v>
      </c>
      <c r="J17" s="31" t="str">
        <f>'Rekapitulace stavby'!AN13</f>
        <v>Vyplň údaj</v>
      </c>
      <c r="K17" s="36"/>
      <c r="L17" s="12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hidden="1" s="2" customFormat="1" ht="18" customHeight="1">
      <c r="A18" s="36"/>
      <c r="B18" s="42"/>
      <c r="C18" s="36"/>
      <c r="D18" s="36"/>
      <c r="E18" s="31" t="str">
        <f>'Rekapitulace stavby'!E14</f>
        <v>Vyplň údaj</v>
      </c>
      <c r="F18" s="130"/>
      <c r="G18" s="130"/>
      <c r="H18" s="130"/>
      <c r="I18" s="126" t="s">
        <v>29</v>
      </c>
      <c r="J18" s="31" t="str">
        <f>'Rekapitulace stavby'!AN14</f>
        <v>Vyplň údaj</v>
      </c>
      <c r="K18" s="36"/>
      <c r="L18" s="12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hidden="1" s="2" customFormat="1" ht="6.96" customHeight="1">
      <c r="A19" s="36"/>
      <c r="B19" s="42"/>
      <c r="C19" s="36"/>
      <c r="D19" s="36"/>
      <c r="E19" s="36"/>
      <c r="F19" s="36"/>
      <c r="G19" s="36"/>
      <c r="H19" s="36"/>
      <c r="I19" s="36"/>
      <c r="J19" s="36"/>
      <c r="K19" s="36"/>
      <c r="L19" s="12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hidden="1" s="2" customFormat="1" ht="12" customHeight="1">
      <c r="A20" s="36"/>
      <c r="B20" s="42"/>
      <c r="C20" s="36"/>
      <c r="D20" s="126" t="s">
        <v>33</v>
      </c>
      <c r="E20" s="36"/>
      <c r="F20" s="36"/>
      <c r="G20" s="36"/>
      <c r="H20" s="36"/>
      <c r="I20" s="126" t="s">
        <v>26</v>
      </c>
      <c r="J20" s="130" t="str">
        <f>IF('Rekapitulace stavby'!AN16="","",'Rekapitulace stavby'!AN16)</f>
        <v>13997220</v>
      </c>
      <c r="K20" s="36"/>
      <c r="L20" s="12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hidden="1" s="2" customFormat="1" ht="18" customHeight="1">
      <c r="A21" s="36"/>
      <c r="B21" s="42"/>
      <c r="C21" s="36"/>
      <c r="D21" s="36"/>
      <c r="E21" s="130" t="str">
        <f>IF('Rekapitulace stavby'!E17="","",'Rekapitulace stavby'!E17)</f>
        <v>PRISPO s.r.o.</v>
      </c>
      <c r="F21" s="36"/>
      <c r="G21" s="36"/>
      <c r="H21" s="36"/>
      <c r="I21" s="126" t="s">
        <v>29</v>
      </c>
      <c r="J21" s="130" t="str">
        <f>IF('Rekapitulace stavby'!AN17="","",'Rekapitulace stavby'!AN17)</f>
        <v>CZ13997220</v>
      </c>
      <c r="K21" s="36"/>
      <c r="L21" s="12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hidden="1" s="2" customFormat="1" ht="6.96" customHeight="1">
      <c r="A22" s="36"/>
      <c r="B22" s="42"/>
      <c r="C22" s="36"/>
      <c r="D22" s="36"/>
      <c r="E22" s="36"/>
      <c r="F22" s="36"/>
      <c r="G22" s="36"/>
      <c r="H22" s="36"/>
      <c r="I22" s="36"/>
      <c r="J22" s="36"/>
      <c r="K22" s="36"/>
      <c r="L22" s="12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hidden="1" s="2" customFormat="1" ht="12" customHeight="1">
      <c r="A23" s="36"/>
      <c r="B23" s="42"/>
      <c r="C23" s="36"/>
      <c r="D23" s="126" t="s">
        <v>38</v>
      </c>
      <c r="E23" s="36"/>
      <c r="F23" s="36"/>
      <c r="G23" s="36"/>
      <c r="H23" s="36"/>
      <c r="I23" s="126" t="s">
        <v>26</v>
      </c>
      <c r="J23" s="130" t="str">
        <f>IF('Rekapitulace stavby'!AN19="","",'Rekapitulace stavby'!AN19)</f>
        <v/>
      </c>
      <c r="K23" s="36"/>
      <c r="L23" s="12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hidden="1" s="2" customFormat="1" ht="18" customHeight="1">
      <c r="A24" s="36"/>
      <c r="B24" s="42"/>
      <c r="C24" s="36"/>
      <c r="D24" s="36"/>
      <c r="E24" s="130" t="str">
        <f>IF('Rekapitulace stavby'!E20="","",'Rekapitulace stavby'!E20)</f>
        <v>Michael Hlušek</v>
      </c>
      <c r="F24" s="36"/>
      <c r="G24" s="36"/>
      <c r="H24" s="36"/>
      <c r="I24" s="126" t="s">
        <v>29</v>
      </c>
      <c r="J24" s="130" t="str">
        <f>IF('Rekapitulace stavby'!AN20="","",'Rekapitulace stavby'!AN20)</f>
        <v/>
      </c>
      <c r="K24" s="36"/>
      <c r="L24" s="12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hidden="1" s="2" customFormat="1" ht="6.96" customHeight="1">
      <c r="A25" s="36"/>
      <c r="B25" s="42"/>
      <c r="C25" s="36"/>
      <c r="D25" s="36"/>
      <c r="E25" s="36"/>
      <c r="F25" s="36"/>
      <c r="G25" s="36"/>
      <c r="H25" s="36"/>
      <c r="I25" s="36"/>
      <c r="J25" s="36"/>
      <c r="K25" s="36"/>
      <c r="L25" s="12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hidden="1" s="2" customFormat="1" ht="12" customHeight="1">
      <c r="A26" s="36"/>
      <c r="B26" s="42"/>
      <c r="C26" s="36"/>
      <c r="D26" s="126" t="s">
        <v>40</v>
      </c>
      <c r="E26" s="36"/>
      <c r="F26" s="36"/>
      <c r="G26" s="36"/>
      <c r="H26" s="36"/>
      <c r="I26" s="36"/>
      <c r="J26" s="36"/>
      <c r="K26" s="36"/>
      <c r="L26" s="12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hidden="1" s="8" customFormat="1" ht="16.5" customHeight="1">
      <c r="A27" s="132"/>
      <c r="B27" s="133"/>
      <c r="C27" s="132"/>
      <c r="D27" s="132"/>
      <c r="E27" s="134" t="s">
        <v>19</v>
      </c>
      <c r="F27" s="134"/>
      <c r="G27" s="134"/>
      <c r="H27" s="134"/>
      <c r="I27" s="132"/>
      <c r="J27" s="132"/>
      <c r="K27" s="132"/>
      <c r="L27" s="135"/>
      <c r="S27" s="132"/>
      <c r="T27" s="132"/>
      <c r="U27" s="132"/>
      <c r="V27" s="132"/>
      <c r="W27" s="132"/>
      <c r="X27" s="132"/>
      <c r="Y27" s="132"/>
      <c r="Z27" s="132"/>
      <c r="AA27" s="132"/>
      <c r="AB27" s="132"/>
      <c r="AC27" s="132"/>
      <c r="AD27" s="132"/>
      <c r="AE27" s="132"/>
    </row>
    <row r="28" hidden="1" s="2" customFormat="1" ht="6.96" customHeight="1">
      <c r="A28" s="36"/>
      <c r="B28" s="42"/>
      <c r="C28" s="36"/>
      <c r="D28" s="36"/>
      <c r="E28" s="36"/>
      <c r="F28" s="36"/>
      <c r="G28" s="36"/>
      <c r="H28" s="36"/>
      <c r="I28" s="36"/>
      <c r="J28" s="36"/>
      <c r="K28" s="36"/>
      <c r="L28" s="12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hidden="1" s="2" customFormat="1" ht="6.96" customHeight="1">
      <c r="A29" s="36"/>
      <c r="B29" s="42"/>
      <c r="C29" s="36"/>
      <c r="D29" s="136"/>
      <c r="E29" s="136"/>
      <c r="F29" s="136"/>
      <c r="G29" s="136"/>
      <c r="H29" s="136"/>
      <c r="I29" s="136"/>
      <c r="J29" s="136"/>
      <c r="K29" s="136"/>
      <c r="L29" s="12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hidden="1" s="2" customFormat="1" ht="25.44" customHeight="1">
      <c r="A30" s="36"/>
      <c r="B30" s="42"/>
      <c r="C30" s="36"/>
      <c r="D30" s="137" t="s">
        <v>42</v>
      </c>
      <c r="E30" s="36"/>
      <c r="F30" s="36"/>
      <c r="G30" s="36"/>
      <c r="H30" s="36"/>
      <c r="I30" s="36"/>
      <c r="J30" s="138">
        <f>ROUND(J81, 2)</f>
        <v>0</v>
      </c>
      <c r="K30" s="36"/>
      <c r="L30" s="12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hidden="1" s="2" customFormat="1" ht="6.96" customHeight="1">
      <c r="A31" s="36"/>
      <c r="B31" s="42"/>
      <c r="C31" s="36"/>
      <c r="D31" s="136"/>
      <c r="E31" s="136"/>
      <c r="F31" s="136"/>
      <c r="G31" s="136"/>
      <c r="H31" s="136"/>
      <c r="I31" s="136"/>
      <c r="J31" s="136"/>
      <c r="K31" s="136"/>
      <c r="L31" s="12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hidden="1" s="2" customFormat="1" ht="14.4" customHeight="1">
      <c r="A32" s="36"/>
      <c r="B32" s="42"/>
      <c r="C32" s="36"/>
      <c r="D32" s="36"/>
      <c r="E32" s="36"/>
      <c r="F32" s="139" t="s">
        <v>44</v>
      </c>
      <c r="G32" s="36"/>
      <c r="H32" s="36"/>
      <c r="I32" s="139" t="s">
        <v>43</v>
      </c>
      <c r="J32" s="139" t="s">
        <v>45</v>
      </c>
      <c r="K32" s="36"/>
      <c r="L32" s="12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hidden="1" s="2" customFormat="1" ht="14.4" customHeight="1">
      <c r="A33" s="36"/>
      <c r="B33" s="42"/>
      <c r="C33" s="36"/>
      <c r="D33" s="140" t="s">
        <v>46</v>
      </c>
      <c r="E33" s="126" t="s">
        <v>47</v>
      </c>
      <c r="F33" s="141">
        <f>ROUND((SUM(BE81:BE153)),  2)</f>
        <v>0</v>
      </c>
      <c r="G33" s="36"/>
      <c r="H33" s="36"/>
      <c r="I33" s="142">
        <v>0.20999999999999999</v>
      </c>
      <c r="J33" s="141">
        <f>ROUND(((SUM(BE81:BE153))*I33),  2)</f>
        <v>0</v>
      </c>
      <c r="K33" s="36"/>
      <c r="L33" s="12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hidden="1" s="2" customFormat="1" ht="14.4" customHeight="1">
      <c r="A34" s="36"/>
      <c r="B34" s="42"/>
      <c r="C34" s="36"/>
      <c r="D34" s="36"/>
      <c r="E34" s="126" t="s">
        <v>48</v>
      </c>
      <c r="F34" s="141">
        <f>ROUND((SUM(BF81:BF153)),  2)</f>
        <v>0</v>
      </c>
      <c r="G34" s="36"/>
      <c r="H34" s="36"/>
      <c r="I34" s="142">
        <v>0.12</v>
      </c>
      <c r="J34" s="141">
        <f>ROUND(((SUM(BF81:BF153))*I34),  2)</f>
        <v>0</v>
      </c>
      <c r="K34" s="36"/>
      <c r="L34" s="12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42"/>
      <c r="C35" s="36"/>
      <c r="D35" s="36"/>
      <c r="E35" s="126" t="s">
        <v>49</v>
      </c>
      <c r="F35" s="141">
        <f>ROUND((SUM(BG81:BG153)),  2)</f>
        <v>0</v>
      </c>
      <c r="G35" s="36"/>
      <c r="H35" s="36"/>
      <c r="I35" s="142">
        <v>0.20999999999999999</v>
      </c>
      <c r="J35" s="141">
        <f>0</f>
        <v>0</v>
      </c>
      <c r="K35" s="36"/>
      <c r="L35" s="12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42"/>
      <c r="C36" s="36"/>
      <c r="D36" s="36"/>
      <c r="E36" s="126" t="s">
        <v>50</v>
      </c>
      <c r="F36" s="141">
        <f>ROUND((SUM(BH81:BH153)),  2)</f>
        <v>0</v>
      </c>
      <c r="G36" s="36"/>
      <c r="H36" s="36"/>
      <c r="I36" s="142">
        <v>0.12</v>
      </c>
      <c r="J36" s="141">
        <f>0</f>
        <v>0</v>
      </c>
      <c r="K36" s="36"/>
      <c r="L36" s="12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42"/>
      <c r="C37" s="36"/>
      <c r="D37" s="36"/>
      <c r="E37" s="126" t="s">
        <v>51</v>
      </c>
      <c r="F37" s="141">
        <f>ROUND((SUM(BI81:BI153)),  2)</f>
        <v>0</v>
      </c>
      <c r="G37" s="36"/>
      <c r="H37" s="36"/>
      <c r="I37" s="142">
        <v>0</v>
      </c>
      <c r="J37" s="141">
        <f>0</f>
        <v>0</v>
      </c>
      <c r="K37" s="36"/>
      <c r="L37" s="12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hidden="1" s="2" customFormat="1" ht="6.96" customHeight="1">
      <c r="A38" s="36"/>
      <c r="B38" s="42"/>
      <c r="C38" s="36"/>
      <c r="D38" s="36"/>
      <c r="E38" s="36"/>
      <c r="F38" s="36"/>
      <c r="G38" s="36"/>
      <c r="H38" s="36"/>
      <c r="I38" s="36"/>
      <c r="J38" s="36"/>
      <c r="K38" s="36"/>
      <c r="L38" s="12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hidden="1" s="2" customFormat="1" ht="25.44" customHeight="1">
      <c r="A39" s="36"/>
      <c r="B39" s="42"/>
      <c r="C39" s="143"/>
      <c r="D39" s="144" t="s">
        <v>52</v>
      </c>
      <c r="E39" s="145"/>
      <c r="F39" s="145"/>
      <c r="G39" s="146" t="s">
        <v>53</v>
      </c>
      <c r="H39" s="147" t="s">
        <v>54</v>
      </c>
      <c r="I39" s="145"/>
      <c r="J39" s="148">
        <f>SUM(J30:J37)</f>
        <v>0</v>
      </c>
      <c r="K39" s="149"/>
      <c r="L39" s="12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hidden="1" s="2" customFormat="1" ht="14.4" customHeight="1">
      <c r="A40" s="36"/>
      <c r="B40" s="150"/>
      <c r="C40" s="151"/>
      <c r="D40" s="151"/>
      <c r="E40" s="151"/>
      <c r="F40" s="151"/>
      <c r="G40" s="151"/>
      <c r="H40" s="151"/>
      <c r="I40" s="151"/>
      <c r="J40" s="151"/>
      <c r="K40" s="151"/>
      <c r="L40" s="12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hidden="1"/>
    <row r="42" hidden="1"/>
    <row r="43" hidden="1"/>
    <row r="44" hidden="1" s="2" customFormat="1" ht="6.96" customHeight="1">
      <c r="A44" s="36"/>
      <c r="B44" s="152"/>
      <c r="C44" s="153"/>
      <c r="D44" s="153"/>
      <c r="E44" s="153"/>
      <c r="F44" s="153"/>
      <c r="G44" s="153"/>
      <c r="H44" s="153"/>
      <c r="I44" s="153"/>
      <c r="J44" s="153"/>
      <c r="K44" s="153"/>
      <c r="L44" s="12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hidden="1" s="2" customFormat="1" ht="24.96" customHeight="1">
      <c r="A45" s="36"/>
      <c r="B45" s="37"/>
      <c r="C45" s="21" t="s">
        <v>91</v>
      </c>
      <c r="D45" s="38"/>
      <c r="E45" s="38"/>
      <c r="F45" s="38"/>
      <c r="G45" s="38"/>
      <c r="H45" s="38"/>
      <c r="I45" s="38"/>
      <c r="J45" s="38"/>
      <c r="K45" s="38"/>
      <c r="L45" s="12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hidden="1" s="2" customFormat="1" ht="6.96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2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hidden="1" s="2" customFormat="1" ht="12" customHeight="1">
      <c r="A47" s="36"/>
      <c r="B47" s="37"/>
      <c r="C47" s="30" t="s">
        <v>16</v>
      </c>
      <c r="D47" s="38"/>
      <c r="E47" s="38"/>
      <c r="F47" s="38"/>
      <c r="G47" s="38"/>
      <c r="H47" s="38"/>
      <c r="I47" s="38"/>
      <c r="J47" s="38"/>
      <c r="K47" s="38"/>
      <c r="L47" s="12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hidden="1" s="2" customFormat="1" ht="16.5" customHeight="1">
      <c r="A48" s="36"/>
      <c r="B48" s="37"/>
      <c r="C48" s="38"/>
      <c r="D48" s="38"/>
      <c r="E48" s="154" t="str">
        <f>E7</f>
        <v>ZSS KHK Jičín - vnitřní vybavení</v>
      </c>
      <c r="F48" s="30"/>
      <c r="G48" s="30"/>
      <c r="H48" s="30"/>
      <c r="I48" s="38"/>
      <c r="J48" s="38"/>
      <c r="K48" s="38"/>
      <c r="L48" s="12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hidden="1" s="2" customFormat="1" ht="12" customHeight="1">
      <c r="A49" s="36"/>
      <c r="B49" s="37"/>
      <c r="C49" s="30" t="s">
        <v>88</v>
      </c>
      <c r="D49" s="38"/>
      <c r="E49" s="38"/>
      <c r="F49" s="38"/>
      <c r="G49" s="38"/>
      <c r="H49" s="38"/>
      <c r="I49" s="38"/>
      <c r="J49" s="38"/>
      <c r="K49" s="38"/>
      <c r="L49" s="12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hidden="1" s="2" customFormat="1" ht="16.5" customHeight="1">
      <c r="A50" s="36"/>
      <c r="B50" s="37"/>
      <c r="C50" s="38"/>
      <c r="D50" s="38"/>
      <c r="E50" s="67" t="str">
        <f>E9</f>
        <v>01 - Vnitřní vybavení</v>
      </c>
      <c r="F50" s="38"/>
      <c r="G50" s="38"/>
      <c r="H50" s="38"/>
      <c r="I50" s="38"/>
      <c r="J50" s="38"/>
      <c r="K50" s="38"/>
      <c r="L50" s="12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hidden="1" s="2" customFormat="1" ht="6.96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2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hidden="1" s="2" customFormat="1" ht="12" customHeight="1">
      <c r="A52" s="36"/>
      <c r="B52" s="37"/>
      <c r="C52" s="30" t="s">
        <v>21</v>
      </c>
      <c r="D52" s="38"/>
      <c r="E52" s="38"/>
      <c r="F52" s="25" t="str">
        <f>F12</f>
        <v xml:space="preserve"> </v>
      </c>
      <c r="G52" s="38"/>
      <c r="H52" s="38"/>
      <c r="I52" s="30" t="s">
        <v>23</v>
      </c>
      <c r="J52" s="70" t="str">
        <f>IF(J12="","",J12)</f>
        <v>16. 11. 2023</v>
      </c>
      <c r="K52" s="38"/>
      <c r="L52" s="12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hidden="1" s="2" customFormat="1" ht="6.96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2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hidden="1" s="2" customFormat="1" ht="15.15" customHeight="1">
      <c r="A54" s="36"/>
      <c r="B54" s="37"/>
      <c r="C54" s="30" t="s">
        <v>25</v>
      </c>
      <c r="D54" s="38"/>
      <c r="E54" s="38"/>
      <c r="F54" s="25" t="str">
        <f>E15</f>
        <v>Královéhradecký kraj</v>
      </c>
      <c r="G54" s="38"/>
      <c r="H54" s="38"/>
      <c r="I54" s="30" t="s">
        <v>33</v>
      </c>
      <c r="J54" s="34" t="str">
        <f>E21</f>
        <v>PRISPO s.r.o.</v>
      </c>
      <c r="K54" s="38"/>
      <c r="L54" s="12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hidden="1" s="2" customFormat="1" ht="15.15" customHeight="1">
      <c r="A55" s="36"/>
      <c r="B55" s="37"/>
      <c r="C55" s="30" t="s">
        <v>31</v>
      </c>
      <c r="D55" s="38"/>
      <c r="E55" s="38"/>
      <c r="F55" s="25" t="str">
        <f>IF(E18="","",E18)</f>
        <v>Vyplň údaj</v>
      </c>
      <c r="G55" s="38"/>
      <c r="H55" s="38"/>
      <c r="I55" s="30" t="s">
        <v>38</v>
      </c>
      <c r="J55" s="34" t="str">
        <f>E24</f>
        <v>Michael Hlušek</v>
      </c>
      <c r="K55" s="38"/>
      <c r="L55" s="12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hidden="1" s="2" customFormat="1" ht="10.32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2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hidden="1" s="2" customFormat="1" ht="29.28" customHeight="1">
      <c r="A57" s="36"/>
      <c r="B57" s="37"/>
      <c r="C57" s="155" t="s">
        <v>92</v>
      </c>
      <c r="D57" s="156"/>
      <c r="E57" s="156"/>
      <c r="F57" s="156"/>
      <c r="G57" s="156"/>
      <c r="H57" s="156"/>
      <c r="I57" s="156"/>
      <c r="J57" s="157" t="s">
        <v>93</v>
      </c>
      <c r="K57" s="156"/>
      <c r="L57" s="12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hidden="1" s="2" customFormat="1" ht="10.32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2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hidden="1" s="2" customFormat="1" ht="22.8" customHeight="1">
      <c r="A59" s="36"/>
      <c r="B59" s="37"/>
      <c r="C59" s="158" t="s">
        <v>74</v>
      </c>
      <c r="D59" s="38"/>
      <c r="E59" s="38"/>
      <c r="F59" s="38"/>
      <c r="G59" s="38"/>
      <c r="H59" s="38"/>
      <c r="I59" s="38"/>
      <c r="J59" s="100">
        <f>J81</f>
        <v>0</v>
      </c>
      <c r="K59" s="38"/>
      <c r="L59" s="12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5" t="s">
        <v>94</v>
      </c>
    </row>
    <row r="60" hidden="1" s="9" customFormat="1" ht="24.96" customHeight="1">
      <c r="A60" s="9"/>
      <c r="B60" s="159"/>
      <c r="C60" s="160"/>
      <c r="D60" s="161" t="s">
        <v>95</v>
      </c>
      <c r="E60" s="162"/>
      <c r="F60" s="162"/>
      <c r="G60" s="162"/>
      <c r="H60" s="162"/>
      <c r="I60" s="162"/>
      <c r="J60" s="163">
        <f>J82</f>
        <v>0</v>
      </c>
      <c r="K60" s="160"/>
      <c r="L60" s="16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hidden="1" s="10" customFormat="1" ht="19.92" customHeight="1">
      <c r="A61" s="10"/>
      <c r="B61" s="165"/>
      <c r="C61" s="166"/>
      <c r="D61" s="167" t="s">
        <v>96</v>
      </c>
      <c r="E61" s="168"/>
      <c r="F61" s="168"/>
      <c r="G61" s="168"/>
      <c r="H61" s="168"/>
      <c r="I61" s="168"/>
      <c r="J61" s="169">
        <f>J83</f>
        <v>0</v>
      </c>
      <c r="K61" s="166"/>
      <c r="L61" s="17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hidden="1" s="2" customFormat="1" ht="21.84" customHeight="1">
      <c r="A62" s="36"/>
      <c r="B62" s="37"/>
      <c r="C62" s="38"/>
      <c r="D62" s="38"/>
      <c r="E62" s="38"/>
      <c r="F62" s="38"/>
      <c r="G62" s="38"/>
      <c r="H62" s="38"/>
      <c r="I62" s="38"/>
      <c r="J62" s="38"/>
      <c r="K62" s="38"/>
      <c r="L62" s="128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</row>
    <row r="63" hidden="1" s="2" customFormat="1" ht="6.96" customHeight="1">
      <c r="A63" s="36"/>
      <c r="B63" s="57"/>
      <c r="C63" s="58"/>
      <c r="D63" s="58"/>
      <c r="E63" s="58"/>
      <c r="F63" s="58"/>
      <c r="G63" s="58"/>
      <c r="H63" s="58"/>
      <c r="I63" s="58"/>
      <c r="J63" s="58"/>
      <c r="K63" s="58"/>
      <c r="L63" s="128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</row>
    <row r="64" hidden="1"/>
    <row r="65" hidden="1"/>
    <row r="66" hidden="1"/>
    <row r="67" s="2" customFormat="1" ht="6.96" customHeight="1">
      <c r="A67" s="36"/>
      <c r="B67" s="59"/>
      <c r="C67" s="60"/>
      <c r="D67" s="60"/>
      <c r="E67" s="60"/>
      <c r="F67" s="60"/>
      <c r="G67" s="60"/>
      <c r="H67" s="60"/>
      <c r="I67" s="60"/>
      <c r="J67" s="60"/>
      <c r="K67" s="60"/>
      <c r="L67" s="128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</row>
    <row r="68" s="2" customFormat="1" ht="24.96" customHeight="1">
      <c r="A68" s="36"/>
      <c r="B68" s="37"/>
      <c r="C68" s="21" t="s">
        <v>97</v>
      </c>
      <c r="D68" s="38"/>
      <c r="E68" s="38"/>
      <c r="F68" s="38"/>
      <c r="G68" s="38"/>
      <c r="H68" s="38"/>
      <c r="I68" s="38"/>
      <c r="J68" s="38"/>
      <c r="K68" s="38"/>
      <c r="L68" s="128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</row>
    <row r="69" s="2" customFormat="1" ht="6.96" customHeight="1">
      <c r="A69" s="36"/>
      <c r="B69" s="37"/>
      <c r="C69" s="38"/>
      <c r="D69" s="38"/>
      <c r="E69" s="38"/>
      <c r="F69" s="38"/>
      <c r="G69" s="38"/>
      <c r="H69" s="38"/>
      <c r="I69" s="38"/>
      <c r="J69" s="38"/>
      <c r="K69" s="38"/>
      <c r="L69" s="128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</row>
    <row r="70" s="2" customFormat="1" ht="12" customHeight="1">
      <c r="A70" s="36"/>
      <c r="B70" s="37"/>
      <c r="C70" s="30" t="s">
        <v>16</v>
      </c>
      <c r="D70" s="38"/>
      <c r="E70" s="38"/>
      <c r="F70" s="38"/>
      <c r="G70" s="38"/>
      <c r="H70" s="38"/>
      <c r="I70" s="38"/>
      <c r="J70" s="38"/>
      <c r="K70" s="38"/>
      <c r="L70" s="128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="2" customFormat="1" ht="16.5" customHeight="1">
      <c r="A71" s="36"/>
      <c r="B71" s="37"/>
      <c r="C71" s="38"/>
      <c r="D71" s="38"/>
      <c r="E71" s="154" t="str">
        <f>E7</f>
        <v>ZSS KHK Jičín - vnitřní vybavení</v>
      </c>
      <c r="F71" s="30"/>
      <c r="G71" s="30"/>
      <c r="H71" s="30"/>
      <c r="I71" s="38"/>
      <c r="J71" s="38"/>
      <c r="K71" s="38"/>
      <c r="L71" s="128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="2" customFormat="1" ht="12" customHeight="1">
      <c r="A72" s="36"/>
      <c r="B72" s="37"/>
      <c r="C72" s="30" t="s">
        <v>88</v>
      </c>
      <c r="D72" s="38"/>
      <c r="E72" s="38"/>
      <c r="F72" s="38"/>
      <c r="G72" s="38"/>
      <c r="H72" s="38"/>
      <c r="I72" s="38"/>
      <c r="J72" s="38"/>
      <c r="K72" s="38"/>
      <c r="L72" s="128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="2" customFormat="1" ht="16.5" customHeight="1">
      <c r="A73" s="36"/>
      <c r="B73" s="37"/>
      <c r="C73" s="38"/>
      <c r="D73" s="38"/>
      <c r="E73" s="67" t="str">
        <f>E9</f>
        <v>01 - Vnitřní vybavení</v>
      </c>
      <c r="F73" s="38"/>
      <c r="G73" s="38"/>
      <c r="H73" s="38"/>
      <c r="I73" s="38"/>
      <c r="J73" s="38"/>
      <c r="K73" s="38"/>
      <c r="L73" s="128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="2" customFormat="1" ht="6.96" customHeight="1">
      <c r="A74" s="36"/>
      <c r="B74" s="37"/>
      <c r="C74" s="38"/>
      <c r="D74" s="38"/>
      <c r="E74" s="38"/>
      <c r="F74" s="38"/>
      <c r="G74" s="38"/>
      <c r="H74" s="38"/>
      <c r="I74" s="38"/>
      <c r="J74" s="38"/>
      <c r="K74" s="38"/>
      <c r="L74" s="128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="2" customFormat="1" ht="12" customHeight="1">
      <c r="A75" s="36"/>
      <c r="B75" s="37"/>
      <c r="C75" s="30" t="s">
        <v>21</v>
      </c>
      <c r="D75" s="38"/>
      <c r="E75" s="38"/>
      <c r="F75" s="25" t="str">
        <f>F12</f>
        <v xml:space="preserve"> </v>
      </c>
      <c r="G75" s="38"/>
      <c r="H75" s="38"/>
      <c r="I75" s="30" t="s">
        <v>23</v>
      </c>
      <c r="J75" s="70" t="str">
        <f>IF(J12="","",J12)</f>
        <v>16. 11. 2023</v>
      </c>
      <c r="K75" s="38"/>
      <c r="L75" s="128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="2" customFormat="1" ht="6.96" customHeight="1">
      <c r="A76" s="36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12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5.15" customHeight="1">
      <c r="A77" s="36"/>
      <c r="B77" s="37"/>
      <c r="C77" s="30" t="s">
        <v>25</v>
      </c>
      <c r="D77" s="38"/>
      <c r="E77" s="38"/>
      <c r="F77" s="25" t="str">
        <f>E15</f>
        <v>Královéhradecký kraj</v>
      </c>
      <c r="G77" s="38"/>
      <c r="H77" s="38"/>
      <c r="I77" s="30" t="s">
        <v>33</v>
      </c>
      <c r="J77" s="34" t="str">
        <f>E21</f>
        <v>PRISPO s.r.o.</v>
      </c>
      <c r="K77" s="38"/>
      <c r="L77" s="12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="2" customFormat="1" ht="15.15" customHeight="1">
      <c r="A78" s="36"/>
      <c r="B78" s="37"/>
      <c r="C78" s="30" t="s">
        <v>31</v>
      </c>
      <c r="D78" s="38"/>
      <c r="E78" s="38"/>
      <c r="F78" s="25" t="str">
        <f>IF(E18="","",E18)</f>
        <v>Vyplň údaj</v>
      </c>
      <c r="G78" s="38"/>
      <c r="H78" s="38"/>
      <c r="I78" s="30" t="s">
        <v>38</v>
      </c>
      <c r="J78" s="34" t="str">
        <f>E24</f>
        <v>Michael Hlušek</v>
      </c>
      <c r="K78" s="38"/>
      <c r="L78" s="128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="2" customFormat="1" ht="10.32" customHeight="1">
      <c r="A79" s="36"/>
      <c r="B79" s="37"/>
      <c r="C79" s="38"/>
      <c r="D79" s="38"/>
      <c r="E79" s="38"/>
      <c r="F79" s="38"/>
      <c r="G79" s="38"/>
      <c r="H79" s="38"/>
      <c r="I79" s="38"/>
      <c r="J79" s="38"/>
      <c r="K79" s="38"/>
      <c r="L79" s="128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="11" customFormat="1" ht="29.28" customHeight="1">
      <c r="A80" s="171"/>
      <c r="B80" s="172"/>
      <c r="C80" s="173" t="s">
        <v>98</v>
      </c>
      <c r="D80" s="174" t="s">
        <v>61</v>
      </c>
      <c r="E80" s="174" t="s">
        <v>57</v>
      </c>
      <c r="F80" s="174" t="s">
        <v>58</v>
      </c>
      <c r="G80" s="174" t="s">
        <v>99</v>
      </c>
      <c r="H80" s="174" t="s">
        <v>100</v>
      </c>
      <c r="I80" s="174" t="s">
        <v>101</v>
      </c>
      <c r="J80" s="174" t="s">
        <v>93</v>
      </c>
      <c r="K80" s="175" t="s">
        <v>102</v>
      </c>
      <c r="L80" s="176"/>
      <c r="M80" s="90" t="s">
        <v>19</v>
      </c>
      <c r="N80" s="91" t="s">
        <v>46</v>
      </c>
      <c r="O80" s="91" t="s">
        <v>103</v>
      </c>
      <c r="P80" s="91" t="s">
        <v>104</v>
      </c>
      <c r="Q80" s="91" t="s">
        <v>105</v>
      </c>
      <c r="R80" s="91" t="s">
        <v>106</v>
      </c>
      <c r="S80" s="91" t="s">
        <v>107</v>
      </c>
      <c r="T80" s="92" t="s">
        <v>108</v>
      </c>
      <c r="U80" s="171"/>
      <c r="V80" s="171"/>
      <c r="W80" s="171"/>
      <c r="X80" s="171"/>
      <c r="Y80" s="171"/>
      <c r="Z80" s="171"/>
      <c r="AA80" s="171"/>
      <c r="AB80" s="171"/>
      <c r="AC80" s="171"/>
      <c r="AD80" s="171"/>
      <c r="AE80" s="171"/>
    </row>
    <row r="81" s="2" customFormat="1" ht="22.8" customHeight="1">
      <c r="A81" s="36"/>
      <c r="B81" s="37"/>
      <c r="C81" s="97" t="s">
        <v>109</v>
      </c>
      <c r="D81" s="38"/>
      <c r="E81" s="38"/>
      <c r="F81" s="38"/>
      <c r="G81" s="38"/>
      <c r="H81" s="38"/>
      <c r="I81" s="38"/>
      <c r="J81" s="177">
        <f>BK81</f>
        <v>0</v>
      </c>
      <c r="K81" s="38"/>
      <c r="L81" s="42"/>
      <c r="M81" s="93"/>
      <c r="N81" s="178"/>
      <c r="O81" s="94"/>
      <c r="P81" s="179">
        <f>P82</f>
        <v>0</v>
      </c>
      <c r="Q81" s="94"/>
      <c r="R81" s="179">
        <f>R82</f>
        <v>0.0069900000000000014</v>
      </c>
      <c r="S81" s="94"/>
      <c r="T81" s="180">
        <f>T82</f>
        <v>0</v>
      </c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T81" s="15" t="s">
        <v>75</v>
      </c>
      <c r="AU81" s="15" t="s">
        <v>94</v>
      </c>
      <c r="BK81" s="181">
        <f>BK82</f>
        <v>0</v>
      </c>
    </row>
    <row r="82" s="12" customFormat="1" ht="25.92" customHeight="1">
      <c r="A82" s="12"/>
      <c r="B82" s="182"/>
      <c r="C82" s="183"/>
      <c r="D82" s="184" t="s">
        <v>75</v>
      </c>
      <c r="E82" s="185" t="s">
        <v>110</v>
      </c>
      <c r="F82" s="185" t="s">
        <v>110</v>
      </c>
      <c r="G82" s="183"/>
      <c r="H82" s="183"/>
      <c r="I82" s="186"/>
      <c r="J82" s="187">
        <f>BK82</f>
        <v>0</v>
      </c>
      <c r="K82" s="183"/>
      <c r="L82" s="188"/>
      <c r="M82" s="189"/>
      <c r="N82" s="190"/>
      <c r="O82" s="190"/>
      <c r="P82" s="191">
        <f>P83</f>
        <v>0</v>
      </c>
      <c r="Q82" s="190"/>
      <c r="R82" s="191">
        <f>R83</f>
        <v>0.0069900000000000014</v>
      </c>
      <c r="S82" s="190"/>
      <c r="T82" s="192">
        <f>T83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193" t="s">
        <v>111</v>
      </c>
      <c r="AT82" s="194" t="s">
        <v>75</v>
      </c>
      <c r="AU82" s="194" t="s">
        <v>76</v>
      </c>
      <c r="AY82" s="193" t="s">
        <v>112</v>
      </c>
      <c r="BK82" s="195">
        <f>BK83</f>
        <v>0</v>
      </c>
    </row>
    <row r="83" s="12" customFormat="1" ht="22.8" customHeight="1">
      <c r="A83" s="12"/>
      <c r="B83" s="182"/>
      <c r="C83" s="183"/>
      <c r="D83" s="184" t="s">
        <v>75</v>
      </c>
      <c r="E83" s="196" t="s">
        <v>113</v>
      </c>
      <c r="F83" s="196" t="s">
        <v>114</v>
      </c>
      <c r="G83" s="183"/>
      <c r="H83" s="183"/>
      <c r="I83" s="186"/>
      <c r="J83" s="197">
        <f>BK83</f>
        <v>0</v>
      </c>
      <c r="K83" s="183"/>
      <c r="L83" s="188"/>
      <c r="M83" s="189"/>
      <c r="N83" s="190"/>
      <c r="O83" s="190"/>
      <c r="P83" s="191">
        <f>SUM(P84:P153)</f>
        <v>0</v>
      </c>
      <c r="Q83" s="190"/>
      <c r="R83" s="191">
        <f>SUM(R84:R153)</f>
        <v>0.0069900000000000014</v>
      </c>
      <c r="S83" s="190"/>
      <c r="T83" s="192">
        <f>SUM(T84:T153)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193" t="s">
        <v>111</v>
      </c>
      <c r="AT83" s="194" t="s">
        <v>75</v>
      </c>
      <c r="AU83" s="194" t="s">
        <v>84</v>
      </c>
      <c r="AY83" s="193" t="s">
        <v>112</v>
      </c>
      <c r="BK83" s="195">
        <f>SUM(BK84:BK153)</f>
        <v>0</v>
      </c>
    </row>
    <row r="84" s="2" customFormat="1" ht="16.5" customHeight="1">
      <c r="A84" s="36"/>
      <c r="B84" s="37"/>
      <c r="C84" s="198" t="s">
        <v>84</v>
      </c>
      <c r="D84" s="198" t="s">
        <v>115</v>
      </c>
      <c r="E84" s="199" t="s">
        <v>116</v>
      </c>
      <c r="F84" s="200" t="s">
        <v>117</v>
      </c>
      <c r="G84" s="201" t="s">
        <v>118</v>
      </c>
      <c r="H84" s="202">
        <v>2</v>
      </c>
      <c r="I84" s="203"/>
      <c r="J84" s="204">
        <f>ROUND(I84*H84,2)</f>
        <v>0</v>
      </c>
      <c r="K84" s="200" t="s">
        <v>19</v>
      </c>
      <c r="L84" s="42"/>
      <c r="M84" s="205" t="s">
        <v>19</v>
      </c>
      <c r="N84" s="206" t="s">
        <v>47</v>
      </c>
      <c r="O84" s="82"/>
      <c r="P84" s="207">
        <f>O84*H84</f>
        <v>0</v>
      </c>
      <c r="Q84" s="207">
        <v>3.0000000000000001E-05</v>
      </c>
      <c r="R84" s="207">
        <f>Q84*H84</f>
        <v>6.0000000000000002E-05</v>
      </c>
      <c r="S84" s="207">
        <v>0</v>
      </c>
      <c r="T84" s="208">
        <f>S84*H84</f>
        <v>0</v>
      </c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R84" s="209" t="s">
        <v>119</v>
      </c>
      <c r="AT84" s="209" t="s">
        <v>115</v>
      </c>
      <c r="AU84" s="209" t="s">
        <v>86</v>
      </c>
      <c r="AY84" s="15" t="s">
        <v>112</v>
      </c>
      <c r="BE84" s="210">
        <f>IF(N84="základní",J84,0)</f>
        <v>0</v>
      </c>
      <c r="BF84" s="210">
        <f>IF(N84="snížená",J84,0)</f>
        <v>0</v>
      </c>
      <c r="BG84" s="210">
        <f>IF(N84="zákl. přenesená",J84,0)</f>
        <v>0</v>
      </c>
      <c r="BH84" s="210">
        <f>IF(N84="sníž. přenesená",J84,0)</f>
        <v>0</v>
      </c>
      <c r="BI84" s="210">
        <f>IF(N84="nulová",J84,0)</f>
        <v>0</v>
      </c>
      <c r="BJ84" s="15" t="s">
        <v>84</v>
      </c>
      <c r="BK84" s="210">
        <f>ROUND(I84*H84,2)</f>
        <v>0</v>
      </c>
      <c r="BL84" s="15" t="s">
        <v>119</v>
      </c>
      <c r="BM84" s="209" t="s">
        <v>120</v>
      </c>
    </row>
    <row r="85" s="13" customFormat="1">
      <c r="A85" s="13"/>
      <c r="B85" s="211"/>
      <c r="C85" s="212"/>
      <c r="D85" s="213" t="s">
        <v>121</v>
      </c>
      <c r="E85" s="214" t="s">
        <v>19</v>
      </c>
      <c r="F85" s="215" t="s">
        <v>122</v>
      </c>
      <c r="G85" s="212"/>
      <c r="H85" s="216">
        <v>2</v>
      </c>
      <c r="I85" s="217"/>
      <c r="J85" s="212"/>
      <c r="K85" s="212"/>
      <c r="L85" s="218"/>
      <c r="M85" s="219"/>
      <c r="N85" s="220"/>
      <c r="O85" s="220"/>
      <c r="P85" s="220"/>
      <c r="Q85" s="220"/>
      <c r="R85" s="220"/>
      <c r="S85" s="220"/>
      <c r="T85" s="221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T85" s="222" t="s">
        <v>121</v>
      </c>
      <c r="AU85" s="222" t="s">
        <v>86</v>
      </c>
      <c r="AV85" s="13" t="s">
        <v>86</v>
      </c>
      <c r="AW85" s="13" t="s">
        <v>37</v>
      </c>
      <c r="AX85" s="13" t="s">
        <v>84</v>
      </c>
      <c r="AY85" s="222" t="s">
        <v>112</v>
      </c>
    </row>
    <row r="86" s="2" customFormat="1" ht="16.5" customHeight="1">
      <c r="A86" s="36"/>
      <c r="B86" s="37"/>
      <c r="C86" s="198" t="s">
        <v>86</v>
      </c>
      <c r="D86" s="198" t="s">
        <v>115</v>
      </c>
      <c r="E86" s="199" t="s">
        <v>123</v>
      </c>
      <c r="F86" s="200" t="s">
        <v>124</v>
      </c>
      <c r="G86" s="201" t="s">
        <v>118</v>
      </c>
      <c r="H86" s="202">
        <v>1</v>
      </c>
      <c r="I86" s="203"/>
      <c r="J86" s="204">
        <f>ROUND(I86*H86,2)</f>
        <v>0</v>
      </c>
      <c r="K86" s="200" t="s">
        <v>19</v>
      </c>
      <c r="L86" s="42"/>
      <c r="M86" s="205" t="s">
        <v>19</v>
      </c>
      <c r="N86" s="206" t="s">
        <v>47</v>
      </c>
      <c r="O86" s="82"/>
      <c r="P86" s="207">
        <f>O86*H86</f>
        <v>0</v>
      </c>
      <c r="Q86" s="207">
        <v>3.0000000000000001E-05</v>
      </c>
      <c r="R86" s="207">
        <f>Q86*H86</f>
        <v>3.0000000000000001E-05</v>
      </c>
      <c r="S86" s="207">
        <v>0</v>
      </c>
      <c r="T86" s="208">
        <f>S86*H86</f>
        <v>0</v>
      </c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R86" s="209" t="s">
        <v>119</v>
      </c>
      <c r="AT86" s="209" t="s">
        <v>115</v>
      </c>
      <c r="AU86" s="209" t="s">
        <v>86</v>
      </c>
      <c r="AY86" s="15" t="s">
        <v>112</v>
      </c>
      <c r="BE86" s="210">
        <f>IF(N86="základní",J86,0)</f>
        <v>0</v>
      </c>
      <c r="BF86" s="210">
        <f>IF(N86="snížená",J86,0)</f>
        <v>0</v>
      </c>
      <c r="BG86" s="210">
        <f>IF(N86="zákl. přenesená",J86,0)</f>
        <v>0</v>
      </c>
      <c r="BH86" s="210">
        <f>IF(N86="sníž. přenesená",J86,0)</f>
        <v>0</v>
      </c>
      <c r="BI86" s="210">
        <f>IF(N86="nulová",J86,0)</f>
        <v>0</v>
      </c>
      <c r="BJ86" s="15" t="s">
        <v>84</v>
      </c>
      <c r="BK86" s="210">
        <f>ROUND(I86*H86,2)</f>
        <v>0</v>
      </c>
      <c r="BL86" s="15" t="s">
        <v>119</v>
      </c>
      <c r="BM86" s="209" t="s">
        <v>125</v>
      </c>
    </row>
    <row r="87" s="13" customFormat="1">
      <c r="A87" s="13"/>
      <c r="B87" s="211"/>
      <c r="C87" s="212"/>
      <c r="D87" s="213" t="s">
        <v>121</v>
      </c>
      <c r="E87" s="214" t="s">
        <v>19</v>
      </c>
      <c r="F87" s="215" t="s">
        <v>126</v>
      </c>
      <c r="G87" s="212"/>
      <c r="H87" s="216">
        <v>1</v>
      </c>
      <c r="I87" s="217"/>
      <c r="J87" s="212"/>
      <c r="K87" s="212"/>
      <c r="L87" s="218"/>
      <c r="M87" s="219"/>
      <c r="N87" s="220"/>
      <c r="O87" s="220"/>
      <c r="P87" s="220"/>
      <c r="Q87" s="220"/>
      <c r="R87" s="220"/>
      <c r="S87" s="220"/>
      <c r="T87" s="221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T87" s="222" t="s">
        <v>121</v>
      </c>
      <c r="AU87" s="222" t="s">
        <v>86</v>
      </c>
      <c r="AV87" s="13" t="s">
        <v>86</v>
      </c>
      <c r="AW87" s="13" t="s">
        <v>37</v>
      </c>
      <c r="AX87" s="13" t="s">
        <v>84</v>
      </c>
      <c r="AY87" s="222" t="s">
        <v>112</v>
      </c>
    </row>
    <row r="88" s="2" customFormat="1" ht="16.5" customHeight="1">
      <c r="A88" s="36"/>
      <c r="B88" s="37"/>
      <c r="C88" s="198" t="s">
        <v>127</v>
      </c>
      <c r="D88" s="198" t="s">
        <v>115</v>
      </c>
      <c r="E88" s="199" t="s">
        <v>128</v>
      </c>
      <c r="F88" s="200" t="s">
        <v>129</v>
      </c>
      <c r="G88" s="201" t="s">
        <v>118</v>
      </c>
      <c r="H88" s="202">
        <v>9</v>
      </c>
      <c r="I88" s="203"/>
      <c r="J88" s="204">
        <f>ROUND(I88*H88,2)</f>
        <v>0</v>
      </c>
      <c r="K88" s="200" t="s">
        <v>19</v>
      </c>
      <c r="L88" s="42"/>
      <c r="M88" s="205" t="s">
        <v>19</v>
      </c>
      <c r="N88" s="206" t="s">
        <v>47</v>
      </c>
      <c r="O88" s="82"/>
      <c r="P88" s="207">
        <f>O88*H88</f>
        <v>0</v>
      </c>
      <c r="Q88" s="207">
        <v>3.0000000000000001E-05</v>
      </c>
      <c r="R88" s="207">
        <f>Q88*H88</f>
        <v>0.00027</v>
      </c>
      <c r="S88" s="207">
        <v>0</v>
      </c>
      <c r="T88" s="208">
        <f>S88*H88</f>
        <v>0</v>
      </c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R88" s="209" t="s">
        <v>119</v>
      </c>
      <c r="AT88" s="209" t="s">
        <v>115</v>
      </c>
      <c r="AU88" s="209" t="s">
        <v>86</v>
      </c>
      <c r="AY88" s="15" t="s">
        <v>112</v>
      </c>
      <c r="BE88" s="210">
        <f>IF(N88="základní",J88,0)</f>
        <v>0</v>
      </c>
      <c r="BF88" s="210">
        <f>IF(N88="snížená",J88,0)</f>
        <v>0</v>
      </c>
      <c r="BG88" s="210">
        <f>IF(N88="zákl. přenesená",J88,0)</f>
        <v>0</v>
      </c>
      <c r="BH88" s="210">
        <f>IF(N88="sníž. přenesená",J88,0)</f>
        <v>0</v>
      </c>
      <c r="BI88" s="210">
        <f>IF(N88="nulová",J88,0)</f>
        <v>0</v>
      </c>
      <c r="BJ88" s="15" t="s">
        <v>84</v>
      </c>
      <c r="BK88" s="210">
        <f>ROUND(I88*H88,2)</f>
        <v>0</v>
      </c>
      <c r="BL88" s="15" t="s">
        <v>119</v>
      </c>
      <c r="BM88" s="209" t="s">
        <v>130</v>
      </c>
    </row>
    <row r="89" s="13" customFormat="1">
      <c r="A89" s="13"/>
      <c r="B89" s="211"/>
      <c r="C89" s="212"/>
      <c r="D89" s="213" t="s">
        <v>121</v>
      </c>
      <c r="E89" s="214" t="s">
        <v>19</v>
      </c>
      <c r="F89" s="215" t="s">
        <v>131</v>
      </c>
      <c r="G89" s="212"/>
      <c r="H89" s="216">
        <v>9</v>
      </c>
      <c r="I89" s="217"/>
      <c r="J89" s="212"/>
      <c r="K89" s="212"/>
      <c r="L89" s="218"/>
      <c r="M89" s="219"/>
      <c r="N89" s="220"/>
      <c r="O89" s="220"/>
      <c r="P89" s="220"/>
      <c r="Q89" s="220"/>
      <c r="R89" s="220"/>
      <c r="S89" s="220"/>
      <c r="T89" s="221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T89" s="222" t="s">
        <v>121</v>
      </c>
      <c r="AU89" s="222" t="s">
        <v>86</v>
      </c>
      <c r="AV89" s="13" t="s">
        <v>86</v>
      </c>
      <c r="AW89" s="13" t="s">
        <v>37</v>
      </c>
      <c r="AX89" s="13" t="s">
        <v>84</v>
      </c>
      <c r="AY89" s="222" t="s">
        <v>112</v>
      </c>
    </row>
    <row r="90" s="2" customFormat="1" ht="16.5" customHeight="1">
      <c r="A90" s="36"/>
      <c r="B90" s="37"/>
      <c r="C90" s="198" t="s">
        <v>111</v>
      </c>
      <c r="D90" s="198" t="s">
        <v>115</v>
      </c>
      <c r="E90" s="199" t="s">
        <v>132</v>
      </c>
      <c r="F90" s="200" t="s">
        <v>133</v>
      </c>
      <c r="G90" s="201" t="s">
        <v>118</v>
      </c>
      <c r="H90" s="202">
        <v>1</v>
      </c>
      <c r="I90" s="203"/>
      <c r="J90" s="204">
        <f>ROUND(I90*H90,2)</f>
        <v>0</v>
      </c>
      <c r="K90" s="200" t="s">
        <v>19</v>
      </c>
      <c r="L90" s="42"/>
      <c r="M90" s="205" t="s">
        <v>19</v>
      </c>
      <c r="N90" s="206" t="s">
        <v>47</v>
      </c>
      <c r="O90" s="82"/>
      <c r="P90" s="207">
        <f>O90*H90</f>
        <v>0</v>
      </c>
      <c r="Q90" s="207">
        <v>3.0000000000000001E-05</v>
      </c>
      <c r="R90" s="207">
        <f>Q90*H90</f>
        <v>3.0000000000000001E-05</v>
      </c>
      <c r="S90" s="207">
        <v>0</v>
      </c>
      <c r="T90" s="208">
        <f>S90*H90</f>
        <v>0</v>
      </c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R90" s="209" t="s">
        <v>119</v>
      </c>
      <c r="AT90" s="209" t="s">
        <v>115</v>
      </c>
      <c r="AU90" s="209" t="s">
        <v>86</v>
      </c>
      <c r="AY90" s="15" t="s">
        <v>112</v>
      </c>
      <c r="BE90" s="210">
        <f>IF(N90="základní",J90,0)</f>
        <v>0</v>
      </c>
      <c r="BF90" s="210">
        <f>IF(N90="snížená",J90,0)</f>
        <v>0</v>
      </c>
      <c r="BG90" s="210">
        <f>IF(N90="zákl. přenesená",J90,0)</f>
        <v>0</v>
      </c>
      <c r="BH90" s="210">
        <f>IF(N90="sníž. přenesená",J90,0)</f>
        <v>0</v>
      </c>
      <c r="BI90" s="210">
        <f>IF(N90="nulová",J90,0)</f>
        <v>0</v>
      </c>
      <c r="BJ90" s="15" t="s">
        <v>84</v>
      </c>
      <c r="BK90" s="210">
        <f>ROUND(I90*H90,2)</f>
        <v>0</v>
      </c>
      <c r="BL90" s="15" t="s">
        <v>119</v>
      </c>
      <c r="BM90" s="209" t="s">
        <v>134</v>
      </c>
    </row>
    <row r="91" s="13" customFormat="1">
      <c r="A91" s="13"/>
      <c r="B91" s="211"/>
      <c r="C91" s="212"/>
      <c r="D91" s="213" t="s">
        <v>121</v>
      </c>
      <c r="E91" s="214" t="s">
        <v>19</v>
      </c>
      <c r="F91" s="215" t="s">
        <v>126</v>
      </c>
      <c r="G91" s="212"/>
      <c r="H91" s="216">
        <v>1</v>
      </c>
      <c r="I91" s="217"/>
      <c r="J91" s="212"/>
      <c r="K91" s="212"/>
      <c r="L91" s="218"/>
      <c r="M91" s="219"/>
      <c r="N91" s="220"/>
      <c r="O91" s="220"/>
      <c r="P91" s="220"/>
      <c r="Q91" s="220"/>
      <c r="R91" s="220"/>
      <c r="S91" s="220"/>
      <c r="T91" s="221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22" t="s">
        <v>121</v>
      </c>
      <c r="AU91" s="222" t="s">
        <v>86</v>
      </c>
      <c r="AV91" s="13" t="s">
        <v>86</v>
      </c>
      <c r="AW91" s="13" t="s">
        <v>37</v>
      </c>
      <c r="AX91" s="13" t="s">
        <v>84</v>
      </c>
      <c r="AY91" s="222" t="s">
        <v>112</v>
      </c>
    </row>
    <row r="92" s="2" customFormat="1" ht="16.5" customHeight="1">
      <c r="A92" s="36"/>
      <c r="B92" s="37"/>
      <c r="C92" s="198" t="s">
        <v>135</v>
      </c>
      <c r="D92" s="198" t="s">
        <v>115</v>
      </c>
      <c r="E92" s="199" t="s">
        <v>136</v>
      </c>
      <c r="F92" s="200" t="s">
        <v>124</v>
      </c>
      <c r="G92" s="201" t="s">
        <v>118</v>
      </c>
      <c r="H92" s="202">
        <v>1</v>
      </c>
      <c r="I92" s="203"/>
      <c r="J92" s="204">
        <f>ROUND(I92*H92,2)</f>
        <v>0</v>
      </c>
      <c r="K92" s="200" t="s">
        <v>19</v>
      </c>
      <c r="L92" s="42"/>
      <c r="M92" s="205" t="s">
        <v>19</v>
      </c>
      <c r="N92" s="206" t="s">
        <v>47</v>
      </c>
      <c r="O92" s="82"/>
      <c r="P92" s="207">
        <f>O92*H92</f>
        <v>0</v>
      </c>
      <c r="Q92" s="207">
        <v>3.0000000000000001E-05</v>
      </c>
      <c r="R92" s="207">
        <f>Q92*H92</f>
        <v>3.0000000000000001E-05</v>
      </c>
      <c r="S92" s="207">
        <v>0</v>
      </c>
      <c r="T92" s="208">
        <f>S92*H92</f>
        <v>0</v>
      </c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R92" s="209" t="s">
        <v>119</v>
      </c>
      <c r="AT92" s="209" t="s">
        <v>115</v>
      </c>
      <c r="AU92" s="209" t="s">
        <v>86</v>
      </c>
      <c r="AY92" s="15" t="s">
        <v>112</v>
      </c>
      <c r="BE92" s="210">
        <f>IF(N92="základní",J92,0)</f>
        <v>0</v>
      </c>
      <c r="BF92" s="210">
        <f>IF(N92="snížená",J92,0)</f>
        <v>0</v>
      </c>
      <c r="BG92" s="210">
        <f>IF(N92="zákl. přenesená",J92,0)</f>
        <v>0</v>
      </c>
      <c r="BH92" s="210">
        <f>IF(N92="sníž. přenesená",J92,0)</f>
        <v>0</v>
      </c>
      <c r="BI92" s="210">
        <f>IF(N92="nulová",J92,0)</f>
        <v>0</v>
      </c>
      <c r="BJ92" s="15" t="s">
        <v>84</v>
      </c>
      <c r="BK92" s="210">
        <f>ROUND(I92*H92,2)</f>
        <v>0</v>
      </c>
      <c r="BL92" s="15" t="s">
        <v>119</v>
      </c>
      <c r="BM92" s="209" t="s">
        <v>137</v>
      </c>
    </row>
    <row r="93" s="13" customFormat="1">
      <c r="A93" s="13"/>
      <c r="B93" s="211"/>
      <c r="C93" s="212"/>
      <c r="D93" s="213" t="s">
        <v>121</v>
      </c>
      <c r="E93" s="214" t="s">
        <v>19</v>
      </c>
      <c r="F93" s="215" t="s">
        <v>126</v>
      </c>
      <c r="G93" s="212"/>
      <c r="H93" s="216">
        <v>1</v>
      </c>
      <c r="I93" s="217"/>
      <c r="J93" s="212"/>
      <c r="K93" s="212"/>
      <c r="L93" s="218"/>
      <c r="M93" s="219"/>
      <c r="N93" s="220"/>
      <c r="O93" s="220"/>
      <c r="P93" s="220"/>
      <c r="Q93" s="220"/>
      <c r="R93" s="220"/>
      <c r="S93" s="220"/>
      <c r="T93" s="221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22" t="s">
        <v>121</v>
      </c>
      <c r="AU93" s="222" t="s">
        <v>86</v>
      </c>
      <c r="AV93" s="13" t="s">
        <v>86</v>
      </c>
      <c r="AW93" s="13" t="s">
        <v>37</v>
      </c>
      <c r="AX93" s="13" t="s">
        <v>84</v>
      </c>
      <c r="AY93" s="222" t="s">
        <v>112</v>
      </c>
    </row>
    <row r="94" s="2" customFormat="1" ht="16.5" customHeight="1">
      <c r="A94" s="36"/>
      <c r="B94" s="37"/>
      <c r="C94" s="198" t="s">
        <v>138</v>
      </c>
      <c r="D94" s="198" t="s">
        <v>115</v>
      </c>
      <c r="E94" s="199" t="s">
        <v>139</v>
      </c>
      <c r="F94" s="200" t="s">
        <v>140</v>
      </c>
      <c r="G94" s="201" t="s">
        <v>118</v>
      </c>
      <c r="H94" s="202">
        <v>35</v>
      </c>
      <c r="I94" s="203"/>
      <c r="J94" s="204">
        <f>ROUND(I94*H94,2)</f>
        <v>0</v>
      </c>
      <c r="K94" s="200" t="s">
        <v>19</v>
      </c>
      <c r="L94" s="42"/>
      <c r="M94" s="205" t="s">
        <v>19</v>
      </c>
      <c r="N94" s="206" t="s">
        <v>47</v>
      </c>
      <c r="O94" s="82"/>
      <c r="P94" s="207">
        <f>O94*H94</f>
        <v>0</v>
      </c>
      <c r="Q94" s="207">
        <v>3.0000000000000001E-05</v>
      </c>
      <c r="R94" s="207">
        <f>Q94*H94</f>
        <v>0.0010499999999999999</v>
      </c>
      <c r="S94" s="207">
        <v>0</v>
      </c>
      <c r="T94" s="208">
        <f>S94*H94</f>
        <v>0</v>
      </c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R94" s="209" t="s">
        <v>119</v>
      </c>
      <c r="AT94" s="209" t="s">
        <v>115</v>
      </c>
      <c r="AU94" s="209" t="s">
        <v>86</v>
      </c>
      <c r="AY94" s="15" t="s">
        <v>112</v>
      </c>
      <c r="BE94" s="210">
        <f>IF(N94="základní",J94,0)</f>
        <v>0</v>
      </c>
      <c r="BF94" s="210">
        <f>IF(N94="snížená",J94,0)</f>
        <v>0</v>
      </c>
      <c r="BG94" s="210">
        <f>IF(N94="zákl. přenesená",J94,0)</f>
        <v>0</v>
      </c>
      <c r="BH94" s="210">
        <f>IF(N94="sníž. přenesená",J94,0)</f>
        <v>0</v>
      </c>
      <c r="BI94" s="210">
        <f>IF(N94="nulová",J94,0)</f>
        <v>0</v>
      </c>
      <c r="BJ94" s="15" t="s">
        <v>84</v>
      </c>
      <c r="BK94" s="210">
        <f>ROUND(I94*H94,2)</f>
        <v>0</v>
      </c>
      <c r="BL94" s="15" t="s">
        <v>119</v>
      </c>
      <c r="BM94" s="209" t="s">
        <v>141</v>
      </c>
    </row>
    <row r="95" s="13" customFormat="1">
      <c r="A95" s="13"/>
      <c r="B95" s="211"/>
      <c r="C95" s="212"/>
      <c r="D95" s="213" t="s">
        <v>121</v>
      </c>
      <c r="E95" s="214" t="s">
        <v>19</v>
      </c>
      <c r="F95" s="215" t="s">
        <v>142</v>
      </c>
      <c r="G95" s="212"/>
      <c r="H95" s="216">
        <v>35</v>
      </c>
      <c r="I95" s="217"/>
      <c r="J95" s="212"/>
      <c r="K95" s="212"/>
      <c r="L95" s="218"/>
      <c r="M95" s="219"/>
      <c r="N95" s="220"/>
      <c r="O95" s="220"/>
      <c r="P95" s="220"/>
      <c r="Q95" s="220"/>
      <c r="R95" s="220"/>
      <c r="S95" s="220"/>
      <c r="T95" s="221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22" t="s">
        <v>121</v>
      </c>
      <c r="AU95" s="222" t="s">
        <v>86</v>
      </c>
      <c r="AV95" s="13" t="s">
        <v>86</v>
      </c>
      <c r="AW95" s="13" t="s">
        <v>37</v>
      </c>
      <c r="AX95" s="13" t="s">
        <v>84</v>
      </c>
      <c r="AY95" s="222" t="s">
        <v>112</v>
      </c>
    </row>
    <row r="96" s="2" customFormat="1" ht="16.5" customHeight="1">
      <c r="A96" s="36"/>
      <c r="B96" s="37"/>
      <c r="C96" s="198" t="s">
        <v>143</v>
      </c>
      <c r="D96" s="198" t="s">
        <v>115</v>
      </c>
      <c r="E96" s="199" t="s">
        <v>144</v>
      </c>
      <c r="F96" s="200" t="s">
        <v>145</v>
      </c>
      <c r="G96" s="201" t="s">
        <v>118</v>
      </c>
      <c r="H96" s="202">
        <v>12</v>
      </c>
      <c r="I96" s="203"/>
      <c r="J96" s="204">
        <f>ROUND(I96*H96,2)</f>
        <v>0</v>
      </c>
      <c r="K96" s="200" t="s">
        <v>19</v>
      </c>
      <c r="L96" s="42"/>
      <c r="M96" s="205" t="s">
        <v>19</v>
      </c>
      <c r="N96" s="206" t="s">
        <v>47</v>
      </c>
      <c r="O96" s="82"/>
      <c r="P96" s="207">
        <f>O96*H96</f>
        <v>0</v>
      </c>
      <c r="Q96" s="207">
        <v>3.0000000000000001E-05</v>
      </c>
      <c r="R96" s="207">
        <f>Q96*H96</f>
        <v>0.00036000000000000002</v>
      </c>
      <c r="S96" s="207">
        <v>0</v>
      </c>
      <c r="T96" s="208">
        <f>S96*H96</f>
        <v>0</v>
      </c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R96" s="209" t="s">
        <v>119</v>
      </c>
      <c r="AT96" s="209" t="s">
        <v>115</v>
      </c>
      <c r="AU96" s="209" t="s">
        <v>86</v>
      </c>
      <c r="AY96" s="15" t="s">
        <v>112</v>
      </c>
      <c r="BE96" s="210">
        <f>IF(N96="základní",J96,0)</f>
        <v>0</v>
      </c>
      <c r="BF96" s="210">
        <f>IF(N96="snížená",J96,0)</f>
        <v>0</v>
      </c>
      <c r="BG96" s="210">
        <f>IF(N96="zákl. přenesená",J96,0)</f>
        <v>0</v>
      </c>
      <c r="BH96" s="210">
        <f>IF(N96="sníž. přenesená",J96,0)</f>
        <v>0</v>
      </c>
      <c r="BI96" s="210">
        <f>IF(N96="nulová",J96,0)</f>
        <v>0</v>
      </c>
      <c r="BJ96" s="15" t="s">
        <v>84</v>
      </c>
      <c r="BK96" s="210">
        <f>ROUND(I96*H96,2)</f>
        <v>0</v>
      </c>
      <c r="BL96" s="15" t="s">
        <v>119</v>
      </c>
      <c r="BM96" s="209" t="s">
        <v>146</v>
      </c>
    </row>
    <row r="97" s="13" customFormat="1">
      <c r="A97" s="13"/>
      <c r="B97" s="211"/>
      <c r="C97" s="212"/>
      <c r="D97" s="213" t="s">
        <v>121</v>
      </c>
      <c r="E97" s="214" t="s">
        <v>19</v>
      </c>
      <c r="F97" s="215" t="s">
        <v>147</v>
      </c>
      <c r="G97" s="212"/>
      <c r="H97" s="216">
        <v>12</v>
      </c>
      <c r="I97" s="217"/>
      <c r="J97" s="212"/>
      <c r="K97" s="212"/>
      <c r="L97" s="218"/>
      <c r="M97" s="219"/>
      <c r="N97" s="220"/>
      <c r="O97" s="220"/>
      <c r="P97" s="220"/>
      <c r="Q97" s="220"/>
      <c r="R97" s="220"/>
      <c r="S97" s="220"/>
      <c r="T97" s="221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22" t="s">
        <v>121</v>
      </c>
      <c r="AU97" s="222" t="s">
        <v>86</v>
      </c>
      <c r="AV97" s="13" t="s">
        <v>86</v>
      </c>
      <c r="AW97" s="13" t="s">
        <v>37</v>
      </c>
      <c r="AX97" s="13" t="s">
        <v>84</v>
      </c>
      <c r="AY97" s="222" t="s">
        <v>112</v>
      </c>
    </row>
    <row r="98" s="2" customFormat="1" ht="16.5" customHeight="1">
      <c r="A98" s="36"/>
      <c r="B98" s="37"/>
      <c r="C98" s="198" t="s">
        <v>148</v>
      </c>
      <c r="D98" s="198" t="s">
        <v>115</v>
      </c>
      <c r="E98" s="199" t="s">
        <v>149</v>
      </c>
      <c r="F98" s="200" t="s">
        <v>150</v>
      </c>
      <c r="G98" s="201" t="s">
        <v>118</v>
      </c>
      <c r="H98" s="202">
        <v>2</v>
      </c>
      <c r="I98" s="203"/>
      <c r="J98" s="204">
        <f>ROUND(I98*H98,2)</f>
        <v>0</v>
      </c>
      <c r="K98" s="200" t="s">
        <v>19</v>
      </c>
      <c r="L98" s="42"/>
      <c r="M98" s="205" t="s">
        <v>19</v>
      </c>
      <c r="N98" s="206" t="s">
        <v>47</v>
      </c>
      <c r="O98" s="82"/>
      <c r="P98" s="207">
        <f>O98*H98</f>
        <v>0</v>
      </c>
      <c r="Q98" s="207">
        <v>3.0000000000000001E-05</v>
      </c>
      <c r="R98" s="207">
        <f>Q98*H98</f>
        <v>6.0000000000000002E-05</v>
      </c>
      <c r="S98" s="207">
        <v>0</v>
      </c>
      <c r="T98" s="208">
        <f>S98*H98</f>
        <v>0</v>
      </c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R98" s="209" t="s">
        <v>119</v>
      </c>
      <c r="AT98" s="209" t="s">
        <v>115</v>
      </c>
      <c r="AU98" s="209" t="s">
        <v>86</v>
      </c>
      <c r="AY98" s="15" t="s">
        <v>112</v>
      </c>
      <c r="BE98" s="210">
        <f>IF(N98="základní",J98,0)</f>
        <v>0</v>
      </c>
      <c r="BF98" s="210">
        <f>IF(N98="snížená",J98,0)</f>
        <v>0</v>
      </c>
      <c r="BG98" s="210">
        <f>IF(N98="zákl. přenesená",J98,0)</f>
        <v>0</v>
      </c>
      <c r="BH98" s="210">
        <f>IF(N98="sníž. přenesená",J98,0)</f>
        <v>0</v>
      </c>
      <c r="BI98" s="210">
        <f>IF(N98="nulová",J98,0)</f>
        <v>0</v>
      </c>
      <c r="BJ98" s="15" t="s">
        <v>84</v>
      </c>
      <c r="BK98" s="210">
        <f>ROUND(I98*H98,2)</f>
        <v>0</v>
      </c>
      <c r="BL98" s="15" t="s">
        <v>119</v>
      </c>
      <c r="BM98" s="209" t="s">
        <v>151</v>
      </c>
    </row>
    <row r="99" s="13" customFormat="1">
      <c r="A99" s="13"/>
      <c r="B99" s="211"/>
      <c r="C99" s="212"/>
      <c r="D99" s="213" t="s">
        <v>121</v>
      </c>
      <c r="E99" s="214" t="s">
        <v>19</v>
      </c>
      <c r="F99" s="215" t="s">
        <v>122</v>
      </c>
      <c r="G99" s="212"/>
      <c r="H99" s="216">
        <v>2</v>
      </c>
      <c r="I99" s="217"/>
      <c r="J99" s="212"/>
      <c r="K99" s="212"/>
      <c r="L99" s="218"/>
      <c r="M99" s="219"/>
      <c r="N99" s="220"/>
      <c r="O99" s="220"/>
      <c r="P99" s="220"/>
      <c r="Q99" s="220"/>
      <c r="R99" s="220"/>
      <c r="S99" s="220"/>
      <c r="T99" s="221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22" t="s">
        <v>121</v>
      </c>
      <c r="AU99" s="222" t="s">
        <v>86</v>
      </c>
      <c r="AV99" s="13" t="s">
        <v>86</v>
      </c>
      <c r="AW99" s="13" t="s">
        <v>37</v>
      </c>
      <c r="AX99" s="13" t="s">
        <v>84</v>
      </c>
      <c r="AY99" s="222" t="s">
        <v>112</v>
      </c>
    </row>
    <row r="100" s="2" customFormat="1" ht="16.5" customHeight="1">
      <c r="A100" s="36"/>
      <c r="B100" s="37"/>
      <c r="C100" s="198" t="s">
        <v>152</v>
      </c>
      <c r="D100" s="198" t="s">
        <v>115</v>
      </c>
      <c r="E100" s="199" t="s">
        <v>153</v>
      </c>
      <c r="F100" s="200" t="s">
        <v>154</v>
      </c>
      <c r="G100" s="201" t="s">
        <v>118</v>
      </c>
      <c r="H100" s="202">
        <v>8</v>
      </c>
      <c r="I100" s="203"/>
      <c r="J100" s="204">
        <f>ROUND(I100*H100,2)</f>
        <v>0</v>
      </c>
      <c r="K100" s="200" t="s">
        <v>19</v>
      </c>
      <c r="L100" s="42"/>
      <c r="M100" s="205" t="s">
        <v>19</v>
      </c>
      <c r="N100" s="206" t="s">
        <v>47</v>
      </c>
      <c r="O100" s="82"/>
      <c r="P100" s="207">
        <f>O100*H100</f>
        <v>0</v>
      </c>
      <c r="Q100" s="207">
        <v>3.0000000000000001E-05</v>
      </c>
      <c r="R100" s="207">
        <f>Q100*H100</f>
        <v>0.00024000000000000001</v>
      </c>
      <c r="S100" s="207">
        <v>0</v>
      </c>
      <c r="T100" s="208">
        <f>S100*H100</f>
        <v>0</v>
      </c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R100" s="209" t="s">
        <v>119</v>
      </c>
      <c r="AT100" s="209" t="s">
        <v>115</v>
      </c>
      <c r="AU100" s="209" t="s">
        <v>86</v>
      </c>
      <c r="AY100" s="15" t="s">
        <v>112</v>
      </c>
      <c r="BE100" s="210">
        <f>IF(N100="základní",J100,0)</f>
        <v>0</v>
      </c>
      <c r="BF100" s="210">
        <f>IF(N100="snížená",J100,0)</f>
        <v>0</v>
      </c>
      <c r="BG100" s="210">
        <f>IF(N100="zákl. přenesená",J100,0)</f>
        <v>0</v>
      </c>
      <c r="BH100" s="210">
        <f>IF(N100="sníž. přenesená",J100,0)</f>
        <v>0</v>
      </c>
      <c r="BI100" s="210">
        <f>IF(N100="nulová",J100,0)</f>
        <v>0</v>
      </c>
      <c r="BJ100" s="15" t="s">
        <v>84</v>
      </c>
      <c r="BK100" s="210">
        <f>ROUND(I100*H100,2)</f>
        <v>0</v>
      </c>
      <c r="BL100" s="15" t="s">
        <v>119</v>
      </c>
      <c r="BM100" s="209" t="s">
        <v>155</v>
      </c>
    </row>
    <row r="101" s="13" customFormat="1">
      <c r="A101" s="13"/>
      <c r="B101" s="211"/>
      <c r="C101" s="212"/>
      <c r="D101" s="213" t="s">
        <v>121</v>
      </c>
      <c r="E101" s="214" t="s">
        <v>19</v>
      </c>
      <c r="F101" s="215" t="s">
        <v>156</v>
      </c>
      <c r="G101" s="212"/>
      <c r="H101" s="216">
        <v>8</v>
      </c>
      <c r="I101" s="217"/>
      <c r="J101" s="212"/>
      <c r="K101" s="212"/>
      <c r="L101" s="218"/>
      <c r="M101" s="219"/>
      <c r="N101" s="220"/>
      <c r="O101" s="220"/>
      <c r="P101" s="220"/>
      <c r="Q101" s="220"/>
      <c r="R101" s="220"/>
      <c r="S101" s="220"/>
      <c r="T101" s="221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22" t="s">
        <v>121</v>
      </c>
      <c r="AU101" s="222" t="s">
        <v>86</v>
      </c>
      <c r="AV101" s="13" t="s">
        <v>86</v>
      </c>
      <c r="AW101" s="13" t="s">
        <v>37</v>
      </c>
      <c r="AX101" s="13" t="s">
        <v>84</v>
      </c>
      <c r="AY101" s="222" t="s">
        <v>112</v>
      </c>
    </row>
    <row r="102" s="2" customFormat="1" ht="16.5" customHeight="1">
      <c r="A102" s="36"/>
      <c r="B102" s="37"/>
      <c r="C102" s="198" t="s">
        <v>157</v>
      </c>
      <c r="D102" s="198" t="s">
        <v>115</v>
      </c>
      <c r="E102" s="199" t="s">
        <v>158</v>
      </c>
      <c r="F102" s="200" t="s">
        <v>159</v>
      </c>
      <c r="G102" s="201" t="s">
        <v>118</v>
      </c>
      <c r="H102" s="202">
        <v>8</v>
      </c>
      <c r="I102" s="203"/>
      <c r="J102" s="204">
        <f>ROUND(I102*H102,2)</f>
        <v>0</v>
      </c>
      <c r="K102" s="200" t="s">
        <v>19</v>
      </c>
      <c r="L102" s="42"/>
      <c r="M102" s="205" t="s">
        <v>19</v>
      </c>
      <c r="N102" s="206" t="s">
        <v>47</v>
      </c>
      <c r="O102" s="82"/>
      <c r="P102" s="207">
        <f>O102*H102</f>
        <v>0</v>
      </c>
      <c r="Q102" s="207">
        <v>3.0000000000000001E-05</v>
      </c>
      <c r="R102" s="207">
        <f>Q102*H102</f>
        <v>0.00024000000000000001</v>
      </c>
      <c r="S102" s="207">
        <v>0</v>
      </c>
      <c r="T102" s="208">
        <f>S102*H102</f>
        <v>0</v>
      </c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R102" s="209" t="s">
        <v>119</v>
      </c>
      <c r="AT102" s="209" t="s">
        <v>115</v>
      </c>
      <c r="AU102" s="209" t="s">
        <v>86</v>
      </c>
      <c r="AY102" s="15" t="s">
        <v>112</v>
      </c>
      <c r="BE102" s="210">
        <f>IF(N102="základní",J102,0)</f>
        <v>0</v>
      </c>
      <c r="BF102" s="210">
        <f>IF(N102="snížená",J102,0)</f>
        <v>0</v>
      </c>
      <c r="BG102" s="210">
        <f>IF(N102="zákl. přenesená",J102,0)</f>
        <v>0</v>
      </c>
      <c r="BH102" s="210">
        <f>IF(N102="sníž. přenesená",J102,0)</f>
        <v>0</v>
      </c>
      <c r="BI102" s="210">
        <f>IF(N102="nulová",J102,0)</f>
        <v>0</v>
      </c>
      <c r="BJ102" s="15" t="s">
        <v>84</v>
      </c>
      <c r="BK102" s="210">
        <f>ROUND(I102*H102,2)</f>
        <v>0</v>
      </c>
      <c r="BL102" s="15" t="s">
        <v>119</v>
      </c>
      <c r="BM102" s="209" t="s">
        <v>160</v>
      </c>
    </row>
    <row r="103" s="13" customFormat="1">
      <c r="A103" s="13"/>
      <c r="B103" s="211"/>
      <c r="C103" s="212"/>
      <c r="D103" s="213" t="s">
        <v>121</v>
      </c>
      <c r="E103" s="214" t="s">
        <v>19</v>
      </c>
      <c r="F103" s="215" t="s">
        <v>156</v>
      </c>
      <c r="G103" s="212"/>
      <c r="H103" s="216">
        <v>8</v>
      </c>
      <c r="I103" s="217"/>
      <c r="J103" s="212"/>
      <c r="K103" s="212"/>
      <c r="L103" s="218"/>
      <c r="M103" s="219"/>
      <c r="N103" s="220"/>
      <c r="O103" s="220"/>
      <c r="P103" s="220"/>
      <c r="Q103" s="220"/>
      <c r="R103" s="220"/>
      <c r="S103" s="220"/>
      <c r="T103" s="221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22" t="s">
        <v>121</v>
      </c>
      <c r="AU103" s="222" t="s">
        <v>86</v>
      </c>
      <c r="AV103" s="13" t="s">
        <v>86</v>
      </c>
      <c r="AW103" s="13" t="s">
        <v>37</v>
      </c>
      <c r="AX103" s="13" t="s">
        <v>84</v>
      </c>
      <c r="AY103" s="222" t="s">
        <v>112</v>
      </c>
    </row>
    <row r="104" s="2" customFormat="1" ht="16.5" customHeight="1">
      <c r="A104" s="36"/>
      <c r="B104" s="37"/>
      <c r="C104" s="198" t="s">
        <v>161</v>
      </c>
      <c r="D104" s="198" t="s">
        <v>115</v>
      </c>
      <c r="E104" s="199" t="s">
        <v>162</v>
      </c>
      <c r="F104" s="200" t="s">
        <v>163</v>
      </c>
      <c r="G104" s="201" t="s">
        <v>118</v>
      </c>
      <c r="H104" s="202">
        <v>1</v>
      </c>
      <c r="I104" s="203"/>
      <c r="J104" s="204">
        <f>ROUND(I104*H104,2)</f>
        <v>0</v>
      </c>
      <c r="K104" s="200" t="s">
        <v>19</v>
      </c>
      <c r="L104" s="42"/>
      <c r="M104" s="205" t="s">
        <v>19</v>
      </c>
      <c r="N104" s="206" t="s">
        <v>47</v>
      </c>
      <c r="O104" s="82"/>
      <c r="P104" s="207">
        <f>O104*H104</f>
        <v>0</v>
      </c>
      <c r="Q104" s="207">
        <v>3.0000000000000001E-05</v>
      </c>
      <c r="R104" s="207">
        <f>Q104*H104</f>
        <v>3.0000000000000001E-05</v>
      </c>
      <c r="S104" s="207">
        <v>0</v>
      </c>
      <c r="T104" s="208">
        <f>S104*H104</f>
        <v>0</v>
      </c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R104" s="209" t="s">
        <v>119</v>
      </c>
      <c r="AT104" s="209" t="s">
        <v>115</v>
      </c>
      <c r="AU104" s="209" t="s">
        <v>86</v>
      </c>
      <c r="AY104" s="15" t="s">
        <v>112</v>
      </c>
      <c r="BE104" s="210">
        <f>IF(N104="základní",J104,0)</f>
        <v>0</v>
      </c>
      <c r="BF104" s="210">
        <f>IF(N104="snížená",J104,0)</f>
        <v>0</v>
      </c>
      <c r="BG104" s="210">
        <f>IF(N104="zákl. přenesená",J104,0)</f>
        <v>0</v>
      </c>
      <c r="BH104" s="210">
        <f>IF(N104="sníž. přenesená",J104,0)</f>
        <v>0</v>
      </c>
      <c r="BI104" s="210">
        <f>IF(N104="nulová",J104,0)</f>
        <v>0</v>
      </c>
      <c r="BJ104" s="15" t="s">
        <v>84</v>
      </c>
      <c r="BK104" s="210">
        <f>ROUND(I104*H104,2)</f>
        <v>0</v>
      </c>
      <c r="BL104" s="15" t="s">
        <v>119</v>
      </c>
      <c r="BM104" s="209" t="s">
        <v>164</v>
      </c>
    </row>
    <row r="105" s="13" customFormat="1">
      <c r="A105" s="13"/>
      <c r="B105" s="211"/>
      <c r="C105" s="212"/>
      <c r="D105" s="213" t="s">
        <v>121</v>
      </c>
      <c r="E105" s="214" t="s">
        <v>19</v>
      </c>
      <c r="F105" s="215" t="s">
        <v>126</v>
      </c>
      <c r="G105" s="212"/>
      <c r="H105" s="216">
        <v>1</v>
      </c>
      <c r="I105" s="217"/>
      <c r="J105" s="212"/>
      <c r="K105" s="212"/>
      <c r="L105" s="218"/>
      <c r="M105" s="219"/>
      <c r="N105" s="220"/>
      <c r="O105" s="220"/>
      <c r="P105" s="220"/>
      <c r="Q105" s="220"/>
      <c r="R105" s="220"/>
      <c r="S105" s="220"/>
      <c r="T105" s="221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22" t="s">
        <v>121</v>
      </c>
      <c r="AU105" s="222" t="s">
        <v>86</v>
      </c>
      <c r="AV105" s="13" t="s">
        <v>86</v>
      </c>
      <c r="AW105" s="13" t="s">
        <v>37</v>
      </c>
      <c r="AX105" s="13" t="s">
        <v>84</v>
      </c>
      <c r="AY105" s="222" t="s">
        <v>112</v>
      </c>
    </row>
    <row r="106" s="2" customFormat="1" ht="16.5" customHeight="1">
      <c r="A106" s="36"/>
      <c r="B106" s="37"/>
      <c r="C106" s="198" t="s">
        <v>8</v>
      </c>
      <c r="D106" s="198" t="s">
        <v>115</v>
      </c>
      <c r="E106" s="199" t="s">
        <v>165</v>
      </c>
      <c r="F106" s="200" t="s">
        <v>166</v>
      </c>
      <c r="G106" s="201" t="s">
        <v>118</v>
      </c>
      <c r="H106" s="202">
        <v>5</v>
      </c>
      <c r="I106" s="203"/>
      <c r="J106" s="204">
        <f>ROUND(I106*H106,2)</f>
        <v>0</v>
      </c>
      <c r="K106" s="200" t="s">
        <v>19</v>
      </c>
      <c r="L106" s="42"/>
      <c r="M106" s="205" t="s">
        <v>19</v>
      </c>
      <c r="N106" s="206" t="s">
        <v>47</v>
      </c>
      <c r="O106" s="82"/>
      <c r="P106" s="207">
        <f>O106*H106</f>
        <v>0</v>
      </c>
      <c r="Q106" s="207">
        <v>3.0000000000000001E-05</v>
      </c>
      <c r="R106" s="207">
        <f>Q106*H106</f>
        <v>0.00015000000000000001</v>
      </c>
      <c r="S106" s="207">
        <v>0</v>
      </c>
      <c r="T106" s="208">
        <f>S106*H106</f>
        <v>0</v>
      </c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R106" s="209" t="s">
        <v>119</v>
      </c>
      <c r="AT106" s="209" t="s">
        <v>115</v>
      </c>
      <c r="AU106" s="209" t="s">
        <v>86</v>
      </c>
      <c r="AY106" s="15" t="s">
        <v>112</v>
      </c>
      <c r="BE106" s="210">
        <f>IF(N106="základní",J106,0)</f>
        <v>0</v>
      </c>
      <c r="BF106" s="210">
        <f>IF(N106="snížená",J106,0)</f>
        <v>0</v>
      </c>
      <c r="BG106" s="210">
        <f>IF(N106="zákl. přenesená",J106,0)</f>
        <v>0</v>
      </c>
      <c r="BH106" s="210">
        <f>IF(N106="sníž. přenesená",J106,0)</f>
        <v>0</v>
      </c>
      <c r="BI106" s="210">
        <f>IF(N106="nulová",J106,0)</f>
        <v>0</v>
      </c>
      <c r="BJ106" s="15" t="s">
        <v>84</v>
      </c>
      <c r="BK106" s="210">
        <f>ROUND(I106*H106,2)</f>
        <v>0</v>
      </c>
      <c r="BL106" s="15" t="s">
        <v>119</v>
      </c>
      <c r="BM106" s="209" t="s">
        <v>167</v>
      </c>
    </row>
    <row r="107" s="13" customFormat="1">
      <c r="A107" s="13"/>
      <c r="B107" s="211"/>
      <c r="C107" s="212"/>
      <c r="D107" s="213" t="s">
        <v>121</v>
      </c>
      <c r="E107" s="214" t="s">
        <v>19</v>
      </c>
      <c r="F107" s="215" t="s">
        <v>168</v>
      </c>
      <c r="G107" s="212"/>
      <c r="H107" s="216">
        <v>5</v>
      </c>
      <c r="I107" s="217"/>
      <c r="J107" s="212"/>
      <c r="K107" s="212"/>
      <c r="L107" s="218"/>
      <c r="M107" s="219"/>
      <c r="N107" s="220"/>
      <c r="O107" s="220"/>
      <c r="P107" s="220"/>
      <c r="Q107" s="220"/>
      <c r="R107" s="220"/>
      <c r="S107" s="220"/>
      <c r="T107" s="221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22" t="s">
        <v>121</v>
      </c>
      <c r="AU107" s="222" t="s">
        <v>86</v>
      </c>
      <c r="AV107" s="13" t="s">
        <v>86</v>
      </c>
      <c r="AW107" s="13" t="s">
        <v>37</v>
      </c>
      <c r="AX107" s="13" t="s">
        <v>84</v>
      </c>
      <c r="AY107" s="222" t="s">
        <v>112</v>
      </c>
    </row>
    <row r="108" s="2" customFormat="1" ht="16.5" customHeight="1">
      <c r="A108" s="36"/>
      <c r="B108" s="37"/>
      <c r="C108" s="198" t="s">
        <v>169</v>
      </c>
      <c r="D108" s="198" t="s">
        <v>115</v>
      </c>
      <c r="E108" s="199" t="s">
        <v>170</v>
      </c>
      <c r="F108" s="200" t="s">
        <v>124</v>
      </c>
      <c r="G108" s="201" t="s">
        <v>118</v>
      </c>
      <c r="H108" s="202">
        <v>23</v>
      </c>
      <c r="I108" s="203"/>
      <c r="J108" s="204">
        <f>ROUND(I108*H108,2)</f>
        <v>0</v>
      </c>
      <c r="K108" s="200" t="s">
        <v>19</v>
      </c>
      <c r="L108" s="42"/>
      <c r="M108" s="205" t="s">
        <v>19</v>
      </c>
      <c r="N108" s="206" t="s">
        <v>47</v>
      </c>
      <c r="O108" s="82"/>
      <c r="P108" s="207">
        <f>O108*H108</f>
        <v>0</v>
      </c>
      <c r="Q108" s="207">
        <v>3.0000000000000001E-05</v>
      </c>
      <c r="R108" s="207">
        <f>Q108*H108</f>
        <v>0.00068999999999999997</v>
      </c>
      <c r="S108" s="207">
        <v>0</v>
      </c>
      <c r="T108" s="208">
        <f>S108*H108</f>
        <v>0</v>
      </c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R108" s="209" t="s">
        <v>119</v>
      </c>
      <c r="AT108" s="209" t="s">
        <v>115</v>
      </c>
      <c r="AU108" s="209" t="s">
        <v>86</v>
      </c>
      <c r="AY108" s="15" t="s">
        <v>112</v>
      </c>
      <c r="BE108" s="210">
        <f>IF(N108="základní",J108,0)</f>
        <v>0</v>
      </c>
      <c r="BF108" s="210">
        <f>IF(N108="snížená",J108,0)</f>
        <v>0</v>
      </c>
      <c r="BG108" s="210">
        <f>IF(N108="zákl. přenesená",J108,0)</f>
        <v>0</v>
      </c>
      <c r="BH108" s="210">
        <f>IF(N108="sníž. přenesená",J108,0)</f>
        <v>0</v>
      </c>
      <c r="BI108" s="210">
        <f>IF(N108="nulová",J108,0)</f>
        <v>0</v>
      </c>
      <c r="BJ108" s="15" t="s">
        <v>84</v>
      </c>
      <c r="BK108" s="210">
        <f>ROUND(I108*H108,2)</f>
        <v>0</v>
      </c>
      <c r="BL108" s="15" t="s">
        <v>119</v>
      </c>
      <c r="BM108" s="209" t="s">
        <v>171</v>
      </c>
    </row>
    <row r="109" s="13" customFormat="1">
      <c r="A109" s="13"/>
      <c r="B109" s="211"/>
      <c r="C109" s="212"/>
      <c r="D109" s="213" t="s">
        <v>121</v>
      </c>
      <c r="E109" s="214" t="s">
        <v>19</v>
      </c>
      <c r="F109" s="215" t="s">
        <v>172</v>
      </c>
      <c r="G109" s="212"/>
      <c r="H109" s="216">
        <v>23</v>
      </c>
      <c r="I109" s="217"/>
      <c r="J109" s="212"/>
      <c r="K109" s="212"/>
      <c r="L109" s="218"/>
      <c r="M109" s="219"/>
      <c r="N109" s="220"/>
      <c r="O109" s="220"/>
      <c r="P109" s="220"/>
      <c r="Q109" s="220"/>
      <c r="R109" s="220"/>
      <c r="S109" s="220"/>
      <c r="T109" s="221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22" t="s">
        <v>121</v>
      </c>
      <c r="AU109" s="222" t="s">
        <v>86</v>
      </c>
      <c r="AV109" s="13" t="s">
        <v>86</v>
      </c>
      <c r="AW109" s="13" t="s">
        <v>37</v>
      </c>
      <c r="AX109" s="13" t="s">
        <v>84</v>
      </c>
      <c r="AY109" s="222" t="s">
        <v>112</v>
      </c>
    </row>
    <row r="110" s="2" customFormat="1" ht="16.5" customHeight="1">
      <c r="A110" s="36"/>
      <c r="B110" s="37"/>
      <c r="C110" s="198" t="s">
        <v>173</v>
      </c>
      <c r="D110" s="198" t="s">
        <v>115</v>
      </c>
      <c r="E110" s="199" t="s">
        <v>174</v>
      </c>
      <c r="F110" s="200" t="s">
        <v>175</v>
      </c>
      <c r="G110" s="201" t="s">
        <v>118</v>
      </c>
      <c r="H110" s="202">
        <v>1</v>
      </c>
      <c r="I110" s="203"/>
      <c r="J110" s="204">
        <f>ROUND(I110*H110,2)</f>
        <v>0</v>
      </c>
      <c r="K110" s="200" t="s">
        <v>19</v>
      </c>
      <c r="L110" s="42"/>
      <c r="M110" s="205" t="s">
        <v>19</v>
      </c>
      <c r="N110" s="206" t="s">
        <v>47</v>
      </c>
      <c r="O110" s="82"/>
      <c r="P110" s="207">
        <f>O110*H110</f>
        <v>0</v>
      </c>
      <c r="Q110" s="207">
        <v>3.0000000000000001E-05</v>
      </c>
      <c r="R110" s="207">
        <f>Q110*H110</f>
        <v>3.0000000000000001E-05</v>
      </c>
      <c r="S110" s="207">
        <v>0</v>
      </c>
      <c r="T110" s="208">
        <f>S110*H110</f>
        <v>0</v>
      </c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R110" s="209" t="s">
        <v>119</v>
      </c>
      <c r="AT110" s="209" t="s">
        <v>115</v>
      </c>
      <c r="AU110" s="209" t="s">
        <v>86</v>
      </c>
      <c r="AY110" s="15" t="s">
        <v>112</v>
      </c>
      <c r="BE110" s="210">
        <f>IF(N110="základní",J110,0)</f>
        <v>0</v>
      </c>
      <c r="BF110" s="210">
        <f>IF(N110="snížená",J110,0)</f>
        <v>0</v>
      </c>
      <c r="BG110" s="210">
        <f>IF(N110="zákl. přenesená",J110,0)</f>
        <v>0</v>
      </c>
      <c r="BH110" s="210">
        <f>IF(N110="sníž. přenesená",J110,0)</f>
        <v>0</v>
      </c>
      <c r="BI110" s="210">
        <f>IF(N110="nulová",J110,0)</f>
        <v>0</v>
      </c>
      <c r="BJ110" s="15" t="s">
        <v>84</v>
      </c>
      <c r="BK110" s="210">
        <f>ROUND(I110*H110,2)</f>
        <v>0</v>
      </c>
      <c r="BL110" s="15" t="s">
        <v>119</v>
      </c>
      <c r="BM110" s="209" t="s">
        <v>176</v>
      </c>
    </row>
    <row r="111" s="13" customFormat="1">
      <c r="A111" s="13"/>
      <c r="B111" s="211"/>
      <c r="C111" s="212"/>
      <c r="D111" s="213" t="s">
        <v>121</v>
      </c>
      <c r="E111" s="214" t="s">
        <v>19</v>
      </c>
      <c r="F111" s="215" t="s">
        <v>126</v>
      </c>
      <c r="G111" s="212"/>
      <c r="H111" s="216">
        <v>1</v>
      </c>
      <c r="I111" s="217"/>
      <c r="J111" s="212"/>
      <c r="K111" s="212"/>
      <c r="L111" s="218"/>
      <c r="M111" s="219"/>
      <c r="N111" s="220"/>
      <c r="O111" s="220"/>
      <c r="P111" s="220"/>
      <c r="Q111" s="220"/>
      <c r="R111" s="220"/>
      <c r="S111" s="220"/>
      <c r="T111" s="221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22" t="s">
        <v>121</v>
      </c>
      <c r="AU111" s="222" t="s">
        <v>86</v>
      </c>
      <c r="AV111" s="13" t="s">
        <v>86</v>
      </c>
      <c r="AW111" s="13" t="s">
        <v>37</v>
      </c>
      <c r="AX111" s="13" t="s">
        <v>84</v>
      </c>
      <c r="AY111" s="222" t="s">
        <v>112</v>
      </c>
    </row>
    <row r="112" s="2" customFormat="1" ht="16.5" customHeight="1">
      <c r="A112" s="36"/>
      <c r="B112" s="37"/>
      <c r="C112" s="198" t="s">
        <v>177</v>
      </c>
      <c r="D112" s="198" t="s">
        <v>115</v>
      </c>
      <c r="E112" s="199" t="s">
        <v>178</v>
      </c>
      <c r="F112" s="200" t="s">
        <v>163</v>
      </c>
      <c r="G112" s="201" t="s">
        <v>118</v>
      </c>
      <c r="H112" s="202">
        <v>2</v>
      </c>
      <c r="I112" s="203"/>
      <c r="J112" s="204">
        <f>ROUND(I112*H112,2)</f>
        <v>0</v>
      </c>
      <c r="K112" s="200" t="s">
        <v>19</v>
      </c>
      <c r="L112" s="42"/>
      <c r="M112" s="205" t="s">
        <v>19</v>
      </c>
      <c r="N112" s="206" t="s">
        <v>47</v>
      </c>
      <c r="O112" s="82"/>
      <c r="P112" s="207">
        <f>O112*H112</f>
        <v>0</v>
      </c>
      <c r="Q112" s="207">
        <v>3.0000000000000001E-05</v>
      </c>
      <c r="R112" s="207">
        <f>Q112*H112</f>
        <v>6.0000000000000002E-05</v>
      </c>
      <c r="S112" s="207">
        <v>0</v>
      </c>
      <c r="T112" s="208">
        <f>S112*H112</f>
        <v>0</v>
      </c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R112" s="209" t="s">
        <v>119</v>
      </c>
      <c r="AT112" s="209" t="s">
        <v>115</v>
      </c>
      <c r="AU112" s="209" t="s">
        <v>86</v>
      </c>
      <c r="AY112" s="15" t="s">
        <v>112</v>
      </c>
      <c r="BE112" s="210">
        <f>IF(N112="základní",J112,0)</f>
        <v>0</v>
      </c>
      <c r="BF112" s="210">
        <f>IF(N112="snížená",J112,0)</f>
        <v>0</v>
      </c>
      <c r="BG112" s="210">
        <f>IF(N112="zákl. přenesená",J112,0)</f>
        <v>0</v>
      </c>
      <c r="BH112" s="210">
        <f>IF(N112="sníž. přenesená",J112,0)</f>
        <v>0</v>
      </c>
      <c r="BI112" s="210">
        <f>IF(N112="nulová",J112,0)</f>
        <v>0</v>
      </c>
      <c r="BJ112" s="15" t="s">
        <v>84</v>
      </c>
      <c r="BK112" s="210">
        <f>ROUND(I112*H112,2)</f>
        <v>0</v>
      </c>
      <c r="BL112" s="15" t="s">
        <v>119</v>
      </c>
      <c r="BM112" s="209" t="s">
        <v>179</v>
      </c>
    </row>
    <row r="113" s="13" customFormat="1">
      <c r="A113" s="13"/>
      <c r="B113" s="211"/>
      <c r="C113" s="212"/>
      <c r="D113" s="213" t="s">
        <v>121</v>
      </c>
      <c r="E113" s="214" t="s">
        <v>19</v>
      </c>
      <c r="F113" s="215" t="s">
        <v>122</v>
      </c>
      <c r="G113" s="212"/>
      <c r="H113" s="216">
        <v>2</v>
      </c>
      <c r="I113" s="217"/>
      <c r="J113" s="212"/>
      <c r="K113" s="212"/>
      <c r="L113" s="218"/>
      <c r="M113" s="219"/>
      <c r="N113" s="220"/>
      <c r="O113" s="220"/>
      <c r="P113" s="220"/>
      <c r="Q113" s="220"/>
      <c r="R113" s="220"/>
      <c r="S113" s="220"/>
      <c r="T113" s="221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22" t="s">
        <v>121</v>
      </c>
      <c r="AU113" s="222" t="s">
        <v>86</v>
      </c>
      <c r="AV113" s="13" t="s">
        <v>86</v>
      </c>
      <c r="AW113" s="13" t="s">
        <v>37</v>
      </c>
      <c r="AX113" s="13" t="s">
        <v>84</v>
      </c>
      <c r="AY113" s="222" t="s">
        <v>112</v>
      </c>
    </row>
    <row r="114" s="2" customFormat="1" ht="16.5" customHeight="1">
      <c r="A114" s="36"/>
      <c r="B114" s="37"/>
      <c r="C114" s="198" t="s">
        <v>119</v>
      </c>
      <c r="D114" s="198" t="s">
        <v>115</v>
      </c>
      <c r="E114" s="199" t="s">
        <v>180</v>
      </c>
      <c r="F114" s="200" t="s">
        <v>181</v>
      </c>
      <c r="G114" s="201" t="s">
        <v>118</v>
      </c>
      <c r="H114" s="202">
        <v>8</v>
      </c>
      <c r="I114" s="203"/>
      <c r="J114" s="204">
        <f>ROUND(I114*H114,2)</f>
        <v>0</v>
      </c>
      <c r="K114" s="200" t="s">
        <v>19</v>
      </c>
      <c r="L114" s="42"/>
      <c r="M114" s="205" t="s">
        <v>19</v>
      </c>
      <c r="N114" s="206" t="s">
        <v>47</v>
      </c>
      <c r="O114" s="82"/>
      <c r="P114" s="207">
        <f>O114*H114</f>
        <v>0</v>
      </c>
      <c r="Q114" s="207">
        <v>3.0000000000000001E-05</v>
      </c>
      <c r="R114" s="207">
        <f>Q114*H114</f>
        <v>0.00024000000000000001</v>
      </c>
      <c r="S114" s="207">
        <v>0</v>
      </c>
      <c r="T114" s="208">
        <f>S114*H114</f>
        <v>0</v>
      </c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R114" s="209" t="s">
        <v>119</v>
      </c>
      <c r="AT114" s="209" t="s">
        <v>115</v>
      </c>
      <c r="AU114" s="209" t="s">
        <v>86</v>
      </c>
      <c r="AY114" s="15" t="s">
        <v>112</v>
      </c>
      <c r="BE114" s="210">
        <f>IF(N114="základní",J114,0)</f>
        <v>0</v>
      </c>
      <c r="BF114" s="210">
        <f>IF(N114="snížená",J114,0)</f>
        <v>0</v>
      </c>
      <c r="BG114" s="210">
        <f>IF(N114="zákl. přenesená",J114,0)</f>
        <v>0</v>
      </c>
      <c r="BH114" s="210">
        <f>IF(N114="sníž. přenesená",J114,0)</f>
        <v>0</v>
      </c>
      <c r="BI114" s="210">
        <f>IF(N114="nulová",J114,0)</f>
        <v>0</v>
      </c>
      <c r="BJ114" s="15" t="s">
        <v>84</v>
      </c>
      <c r="BK114" s="210">
        <f>ROUND(I114*H114,2)</f>
        <v>0</v>
      </c>
      <c r="BL114" s="15" t="s">
        <v>119</v>
      </c>
      <c r="BM114" s="209" t="s">
        <v>182</v>
      </c>
    </row>
    <row r="115" s="13" customFormat="1">
      <c r="A115" s="13"/>
      <c r="B115" s="211"/>
      <c r="C115" s="212"/>
      <c r="D115" s="213" t="s">
        <v>121</v>
      </c>
      <c r="E115" s="214" t="s">
        <v>19</v>
      </c>
      <c r="F115" s="215" t="s">
        <v>156</v>
      </c>
      <c r="G115" s="212"/>
      <c r="H115" s="216">
        <v>8</v>
      </c>
      <c r="I115" s="217"/>
      <c r="J115" s="212"/>
      <c r="K115" s="212"/>
      <c r="L115" s="218"/>
      <c r="M115" s="219"/>
      <c r="N115" s="220"/>
      <c r="O115" s="220"/>
      <c r="P115" s="220"/>
      <c r="Q115" s="220"/>
      <c r="R115" s="220"/>
      <c r="S115" s="220"/>
      <c r="T115" s="221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22" t="s">
        <v>121</v>
      </c>
      <c r="AU115" s="222" t="s">
        <v>86</v>
      </c>
      <c r="AV115" s="13" t="s">
        <v>86</v>
      </c>
      <c r="AW115" s="13" t="s">
        <v>37</v>
      </c>
      <c r="AX115" s="13" t="s">
        <v>84</v>
      </c>
      <c r="AY115" s="222" t="s">
        <v>112</v>
      </c>
    </row>
    <row r="116" s="2" customFormat="1" ht="16.5" customHeight="1">
      <c r="A116" s="36"/>
      <c r="B116" s="37"/>
      <c r="C116" s="198" t="s">
        <v>183</v>
      </c>
      <c r="D116" s="198" t="s">
        <v>115</v>
      </c>
      <c r="E116" s="199" t="s">
        <v>184</v>
      </c>
      <c r="F116" s="200" t="s">
        <v>185</v>
      </c>
      <c r="G116" s="201" t="s">
        <v>118</v>
      </c>
      <c r="H116" s="202">
        <v>8</v>
      </c>
      <c r="I116" s="203"/>
      <c r="J116" s="204">
        <f>ROUND(I116*H116,2)</f>
        <v>0</v>
      </c>
      <c r="K116" s="200" t="s">
        <v>19</v>
      </c>
      <c r="L116" s="42"/>
      <c r="M116" s="205" t="s">
        <v>19</v>
      </c>
      <c r="N116" s="206" t="s">
        <v>47</v>
      </c>
      <c r="O116" s="82"/>
      <c r="P116" s="207">
        <f>O116*H116</f>
        <v>0</v>
      </c>
      <c r="Q116" s="207">
        <v>3.0000000000000001E-05</v>
      </c>
      <c r="R116" s="207">
        <f>Q116*H116</f>
        <v>0.00024000000000000001</v>
      </c>
      <c r="S116" s="207">
        <v>0</v>
      </c>
      <c r="T116" s="208">
        <f>S116*H116</f>
        <v>0</v>
      </c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R116" s="209" t="s">
        <v>119</v>
      </c>
      <c r="AT116" s="209" t="s">
        <v>115</v>
      </c>
      <c r="AU116" s="209" t="s">
        <v>86</v>
      </c>
      <c r="AY116" s="15" t="s">
        <v>112</v>
      </c>
      <c r="BE116" s="210">
        <f>IF(N116="základní",J116,0)</f>
        <v>0</v>
      </c>
      <c r="BF116" s="210">
        <f>IF(N116="snížená",J116,0)</f>
        <v>0</v>
      </c>
      <c r="BG116" s="210">
        <f>IF(N116="zákl. přenesená",J116,0)</f>
        <v>0</v>
      </c>
      <c r="BH116" s="210">
        <f>IF(N116="sníž. přenesená",J116,0)</f>
        <v>0</v>
      </c>
      <c r="BI116" s="210">
        <f>IF(N116="nulová",J116,0)</f>
        <v>0</v>
      </c>
      <c r="BJ116" s="15" t="s">
        <v>84</v>
      </c>
      <c r="BK116" s="210">
        <f>ROUND(I116*H116,2)</f>
        <v>0</v>
      </c>
      <c r="BL116" s="15" t="s">
        <v>119</v>
      </c>
      <c r="BM116" s="209" t="s">
        <v>186</v>
      </c>
    </row>
    <row r="117" s="13" customFormat="1">
      <c r="A117" s="13"/>
      <c r="B117" s="211"/>
      <c r="C117" s="212"/>
      <c r="D117" s="213" t="s">
        <v>121</v>
      </c>
      <c r="E117" s="214" t="s">
        <v>19</v>
      </c>
      <c r="F117" s="215" t="s">
        <v>156</v>
      </c>
      <c r="G117" s="212"/>
      <c r="H117" s="216">
        <v>8</v>
      </c>
      <c r="I117" s="217"/>
      <c r="J117" s="212"/>
      <c r="K117" s="212"/>
      <c r="L117" s="218"/>
      <c r="M117" s="219"/>
      <c r="N117" s="220"/>
      <c r="O117" s="220"/>
      <c r="P117" s="220"/>
      <c r="Q117" s="220"/>
      <c r="R117" s="220"/>
      <c r="S117" s="220"/>
      <c r="T117" s="221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22" t="s">
        <v>121</v>
      </c>
      <c r="AU117" s="222" t="s">
        <v>86</v>
      </c>
      <c r="AV117" s="13" t="s">
        <v>86</v>
      </c>
      <c r="AW117" s="13" t="s">
        <v>37</v>
      </c>
      <c r="AX117" s="13" t="s">
        <v>84</v>
      </c>
      <c r="AY117" s="222" t="s">
        <v>112</v>
      </c>
    </row>
    <row r="118" s="2" customFormat="1" ht="16.5" customHeight="1">
      <c r="A118" s="36"/>
      <c r="B118" s="37"/>
      <c r="C118" s="198" t="s">
        <v>187</v>
      </c>
      <c r="D118" s="198" t="s">
        <v>115</v>
      </c>
      <c r="E118" s="199" t="s">
        <v>188</v>
      </c>
      <c r="F118" s="200" t="s">
        <v>189</v>
      </c>
      <c r="G118" s="201" t="s">
        <v>118</v>
      </c>
      <c r="H118" s="202">
        <v>11</v>
      </c>
      <c r="I118" s="203"/>
      <c r="J118" s="204">
        <f>ROUND(I118*H118,2)</f>
        <v>0</v>
      </c>
      <c r="K118" s="200" t="s">
        <v>19</v>
      </c>
      <c r="L118" s="42"/>
      <c r="M118" s="205" t="s">
        <v>19</v>
      </c>
      <c r="N118" s="206" t="s">
        <v>47</v>
      </c>
      <c r="O118" s="82"/>
      <c r="P118" s="207">
        <f>O118*H118</f>
        <v>0</v>
      </c>
      <c r="Q118" s="207">
        <v>3.0000000000000001E-05</v>
      </c>
      <c r="R118" s="207">
        <f>Q118*H118</f>
        <v>0.00033</v>
      </c>
      <c r="S118" s="207">
        <v>0</v>
      </c>
      <c r="T118" s="208">
        <f>S118*H118</f>
        <v>0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R118" s="209" t="s">
        <v>119</v>
      </c>
      <c r="AT118" s="209" t="s">
        <v>115</v>
      </c>
      <c r="AU118" s="209" t="s">
        <v>86</v>
      </c>
      <c r="AY118" s="15" t="s">
        <v>112</v>
      </c>
      <c r="BE118" s="210">
        <f>IF(N118="základní",J118,0)</f>
        <v>0</v>
      </c>
      <c r="BF118" s="210">
        <f>IF(N118="snížená",J118,0)</f>
        <v>0</v>
      </c>
      <c r="BG118" s="210">
        <f>IF(N118="zákl. přenesená",J118,0)</f>
        <v>0</v>
      </c>
      <c r="BH118" s="210">
        <f>IF(N118="sníž. přenesená",J118,0)</f>
        <v>0</v>
      </c>
      <c r="BI118" s="210">
        <f>IF(N118="nulová",J118,0)</f>
        <v>0</v>
      </c>
      <c r="BJ118" s="15" t="s">
        <v>84</v>
      </c>
      <c r="BK118" s="210">
        <f>ROUND(I118*H118,2)</f>
        <v>0</v>
      </c>
      <c r="BL118" s="15" t="s">
        <v>119</v>
      </c>
      <c r="BM118" s="209" t="s">
        <v>190</v>
      </c>
    </row>
    <row r="119" s="13" customFormat="1">
      <c r="A119" s="13"/>
      <c r="B119" s="211"/>
      <c r="C119" s="212"/>
      <c r="D119" s="213" t="s">
        <v>121</v>
      </c>
      <c r="E119" s="214" t="s">
        <v>19</v>
      </c>
      <c r="F119" s="215" t="s">
        <v>191</v>
      </c>
      <c r="G119" s="212"/>
      <c r="H119" s="216">
        <v>11</v>
      </c>
      <c r="I119" s="217"/>
      <c r="J119" s="212"/>
      <c r="K119" s="212"/>
      <c r="L119" s="218"/>
      <c r="M119" s="219"/>
      <c r="N119" s="220"/>
      <c r="O119" s="220"/>
      <c r="P119" s="220"/>
      <c r="Q119" s="220"/>
      <c r="R119" s="220"/>
      <c r="S119" s="220"/>
      <c r="T119" s="221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22" t="s">
        <v>121</v>
      </c>
      <c r="AU119" s="222" t="s">
        <v>86</v>
      </c>
      <c r="AV119" s="13" t="s">
        <v>86</v>
      </c>
      <c r="AW119" s="13" t="s">
        <v>37</v>
      </c>
      <c r="AX119" s="13" t="s">
        <v>84</v>
      </c>
      <c r="AY119" s="222" t="s">
        <v>112</v>
      </c>
    </row>
    <row r="120" s="2" customFormat="1" ht="16.5" customHeight="1">
      <c r="A120" s="36"/>
      <c r="B120" s="37"/>
      <c r="C120" s="198" t="s">
        <v>192</v>
      </c>
      <c r="D120" s="198" t="s">
        <v>115</v>
      </c>
      <c r="E120" s="199" t="s">
        <v>193</v>
      </c>
      <c r="F120" s="200" t="s">
        <v>194</v>
      </c>
      <c r="G120" s="201" t="s">
        <v>118</v>
      </c>
      <c r="H120" s="202">
        <v>1</v>
      </c>
      <c r="I120" s="203"/>
      <c r="J120" s="204">
        <f>ROUND(I120*H120,2)</f>
        <v>0</v>
      </c>
      <c r="K120" s="200" t="s">
        <v>19</v>
      </c>
      <c r="L120" s="42"/>
      <c r="M120" s="205" t="s">
        <v>19</v>
      </c>
      <c r="N120" s="206" t="s">
        <v>47</v>
      </c>
      <c r="O120" s="82"/>
      <c r="P120" s="207">
        <f>O120*H120</f>
        <v>0</v>
      </c>
      <c r="Q120" s="207">
        <v>3.0000000000000001E-05</v>
      </c>
      <c r="R120" s="207">
        <f>Q120*H120</f>
        <v>3.0000000000000001E-05</v>
      </c>
      <c r="S120" s="207">
        <v>0</v>
      </c>
      <c r="T120" s="208">
        <f>S120*H120</f>
        <v>0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R120" s="209" t="s">
        <v>119</v>
      </c>
      <c r="AT120" s="209" t="s">
        <v>115</v>
      </c>
      <c r="AU120" s="209" t="s">
        <v>86</v>
      </c>
      <c r="AY120" s="15" t="s">
        <v>112</v>
      </c>
      <c r="BE120" s="210">
        <f>IF(N120="základní",J120,0)</f>
        <v>0</v>
      </c>
      <c r="BF120" s="210">
        <f>IF(N120="snížená",J120,0)</f>
        <v>0</v>
      </c>
      <c r="BG120" s="210">
        <f>IF(N120="zákl. přenesená",J120,0)</f>
        <v>0</v>
      </c>
      <c r="BH120" s="210">
        <f>IF(N120="sníž. přenesená",J120,0)</f>
        <v>0</v>
      </c>
      <c r="BI120" s="210">
        <f>IF(N120="nulová",J120,0)</f>
        <v>0</v>
      </c>
      <c r="BJ120" s="15" t="s">
        <v>84</v>
      </c>
      <c r="BK120" s="210">
        <f>ROUND(I120*H120,2)</f>
        <v>0</v>
      </c>
      <c r="BL120" s="15" t="s">
        <v>119</v>
      </c>
      <c r="BM120" s="209" t="s">
        <v>195</v>
      </c>
    </row>
    <row r="121" s="13" customFormat="1">
      <c r="A121" s="13"/>
      <c r="B121" s="211"/>
      <c r="C121" s="212"/>
      <c r="D121" s="213" t="s">
        <v>121</v>
      </c>
      <c r="E121" s="214" t="s">
        <v>19</v>
      </c>
      <c r="F121" s="215" t="s">
        <v>126</v>
      </c>
      <c r="G121" s="212"/>
      <c r="H121" s="216">
        <v>1</v>
      </c>
      <c r="I121" s="217"/>
      <c r="J121" s="212"/>
      <c r="K121" s="212"/>
      <c r="L121" s="218"/>
      <c r="M121" s="219"/>
      <c r="N121" s="220"/>
      <c r="O121" s="220"/>
      <c r="P121" s="220"/>
      <c r="Q121" s="220"/>
      <c r="R121" s="220"/>
      <c r="S121" s="220"/>
      <c r="T121" s="221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22" t="s">
        <v>121</v>
      </c>
      <c r="AU121" s="222" t="s">
        <v>86</v>
      </c>
      <c r="AV121" s="13" t="s">
        <v>86</v>
      </c>
      <c r="AW121" s="13" t="s">
        <v>37</v>
      </c>
      <c r="AX121" s="13" t="s">
        <v>84</v>
      </c>
      <c r="AY121" s="222" t="s">
        <v>112</v>
      </c>
    </row>
    <row r="122" s="2" customFormat="1" ht="16.5" customHeight="1">
      <c r="A122" s="36"/>
      <c r="B122" s="37"/>
      <c r="C122" s="198" t="s">
        <v>196</v>
      </c>
      <c r="D122" s="198" t="s">
        <v>115</v>
      </c>
      <c r="E122" s="199" t="s">
        <v>197</v>
      </c>
      <c r="F122" s="200" t="s">
        <v>181</v>
      </c>
      <c r="G122" s="201" t="s">
        <v>118</v>
      </c>
      <c r="H122" s="202">
        <v>2</v>
      </c>
      <c r="I122" s="203"/>
      <c r="J122" s="204">
        <f>ROUND(I122*H122,2)</f>
        <v>0</v>
      </c>
      <c r="K122" s="200" t="s">
        <v>19</v>
      </c>
      <c r="L122" s="42"/>
      <c r="M122" s="205" t="s">
        <v>19</v>
      </c>
      <c r="N122" s="206" t="s">
        <v>47</v>
      </c>
      <c r="O122" s="82"/>
      <c r="P122" s="207">
        <f>O122*H122</f>
        <v>0</v>
      </c>
      <c r="Q122" s="207">
        <v>3.0000000000000001E-05</v>
      </c>
      <c r="R122" s="207">
        <f>Q122*H122</f>
        <v>6.0000000000000002E-05</v>
      </c>
      <c r="S122" s="207">
        <v>0</v>
      </c>
      <c r="T122" s="208">
        <f>S122*H122</f>
        <v>0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R122" s="209" t="s">
        <v>119</v>
      </c>
      <c r="AT122" s="209" t="s">
        <v>115</v>
      </c>
      <c r="AU122" s="209" t="s">
        <v>86</v>
      </c>
      <c r="AY122" s="15" t="s">
        <v>112</v>
      </c>
      <c r="BE122" s="210">
        <f>IF(N122="základní",J122,0)</f>
        <v>0</v>
      </c>
      <c r="BF122" s="210">
        <f>IF(N122="snížená",J122,0)</f>
        <v>0</v>
      </c>
      <c r="BG122" s="210">
        <f>IF(N122="zákl. přenesená",J122,0)</f>
        <v>0</v>
      </c>
      <c r="BH122" s="210">
        <f>IF(N122="sníž. přenesená",J122,0)</f>
        <v>0</v>
      </c>
      <c r="BI122" s="210">
        <f>IF(N122="nulová",J122,0)</f>
        <v>0</v>
      </c>
      <c r="BJ122" s="15" t="s">
        <v>84</v>
      </c>
      <c r="BK122" s="210">
        <f>ROUND(I122*H122,2)</f>
        <v>0</v>
      </c>
      <c r="BL122" s="15" t="s">
        <v>119</v>
      </c>
      <c r="BM122" s="209" t="s">
        <v>198</v>
      </c>
    </row>
    <row r="123" s="13" customFormat="1">
      <c r="A123" s="13"/>
      <c r="B123" s="211"/>
      <c r="C123" s="212"/>
      <c r="D123" s="213" t="s">
        <v>121</v>
      </c>
      <c r="E123" s="214" t="s">
        <v>19</v>
      </c>
      <c r="F123" s="215" t="s">
        <v>122</v>
      </c>
      <c r="G123" s="212"/>
      <c r="H123" s="216">
        <v>2</v>
      </c>
      <c r="I123" s="217"/>
      <c r="J123" s="212"/>
      <c r="K123" s="212"/>
      <c r="L123" s="218"/>
      <c r="M123" s="219"/>
      <c r="N123" s="220"/>
      <c r="O123" s="220"/>
      <c r="P123" s="220"/>
      <c r="Q123" s="220"/>
      <c r="R123" s="220"/>
      <c r="S123" s="220"/>
      <c r="T123" s="221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22" t="s">
        <v>121</v>
      </c>
      <c r="AU123" s="222" t="s">
        <v>86</v>
      </c>
      <c r="AV123" s="13" t="s">
        <v>86</v>
      </c>
      <c r="AW123" s="13" t="s">
        <v>37</v>
      </c>
      <c r="AX123" s="13" t="s">
        <v>84</v>
      </c>
      <c r="AY123" s="222" t="s">
        <v>112</v>
      </c>
    </row>
    <row r="124" s="2" customFormat="1" ht="16.5" customHeight="1">
      <c r="A124" s="36"/>
      <c r="B124" s="37"/>
      <c r="C124" s="198" t="s">
        <v>7</v>
      </c>
      <c r="D124" s="198" t="s">
        <v>115</v>
      </c>
      <c r="E124" s="199" t="s">
        <v>199</v>
      </c>
      <c r="F124" s="200" t="s">
        <v>129</v>
      </c>
      <c r="G124" s="201" t="s">
        <v>118</v>
      </c>
      <c r="H124" s="202">
        <v>4</v>
      </c>
      <c r="I124" s="203"/>
      <c r="J124" s="204">
        <f>ROUND(I124*H124,2)</f>
        <v>0</v>
      </c>
      <c r="K124" s="200" t="s">
        <v>19</v>
      </c>
      <c r="L124" s="42"/>
      <c r="M124" s="205" t="s">
        <v>19</v>
      </c>
      <c r="N124" s="206" t="s">
        <v>47</v>
      </c>
      <c r="O124" s="82"/>
      <c r="P124" s="207">
        <f>O124*H124</f>
        <v>0</v>
      </c>
      <c r="Q124" s="207">
        <v>3.0000000000000001E-05</v>
      </c>
      <c r="R124" s="207">
        <f>Q124*H124</f>
        <v>0.00012</v>
      </c>
      <c r="S124" s="207">
        <v>0</v>
      </c>
      <c r="T124" s="208">
        <f>S124*H124</f>
        <v>0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R124" s="209" t="s">
        <v>119</v>
      </c>
      <c r="AT124" s="209" t="s">
        <v>115</v>
      </c>
      <c r="AU124" s="209" t="s">
        <v>86</v>
      </c>
      <c r="AY124" s="15" t="s">
        <v>112</v>
      </c>
      <c r="BE124" s="210">
        <f>IF(N124="základní",J124,0)</f>
        <v>0</v>
      </c>
      <c r="BF124" s="210">
        <f>IF(N124="snížená",J124,0)</f>
        <v>0</v>
      </c>
      <c r="BG124" s="210">
        <f>IF(N124="zákl. přenesená",J124,0)</f>
        <v>0</v>
      </c>
      <c r="BH124" s="210">
        <f>IF(N124="sníž. přenesená",J124,0)</f>
        <v>0</v>
      </c>
      <c r="BI124" s="210">
        <f>IF(N124="nulová",J124,0)</f>
        <v>0</v>
      </c>
      <c r="BJ124" s="15" t="s">
        <v>84</v>
      </c>
      <c r="BK124" s="210">
        <f>ROUND(I124*H124,2)</f>
        <v>0</v>
      </c>
      <c r="BL124" s="15" t="s">
        <v>119</v>
      </c>
      <c r="BM124" s="209" t="s">
        <v>200</v>
      </c>
    </row>
    <row r="125" s="13" customFormat="1">
      <c r="A125" s="13"/>
      <c r="B125" s="211"/>
      <c r="C125" s="212"/>
      <c r="D125" s="213" t="s">
        <v>121</v>
      </c>
      <c r="E125" s="214" t="s">
        <v>19</v>
      </c>
      <c r="F125" s="215" t="s">
        <v>201</v>
      </c>
      <c r="G125" s="212"/>
      <c r="H125" s="216">
        <v>4</v>
      </c>
      <c r="I125" s="217"/>
      <c r="J125" s="212"/>
      <c r="K125" s="212"/>
      <c r="L125" s="218"/>
      <c r="M125" s="219"/>
      <c r="N125" s="220"/>
      <c r="O125" s="220"/>
      <c r="P125" s="220"/>
      <c r="Q125" s="220"/>
      <c r="R125" s="220"/>
      <c r="S125" s="220"/>
      <c r="T125" s="221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22" t="s">
        <v>121</v>
      </c>
      <c r="AU125" s="222" t="s">
        <v>86</v>
      </c>
      <c r="AV125" s="13" t="s">
        <v>86</v>
      </c>
      <c r="AW125" s="13" t="s">
        <v>37</v>
      </c>
      <c r="AX125" s="13" t="s">
        <v>84</v>
      </c>
      <c r="AY125" s="222" t="s">
        <v>112</v>
      </c>
    </row>
    <row r="126" s="2" customFormat="1" ht="16.5" customHeight="1">
      <c r="A126" s="36"/>
      <c r="B126" s="37"/>
      <c r="C126" s="198" t="s">
        <v>202</v>
      </c>
      <c r="D126" s="198" t="s">
        <v>115</v>
      </c>
      <c r="E126" s="199" t="s">
        <v>203</v>
      </c>
      <c r="F126" s="200" t="s">
        <v>204</v>
      </c>
      <c r="G126" s="201" t="s">
        <v>118</v>
      </c>
      <c r="H126" s="202">
        <v>2</v>
      </c>
      <c r="I126" s="203"/>
      <c r="J126" s="204">
        <f>ROUND(I126*H126,2)</f>
        <v>0</v>
      </c>
      <c r="K126" s="200" t="s">
        <v>19</v>
      </c>
      <c r="L126" s="42"/>
      <c r="M126" s="205" t="s">
        <v>19</v>
      </c>
      <c r="N126" s="206" t="s">
        <v>47</v>
      </c>
      <c r="O126" s="82"/>
      <c r="P126" s="207">
        <f>O126*H126</f>
        <v>0</v>
      </c>
      <c r="Q126" s="207">
        <v>3.0000000000000001E-05</v>
      </c>
      <c r="R126" s="207">
        <f>Q126*H126</f>
        <v>6.0000000000000002E-05</v>
      </c>
      <c r="S126" s="207">
        <v>0</v>
      </c>
      <c r="T126" s="208">
        <f>S126*H126</f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209" t="s">
        <v>119</v>
      </c>
      <c r="AT126" s="209" t="s">
        <v>115</v>
      </c>
      <c r="AU126" s="209" t="s">
        <v>86</v>
      </c>
      <c r="AY126" s="15" t="s">
        <v>112</v>
      </c>
      <c r="BE126" s="210">
        <f>IF(N126="základní",J126,0)</f>
        <v>0</v>
      </c>
      <c r="BF126" s="210">
        <f>IF(N126="snížená",J126,0)</f>
        <v>0</v>
      </c>
      <c r="BG126" s="210">
        <f>IF(N126="zákl. přenesená",J126,0)</f>
        <v>0</v>
      </c>
      <c r="BH126" s="210">
        <f>IF(N126="sníž. přenesená",J126,0)</f>
        <v>0</v>
      </c>
      <c r="BI126" s="210">
        <f>IF(N126="nulová",J126,0)</f>
        <v>0</v>
      </c>
      <c r="BJ126" s="15" t="s">
        <v>84</v>
      </c>
      <c r="BK126" s="210">
        <f>ROUND(I126*H126,2)</f>
        <v>0</v>
      </c>
      <c r="BL126" s="15" t="s">
        <v>119</v>
      </c>
      <c r="BM126" s="209" t="s">
        <v>205</v>
      </c>
    </row>
    <row r="127" s="13" customFormat="1">
      <c r="A127" s="13"/>
      <c r="B127" s="211"/>
      <c r="C127" s="212"/>
      <c r="D127" s="213" t="s">
        <v>121</v>
      </c>
      <c r="E127" s="214" t="s">
        <v>19</v>
      </c>
      <c r="F127" s="215" t="s">
        <v>122</v>
      </c>
      <c r="G127" s="212"/>
      <c r="H127" s="216">
        <v>2</v>
      </c>
      <c r="I127" s="217"/>
      <c r="J127" s="212"/>
      <c r="K127" s="212"/>
      <c r="L127" s="218"/>
      <c r="M127" s="219"/>
      <c r="N127" s="220"/>
      <c r="O127" s="220"/>
      <c r="P127" s="220"/>
      <c r="Q127" s="220"/>
      <c r="R127" s="220"/>
      <c r="S127" s="220"/>
      <c r="T127" s="221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22" t="s">
        <v>121</v>
      </c>
      <c r="AU127" s="222" t="s">
        <v>86</v>
      </c>
      <c r="AV127" s="13" t="s">
        <v>86</v>
      </c>
      <c r="AW127" s="13" t="s">
        <v>37</v>
      </c>
      <c r="AX127" s="13" t="s">
        <v>84</v>
      </c>
      <c r="AY127" s="222" t="s">
        <v>112</v>
      </c>
    </row>
    <row r="128" s="2" customFormat="1" ht="16.5" customHeight="1">
      <c r="A128" s="36"/>
      <c r="B128" s="37"/>
      <c r="C128" s="198" t="s">
        <v>206</v>
      </c>
      <c r="D128" s="198" t="s">
        <v>115</v>
      </c>
      <c r="E128" s="199" t="s">
        <v>207</v>
      </c>
      <c r="F128" s="200" t="s">
        <v>208</v>
      </c>
      <c r="G128" s="201" t="s">
        <v>118</v>
      </c>
      <c r="H128" s="202">
        <v>10</v>
      </c>
      <c r="I128" s="203"/>
      <c r="J128" s="204">
        <f>ROUND(I128*H128,2)</f>
        <v>0</v>
      </c>
      <c r="K128" s="200" t="s">
        <v>19</v>
      </c>
      <c r="L128" s="42"/>
      <c r="M128" s="205" t="s">
        <v>19</v>
      </c>
      <c r="N128" s="206" t="s">
        <v>47</v>
      </c>
      <c r="O128" s="82"/>
      <c r="P128" s="207">
        <f>O128*H128</f>
        <v>0</v>
      </c>
      <c r="Q128" s="207">
        <v>3.0000000000000001E-05</v>
      </c>
      <c r="R128" s="207">
        <f>Q128*H128</f>
        <v>0.00030000000000000003</v>
      </c>
      <c r="S128" s="207">
        <v>0</v>
      </c>
      <c r="T128" s="208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209" t="s">
        <v>119</v>
      </c>
      <c r="AT128" s="209" t="s">
        <v>115</v>
      </c>
      <c r="AU128" s="209" t="s">
        <v>86</v>
      </c>
      <c r="AY128" s="15" t="s">
        <v>112</v>
      </c>
      <c r="BE128" s="210">
        <f>IF(N128="základní",J128,0)</f>
        <v>0</v>
      </c>
      <c r="BF128" s="210">
        <f>IF(N128="snížená",J128,0)</f>
        <v>0</v>
      </c>
      <c r="BG128" s="210">
        <f>IF(N128="zákl. přenesená",J128,0)</f>
        <v>0</v>
      </c>
      <c r="BH128" s="210">
        <f>IF(N128="sníž. přenesená",J128,0)</f>
        <v>0</v>
      </c>
      <c r="BI128" s="210">
        <f>IF(N128="nulová",J128,0)</f>
        <v>0</v>
      </c>
      <c r="BJ128" s="15" t="s">
        <v>84</v>
      </c>
      <c r="BK128" s="210">
        <f>ROUND(I128*H128,2)</f>
        <v>0</v>
      </c>
      <c r="BL128" s="15" t="s">
        <v>119</v>
      </c>
      <c r="BM128" s="209" t="s">
        <v>209</v>
      </c>
    </row>
    <row r="129" s="13" customFormat="1">
      <c r="A129" s="13"/>
      <c r="B129" s="211"/>
      <c r="C129" s="212"/>
      <c r="D129" s="213" t="s">
        <v>121</v>
      </c>
      <c r="E129" s="214" t="s">
        <v>19</v>
      </c>
      <c r="F129" s="215" t="s">
        <v>210</v>
      </c>
      <c r="G129" s="212"/>
      <c r="H129" s="216">
        <v>10</v>
      </c>
      <c r="I129" s="217"/>
      <c r="J129" s="212"/>
      <c r="K129" s="212"/>
      <c r="L129" s="218"/>
      <c r="M129" s="219"/>
      <c r="N129" s="220"/>
      <c r="O129" s="220"/>
      <c r="P129" s="220"/>
      <c r="Q129" s="220"/>
      <c r="R129" s="220"/>
      <c r="S129" s="220"/>
      <c r="T129" s="221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22" t="s">
        <v>121</v>
      </c>
      <c r="AU129" s="222" t="s">
        <v>86</v>
      </c>
      <c r="AV129" s="13" t="s">
        <v>86</v>
      </c>
      <c r="AW129" s="13" t="s">
        <v>37</v>
      </c>
      <c r="AX129" s="13" t="s">
        <v>84</v>
      </c>
      <c r="AY129" s="222" t="s">
        <v>112</v>
      </c>
    </row>
    <row r="130" s="2" customFormat="1" ht="16.5" customHeight="1">
      <c r="A130" s="36"/>
      <c r="B130" s="37"/>
      <c r="C130" s="198" t="s">
        <v>211</v>
      </c>
      <c r="D130" s="198" t="s">
        <v>115</v>
      </c>
      <c r="E130" s="199" t="s">
        <v>212</v>
      </c>
      <c r="F130" s="200" t="s">
        <v>213</v>
      </c>
      <c r="G130" s="201" t="s">
        <v>118</v>
      </c>
      <c r="H130" s="202">
        <v>6</v>
      </c>
      <c r="I130" s="203"/>
      <c r="J130" s="204">
        <f>ROUND(I130*H130,2)</f>
        <v>0</v>
      </c>
      <c r="K130" s="200" t="s">
        <v>19</v>
      </c>
      <c r="L130" s="42"/>
      <c r="M130" s="205" t="s">
        <v>19</v>
      </c>
      <c r="N130" s="206" t="s">
        <v>47</v>
      </c>
      <c r="O130" s="82"/>
      <c r="P130" s="207">
        <f>O130*H130</f>
        <v>0</v>
      </c>
      <c r="Q130" s="207">
        <v>3.0000000000000001E-05</v>
      </c>
      <c r="R130" s="207">
        <f>Q130*H130</f>
        <v>0.00018000000000000001</v>
      </c>
      <c r="S130" s="207">
        <v>0</v>
      </c>
      <c r="T130" s="208">
        <f>S130*H130</f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209" t="s">
        <v>119</v>
      </c>
      <c r="AT130" s="209" t="s">
        <v>115</v>
      </c>
      <c r="AU130" s="209" t="s">
        <v>86</v>
      </c>
      <c r="AY130" s="15" t="s">
        <v>112</v>
      </c>
      <c r="BE130" s="210">
        <f>IF(N130="základní",J130,0)</f>
        <v>0</v>
      </c>
      <c r="BF130" s="210">
        <f>IF(N130="snížená",J130,0)</f>
        <v>0</v>
      </c>
      <c r="BG130" s="210">
        <f>IF(N130="zákl. přenesená",J130,0)</f>
        <v>0</v>
      </c>
      <c r="BH130" s="210">
        <f>IF(N130="sníž. přenesená",J130,0)</f>
        <v>0</v>
      </c>
      <c r="BI130" s="210">
        <f>IF(N130="nulová",J130,0)</f>
        <v>0</v>
      </c>
      <c r="BJ130" s="15" t="s">
        <v>84</v>
      </c>
      <c r="BK130" s="210">
        <f>ROUND(I130*H130,2)</f>
        <v>0</v>
      </c>
      <c r="BL130" s="15" t="s">
        <v>119</v>
      </c>
      <c r="BM130" s="209" t="s">
        <v>214</v>
      </c>
    </row>
    <row r="131" s="13" customFormat="1">
      <c r="A131" s="13"/>
      <c r="B131" s="211"/>
      <c r="C131" s="212"/>
      <c r="D131" s="213" t="s">
        <v>121</v>
      </c>
      <c r="E131" s="214" t="s">
        <v>19</v>
      </c>
      <c r="F131" s="215" t="s">
        <v>215</v>
      </c>
      <c r="G131" s="212"/>
      <c r="H131" s="216">
        <v>6</v>
      </c>
      <c r="I131" s="217"/>
      <c r="J131" s="212"/>
      <c r="K131" s="212"/>
      <c r="L131" s="218"/>
      <c r="M131" s="219"/>
      <c r="N131" s="220"/>
      <c r="O131" s="220"/>
      <c r="P131" s="220"/>
      <c r="Q131" s="220"/>
      <c r="R131" s="220"/>
      <c r="S131" s="220"/>
      <c r="T131" s="221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22" t="s">
        <v>121</v>
      </c>
      <c r="AU131" s="222" t="s">
        <v>86</v>
      </c>
      <c r="AV131" s="13" t="s">
        <v>86</v>
      </c>
      <c r="AW131" s="13" t="s">
        <v>37</v>
      </c>
      <c r="AX131" s="13" t="s">
        <v>84</v>
      </c>
      <c r="AY131" s="222" t="s">
        <v>112</v>
      </c>
    </row>
    <row r="132" s="2" customFormat="1" ht="16.5" customHeight="1">
      <c r="A132" s="36"/>
      <c r="B132" s="37"/>
      <c r="C132" s="198" t="s">
        <v>216</v>
      </c>
      <c r="D132" s="198" t="s">
        <v>115</v>
      </c>
      <c r="E132" s="199" t="s">
        <v>217</v>
      </c>
      <c r="F132" s="200" t="s">
        <v>218</v>
      </c>
      <c r="G132" s="201" t="s">
        <v>118</v>
      </c>
      <c r="H132" s="202">
        <v>3</v>
      </c>
      <c r="I132" s="203"/>
      <c r="J132" s="204">
        <f>ROUND(I132*H132,2)</f>
        <v>0</v>
      </c>
      <c r="K132" s="200" t="s">
        <v>19</v>
      </c>
      <c r="L132" s="42"/>
      <c r="M132" s="205" t="s">
        <v>19</v>
      </c>
      <c r="N132" s="206" t="s">
        <v>47</v>
      </c>
      <c r="O132" s="82"/>
      <c r="P132" s="207">
        <f>O132*H132</f>
        <v>0</v>
      </c>
      <c r="Q132" s="207">
        <v>3.0000000000000001E-05</v>
      </c>
      <c r="R132" s="207">
        <f>Q132*H132</f>
        <v>9.0000000000000006E-05</v>
      </c>
      <c r="S132" s="207">
        <v>0</v>
      </c>
      <c r="T132" s="208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209" t="s">
        <v>119</v>
      </c>
      <c r="AT132" s="209" t="s">
        <v>115</v>
      </c>
      <c r="AU132" s="209" t="s">
        <v>86</v>
      </c>
      <c r="AY132" s="15" t="s">
        <v>112</v>
      </c>
      <c r="BE132" s="210">
        <f>IF(N132="základní",J132,0)</f>
        <v>0</v>
      </c>
      <c r="BF132" s="210">
        <f>IF(N132="snížená",J132,0)</f>
        <v>0</v>
      </c>
      <c r="BG132" s="210">
        <f>IF(N132="zákl. přenesená",J132,0)</f>
        <v>0</v>
      </c>
      <c r="BH132" s="210">
        <f>IF(N132="sníž. přenesená",J132,0)</f>
        <v>0</v>
      </c>
      <c r="BI132" s="210">
        <f>IF(N132="nulová",J132,0)</f>
        <v>0</v>
      </c>
      <c r="BJ132" s="15" t="s">
        <v>84</v>
      </c>
      <c r="BK132" s="210">
        <f>ROUND(I132*H132,2)</f>
        <v>0</v>
      </c>
      <c r="BL132" s="15" t="s">
        <v>119</v>
      </c>
      <c r="BM132" s="209" t="s">
        <v>219</v>
      </c>
    </row>
    <row r="133" s="13" customFormat="1">
      <c r="A133" s="13"/>
      <c r="B133" s="211"/>
      <c r="C133" s="212"/>
      <c r="D133" s="213" t="s">
        <v>121</v>
      </c>
      <c r="E133" s="214" t="s">
        <v>19</v>
      </c>
      <c r="F133" s="215" t="s">
        <v>220</v>
      </c>
      <c r="G133" s="212"/>
      <c r="H133" s="216">
        <v>3</v>
      </c>
      <c r="I133" s="217"/>
      <c r="J133" s="212"/>
      <c r="K133" s="212"/>
      <c r="L133" s="218"/>
      <c r="M133" s="219"/>
      <c r="N133" s="220"/>
      <c r="O133" s="220"/>
      <c r="P133" s="220"/>
      <c r="Q133" s="220"/>
      <c r="R133" s="220"/>
      <c r="S133" s="220"/>
      <c r="T133" s="221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22" t="s">
        <v>121</v>
      </c>
      <c r="AU133" s="222" t="s">
        <v>86</v>
      </c>
      <c r="AV133" s="13" t="s">
        <v>86</v>
      </c>
      <c r="AW133" s="13" t="s">
        <v>37</v>
      </c>
      <c r="AX133" s="13" t="s">
        <v>84</v>
      </c>
      <c r="AY133" s="222" t="s">
        <v>112</v>
      </c>
    </row>
    <row r="134" s="2" customFormat="1" ht="16.5" customHeight="1">
      <c r="A134" s="36"/>
      <c r="B134" s="37"/>
      <c r="C134" s="198" t="s">
        <v>221</v>
      </c>
      <c r="D134" s="198" t="s">
        <v>115</v>
      </c>
      <c r="E134" s="199" t="s">
        <v>222</v>
      </c>
      <c r="F134" s="200" t="s">
        <v>223</v>
      </c>
      <c r="G134" s="201" t="s">
        <v>118</v>
      </c>
      <c r="H134" s="202">
        <v>8</v>
      </c>
      <c r="I134" s="203"/>
      <c r="J134" s="204">
        <f>ROUND(I134*H134,2)</f>
        <v>0</v>
      </c>
      <c r="K134" s="200" t="s">
        <v>19</v>
      </c>
      <c r="L134" s="42"/>
      <c r="M134" s="205" t="s">
        <v>19</v>
      </c>
      <c r="N134" s="206" t="s">
        <v>47</v>
      </c>
      <c r="O134" s="82"/>
      <c r="P134" s="207">
        <f>O134*H134</f>
        <v>0</v>
      </c>
      <c r="Q134" s="207">
        <v>3.0000000000000001E-05</v>
      </c>
      <c r="R134" s="207">
        <f>Q134*H134</f>
        <v>0.00024000000000000001</v>
      </c>
      <c r="S134" s="207">
        <v>0</v>
      </c>
      <c r="T134" s="208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209" t="s">
        <v>119</v>
      </c>
      <c r="AT134" s="209" t="s">
        <v>115</v>
      </c>
      <c r="AU134" s="209" t="s">
        <v>86</v>
      </c>
      <c r="AY134" s="15" t="s">
        <v>112</v>
      </c>
      <c r="BE134" s="210">
        <f>IF(N134="základní",J134,0)</f>
        <v>0</v>
      </c>
      <c r="BF134" s="210">
        <f>IF(N134="snížená",J134,0)</f>
        <v>0</v>
      </c>
      <c r="BG134" s="210">
        <f>IF(N134="zákl. přenesená",J134,0)</f>
        <v>0</v>
      </c>
      <c r="BH134" s="210">
        <f>IF(N134="sníž. přenesená",J134,0)</f>
        <v>0</v>
      </c>
      <c r="BI134" s="210">
        <f>IF(N134="nulová",J134,0)</f>
        <v>0</v>
      </c>
      <c r="BJ134" s="15" t="s">
        <v>84</v>
      </c>
      <c r="BK134" s="210">
        <f>ROUND(I134*H134,2)</f>
        <v>0</v>
      </c>
      <c r="BL134" s="15" t="s">
        <v>119</v>
      </c>
      <c r="BM134" s="209" t="s">
        <v>224</v>
      </c>
    </row>
    <row r="135" s="13" customFormat="1">
      <c r="A135" s="13"/>
      <c r="B135" s="211"/>
      <c r="C135" s="212"/>
      <c r="D135" s="213" t="s">
        <v>121</v>
      </c>
      <c r="E135" s="214" t="s">
        <v>19</v>
      </c>
      <c r="F135" s="215" t="s">
        <v>156</v>
      </c>
      <c r="G135" s="212"/>
      <c r="H135" s="216">
        <v>8</v>
      </c>
      <c r="I135" s="217"/>
      <c r="J135" s="212"/>
      <c r="K135" s="212"/>
      <c r="L135" s="218"/>
      <c r="M135" s="219"/>
      <c r="N135" s="220"/>
      <c r="O135" s="220"/>
      <c r="P135" s="220"/>
      <c r="Q135" s="220"/>
      <c r="R135" s="220"/>
      <c r="S135" s="220"/>
      <c r="T135" s="221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22" t="s">
        <v>121</v>
      </c>
      <c r="AU135" s="222" t="s">
        <v>86</v>
      </c>
      <c r="AV135" s="13" t="s">
        <v>86</v>
      </c>
      <c r="AW135" s="13" t="s">
        <v>37</v>
      </c>
      <c r="AX135" s="13" t="s">
        <v>84</v>
      </c>
      <c r="AY135" s="222" t="s">
        <v>112</v>
      </c>
    </row>
    <row r="136" s="2" customFormat="1" ht="16.5" customHeight="1">
      <c r="A136" s="36"/>
      <c r="B136" s="37"/>
      <c r="C136" s="198" t="s">
        <v>225</v>
      </c>
      <c r="D136" s="198" t="s">
        <v>115</v>
      </c>
      <c r="E136" s="199" t="s">
        <v>226</v>
      </c>
      <c r="F136" s="200" t="s">
        <v>227</v>
      </c>
      <c r="G136" s="201" t="s">
        <v>118</v>
      </c>
      <c r="H136" s="202">
        <v>40</v>
      </c>
      <c r="I136" s="203"/>
      <c r="J136" s="204">
        <f>ROUND(I136*H136,2)</f>
        <v>0</v>
      </c>
      <c r="K136" s="200" t="s">
        <v>19</v>
      </c>
      <c r="L136" s="42"/>
      <c r="M136" s="205" t="s">
        <v>19</v>
      </c>
      <c r="N136" s="206" t="s">
        <v>47</v>
      </c>
      <c r="O136" s="82"/>
      <c r="P136" s="207">
        <f>O136*H136</f>
        <v>0</v>
      </c>
      <c r="Q136" s="207">
        <v>3.0000000000000001E-05</v>
      </c>
      <c r="R136" s="207">
        <f>Q136*H136</f>
        <v>0.0012000000000000001</v>
      </c>
      <c r="S136" s="207">
        <v>0</v>
      </c>
      <c r="T136" s="208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209" t="s">
        <v>119</v>
      </c>
      <c r="AT136" s="209" t="s">
        <v>115</v>
      </c>
      <c r="AU136" s="209" t="s">
        <v>86</v>
      </c>
      <c r="AY136" s="15" t="s">
        <v>112</v>
      </c>
      <c r="BE136" s="210">
        <f>IF(N136="základní",J136,0)</f>
        <v>0</v>
      </c>
      <c r="BF136" s="210">
        <f>IF(N136="snížená",J136,0)</f>
        <v>0</v>
      </c>
      <c r="BG136" s="210">
        <f>IF(N136="zákl. přenesená",J136,0)</f>
        <v>0</v>
      </c>
      <c r="BH136" s="210">
        <f>IF(N136="sníž. přenesená",J136,0)</f>
        <v>0</v>
      </c>
      <c r="BI136" s="210">
        <f>IF(N136="nulová",J136,0)</f>
        <v>0</v>
      </c>
      <c r="BJ136" s="15" t="s">
        <v>84</v>
      </c>
      <c r="BK136" s="210">
        <f>ROUND(I136*H136,2)</f>
        <v>0</v>
      </c>
      <c r="BL136" s="15" t="s">
        <v>119</v>
      </c>
      <c r="BM136" s="209" t="s">
        <v>228</v>
      </c>
    </row>
    <row r="137" s="13" customFormat="1">
      <c r="A137" s="13"/>
      <c r="B137" s="211"/>
      <c r="C137" s="212"/>
      <c r="D137" s="213" t="s">
        <v>121</v>
      </c>
      <c r="E137" s="214" t="s">
        <v>19</v>
      </c>
      <c r="F137" s="215" t="s">
        <v>229</v>
      </c>
      <c r="G137" s="212"/>
      <c r="H137" s="216">
        <v>40</v>
      </c>
      <c r="I137" s="217"/>
      <c r="J137" s="212"/>
      <c r="K137" s="212"/>
      <c r="L137" s="218"/>
      <c r="M137" s="219"/>
      <c r="N137" s="220"/>
      <c r="O137" s="220"/>
      <c r="P137" s="220"/>
      <c r="Q137" s="220"/>
      <c r="R137" s="220"/>
      <c r="S137" s="220"/>
      <c r="T137" s="221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22" t="s">
        <v>121</v>
      </c>
      <c r="AU137" s="222" t="s">
        <v>86</v>
      </c>
      <c r="AV137" s="13" t="s">
        <v>86</v>
      </c>
      <c r="AW137" s="13" t="s">
        <v>37</v>
      </c>
      <c r="AX137" s="13" t="s">
        <v>84</v>
      </c>
      <c r="AY137" s="222" t="s">
        <v>112</v>
      </c>
    </row>
    <row r="138" s="2" customFormat="1" ht="16.5" customHeight="1">
      <c r="A138" s="36"/>
      <c r="B138" s="37"/>
      <c r="C138" s="198" t="s">
        <v>230</v>
      </c>
      <c r="D138" s="198" t="s">
        <v>115</v>
      </c>
      <c r="E138" s="199" t="s">
        <v>231</v>
      </c>
      <c r="F138" s="200" t="s">
        <v>232</v>
      </c>
      <c r="G138" s="201" t="s">
        <v>118</v>
      </c>
      <c r="H138" s="202">
        <v>4</v>
      </c>
      <c r="I138" s="203"/>
      <c r="J138" s="204">
        <f>ROUND(I138*H138,2)</f>
        <v>0</v>
      </c>
      <c r="K138" s="200" t="s">
        <v>19</v>
      </c>
      <c r="L138" s="42"/>
      <c r="M138" s="205" t="s">
        <v>19</v>
      </c>
      <c r="N138" s="206" t="s">
        <v>47</v>
      </c>
      <c r="O138" s="82"/>
      <c r="P138" s="207">
        <f>O138*H138</f>
        <v>0</v>
      </c>
      <c r="Q138" s="207">
        <v>3.0000000000000001E-05</v>
      </c>
      <c r="R138" s="207">
        <f>Q138*H138</f>
        <v>0.00012</v>
      </c>
      <c r="S138" s="207">
        <v>0</v>
      </c>
      <c r="T138" s="208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209" t="s">
        <v>119</v>
      </c>
      <c r="AT138" s="209" t="s">
        <v>115</v>
      </c>
      <c r="AU138" s="209" t="s">
        <v>86</v>
      </c>
      <c r="AY138" s="15" t="s">
        <v>112</v>
      </c>
      <c r="BE138" s="210">
        <f>IF(N138="základní",J138,0)</f>
        <v>0</v>
      </c>
      <c r="BF138" s="210">
        <f>IF(N138="snížená",J138,0)</f>
        <v>0</v>
      </c>
      <c r="BG138" s="210">
        <f>IF(N138="zákl. přenesená",J138,0)</f>
        <v>0</v>
      </c>
      <c r="BH138" s="210">
        <f>IF(N138="sníž. přenesená",J138,0)</f>
        <v>0</v>
      </c>
      <c r="BI138" s="210">
        <f>IF(N138="nulová",J138,0)</f>
        <v>0</v>
      </c>
      <c r="BJ138" s="15" t="s">
        <v>84</v>
      </c>
      <c r="BK138" s="210">
        <f>ROUND(I138*H138,2)</f>
        <v>0</v>
      </c>
      <c r="BL138" s="15" t="s">
        <v>119</v>
      </c>
      <c r="BM138" s="209" t="s">
        <v>233</v>
      </c>
    </row>
    <row r="139" s="13" customFormat="1">
      <c r="A139" s="13"/>
      <c r="B139" s="211"/>
      <c r="C139" s="212"/>
      <c r="D139" s="213" t="s">
        <v>121</v>
      </c>
      <c r="E139" s="214" t="s">
        <v>19</v>
      </c>
      <c r="F139" s="215" t="s">
        <v>201</v>
      </c>
      <c r="G139" s="212"/>
      <c r="H139" s="216">
        <v>4</v>
      </c>
      <c r="I139" s="217"/>
      <c r="J139" s="212"/>
      <c r="K139" s="212"/>
      <c r="L139" s="218"/>
      <c r="M139" s="219"/>
      <c r="N139" s="220"/>
      <c r="O139" s="220"/>
      <c r="P139" s="220"/>
      <c r="Q139" s="220"/>
      <c r="R139" s="220"/>
      <c r="S139" s="220"/>
      <c r="T139" s="221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22" t="s">
        <v>121</v>
      </c>
      <c r="AU139" s="222" t="s">
        <v>86</v>
      </c>
      <c r="AV139" s="13" t="s">
        <v>86</v>
      </c>
      <c r="AW139" s="13" t="s">
        <v>37</v>
      </c>
      <c r="AX139" s="13" t="s">
        <v>84</v>
      </c>
      <c r="AY139" s="222" t="s">
        <v>112</v>
      </c>
    </row>
    <row r="140" s="2" customFormat="1" ht="16.5" customHeight="1">
      <c r="A140" s="36"/>
      <c r="B140" s="37"/>
      <c r="C140" s="198" t="s">
        <v>234</v>
      </c>
      <c r="D140" s="198" t="s">
        <v>115</v>
      </c>
      <c r="E140" s="199" t="s">
        <v>235</v>
      </c>
      <c r="F140" s="200" t="s">
        <v>236</v>
      </c>
      <c r="G140" s="201" t="s">
        <v>118</v>
      </c>
      <c r="H140" s="202">
        <v>2</v>
      </c>
      <c r="I140" s="203"/>
      <c r="J140" s="204">
        <f>ROUND(I140*H140,2)</f>
        <v>0</v>
      </c>
      <c r="K140" s="200" t="s">
        <v>19</v>
      </c>
      <c r="L140" s="42"/>
      <c r="M140" s="205" t="s">
        <v>19</v>
      </c>
      <c r="N140" s="206" t="s">
        <v>47</v>
      </c>
      <c r="O140" s="82"/>
      <c r="P140" s="207">
        <f>O140*H140</f>
        <v>0</v>
      </c>
      <c r="Q140" s="207">
        <v>3.0000000000000001E-05</v>
      </c>
      <c r="R140" s="207">
        <f>Q140*H140</f>
        <v>6.0000000000000002E-05</v>
      </c>
      <c r="S140" s="207">
        <v>0</v>
      </c>
      <c r="T140" s="208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209" t="s">
        <v>119</v>
      </c>
      <c r="AT140" s="209" t="s">
        <v>115</v>
      </c>
      <c r="AU140" s="209" t="s">
        <v>86</v>
      </c>
      <c r="AY140" s="15" t="s">
        <v>112</v>
      </c>
      <c r="BE140" s="210">
        <f>IF(N140="základní",J140,0)</f>
        <v>0</v>
      </c>
      <c r="BF140" s="210">
        <f>IF(N140="snížená",J140,0)</f>
        <v>0</v>
      </c>
      <c r="BG140" s="210">
        <f>IF(N140="zákl. přenesená",J140,0)</f>
        <v>0</v>
      </c>
      <c r="BH140" s="210">
        <f>IF(N140="sníž. přenesená",J140,0)</f>
        <v>0</v>
      </c>
      <c r="BI140" s="210">
        <f>IF(N140="nulová",J140,0)</f>
        <v>0</v>
      </c>
      <c r="BJ140" s="15" t="s">
        <v>84</v>
      </c>
      <c r="BK140" s="210">
        <f>ROUND(I140*H140,2)</f>
        <v>0</v>
      </c>
      <c r="BL140" s="15" t="s">
        <v>119</v>
      </c>
      <c r="BM140" s="209" t="s">
        <v>237</v>
      </c>
    </row>
    <row r="141" s="13" customFormat="1">
      <c r="A141" s="13"/>
      <c r="B141" s="211"/>
      <c r="C141" s="212"/>
      <c r="D141" s="213" t="s">
        <v>121</v>
      </c>
      <c r="E141" s="214" t="s">
        <v>19</v>
      </c>
      <c r="F141" s="215" t="s">
        <v>122</v>
      </c>
      <c r="G141" s="212"/>
      <c r="H141" s="216">
        <v>2</v>
      </c>
      <c r="I141" s="217"/>
      <c r="J141" s="212"/>
      <c r="K141" s="212"/>
      <c r="L141" s="218"/>
      <c r="M141" s="219"/>
      <c r="N141" s="220"/>
      <c r="O141" s="220"/>
      <c r="P141" s="220"/>
      <c r="Q141" s="220"/>
      <c r="R141" s="220"/>
      <c r="S141" s="220"/>
      <c r="T141" s="221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22" t="s">
        <v>121</v>
      </c>
      <c r="AU141" s="222" t="s">
        <v>86</v>
      </c>
      <c r="AV141" s="13" t="s">
        <v>86</v>
      </c>
      <c r="AW141" s="13" t="s">
        <v>37</v>
      </c>
      <c r="AX141" s="13" t="s">
        <v>84</v>
      </c>
      <c r="AY141" s="222" t="s">
        <v>112</v>
      </c>
    </row>
    <row r="142" s="2" customFormat="1" ht="16.5" customHeight="1">
      <c r="A142" s="36"/>
      <c r="B142" s="37"/>
      <c r="C142" s="198" t="s">
        <v>238</v>
      </c>
      <c r="D142" s="198" t="s">
        <v>115</v>
      </c>
      <c r="E142" s="199" t="s">
        <v>239</v>
      </c>
      <c r="F142" s="200" t="s">
        <v>240</v>
      </c>
      <c r="G142" s="201" t="s">
        <v>118</v>
      </c>
      <c r="H142" s="202">
        <v>3</v>
      </c>
      <c r="I142" s="203"/>
      <c r="J142" s="204">
        <f>ROUND(I142*H142,2)</f>
        <v>0</v>
      </c>
      <c r="K142" s="200" t="s">
        <v>19</v>
      </c>
      <c r="L142" s="42"/>
      <c r="M142" s="205" t="s">
        <v>19</v>
      </c>
      <c r="N142" s="206" t="s">
        <v>47</v>
      </c>
      <c r="O142" s="82"/>
      <c r="P142" s="207">
        <f>O142*H142</f>
        <v>0</v>
      </c>
      <c r="Q142" s="207">
        <v>3.0000000000000001E-05</v>
      </c>
      <c r="R142" s="207">
        <f>Q142*H142</f>
        <v>9.0000000000000006E-05</v>
      </c>
      <c r="S142" s="207">
        <v>0</v>
      </c>
      <c r="T142" s="208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209" t="s">
        <v>119</v>
      </c>
      <c r="AT142" s="209" t="s">
        <v>115</v>
      </c>
      <c r="AU142" s="209" t="s">
        <v>86</v>
      </c>
      <c r="AY142" s="15" t="s">
        <v>112</v>
      </c>
      <c r="BE142" s="210">
        <f>IF(N142="základní",J142,0)</f>
        <v>0</v>
      </c>
      <c r="BF142" s="210">
        <f>IF(N142="snížená",J142,0)</f>
        <v>0</v>
      </c>
      <c r="BG142" s="210">
        <f>IF(N142="zákl. přenesená",J142,0)</f>
        <v>0</v>
      </c>
      <c r="BH142" s="210">
        <f>IF(N142="sníž. přenesená",J142,0)</f>
        <v>0</v>
      </c>
      <c r="BI142" s="210">
        <f>IF(N142="nulová",J142,0)</f>
        <v>0</v>
      </c>
      <c r="BJ142" s="15" t="s">
        <v>84</v>
      </c>
      <c r="BK142" s="210">
        <f>ROUND(I142*H142,2)</f>
        <v>0</v>
      </c>
      <c r="BL142" s="15" t="s">
        <v>119</v>
      </c>
      <c r="BM142" s="209" t="s">
        <v>241</v>
      </c>
    </row>
    <row r="143" s="13" customFormat="1">
      <c r="A143" s="13"/>
      <c r="B143" s="211"/>
      <c r="C143" s="212"/>
      <c r="D143" s="213" t="s">
        <v>121</v>
      </c>
      <c r="E143" s="214" t="s">
        <v>19</v>
      </c>
      <c r="F143" s="215" t="s">
        <v>220</v>
      </c>
      <c r="G143" s="212"/>
      <c r="H143" s="216">
        <v>3</v>
      </c>
      <c r="I143" s="217"/>
      <c r="J143" s="212"/>
      <c r="K143" s="212"/>
      <c r="L143" s="218"/>
      <c r="M143" s="219"/>
      <c r="N143" s="220"/>
      <c r="O143" s="220"/>
      <c r="P143" s="220"/>
      <c r="Q143" s="220"/>
      <c r="R143" s="220"/>
      <c r="S143" s="220"/>
      <c r="T143" s="221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22" t="s">
        <v>121</v>
      </c>
      <c r="AU143" s="222" t="s">
        <v>86</v>
      </c>
      <c r="AV143" s="13" t="s">
        <v>86</v>
      </c>
      <c r="AW143" s="13" t="s">
        <v>37</v>
      </c>
      <c r="AX143" s="13" t="s">
        <v>84</v>
      </c>
      <c r="AY143" s="222" t="s">
        <v>112</v>
      </c>
    </row>
    <row r="144" s="2" customFormat="1" ht="16.5" customHeight="1">
      <c r="A144" s="36"/>
      <c r="B144" s="37"/>
      <c r="C144" s="198" t="s">
        <v>242</v>
      </c>
      <c r="D144" s="198" t="s">
        <v>115</v>
      </c>
      <c r="E144" s="199" t="s">
        <v>243</v>
      </c>
      <c r="F144" s="200" t="s">
        <v>244</v>
      </c>
      <c r="G144" s="201" t="s">
        <v>118</v>
      </c>
      <c r="H144" s="202">
        <v>1</v>
      </c>
      <c r="I144" s="203"/>
      <c r="J144" s="204">
        <f>ROUND(I144*H144,2)</f>
        <v>0</v>
      </c>
      <c r="K144" s="200" t="s">
        <v>19</v>
      </c>
      <c r="L144" s="42"/>
      <c r="M144" s="205" t="s">
        <v>19</v>
      </c>
      <c r="N144" s="206" t="s">
        <v>47</v>
      </c>
      <c r="O144" s="82"/>
      <c r="P144" s="207">
        <f>O144*H144</f>
        <v>0</v>
      </c>
      <c r="Q144" s="207">
        <v>3.0000000000000001E-05</v>
      </c>
      <c r="R144" s="207">
        <f>Q144*H144</f>
        <v>3.0000000000000001E-05</v>
      </c>
      <c r="S144" s="207">
        <v>0</v>
      </c>
      <c r="T144" s="208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09" t="s">
        <v>119</v>
      </c>
      <c r="AT144" s="209" t="s">
        <v>115</v>
      </c>
      <c r="AU144" s="209" t="s">
        <v>86</v>
      </c>
      <c r="AY144" s="15" t="s">
        <v>112</v>
      </c>
      <c r="BE144" s="210">
        <f>IF(N144="základní",J144,0)</f>
        <v>0</v>
      </c>
      <c r="BF144" s="210">
        <f>IF(N144="snížená",J144,0)</f>
        <v>0</v>
      </c>
      <c r="BG144" s="210">
        <f>IF(N144="zákl. přenesená",J144,0)</f>
        <v>0</v>
      </c>
      <c r="BH144" s="210">
        <f>IF(N144="sníž. přenesená",J144,0)</f>
        <v>0</v>
      </c>
      <c r="BI144" s="210">
        <f>IF(N144="nulová",J144,0)</f>
        <v>0</v>
      </c>
      <c r="BJ144" s="15" t="s">
        <v>84</v>
      </c>
      <c r="BK144" s="210">
        <f>ROUND(I144*H144,2)</f>
        <v>0</v>
      </c>
      <c r="BL144" s="15" t="s">
        <v>119</v>
      </c>
      <c r="BM144" s="209" t="s">
        <v>245</v>
      </c>
    </row>
    <row r="145" s="13" customFormat="1">
      <c r="A145" s="13"/>
      <c r="B145" s="211"/>
      <c r="C145" s="212"/>
      <c r="D145" s="213" t="s">
        <v>121</v>
      </c>
      <c r="E145" s="214" t="s">
        <v>19</v>
      </c>
      <c r="F145" s="215" t="s">
        <v>126</v>
      </c>
      <c r="G145" s="212"/>
      <c r="H145" s="216">
        <v>1</v>
      </c>
      <c r="I145" s="217"/>
      <c r="J145" s="212"/>
      <c r="K145" s="212"/>
      <c r="L145" s="218"/>
      <c r="M145" s="219"/>
      <c r="N145" s="220"/>
      <c r="O145" s="220"/>
      <c r="P145" s="220"/>
      <c r="Q145" s="220"/>
      <c r="R145" s="220"/>
      <c r="S145" s="220"/>
      <c r="T145" s="221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22" t="s">
        <v>121</v>
      </c>
      <c r="AU145" s="222" t="s">
        <v>86</v>
      </c>
      <c r="AV145" s="13" t="s">
        <v>86</v>
      </c>
      <c r="AW145" s="13" t="s">
        <v>37</v>
      </c>
      <c r="AX145" s="13" t="s">
        <v>84</v>
      </c>
      <c r="AY145" s="222" t="s">
        <v>112</v>
      </c>
    </row>
    <row r="146" s="2" customFormat="1" ht="16.5" customHeight="1">
      <c r="A146" s="36"/>
      <c r="B146" s="37"/>
      <c r="C146" s="198" t="s">
        <v>246</v>
      </c>
      <c r="D146" s="198" t="s">
        <v>115</v>
      </c>
      <c r="E146" s="199" t="s">
        <v>247</v>
      </c>
      <c r="F146" s="200" t="s">
        <v>140</v>
      </c>
      <c r="G146" s="201" t="s">
        <v>118</v>
      </c>
      <c r="H146" s="202">
        <v>4</v>
      </c>
      <c r="I146" s="203"/>
      <c r="J146" s="204">
        <f>ROUND(I146*H146,2)</f>
        <v>0</v>
      </c>
      <c r="K146" s="200" t="s">
        <v>19</v>
      </c>
      <c r="L146" s="42"/>
      <c r="M146" s="205" t="s">
        <v>19</v>
      </c>
      <c r="N146" s="206" t="s">
        <v>47</v>
      </c>
      <c r="O146" s="82"/>
      <c r="P146" s="207">
        <f>O146*H146</f>
        <v>0</v>
      </c>
      <c r="Q146" s="207">
        <v>3.0000000000000001E-05</v>
      </c>
      <c r="R146" s="207">
        <f>Q146*H146</f>
        <v>0.00012</v>
      </c>
      <c r="S146" s="207">
        <v>0</v>
      </c>
      <c r="T146" s="208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209" t="s">
        <v>119</v>
      </c>
      <c r="AT146" s="209" t="s">
        <v>115</v>
      </c>
      <c r="AU146" s="209" t="s">
        <v>86</v>
      </c>
      <c r="AY146" s="15" t="s">
        <v>112</v>
      </c>
      <c r="BE146" s="210">
        <f>IF(N146="základní",J146,0)</f>
        <v>0</v>
      </c>
      <c r="BF146" s="210">
        <f>IF(N146="snížená",J146,0)</f>
        <v>0</v>
      </c>
      <c r="BG146" s="210">
        <f>IF(N146="zákl. přenesená",J146,0)</f>
        <v>0</v>
      </c>
      <c r="BH146" s="210">
        <f>IF(N146="sníž. přenesená",J146,0)</f>
        <v>0</v>
      </c>
      <c r="BI146" s="210">
        <f>IF(N146="nulová",J146,0)</f>
        <v>0</v>
      </c>
      <c r="BJ146" s="15" t="s">
        <v>84</v>
      </c>
      <c r="BK146" s="210">
        <f>ROUND(I146*H146,2)</f>
        <v>0</v>
      </c>
      <c r="BL146" s="15" t="s">
        <v>119</v>
      </c>
      <c r="BM146" s="209" t="s">
        <v>248</v>
      </c>
    </row>
    <row r="147" s="13" customFormat="1">
      <c r="A147" s="13"/>
      <c r="B147" s="211"/>
      <c r="C147" s="212"/>
      <c r="D147" s="213" t="s">
        <v>121</v>
      </c>
      <c r="E147" s="214" t="s">
        <v>19</v>
      </c>
      <c r="F147" s="215" t="s">
        <v>201</v>
      </c>
      <c r="G147" s="212"/>
      <c r="H147" s="216">
        <v>4</v>
      </c>
      <c r="I147" s="217"/>
      <c r="J147" s="212"/>
      <c r="K147" s="212"/>
      <c r="L147" s="218"/>
      <c r="M147" s="219"/>
      <c r="N147" s="220"/>
      <c r="O147" s="220"/>
      <c r="P147" s="220"/>
      <c r="Q147" s="220"/>
      <c r="R147" s="220"/>
      <c r="S147" s="220"/>
      <c r="T147" s="221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22" t="s">
        <v>121</v>
      </c>
      <c r="AU147" s="222" t="s">
        <v>86</v>
      </c>
      <c r="AV147" s="13" t="s">
        <v>86</v>
      </c>
      <c r="AW147" s="13" t="s">
        <v>37</v>
      </c>
      <c r="AX147" s="13" t="s">
        <v>84</v>
      </c>
      <c r="AY147" s="222" t="s">
        <v>112</v>
      </c>
    </row>
    <row r="148" s="2" customFormat="1" ht="16.5" customHeight="1">
      <c r="A148" s="36"/>
      <c r="B148" s="37"/>
      <c r="C148" s="198" t="s">
        <v>249</v>
      </c>
      <c r="D148" s="198" t="s">
        <v>115</v>
      </c>
      <c r="E148" s="199" t="s">
        <v>250</v>
      </c>
      <c r="F148" s="200" t="s">
        <v>251</v>
      </c>
      <c r="G148" s="201" t="s">
        <v>118</v>
      </c>
      <c r="H148" s="202">
        <v>1</v>
      </c>
      <c r="I148" s="203"/>
      <c r="J148" s="204">
        <f>ROUND(I148*H148,2)</f>
        <v>0</v>
      </c>
      <c r="K148" s="200" t="s">
        <v>19</v>
      </c>
      <c r="L148" s="42"/>
      <c r="M148" s="205" t="s">
        <v>19</v>
      </c>
      <c r="N148" s="206" t="s">
        <v>47</v>
      </c>
      <c r="O148" s="82"/>
      <c r="P148" s="207">
        <f>O148*H148</f>
        <v>0</v>
      </c>
      <c r="Q148" s="207">
        <v>3.0000000000000001E-05</v>
      </c>
      <c r="R148" s="207">
        <f>Q148*H148</f>
        <v>3.0000000000000001E-05</v>
      </c>
      <c r="S148" s="207">
        <v>0</v>
      </c>
      <c r="T148" s="208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209" t="s">
        <v>119</v>
      </c>
      <c r="AT148" s="209" t="s">
        <v>115</v>
      </c>
      <c r="AU148" s="209" t="s">
        <v>86</v>
      </c>
      <c r="AY148" s="15" t="s">
        <v>112</v>
      </c>
      <c r="BE148" s="210">
        <f>IF(N148="základní",J148,0)</f>
        <v>0</v>
      </c>
      <c r="BF148" s="210">
        <f>IF(N148="snížená",J148,0)</f>
        <v>0</v>
      </c>
      <c r="BG148" s="210">
        <f>IF(N148="zákl. přenesená",J148,0)</f>
        <v>0</v>
      </c>
      <c r="BH148" s="210">
        <f>IF(N148="sníž. přenesená",J148,0)</f>
        <v>0</v>
      </c>
      <c r="BI148" s="210">
        <f>IF(N148="nulová",J148,0)</f>
        <v>0</v>
      </c>
      <c r="BJ148" s="15" t="s">
        <v>84</v>
      </c>
      <c r="BK148" s="210">
        <f>ROUND(I148*H148,2)</f>
        <v>0</v>
      </c>
      <c r="BL148" s="15" t="s">
        <v>119</v>
      </c>
      <c r="BM148" s="209" t="s">
        <v>252</v>
      </c>
    </row>
    <row r="149" s="13" customFormat="1">
      <c r="A149" s="13"/>
      <c r="B149" s="211"/>
      <c r="C149" s="212"/>
      <c r="D149" s="213" t="s">
        <v>121</v>
      </c>
      <c r="E149" s="214" t="s">
        <v>19</v>
      </c>
      <c r="F149" s="215" t="s">
        <v>126</v>
      </c>
      <c r="G149" s="212"/>
      <c r="H149" s="216">
        <v>1</v>
      </c>
      <c r="I149" s="217"/>
      <c r="J149" s="212"/>
      <c r="K149" s="212"/>
      <c r="L149" s="218"/>
      <c r="M149" s="219"/>
      <c r="N149" s="220"/>
      <c r="O149" s="220"/>
      <c r="P149" s="220"/>
      <c r="Q149" s="220"/>
      <c r="R149" s="220"/>
      <c r="S149" s="220"/>
      <c r="T149" s="221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22" t="s">
        <v>121</v>
      </c>
      <c r="AU149" s="222" t="s">
        <v>86</v>
      </c>
      <c r="AV149" s="13" t="s">
        <v>86</v>
      </c>
      <c r="AW149" s="13" t="s">
        <v>37</v>
      </c>
      <c r="AX149" s="13" t="s">
        <v>84</v>
      </c>
      <c r="AY149" s="222" t="s">
        <v>112</v>
      </c>
    </row>
    <row r="150" s="2" customFormat="1" ht="16.5" customHeight="1">
      <c r="A150" s="36"/>
      <c r="B150" s="37"/>
      <c r="C150" s="198" t="s">
        <v>253</v>
      </c>
      <c r="D150" s="198" t="s">
        <v>115</v>
      </c>
      <c r="E150" s="199" t="s">
        <v>254</v>
      </c>
      <c r="F150" s="200" t="s">
        <v>255</v>
      </c>
      <c r="G150" s="201" t="s">
        <v>118</v>
      </c>
      <c r="H150" s="202">
        <v>2</v>
      </c>
      <c r="I150" s="203"/>
      <c r="J150" s="204">
        <f>ROUND(I150*H150,2)</f>
        <v>0</v>
      </c>
      <c r="K150" s="200" t="s">
        <v>19</v>
      </c>
      <c r="L150" s="42"/>
      <c r="M150" s="205" t="s">
        <v>19</v>
      </c>
      <c r="N150" s="206" t="s">
        <v>47</v>
      </c>
      <c r="O150" s="82"/>
      <c r="P150" s="207">
        <f>O150*H150</f>
        <v>0</v>
      </c>
      <c r="Q150" s="207">
        <v>3.0000000000000001E-05</v>
      </c>
      <c r="R150" s="207">
        <f>Q150*H150</f>
        <v>6.0000000000000002E-05</v>
      </c>
      <c r="S150" s="207">
        <v>0</v>
      </c>
      <c r="T150" s="208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209" t="s">
        <v>119</v>
      </c>
      <c r="AT150" s="209" t="s">
        <v>115</v>
      </c>
      <c r="AU150" s="209" t="s">
        <v>86</v>
      </c>
      <c r="AY150" s="15" t="s">
        <v>112</v>
      </c>
      <c r="BE150" s="210">
        <f>IF(N150="základní",J150,0)</f>
        <v>0</v>
      </c>
      <c r="BF150" s="210">
        <f>IF(N150="snížená",J150,0)</f>
        <v>0</v>
      </c>
      <c r="BG150" s="210">
        <f>IF(N150="zákl. přenesená",J150,0)</f>
        <v>0</v>
      </c>
      <c r="BH150" s="210">
        <f>IF(N150="sníž. přenesená",J150,0)</f>
        <v>0</v>
      </c>
      <c r="BI150" s="210">
        <f>IF(N150="nulová",J150,0)</f>
        <v>0</v>
      </c>
      <c r="BJ150" s="15" t="s">
        <v>84</v>
      </c>
      <c r="BK150" s="210">
        <f>ROUND(I150*H150,2)</f>
        <v>0</v>
      </c>
      <c r="BL150" s="15" t="s">
        <v>119</v>
      </c>
      <c r="BM150" s="209" t="s">
        <v>256</v>
      </c>
    </row>
    <row r="151" s="13" customFormat="1">
      <c r="A151" s="13"/>
      <c r="B151" s="211"/>
      <c r="C151" s="212"/>
      <c r="D151" s="213" t="s">
        <v>121</v>
      </c>
      <c r="E151" s="214" t="s">
        <v>19</v>
      </c>
      <c r="F151" s="215" t="s">
        <v>122</v>
      </c>
      <c r="G151" s="212"/>
      <c r="H151" s="216">
        <v>2</v>
      </c>
      <c r="I151" s="217"/>
      <c r="J151" s="212"/>
      <c r="K151" s="212"/>
      <c r="L151" s="218"/>
      <c r="M151" s="219"/>
      <c r="N151" s="220"/>
      <c r="O151" s="220"/>
      <c r="P151" s="220"/>
      <c r="Q151" s="220"/>
      <c r="R151" s="220"/>
      <c r="S151" s="220"/>
      <c r="T151" s="221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22" t="s">
        <v>121</v>
      </c>
      <c r="AU151" s="222" t="s">
        <v>86</v>
      </c>
      <c r="AV151" s="13" t="s">
        <v>86</v>
      </c>
      <c r="AW151" s="13" t="s">
        <v>37</v>
      </c>
      <c r="AX151" s="13" t="s">
        <v>84</v>
      </c>
      <c r="AY151" s="222" t="s">
        <v>112</v>
      </c>
    </row>
    <row r="152" s="2" customFormat="1" ht="16.5" customHeight="1">
      <c r="A152" s="36"/>
      <c r="B152" s="37"/>
      <c r="C152" s="198" t="s">
        <v>257</v>
      </c>
      <c r="D152" s="198" t="s">
        <v>115</v>
      </c>
      <c r="E152" s="199" t="s">
        <v>258</v>
      </c>
      <c r="F152" s="200" t="s">
        <v>259</v>
      </c>
      <c r="G152" s="201" t="s">
        <v>118</v>
      </c>
      <c r="H152" s="202">
        <v>2</v>
      </c>
      <c r="I152" s="203"/>
      <c r="J152" s="204">
        <f>ROUND(I152*H152,2)</f>
        <v>0</v>
      </c>
      <c r="K152" s="200" t="s">
        <v>19</v>
      </c>
      <c r="L152" s="42"/>
      <c r="M152" s="205" t="s">
        <v>19</v>
      </c>
      <c r="N152" s="206" t="s">
        <v>47</v>
      </c>
      <c r="O152" s="82"/>
      <c r="P152" s="207">
        <f>O152*H152</f>
        <v>0</v>
      </c>
      <c r="Q152" s="207">
        <v>3.0000000000000001E-05</v>
      </c>
      <c r="R152" s="207">
        <f>Q152*H152</f>
        <v>6.0000000000000002E-05</v>
      </c>
      <c r="S152" s="207">
        <v>0</v>
      </c>
      <c r="T152" s="208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209" t="s">
        <v>119</v>
      </c>
      <c r="AT152" s="209" t="s">
        <v>115</v>
      </c>
      <c r="AU152" s="209" t="s">
        <v>86</v>
      </c>
      <c r="AY152" s="15" t="s">
        <v>112</v>
      </c>
      <c r="BE152" s="210">
        <f>IF(N152="základní",J152,0)</f>
        <v>0</v>
      </c>
      <c r="BF152" s="210">
        <f>IF(N152="snížená",J152,0)</f>
        <v>0</v>
      </c>
      <c r="BG152" s="210">
        <f>IF(N152="zákl. přenesená",J152,0)</f>
        <v>0</v>
      </c>
      <c r="BH152" s="210">
        <f>IF(N152="sníž. přenesená",J152,0)</f>
        <v>0</v>
      </c>
      <c r="BI152" s="210">
        <f>IF(N152="nulová",J152,0)</f>
        <v>0</v>
      </c>
      <c r="BJ152" s="15" t="s">
        <v>84</v>
      </c>
      <c r="BK152" s="210">
        <f>ROUND(I152*H152,2)</f>
        <v>0</v>
      </c>
      <c r="BL152" s="15" t="s">
        <v>119</v>
      </c>
      <c r="BM152" s="209" t="s">
        <v>260</v>
      </c>
    </row>
    <row r="153" s="13" customFormat="1">
      <c r="A153" s="13"/>
      <c r="B153" s="211"/>
      <c r="C153" s="212"/>
      <c r="D153" s="213" t="s">
        <v>121</v>
      </c>
      <c r="E153" s="214" t="s">
        <v>19</v>
      </c>
      <c r="F153" s="215" t="s">
        <v>122</v>
      </c>
      <c r="G153" s="212"/>
      <c r="H153" s="216">
        <v>2</v>
      </c>
      <c r="I153" s="217"/>
      <c r="J153" s="212"/>
      <c r="K153" s="212"/>
      <c r="L153" s="218"/>
      <c r="M153" s="223"/>
      <c r="N153" s="224"/>
      <c r="O153" s="224"/>
      <c r="P153" s="224"/>
      <c r="Q153" s="224"/>
      <c r="R153" s="224"/>
      <c r="S153" s="224"/>
      <c r="T153" s="225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22" t="s">
        <v>121</v>
      </c>
      <c r="AU153" s="222" t="s">
        <v>86</v>
      </c>
      <c r="AV153" s="13" t="s">
        <v>86</v>
      </c>
      <c r="AW153" s="13" t="s">
        <v>37</v>
      </c>
      <c r="AX153" s="13" t="s">
        <v>84</v>
      </c>
      <c r="AY153" s="222" t="s">
        <v>112</v>
      </c>
    </row>
    <row r="154" s="2" customFormat="1" ht="6.96" customHeight="1">
      <c r="A154" s="36"/>
      <c r="B154" s="57"/>
      <c r="C154" s="58"/>
      <c r="D154" s="58"/>
      <c r="E154" s="58"/>
      <c r="F154" s="58"/>
      <c r="G154" s="58"/>
      <c r="H154" s="58"/>
      <c r="I154" s="58"/>
      <c r="J154" s="58"/>
      <c r="K154" s="58"/>
      <c r="L154" s="42"/>
      <c r="M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</row>
  </sheetData>
  <sheetProtection sheet="1" autoFilter="0" formatColumns="0" formatRows="0" objects="1" scenarios="1" spinCount="100000" saltValue="bqZitTJAnj1VpF9OaLDRJYhgtNhYZeF6f+v+l1lKXPbnqUaq6X/sC3DEQ0ZiPi4jN1tXryAm2ZE+bftHKRmF5w==" hashValue="+RGS6/UvpUWWz5SQ6MGowperhnjFBsJmK4SAWfiofAoAxJt7/Ce4wzkESrJ7+jBXgSGBaXYNNK+Q9Ux5Q9LNKg==" algorithmName="SHA-512" password="CC35"/>
  <autoFilter ref="C80:K153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Michael Hlušek</dc:creator>
  <cp:lastModifiedBy>Michael Hlušek</cp:lastModifiedBy>
  <dcterms:created xsi:type="dcterms:W3CDTF">2025-05-19T11:40:19Z</dcterms:created>
  <dcterms:modified xsi:type="dcterms:W3CDTF">2025-05-19T11:40:21Z</dcterms:modified>
</cp:coreProperties>
</file>