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32e5389a33c9f80d/Documents/Poradenství/SZP 2023 - 2027/3.KOLO 2024/9 VŘ/23 CLA/"/>
    </mc:Choice>
  </mc:AlternateContent>
  <xr:revisionPtr revIDLastSave="1" documentId="11_E544FF7CF16FF23E2FBBE7F5D141623CD42A7CA7" xr6:coauthVersionLast="47" xr6:coauthVersionMax="47" xr10:uidLastSave="{13DCEEF9-D778-421D-8195-8DA5931B9D08}"/>
  <bookViews>
    <workbookView xWindow="1524" yWindow="252" windowWidth="21516" windowHeight="11484" xr2:uid="{00000000-000D-0000-FFFF-FFFF00000000}"/>
  </bookViews>
  <sheets>
    <sheet name="Rekapitulace stavby" sheetId="1" r:id="rId1"/>
    <sheet name="001.12 - 1L 4,0-20" sheetId="2" r:id="rId2"/>
    <sheet name="007.01 - zlepšení podloží..." sheetId="3" r:id="rId3"/>
    <sheet name="007.03 - hospodářský prop..." sheetId="4" r:id="rId4"/>
    <sheet name="007.04 - trubní propustek..." sheetId="5" r:id="rId5"/>
    <sheet name="007.16 - samostatný sjezd..." sheetId="6" r:id="rId6"/>
    <sheet name="007.20 - Výhybna" sheetId="7" r:id="rId7"/>
  </sheets>
  <definedNames>
    <definedName name="_xlnm._FilterDatabase" localSheetId="1" hidden="1">'001.12 - 1L 4,0-20'!$C$123:$K$216</definedName>
    <definedName name="_xlnm._FilterDatabase" localSheetId="2" hidden="1">'007.01 - zlepšení podloží...'!$C$120:$K$136</definedName>
    <definedName name="_xlnm._FilterDatabase" localSheetId="3" hidden="1">'007.03 - hospodářský prop...'!$C$120:$K$151</definedName>
    <definedName name="_xlnm._FilterDatabase" localSheetId="4" hidden="1">'007.04 - trubní propustek...'!$C$121:$K$186</definedName>
    <definedName name="_xlnm._FilterDatabase" localSheetId="5" hidden="1">'007.16 - samostatný sjezd...'!$C$119:$K$138</definedName>
    <definedName name="_xlnm._FilterDatabase" localSheetId="6" hidden="1">'007.20 - Výhybna'!$C$119:$K$147</definedName>
    <definedName name="_xlnm.Print_Titles" localSheetId="1">'001.12 - 1L 4,0-20'!$123:$123</definedName>
    <definedName name="_xlnm.Print_Titles" localSheetId="2">'007.01 - zlepšení podloží...'!$120:$120</definedName>
    <definedName name="_xlnm.Print_Titles" localSheetId="3">'007.03 - hospodářský prop...'!$120:$120</definedName>
    <definedName name="_xlnm.Print_Titles" localSheetId="4">'007.04 - trubní propustek...'!$121:$121</definedName>
    <definedName name="_xlnm.Print_Titles" localSheetId="5">'007.16 - samostatný sjezd...'!$119:$119</definedName>
    <definedName name="_xlnm.Print_Titles" localSheetId="6">'007.20 - Výhybna'!$119:$119</definedName>
    <definedName name="_xlnm.Print_Titles" localSheetId="0">'Rekapitulace stavby'!$92:$92</definedName>
    <definedName name="_xlnm.Print_Area" localSheetId="1">'001.12 - 1L 4,0-20'!$C$4:$J$39,'001.12 - 1L 4,0-20'!$C$50:$J$76,'001.12 - 1L 4,0-20'!$C$111:$K$216</definedName>
    <definedName name="_xlnm.Print_Area" localSheetId="2">'007.01 - zlepšení podloží...'!$C$4:$J$39,'007.01 - zlepšení podloží...'!$C$50:$J$76,'007.01 - zlepšení podloží...'!$C$108:$K$136</definedName>
    <definedName name="_xlnm.Print_Area" localSheetId="3">'007.03 - hospodářský prop...'!$C$4:$J$39,'007.03 - hospodářský prop...'!$C$50:$J$76,'007.03 - hospodářský prop...'!$C$108:$K$151</definedName>
    <definedName name="_xlnm.Print_Area" localSheetId="4">'007.04 - trubní propustek...'!$C$4:$J$39,'007.04 - trubní propustek...'!$C$50:$J$76,'007.04 - trubní propustek...'!$C$109:$K$186</definedName>
    <definedName name="_xlnm.Print_Area" localSheetId="5">'007.16 - samostatný sjezd...'!$C$4:$J$39,'007.16 - samostatný sjezd...'!$C$50:$J$76,'007.16 - samostatný sjezd...'!$C$107:$K$138</definedName>
    <definedName name="_xlnm.Print_Area" localSheetId="6">'007.20 - Výhybna'!$C$4:$J$39,'007.20 - Výhybna'!$C$50:$J$76,'007.20 - Výhybna'!$C$107:$K$147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 s="1"/>
  <c r="BI147" i="7"/>
  <c r="BH147" i="7"/>
  <c r="BG147" i="7"/>
  <c r="BF147" i="7"/>
  <c r="T147" i="7"/>
  <c r="T146" i="7"/>
  <c r="R147" i="7"/>
  <c r="R146" i="7"/>
  <c r="P147" i="7"/>
  <c r="P146" i="7" s="1"/>
  <c r="BI143" i="7"/>
  <c r="BH143" i="7"/>
  <c r="BG143" i="7"/>
  <c r="BF143" i="7"/>
  <c r="T143" i="7"/>
  <c r="R143" i="7"/>
  <c r="P143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0" i="7"/>
  <c r="BH130" i="7"/>
  <c r="BG130" i="7"/>
  <c r="BF130" i="7"/>
  <c r="T130" i="7"/>
  <c r="R130" i="7"/>
  <c r="P130" i="7"/>
  <c r="BI127" i="7"/>
  <c r="BH127" i="7"/>
  <c r="BG127" i="7"/>
  <c r="BF127" i="7"/>
  <c r="T127" i="7"/>
  <c r="R127" i="7"/>
  <c r="P127" i="7"/>
  <c r="BI123" i="7"/>
  <c r="BH123" i="7"/>
  <c r="BG123" i="7"/>
  <c r="BF123" i="7"/>
  <c r="T123" i="7"/>
  <c r="T122" i="7"/>
  <c r="R123" i="7"/>
  <c r="R122" i="7"/>
  <c r="P123" i="7"/>
  <c r="P122" i="7"/>
  <c r="J117" i="7"/>
  <c r="J116" i="7"/>
  <c r="F116" i="7"/>
  <c r="F114" i="7"/>
  <c r="E112" i="7"/>
  <c r="J92" i="7"/>
  <c r="J91" i="7"/>
  <c r="F91" i="7"/>
  <c r="F89" i="7"/>
  <c r="E87" i="7"/>
  <c r="J18" i="7"/>
  <c r="E18" i="7"/>
  <c r="F92" i="7" s="1"/>
  <c r="J17" i="7"/>
  <c r="J12" i="7"/>
  <c r="J89" i="7"/>
  <c r="E7" i="7"/>
  <c r="E85" i="7"/>
  <c r="J37" i="6"/>
  <c r="J36" i="6"/>
  <c r="AY99" i="1" s="1"/>
  <c r="J35" i="6"/>
  <c r="AX99" i="1" s="1"/>
  <c r="BI138" i="6"/>
  <c r="BH138" i="6"/>
  <c r="BG138" i="6"/>
  <c r="BF138" i="6"/>
  <c r="T138" i="6"/>
  <c r="T137" i="6" s="1"/>
  <c r="R138" i="6"/>
  <c r="R137" i="6" s="1"/>
  <c r="P138" i="6"/>
  <c r="P137" i="6" s="1"/>
  <c r="BI133" i="6"/>
  <c r="BH133" i="6"/>
  <c r="BG133" i="6"/>
  <c r="BF133" i="6"/>
  <c r="T133" i="6"/>
  <c r="R133" i="6"/>
  <c r="P133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/>
  <c r="J17" i="6"/>
  <c r="J12" i="6"/>
  <c r="J89" i="6" s="1"/>
  <c r="E7" i="6"/>
  <c r="E85" i="6" s="1"/>
  <c r="J37" i="5"/>
  <c r="J36" i="5"/>
  <c r="AY98" i="1"/>
  <c r="J35" i="5"/>
  <c r="AX98" i="1"/>
  <c r="BI186" i="5"/>
  <c r="BH186" i="5"/>
  <c r="BG186" i="5"/>
  <c r="BF186" i="5"/>
  <c r="T186" i="5"/>
  <c r="T185" i="5"/>
  <c r="R186" i="5"/>
  <c r="R185" i="5"/>
  <c r="P186" i="5"/>
  <c r="P185" i="5"/>
  <c r="BI184" i="5"/>
  <c r="BH184" i="5"/>
  <c r="BG184" i="5"/>
  <c r="BF184" i="5"/>
  <c r="T184" i="5"/>
  <c r="R184" i="5"/>
  <c r="P184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8" i="5"/>
  <c r="BH168" i="5"/>
  <c r="BG168" i="5"/>
  <c r="BF168" i="5"/>
  <c r="T168" i="5"/>
  <c r="R168" i="5"/>
  <c r="P168" i="5"/>
  <c r="BI165" i="5"/>
  <c r="BH165" i="5"/>
  <c r="BG165" i="5"/>
  <c r="BF165" i="5"/>
  <c r="T165" i="5"/>
  <c r="R165" i="5"/>
  <c r="P165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1" i="5"/>
  <c r="BH141" i="5"/>
  <c r="BG141" i="5"/>
  <c r="BF141" i="5"/>
  <c r="T141" i="5"/>
  <c r="R141" i="5"/>
  <c r="P141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119" i="5"/>
  <c r="J17" i="5"/>
  <c r="J12" i="5"/>
  <c r="J89" i="5" s="1"/>
  <c r="E7" i="5"/>
  <c r="E112" i="5" s="1"/>
  <c r="J37" i="4"/>
  <c r="J36" i="4"/>
  <c r="AY97" i="1"/>
  <c r="J35" i="4"/>
  <c r="AX97" i="1"/>
  <c r="BI151" i="4"/>
  <c r="BH151" i="4"/>
  <c r="BG151" i="4"/>
  <c r="BF151" i="4"/>
  <c r="T151" i="4"/>
  <c r="T150" i="4"/>
  <c r="R151" i="4"/>
  <c r="R150" i="4"/>
  <c r="P151" i="4"/>
  <c r="P150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2" i="4"/>
  <c r="BH142" i="4"/>
  <c r="BG142" i="4"/>
  <c r="BF142" i="4"/>
  <c r="T142" i="4"/>
  <c r="T141" i="4"/>
  <c r="R142" i="4"/>
  <c r="R141" i="4"/>
  <c r="P142" i="4"/>
  <c r="P141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115" i="4" s="1"/>
  <c r="E7" i="4"/>
  <c r="E111" i="4"/>
  <c r="J37" i="3"/>
  <c r="J36" i="3"/>
  <c r="AY96" i="1" s="1"/>
  <c r="J35" i="3"/>
  <c r="AX96" i="1" s="1"/>
  <c r="BI135" i="3"/>
  <c r="BH135" i="3"/>
  <c r="BG135" i="3"/>
  <c r="BF135" i="3"/>
  <c r="T135" i="3"/>
  <c r="T134" i="3"/>
  <c r="T133" i="3" s="1"/>
  <c r="R135" i="3"/>
  <c r="R134" i="3"/>
  <c r="R133" i="3" s="1"/>
  <c r="P135" i="3"/>
  <c r="P134" i="3" s="1"/>
  <c r="P133" i="3" s="1"/>
  <c r="BI129" i="3"/>
  <c r="BH129" i="3"/>
  <c r="BG129" i="3"/>
  <c r="BF129" i="3"/>
  <c r="T129" i="3"/>
  <c r="T128" i="3"/>
  <c r="R129" i="3"/>
  <c r="R128" i="3"/>
  <c r="P129" i="3"/>
  <c r="P128" i="3" s="1"/>
  <c r="P122" i="3" s="1"/>
  <c r="P121" i="3" s="1"/>
  <c r="AU96" i="1" s="1"/>
  <c r="BI124" i="3"/>
  <c r="BH124" i="3"/>
  <c r="BG124" i="3"/>
  <c r="BF124" i="3"/>
  <c r="T124" i="3"/>
  <c r="T123" i="3"/>
  <c r="T122" i="3"/>
  <c r="R124" i="3"/>
  <c r="R123" i="3"/>
  <c r="R122" i="3" s="1"/>
  <c r="P124" i="3"/>
  <c r="P123" i="3"/>
  <c r="J118" i="3"/>
  <c r="J117" i="3"/>
  <c r="F117" i="3"/>
  <c r="F115" i="3"/>
  <c r="E113" i="3"/>
  <c r="J92" i="3"/>
  <c r="J91" i="3"/>
  <c r="F91" i="3"/>
  <c r="F89" i="3"/>
  <c r="E87" i="3"/>
  <c r="J18" i="3"/>
  <c r="E18" i="3"/>
  <c r="F92" i="3"/>
  <c r="J17" i="3"/>
  <c r="J12" i="3"/>
  <c r="J115" i="3" s="1"/>
  <c r="E7" i="3"/>
  <c r="E111" i="3" s="1"/>
  <c r="J37" i="2"/>
  <c r="J36" i="2"/>
  <c r="AY95" i="1"/>
  <c r="J35" i="2"/>
  <c r="AX95" i="1" s="1"/>
  <c r="BI216" i="2"/>
  <c r="BH216" i="2"/>
  <c r="BG216" i="2"/>
  <c r="BF216" i="2"/>
  <c r="T216" i="2"/>
  <c r="T215" i="2"/>
  <c r="R216" i="2"/>
  <c r="R215" i="2" s="1"/>
  <c r="P216" i="2"/>
  <c r="P215" i="2"/>
  <c r="BI214" i="2"/>
  <c r="BH214" i="2"/>
  <c r="BG214" i="2"/>
  <c r="BF214" i="2"/>
  <c r="T214" i="2"/>
  <c r="T213" i="2" s="1"/>
  <c r="R214" i="2"/>
  <c r="R213" i="2"/>
  <c r="P214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 s="1"/>
  <c r="J17" i="2"/>
  <c r="J12" i="2"/>
  <c r="J118" i="2"/>
  <c r="E7" i="2"/>
  <c r="E114" i="2" s="1"/>
  <c r="L90" i="1"/>
  <c r="AM90" i="1"/>
  <c r="AM89" i="1"/>
  <c r="L89" i="1"/>
  <c r="AM87" i="1"/>
  <c r="L87" i="1"/>
  <c r="L85" i="1"/>
  <c r="L84" i="1"/>
  <c r="J216" i="2"/>
  <c r="BK211" i="2"/>
  <c r="BK209" i="2"/>
  <c r="BK204" i="2"/>
  <c r="J194" i="2"/>
  <c r="J181" i="2"/>
  <c r="J165" i="2"/>
  <c r="BK150" i="2"/>
  <c r="BK145" i="2"/>
  <c r="J133" i="2"/>
  <c r="J209" i="2"/>
  <c r="J205" i="2"/>
  <c r="J197" i="2"/>
  <c r="BK184" i="2"/>
  <c r="BK174" i="2"/>
  <c r="J127" i="2"/>
  <c r="J188" i="2"/>
  <c r="J174" i="2"/>
  <c r="BK165" i="2"/>
  <c r="J156" i="2"/>
  <c r="J147" i="2"/>
  <c r="J139" i="2"/>
  <c r="F35" i="3"/>
  <c r="BK142" i="4"/>
  <c r="J127" i="4"/>
  <c r="J146" i="4"/>
  <c r="J133" i="4"/>
  <c r="J149" i="4"/>
  <c r="BK184" i="5"/>
  <c r="BK171" i="5"/>
  <c r="BK151" i="5"/>
  <c r="J128" i="5"/>
  <c r="J165" i="5"/>
  <c r="BK145" i="5"/>
  <c r="BK186" i="5"/>
  <c r="BK174" i="5"/>
  <c r="J141" i="5"/>
  <c r="BK128" i="5"/>
  <c r="BK133" i="6"/>
  <c r="F35" i="6"/>
  <c r="BK143" i="7"/>
  <c r="BK140" i="7"/>
  <c r="BK134" i="7"/>
  <c r="BK123" i="7"/>
  <c r="J143" i="7"/>
  <c r="J140" i="7"/>
  <c r="J134" i="7"/>
  <c r="BK147" i="7"/>
  <c r="BK216" i="2"/>
  <c r="J214" i="2"/>
  <c r="BK205" i="2"/>
  <c r="J200" i="2"/>
  <c r="J191" i="2"/>
  <c r="J171" i="2"/>
  <c r="J162" i="2"/>
  <c r="BK156" i="2"/>
  <c r="BK139" i="2"/>
  <c r="J130" i="2"/>
  <c r="J208" i="2"/>
  <c r="J204" i="2"/>
  <c r="BK191" i="2"/>
  <c r="J177" i="2"/>
  <c r="BK130" i="2"/>
  <c r="BK194" i="2"/>
  <c r="BK177" i="2"/>
  <c r="BK168" i="2"/>
  <c r="BK159" i="2"/>
  <c r="BK153" i="2"/>
  <c r="BK142" i="2"/>
  <c r="BK133" i="2"/>
  <c r="J129" i="3"/>
  <c r="J135" i="3"/>
  <c r="J151" i="4"/>
  <c r="BK136" i="4"/>
  <c r="BK124" i="4"/>
  <c r="J136" i="4"/>
  <c r="J124" i="4"/>
  <c r="J139" i="4"/>
  <c r="J178" i="5"/>
  <c r="BK168" i="5"/>
  <c r="BK137" i="5"/>
  <c r="J171" i="5"/>
  <c r="BK153" i="5"/>
  <c r="J134" i="5"/>
  <c r="BK181" i="5"/>
  <c r="J161" i="5"/>
  <c r="BK126" i="6"/>
  <c r="BK123" i="6"/>
  <c r="BK138" i="6"/>
  <c r="J133" i="6"/>
  <c r="J130" i="6"/>
  <c r="J126" i="6"/>
  <c r="J138" i="6"/>
  <c r="BK130" i="6"/>
  <c r="J123" i="6"/>
  <c r="BK127" i="7"/>
  <c r="J123" i="7"/>
  <c r="BK137" i="7"/>
  <c r="J130" i="7"/>
  <c r="J127" i="7"/>
  <c r="J147" i="7"/>
  <c r="J137" i="7"/>
  <c r="BK130" i="7"/>
  <c r="BK127" i="2"/>
  <c r="BK129" i="3"/>
  <c r="BK149" i="4"/>
  <c r="J130" i="4"/>
  <c r="J142" i="4"/>
  <c r="BK130" i="4"/>
  <c r="J186" i="5"/>
  <c r="J174" i="5"/>
  <c r="J153" i="5"/>
  <c r="BK134" i="5"/>
  <c r="BK178" i="5"/>
  <c r="BK158" i="5"/>
  <c r="BK141" i="5"/>
  <c r="BK165" i="5"/>
  <c r="J148" i="5"/>
  <c r="BK131" i="5"/>
  <c r="J125" i="5"/>
  <c r="BK214" i="2"/>
  <c r="J211" i="2"/>
  <c r="BK208" i="2"/>
  <c r="BK197" i="2"/>
  <c r="BK188" i="2"/>
  <c r="J168" i="2"/>
  <c r="J159" i="2"/>
  <c r="BK147" i="2"/>
  <c r="J142" i="2"/>
  <c r="J136" i="2"/>
  <c r="AS94" i="1"/>
  <c r="BK181" i="2"/>
  <c r="J153" i="2"/>
  <c r="BK200" i="2"/>
  <c r="J184" i="2"/>
  <c r="BK171" i="2"/>
  <c r="BK162" i="2"/>
  <c r="J150" i="2"/>
  <c r="J145" i="2"/>
  <c r="BK136" i="2"/>
  <c r="BK135" i="3"/>
  <c r="BK124" i="3"/>
  <c r="J124" i="3"/>
  <c r="BK133" i="4"/>
  <c r="BK151" i="4"/>
  <c r="BK139" i="4"/>
  <c r="BK127" i="4"/>
  <c r="BK146" i="4"/>
  <c r="J181" i="5"/>
  <c r="J158" i="5"/>
  <c r="J145" i="5"/>
  <c r="J184" i="5"/>
  <c r="BK161" i="5"/>
  <c r="BK148" i="5"/>
  <c r="J131" i="5"/>
  <c r="J168" i="5"/>
  <c r="J151" i="5"/>
  <c r="J137" i="5"/>
  <c r="BK125" i="5"/>
  <c r="R121" i="3" l="1"/>
  <c r="T121" i="3"/>
  <c r="BK126" i="2"/>
  <c r="BK180" i="2"/>
  <c r="J180" i="2"/>
  <c r="J99" i="2" s="1"/>
  <c r="BK203" i="2"/>
  <c r="J203" i="2"/>
  <c r="J100" i="2" s="1"/>
  <c r="T207" i="2"/>
  <c r="T206" i="2"/>
  <c r="R123" i="4"/>
  <c r="BK145" i="4"/>
  <c r="J145" i="4" s="1"/>
  <c r="J100" i="4" s="1"/>
  <c r="BK124" i="5"/>
  <c r="BK157" i="5"/>
  <c r="J157" i="5" s="1"/>
  <c r="J99" i="5" s="1"/>
  <c r="BK164" i="5"/>
  <c r="J164" i="5"/>
  <c r="J100" i="5" s="1"/>
  <c r="BK177" i="5"/>
  <c r="J177" i="5"/>
  <c r="J101" i="5" s="1"/>
  <c r="BK122" i="6"/>
  <c r="J122" i="6"/>
  <c r="J98" i="6" s="1"/>
  <c r="R129" i="6"/>
  <c r="P126" i="2"/>
  <c r="R180" i="2"/>
  <c r="R203" i="2"/>
  <c r="R207" i="2"/>
  <c r="R206" i="2"/>
  <c r="BK123" i="4"/>
  <c r="J123" i="4" s="1"/>
  <c r="J98" i="4" s="1"/>
  <c r="R145" i="4"/>
  <c r="R124" i="5"/>
  <c r="R157" i="5"/>
  <c r="T164" i="5"/>
  <c r="T177" i="5"/>
  <c r="T122" i="6"/>
  <c r="T129" i="6"/>
  <c r="T126" i="7"/>
  <c r="T121" i="7" s="1"/>
  <c r="T120" i="7" s="1"/>
  <c r="T126" i="2"/>
  <c r="T125" i="2" s="1"/>
  <c r="T124" i="2" s="1"/>
  <c r="T180" i="2"/>
  <c r="T203" i="2"/>
  <c r="P207" i="2"/>
  <c r="P206" i="2" s="1"/>
  <c r="T123" i="4"/>
  <c r="P145" i="4"/>
  <c r="P124" i="5"/>
  <c r="P157" i="5"/>
  <c r="R164" i="5"/>
  <c r="R177" i="5"/>
  <c r="R122" i="6"/>
  <c r="R121" i="6" s="1"/>
  <c r="R120" i="6" s="1"/>
  <c r="P129" i="6"/>
  <c r="BK126" i="7"/>
  <c r="J126" i="7" s="1"/>
  <c r="J99" i="7" s="1"/>
  <c r="R126" i="7"/>
  <c r="R121" i="7"/>
  <c r="R120" i="7" s="1"/>
  <c r="R126" i="2"/>
  <c r="R125" i="2"/>
  <c r="R124" i="2" s="1"/>
  <c r="P180" i="2"/>
  <c r="P203" i="2"/>
  <c r="BK207" i="2"/>
  <c r="J207" i="2"/>
  <c r="J102" i="2" s="1"/>
  <c r="P123" i="4"/>
  <c r="P122" i="4"/>
  <c r="P121" i="4" s="1"/>
  <c r="AU97" i="1" s="1"/>
  <c r="T145" i="4"/>
  <c r="T124" i="5"/>
  <c r="T123" i="5"/>
  <c r="T122" i="5" s="1"/>
  <c r="T157" i="5"/>
  <c r="P164" i="5"/>
  <c r="P177" i="5"/>
  <c r="P122" i="6"/>
  <c r="P121" i="6"/>
  <c r="P120" i="6"/>
  <c r="AU99" i="1"/>
  <c r="BK129" i="6"/>
  <c r="J129" i="6"/>
  <c r="J99" i="6"/>
  <c r="P126" i="7"/>
  <c r="P121" i="7"/>
  <c r="P120" i="7"/>
  <c r="AU100" i="1"/>
  <c r="BK150" i="4"/>
  <c r="J150" i="4" s="1"/>
  <c r="J101" i="4" s="1"/>
  <c r="BK185" i="5"/>
  <c r="J185" i="5" s="1"/>
  <c r="J102" i="5" s="1"/>
  <c r="BK141" i="4"/>
  <c r="J141" i="4"/>
  <c r="J99" i="4"/>
  <c r="BK122" i="7"/>
  <c r="BK121" i="7"/>
  <c r="BK120" i="7"/>
  <c r="J120" i="7" s="1"/>
  <c r="J30" i="7" s="1"/>
  <c r="BK146" i="7"/>
  <c r="J146" i="7"/>
  <c r="J100" i="7"/>
  <c r="BK137" i="6"/>
  <c r="J137" i="6" s="1"/>
  <c r="J100" i="6" s="1"/>
  <c r="BK213" i="2"/>
  <c r="J213" i="2" s="1"/>
  <c r="J103" i="2" s="1"/>
  <c r="BK215" i="2"/>
  <c r="J215" i="2"/>
  <c r="J104" i="2"/>
  <c r="BK123" i="3"/>
  <c r="J123" i="3"/>
  <c r="J98" i="3"/>
  <c r="BK128" i="3"/>
  <c r="J128" i="3" s="1"/>
  <c r="J99" i="3" s="1"/>
  <c r="BK134" i="3"/>
  <c r="J134" i="3" s="1"/>
  <c r="J101" i="3" s="1"/>
  <c r="BK133" i="3"/>
  <c r="J133" i="3" s="1"/>
  <c r="J100" i="3" s="1"/>
  <c r="E110" i="7"/>
  <c r="BE143" i="7"/>
  <c r="J114" i="7"/>
  <c r="BE123" i="7"/>
  <c r="BE134" i="7"/>
  <c r="F117" i="7"/>
  <c r="BE127" i="7"/>
  <c r="BE130" i="7"/>
  <c r="BE137" i="7"/>
  <c r="BE140" i="7"/>
  <c r="BE147" i="7"/>
  <c r="F92" i="6"/>
  <c r="E110" i="6"/>
  <c r="J114" i="6"/>
  <c r="BE130" i="6"/>
  <c r="BE133" i="6"/>
  <c r="J124" i="5"/>
  <c r="J98" i="5"/>
  <c r="BE126" i="6"/>
  <c r="BE138" i="6"/>
  <c r="BB99" i="1"/>
  <c r="BE123" i="6"/>
  <c r="J116" i="5"/>
  <c r="BE128" i="5"/>
  <c r="BE145" i="5"/>
  <c r="E85" i="5"/>
  <c r="F92" i="5"/>
  <c r="BE131" i="5"/>
  <c r="BE148" i="5"/>
  <c r="BE161" i="5"/>
  <c r="BE174" i="5"/>
  <c r="BE184" i="5"/>
  <c r="BE125" i="5"/>
  <c r="BE134" i="5"/>
  <c r="BE141" i="5"/>
  <c r="BE151" i="5"/>
  <c r="BE153" i="5"/>
  <c r="BE165" i="5"/>
  <c r="BE168" i="5"/>
  <c r="BE181" i="5"/>
  <c r="BE186" i="5"/>
  <c r="BE137" i="5"/>
  <c r="BE158" i="5"/>
  <c r="BE171" i="5"/>
  <c r="BE178" i="5"/>
  <c r="J89" i="4"/>
  <c r="BE127" i="4"/>
  <c r="BE146" i="4"/>
  <c r="E85" i="4"/>
  <c r="F92" i="4"/>
  <c r="BE124" i="4"/>
  <c r="BE136" i="4"/>
  <c r="BE139" i="4"/>
  <c r="BE142" i="4"/>
  <c r="BE130" i="4"/>
  <c r="BE133" i="4"/>
  <c r="BE149" i="4"/>
  <c r="BE151" i="4"/>
  <c r="J89" i="3"/>
  <c r="F118" i="3"/>
  <c r="J126" i="2"/>
  <c r="J98" i="2" s="1"/>
  <c r="BE129" i="3"/>
  <c r="BE135" i="3"/>
  <c r="BB96" i="1"/>
  <c r="E85" i="3"/>
  <c r="BE124" i="3"/>
  <c r="J89" i="2"/>
  <c r="BE133" i="2"/>
  <c r="BE139" i="2"/>
  <c r="BE142" i="2"/>
  <c r="BE145" i="2"/>
  <c r="BE159" i="2"/>
  <c r="BE168" i="2"/>
  <c r="BE171" i="2"/>
  <c r="BE174" i="2"/>
  <c r="BE194" i="2"/>
  <c r="BE156" i="2"/>
  <c r="BE165" i="2"/>
  <c r="BE177" i="2"/>
  <c r="BE188" i="2"/>
  <c r="BE200" i="2"/>
  <c r="E85" i="2"/>
  <c r="F92" i="2"/>
  <c r="BE127" i="2"/>
  <c r="BE130" i="2"/>
  <c r="BE136" i="2"/>
  <c r="BE147" i="2"/>
  <c r="BE150" i="2"/>
  <c r="BE153" i="2"/>
  <c r="BE162" i="2"/>
  <c r="BE181" i="2"/>
  <c r="BE184" i="2"/>
  <c r="BE191" i="2"/>
  <c r="BE197" i="2"/>
  <c r="BE204" i="2"/>
  <c r="BE205" i="2"/>
  <c r="BE208" i="2"/>
  <c r="BE209" i="2"/>
  <c r="BE211" i="2"/>
  <c r="BE214" i="2"/>
  <c r="BE216" i="2"/>
  <c r="F36" i="2"/>
  <c r="BC95" i="1"/>
  <c r="F34" i="3"/>
  <c r="BA96" i="1"/>
  <c r="F37" i="3"/>
  <c r="BD96" i="1"/>
  <c r="J34" i="4"/>
  <c r="AW97" i="1" s="1"/>
  <c r="F34" i="5"/>
  <c r="BA98" i="1"/>
  <c r="F34" i="6"/>
  <c r="BA99" i="1"/>
  <c r="F37" i="6"/>
  <c r="BD99" i="1"/>
  <c r="F35" i="7"/>
  <c r="BB100" i="1" s="1"/>
  <c r="F35" i="2"/>
  <c r="BB95" i="1"/>
  <c r="F36" i="3"/>
  <c r="BC96" i="1"/>
  <c r="F34" i="4"/>
  <c r="BA97" i="1"/>
  <c r="F36" i="5"/>
  <c r="BC98" i="1" s="1"/>
  <c r="J34" i="6"/>
  <c r="AW99" i="1"/>
  <c r="J34" i="7"/>
  <c r="AW100" i="1"/>
  <c r="F37" i="7"/>
  <c r="BD100" i="1"/>
  <c r="F37" i="2"/>
  <c r="BD95" i="1"/>
  <c r="F34" i="2"/>
  <c r="BA95" i="1" s="1"/>
  <c r="F35" i="4"/>
  <c r="BB97" i="1"/>
  <c r="F35" i="5"/>
  <c r="BB98" i="1"/>
  <c r="F37" i="5"/>
  <c r="BD98" i="1"/>
  <c r="F36" i="7"/>
  <c r="BC100" i="1" s="1"/>
  <c r="J34" i="2"/>
  <c r="AW95" i="1"/>
  <c r="J34" i="3"/>
  <c r="AW96" i="1"/>
  <c r="F36" i="4"/>
  <c r="BC97" i="1"/>
  <c r="F37" i="4"/>
  <c r="BD97" i="1" s="1"/>
  <c r="J34" i="5"/>
  <c r="AW98" i="1"/>
  <c r="F36" i="6"/>
  <c r="BC99" i="1"/>
  <c r="F34" i="7"/>
  <c r="BA100" i="1"/>
  <c r="P123" i="5" l="1"/>
  <c r="P122" i="5" s="1"/>
  <c r="AU98" i="1" s="1"/>
  <c r="R123" i="5"/>
  <c r="R122" i="5"/>
  <c r="BK123" i="5"/>
  <c r="J123" i="5"/>
  <c r="J97" i="5"/>
  <c r="BK125" i="2"/>
  <c r="T122" i="4"/>
  <c r="T121" i="4"/>
  <c r="T121" i="6"/>
  <c r="T120" i="6"/>
  <c r="P125" i="2"/>
  <c r="P124" i="2"/>
  <c r="AU95" i="1"/>
  <c r="R122" i="4"/>
  <c r="R121" i="4" s="1"/>
  <c r="AG100" i="1"/>
  <c r="BK121" i="6"/>
  <c r="J121" i="6"/>
  <c r="J97" i="6"/>
  <c r="J96" i="7"/>
  <c r="J122" i="7"/>
  <c r="J98" i="7" s="1"/>
  <c r="BK122" i="3"/>
  <c r="J122" i="3"/>
  <c r="J97" i="3" s="1"/>
  <c r="BK122" i="4"/>
  <c r="J122" i="4"/>
  <c r="J97" i="4"/>
  <c r="J121" i="7"/>
  <c r="J97" i="7" s="1"/>
  <c r="BK206" i="2"/>
  <c r="J206" i="2"/>
  <c r="J101" i="2" s="1"/>
  <c r="F33" i="3"/>
  <c r="AZ96" i="1"/>
  <c r="F33" i="4"/>
  <c r="AZ97" i="1"/>
  <c r="J33" i="5"/>
  <c r="AV98" i="1" s="1"/>
  <c r="AT98" i="1" s="1"/>
  <c r="J33" i="7"/>
  <c r="AV100" i="1"/>
  <c r="AT100" i="1"/>
  <c r="AN100" i="1"/>
  <c r="J33" i="2"/>
  <c r="AV95" i="1" s="1"/>
  <c r="AT95" i="1" s="1"/>
  <c r="F33" i="6"/>
  <c r="AZ99" i="1" s="1"/>
  <c r="BB94" i="1"/>
  <c r="W31" i="1"/>
  <c r="BA94" i="1"/>
  <c r="AW94" i="1"/>
  <c r="AK30" i="1" s="1"/>
  <c r="J33" i="3"/>
  <c r="AV96" i="1"/>
  <c r="AT96" i="1" s="1"/>
  <c r="J33" i="4"/>
  <c r="AV97" i="1" s="1"/>
  <c r="AT97" i="1" s="1"/>
  <c r="F33" i="5"/>
  <c r="AZ98" i="1" s="1"/>
  <c r="BC94" i="1"/>
  <c r="AY94" i="1"/>
  <c r="BD94" i="1"/>
  <c r="W33" i="1"/>
  <c r="F33" i="2"/>
  <c r="AZ95" i="1"/>
  <c r="J33" i="6"/>
  <c r="AV99" i="1" s="1"/>
  <c r="AT99" i="1" s="1"/>
  <c r="F33" i="7"/>
  <c r="AZ100" i="1" s="1"/>
  <c r="BK124" i="2" l="1"/>
  <c r="J124" i="2" s="1"/>
  <c r="J96" i="2" s="1"/>
  <c r="BK122" i="5"/>
  <c r="J122" i="5"/>
  <c r="J30" i="5" s="1"/>
  <c r="AG98" i="1" s="1"/>
  <c r="J125" i="2"/>
  <c r="J97" i="2"/>
  <c r="BK120" i="6"/>
  <c r="J120" i="6" s="1"/>
  <c r="J96" i="6" s="1"/>
  <c r="BK121" i="3"/>
  <c r="J121" i="3"/>
  <c r="J96" i="3"/>
  <c r="BK121" i="4"/>
  <c r="J121" i="4"/>
  <c r="J96" i="4"/>
  <c r="J39" i="7"/>
  <c r="AU94" i="1"/>
  <c r="AZ94" i="1"/>
  <c r="W29" i="1"/>
  <c r="AX94" i="1"/>
  <c r="W32" i="1"/>
  <c r="W30" i="1"/>
  <c r="J39" i="5" l="1"/>
  <c r="J96" i="5"/>
  <c r="AN98" i="1"/>
  <c r="J30" i="4"/>
  <c r="AG97" i="1"/>
  <c r="J30" i="6"/>
  <c r="AG99" i="1" s="1"/>
  <c r="J30" i="3"/>
  <c r="AG96" i="1" s="1"/>
  <c r="J30" i="2"/>
  <c r="AG95" i="1" s="1"/>
  <c r="AV94" i="1"/>
  <c r="AK29" i="1"/>
  <c r="J39" i="3" l="1"/>
  <c r="J39" i="6"/>
  <c r="J39" i="4"/>
  <c r="J39" i="2"/>
  <c r="AN99" i="1"/>
  <c r="AN95" i="1"/>
  <c r="AN96" i="1"/>
  <c r="AN97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<sst xmlns="http://schemas.openxmlformats.org/spreadsheetml/2006/main" count="3435" uniqueCount="448">
  <si>
    <t>Export Komplet</t>
  </si>
  <si>
    <t/>
  </si>
  <si>
    <t>2.0</t>
  </si>
  <si>
    <t>False</t>
  </si>
  <si>
    <t>{5f7bfdd0-15d1-4bba-a015-153304626013}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</si>
  <si>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</si>
  <si>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</si>
  <si>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</si>
  <si>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</si>
  <si>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</si>
  <si>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</si>
  <si>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</si>
  <si>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</si>
  <si>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</si>
  <si>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</si>
  <si>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</si>
  <si>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</si>
  <si>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cesta Nad Bělidlem II. etapa</t>
  </si>
  <si>
    <t>KSO:</t>
  </si>
  <si>
    <t>CC-CZ:</t>
  </si>
  <si>
    <t>Místo:</t>
  </si>
  <si>
    <t>k.ú. Horní Staré Město, k.ú. Babí a k.ú. Libeč</t>
  </si>
  <si>
    <t>Datum:</t>
  </si>
  <si>
    <t>Zadavatel:</t>
  </si>
  <si>
    <t>IČ:</t>
  </si>
  <si>
    <t>60153296</t>
  </si>
  <si>
    <t>Česká lesnická akademie Trutnov</t>
  </si>
  <si>
    <t>DIČ:</t>
  </si>
  <si>
    <t>CZ60153296</t>
  </si>
  <si>
    <t>Uchazeč:</t>
  </si>
  <si>
    <t>Vyplň údaj</t>
  </si>
  <si>
    <t>Projektant:</t>
  </si>
  <si>
    <t>86992261</t>
  </si>
  <si>
    <t>Ing. Jiří Ježek</t>
  </si>
  <si>
    <t>CZ7810233090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</si>
  <si>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</si>
  <si>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</si>
  <si>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</si>
  <si>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</si>
  <si>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</si>
  <si>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</si>
  <si>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</si>
  <si>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</si>
  <si>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</si>
  <si>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</si>
  <si>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</si>
  <si>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</si>
  <si>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</si>
  <si>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</si>
  <si>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</si>
  <si>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</si>
  <si>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</si>
  <si>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</si>
  <si>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</si>
  <si>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</si>
  <si>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</si>
  <si>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</si>
  <si>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</si>
  <si>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</si>
  <si>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</si>
  <si>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</si>
  <si>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</si>
  <si>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</si>
  <si>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</si>
  <si>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</si>
  <si>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</si>
  <si>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</si>
  <si>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</si>
  <si>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</si>
  <si>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</si>
  <si>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</si>
  <si>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</si>
  <si>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</si>
  <si>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</si>
  <si>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</si>
  <si>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</si>
  <si>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</si>
  <si>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</si>
  <si>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</si>
  <si>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</si>
  <si>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</si>
  <si>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</si>
  <si>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</si>
  <si>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001.12</t>
  </si>
  <si>
    <t>1L 4,0/20</t>
  </si>
  <si>
    <t>STA</t>
  </si>
  <si>
    <t>1</t>
  </si>
  <si>
    <t>{89c68a2b-a19b-4c50-840e-91e6598fe393}</t>
  </si>
  <si>
    <t>2</t>
  </si>
  <si>
    <t>007.01</t>
  </si>
  <si>
    <t>zlepšení podloží pro dosažení minimální únosnosti pláně</t>
  </si>
  <si>
    <t>{d661cc37-5b64-4c5a-a30a-01fdd5b2e25b}</t>
  </si>
  <si>
    <t>007.03</t>
  </si>
  <si>
    <t>hospodářský propustekI DN 400–500 mm o délce do 10 m včetně</t>
  </si>
  <si>
    <t>{3aa5e401-5fc4-4dc2-b18c-56e025239323}</t>
  </si>
  <si>
    <t>007.04</t>
  </si>
  <si>
    <t>trubní propustek DN 510–590 mm o délce do 10 m včetně</t>
  </si>
  <si>
    <t>{ac8a53e4-98d1-49ea-8285-2327f9a378f7}</t>
  </si>
  <si>
    <t>007.16</t>
  </si>
  <si>
    <t>samostatný sjezd, bez propustku nebo otevřeného žlabu s mříží</t>
  </si>
  <si>
    <t>{d3ee770a-a250-4c1d-903b-65a7e5ad2466}</t>
  </si>
  <si>
    <t>007.20</t>
  </si>
  <si>
    <t>Výhybna</t>
  </si>
  <si>
    <t>{b54d2136-6587-4ace-b70c-75c1f8a31f22}</t>
  </si>
  <si>
    <t>KRYCÍ LIST SOUPISU PRACÍ</t>
  </si>
  <si>
    <t>Objekt:</t>
  </si>
  <si>
    <t>001.12 - 1L 4,0/20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</si>
  <si>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</si>
  <si>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</si>
  <si>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</si>
  <si>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</si>
  <si>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</si>
  <si>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</si>
  <si>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</si>
  <si>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</si>
  <si>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</si>
  <si>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</si>
  <si>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</si>
  <si>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</si>
  <si>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</si>
  <si>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</si>
  <si>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</si>
  <si>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</si>
  <si>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</si>
  <si>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</si>
  <si>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</si>
  <si>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</si>
  <si>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</si>
  <si>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</si>
  <si>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</si>
  <si>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</si>
  <si>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</si>
  <si>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</si>
  <si>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</si>
  <si>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</si>
  <si>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</si>
  <si>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</si>
  <si>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</si>
  <si>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</si>
  <si>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průměru přes 100 do 300 mm</t>
  </si>
  <si>
    <t>kus</t>
  </si>
  <si>
    <t>CS ÚRS 2024 02</t>
  </si>
  <si>
    <t>4</t>
  </si>
  <si>
    <t>1437898307</t>
  </si>
  <si>
    <t>VV</t>
  </si>
  <si>
    <t>"z Tab. č. 8" 49</t>
  </si>
  <si>
    <t>Součet</t>
  </si>
  <si>
    <t>112251102</t>
  </si>
  <si>
    <t>Odstranění pařezů průměru přes 300 do 500 mm</t>
  </si>
  <si>
    <t>-1645967944</t>
  </si>
  <si>
    <t>"z Tab. č. 8"  58</t>
  </si>
  <si>
    <t>3</t>
  </si>
  <si>
    <t>112251103</t>
  </si>
  <si>
    <t>Odstranění pařezů průměru přes 500 do 700 mm</t>
  </si>
  <si>
    <t>1718198826</t>
  </si>
  <si>
    <t>"z Tab. č. 8"  46</t>
  </si>
  <si>
    <t>112251104</t>
  </si>
  <si>
    <t>Odstranění pařezů průměru přes 700 do 900 mm</t>
  </si>
  <si>
    <t>-1998679971</t>
  </si>
  <si>
    <t>"z Tab. č. 8"  12</t>
  </si>
  <si>
    <t>5</t>
  </si>
  <si>
    <t>112251105</t>
  </si>
  <si>
    <t>Odstranění pařezů průměru přes 900 do 1100 mm</t>
  </si>
  <si>
    <t>1220334394</t>
  </si>
  <si>
    <t>"z Tab. č. 8"  1</t>
  </si>
  <si>
    <t>6</t>
  </si>
  <si>
    <t>113107242</t>
  </si>
  <si>
    <t>Odstranění podkladu živičného tl přes 50 do 100 mm strojně pl přes 200 m2</t>
  </si>
  <si>
    <t>m2</t>
  </si>
  <si>
    <t>893192449</t>
  </si>
  <si>
    <t>"Z Tab. č. 1"   3368,58</t>
  </si>
  <si>
    <t>7</t>
  </si>
  <si>
    <t>122251106</t>
  </si>
  <si>
    <t>Odkopávky a prokopávky nezapažené v hornině třídy těžitelnosti I skupiny 3 objem do 5000 m3 strojně</t>
  </si>
  <si>
    <t>m3</t>
  </si>
  <si>
    <t>-1626460122</t>
  </si>
  <si>
    <t>"z Tab č. 2"   2899,47</t>
  </si>
  <si>
    <t>8</t>
  </si>
  <si>
    <t>162201421</t>
  </si>
  <si>
    <t>Vodorovné přemístění pařezů do 1 km D přes 100 do 300 mm</t>
  </si>
  <si>
    <t>1899562303</t>
  </si>
  <si>
    <t>"z Tab. č. 8"  49</t>
  </si>
  <si>
    <t>9</t>
  </si>
  <si>
    <t>162201422</t>
  </si>
  <si>
    <t>Vodorovné přemístění pařezů do 1 km D přes 300 do 500 mm</t>
  </si>
  <si>
    <t>-973184575</t>
  </si>
  <si>
    <t>10</t>
  </si>
  <si>
    <t>162201423</t>
  </si>
  <si>
    <t>Vodorovné přemístění pařezů do 1 km D přes 500 do 700 mm</t>
  </si>
  <si>
    <t>498475411</t>
  </si>
  <si>
    <t>11</t>
  </si>
  <si>
    <t>162201424</t>
  </si>
  <si>
    <t>Vodorovné přemístění pařezů do 1 km D přes 700 do 900 mm</t>
  </si>
  <si>
    <t>-1230858492</t>
  </si>
  <si>
    <t>162201520</t>
  </si>
  <si>
    <t>Vodorovné přemístění pařezů do 1 km D přes 900 do 1100 mm</t>
  </si>
  <si>
    <t>-2065405988</t>
  </si>
  <si>
    <t>13</t>
  </si>
  <si>
    <t>162451105</t>
  </si>
  <si>
    <t>Vodorovné přemístění přes 1 000 do 1500 m výkopku/sypaniny z horniny třídy těžitelnosti I skupiny 1 až 3</t>
  </si>
  <si>
    <t>620366026</t>
  </si>
  <si>
    <t>14</t>
  </si>
  <si>
    <t>171151103</t>
  </si>
  <si>
    <t>Uložení sypaniny z hornin soudržných do násypů zhutněných strojně</t>
  </si>
  <si>
    <t>-2051398581</t>
  </si>
  <si>
    <t>"z Tab č. 2"   80,26</t>
  </si>
  <si>
    <t>15</t>
  </si>
  <si>
    <t>171251101</t>
  </si>
  <si>
    <t>Uložení sypaniny do násypů nezhutněných strojně</t>
  </si>
  <si>
    <t>1145286077</t>
  </si>
  <si>
    <t>"z Tab. č. 2"   2899,47-80,26</t>
  </si>
  <si>
    <t>16</t>
  </si>
  <si>
    <t>181951114</t>
  </si>
  <si>
    <t>Úprava pláně v hornině třídy těžitelnosti II skupiny 4 a 5 se zhutněním strojně</t>
  </si>
  <si>
    <t>-1273555957</t>
  </si>
  <si>
    <t>"z Tab. č. 1"   3599,35</t>
  </si>
  <si>
    <t>17</t>
  </si>
  <si>
    <t>182151111</t>
  </si>
  <si>
    <t>Svahování v zářezech v hornině třídy těžitelnosti I skupiny 1 až 3 strojně</t>
  </si>
  <si>
    <t>190545631</t>
  </si>
  <si>
    <t>"z Tab. č. 2"  2616,46</t>
  </si>
  <si>
    <t>18</t>
  </si>
  <si>
    <t>182251101</t>
  </si>
  <si>
    <t>Svahování násypů strojně</t>
  </si>
  <si>
    <t>1406229172</t>
  </si>
  <si>
    <t>"z Tab. č. 2"    130,89</t>
  </si>
  <si>
    <t>Komunikace pozemní</t>
  </si>
  <si>
    <t>19</t>
  </si>
  <si>
    <t>564771111</t>
  </si>
  <si>
    <t>Podklad z kameniva hrubého drceného vel. 32-63 mm plochy přes 100 m2 tl 250 mm</t>
  </si>
  <si>
    <t>1786223073</t>
  </si>
  <si>
    <t>"z Tab. č. 1"  3368,58-123,70</t>
  </si>
  <si>
    <t>20</t>
  </si>
  <si>
    <t>564851111</t>
  </si>
  <si>
    <t>Podklad ze štěrkodrtě ŠD plochy přes 100 m2 tl 150 mm</t>
  </si>
  <si>
    <t>-123392430</t>
  </si>
  <si>
    <t>P</t>
  </si>
  <si>
    <t>Poznámka k položce:_x000D_
Podklad z ŠD frakce 0-32 mm.</t>
  </si>
  <si>
    <t>"z Tab. č. 1"   2338,65-123,70</t>
  </si>
  <si>
    <t>565135121</t>
  </si>
  <si>
    <t>Asfaltový beton vrstva podkladní ACP 16 (obalované kamenivo OKS) tl 50 mm š přes 3 m</t>
  </si>
  <si>
    <t>1799566744</t>
  </si>
  <si>
    <t>"z Tab. č. 1"   2225,87-123,70</t>
  </si>
  <si>
    <t>22</t>
  </si>
  <si>
    <t>569831111</t>
  </si>
  <si>
    <t>Zpevnění krajnic štěrkodrtí tl 100 mm</t>
  </si>
  <si>
    <t>1283994199</t>
  </si>
  <si>
    <t>"z Tab.č.1" 627</t>
  </si>
  <si>
    <t>23</t>
  </si>
  <si>
    <t>573111115</t>
  </si>
  <si>
    <t>Postřik živičný infiltrační s posypem z asfaltu množství 2,5 kg/m2</t>
  </si>
  <si>
    <t>1472092172</t>
  </si>
  <si>
    <t>24</t>
  </si>
  <si>
    <t>573211112</t>
  </si>
  <si>
    <t>Postřik živičný spojovací z asfaltu v množství 0,70 kg/m2</t>
  </si>
  <si>
    <t>-314959043</t>
  </si>
  <si>
    <t>25</t>
  </si>
  <si>
    <t>577144121</t>
  </si>
  <si>
    <t>Asfaltový beton vrstva obrusná ACO 11+ (ABS) tř. I tl 50 mm š přes 3 m z nemodifikovaného asfaltu</t>
  </si>
  <si>
    <t>-651219490</t>
  </si>
  <si>
    <t>"z Tab. č. 1"   2163,21-123,70</t>
  </si>
  <si>
    <t>998</t>
  </si>
  <si>
    <t>Přesun hmot</t>
  </si>
  <si>
    <t>26</t>
  </si>
  <si>
    <t>998225111</t>
  </si>
  <si>
    <t>Přesun hmot pro pozemní komunikace s krytem z kamene, monolitickým betonovým nebo živičným</t>
  </si>
  <si>
    <t>t</t>
  </si>
  <si>
    <t>-1079260751</t>
  </si>
  <si>
    <t>27</t>
  </si>
  <si>
    <t>998225193</t>
  </si>
  <si>
    <t>Příplatek k přesunu hmot pro pozemní komunikace s krytem z kamene, živičným, betonovým do 3000 m</t>
  </si>
  <si>
    <t>-1745355008</t>
  </si>
  <si>
    <t>VRN</t>
  </si>
  <si>
    <t>Vedlejší rozpočtové náklady</t>
  </si>
  <si>
    <t>VRN1</t>
  </si>
  <si>
    <t>Průzkumné, geodetické a projektové práce</t>
  </si>
  <si>
    <t>28</t>
  </si>
  <si>
    <t>012164000</t>
  </si>
  <si>
    <t>Vytyčení a zaměření inženýrských sítí</t>
  </si>
  <si>
    <t>ks</t>
  </si>
  <si>
    <t>1024</t>
  </si>
  <si>
    <t>-1106619883</t>
  </si>
  <si>
    <t>29</t>
  </si>
  <si>
    <t>012234000</t>
  </si>
  <si>
    <t>Vytyčení staveniště</t>
  </si>
  <si>
    <t>-685962375</t>
  </si>
  <si>
    <t>Poznámka k položce:_x000D_
Geodetické vytyčení stavby dle PD před zahájením stavby a v jejím průběhu.</t>
  </si>
  <si>
    <t>30</t>
  </si>
  <si>
    <t>012312400</t>
  </si>
  <si>
    <t>Měření při zatěžovacích zkouškách stavebních konstrukcí</t>
  </si>
  <si>
    <t>172575710</t>
  </si>
  <si>
    <t>Poznámka k položce:_x000D_
Statiské zátěžové zkoušky.</t>
  </si>
  <si>
    <t>VRN2</t>
  </si>
  <si>
    <t>Příprava staveniště</t>
  </si>
  <si>
    <t>31</t>
  </si>
  <si>
    <t>020001000</t>
  </si>
  <si>
    <t>…</t>
  </si>
  <si>
    <t>-582106715</t>
  </si>
  <si>
    <t>VRN3</t>
  </si>
  <si>
    <t>Zařízení staveniště</t>
  </si>
  <si>
    <t>32</t>
  </si>
  <si>
    <t>030001000</t>
  </si>
  <si>
    <t>46079635</t>
  </si>
  <si>
    <t>007.01 - zlepšení podloží pro dosažení minimální únosnosti pláně</t>
  </si>
  <si>
    <t>116951201</t>
  </si>
  <si>
    <t>Úprava zemin vápnem nebo směsnými hydraulickými pojivy</t>
  </si>
  <si>
    <t>1498628304</t>
  </si>
  <si>
    <t>Poznámka k položce:_x000D_
Podloží lesní cesty bude po provedené satbilizaci dosahovat hodnoty Edef;2 = min. 60 MPa.</t>
  </si>
  <si>
    <t>"z Tab. č. 1"   3599,35*0,3</t>
  </si>
  <si>
    <t>M</t>
  </si>
  <si>
    <t>58591003</t>
  </si>
  <si>
    <t>pojivo hydraulické pro stabilizaci zeminy 70% vápna</t>
  </si>
  <si>
    <t>-1870974831</t>
  </si>
  <si>
    <t>Poznámka k položce:_x000D_
Receptůra pojiva (složení a objemové %) bude upřesněna zhotovitelem na základě průkazných zkoušek vyhotovených před zahájením zemních prací!!!</t>
  </si>
  <si>
    <t>3599,35*0,3*2,0*0,05</t>
  </si>
  <si>
    <t>011103000</t>
  </si>
  <si>
    <t>Geotechnický průzkum</t>
  </si>
  <si>
    <t>-1474846406</t>
  </si>
  <si>
    <t>Poznámka k položce:_x000D_
Průkazní zkoušky k určení objemového množství a složení hydraulických pojiv.</t>
  </si>
  <si>
    <t>007.03 - hospodářský propustekI DN 400–500 mm o délce do 10 m včetně</t>
  </si>
  <si>
    <t xml:space="preserve">    4 - Vodorovné konstrukce</t>
  </si>
  <si>
    <t xml:space="preserve">    9 - Ostatní konstrukce a práce, bourání</t>
  </si>
  <si>
    <t>132251253</t>
  </si>
  <si>
    <t>Hloubení rýh nezapažených š do 2000 mm v hornině třídy těžitelnosti I skupiny 3 objem do 100 m3 strojně</t>
  </si>
  <si>
    <t>875600909</t>
  </si>
  <si>
    <t>"Z Tab č. 10"   6,48</t>
  </si>
  <si>
    <t>162251101</t>
  </si>
  <si>
    <t>Vodorovné přemístění do 20 m výkopku/sypaniny z horniny třídy těžitelnosti I skupiny 1 až 3</t>
  </si>
  <si>
    <t>-1366588058</t>
  </si>
  <si>
    <t>"Z Tab č. 10"   1,56</t>
  </si>
  <si>
    <t>1078336801</t>
  </si>
  <si>
    <t>"Z Tab. č. 10"   1,56</t>
  </si>
  <si>
    <t>174151101</t>
  </si>
  <si>
    <t>Zásyp jam, šachet rýh nebo kolem objektů sypaninou se zhutněním</t>
  </si>
  <si>
    <t>-1181534742</t>
  </si>
  <si>
    <t>"Z Tab č. 10"   2,79</t>
  </si>
  <si>
    <t>175151101</t>
  </si>
  <si>
    <t>Obsypání potrubí strojně sypaninou bez prohození, uloženou do 3 m</t>
  </si>
  <si>
    <t>-753828621</t>
  </si>
  <si>
    <t>"Z Tab. č. 10"   2,13</t>
  </si>
  <si>
    <t>58331200 - R</t>
  </si>
  <si>
    <t>štěrkodrť 0-63</t>
  </si>
  <si>
    <t>1380520721</t>
  </si>
  <si>
    <t>2,13*2 'Přepočtené koeficientem množství</t>
  </si>
  <si>
    <t>Vodorovné konstrukce</t>
  </si>
  <si>
    <t>451541111</t>
  </si>
  <si>
    <t>Lože pod potrubí otevřený výkop ze štěrkodrtě</t>
  </si>
  <si>
    <t>1330890016</t>
  </si>
  <si>
    <t>"Z Tab č. 10"   0,45</t>
  </si>
  <si>
    <t>Ostatní konstrukce a práce, bourání</t>
  </si>
  <si>
    <t>919541121</t>
  </si>
  <si>
    <t>Zřízení propustku nebo sjezdu z trub ocelových DN přes 400 do 700</t>
  </si>
  <si>
    <t>m</t>
  </si>
  <si>
    <t>-282432943</t>
  </si>
  <si>
    <t>"Z Tab. č. 10"   6,0</t>
  </si>
  <si>
    <t>14033234 - R</t>
  </si>
  <si>
    <t>trubka ocelová hladká tl 10 mm D 400 až 500 mm</t>
  </si>
  <si>
    <t>195748279</t>
  </si>
  <si>
    <t>1857148812</t>
  </si>
  <si>
    <t>007.04 - trubní propustek DN 510–590 mm o délce do 10 m včetně</t>
  </si>
  <si>
    <t xml:space="preserve">    2 - Zakládání</t>
  </si>
  <si>
    <t>125253111</t>
  </si>
  <si>
    <t>Vykopávky melioračních kanálů pro LTM v hornině třídy těžitelnosti I skupiny 3</t>
  </si>
  <si>
    <t>-784969982</t>
  </si>
  <si>
    <t>"Z Tab. č.   9"   23,46</t>
  </si>
  <si>
    <t>131251100</t>
  </si>
  <si>
    <t>Hloubení jam nezapažených v hornině třídy těžitelnosti I skupiny 3 objem do 20 m3 strojně</t>
  </si>
  <si>
    <t>2135188332</t>
  </si>
  <si>
    <t>"z Tab. č. 11"   7,29</t>
  </si>
  <si>
    <t>132251101</t>
  </si>
  <si>
    <t>Hloubení rýh nezapažených š do 800 mm v hornině třídy těžitelnosti I skupiny 3 objem do 20 m3 strojně</t>
  </si>
  <si>
    <t>-2044897411</t>
  </si>
  <si>
    <t>"z Tab. č. 11"   0,11</t>
  </si>
  <si>
    <t>-1921395706</t>
  </si>
  <si>
    <t>"z Tab. č. 11"   17,19</t>
  </si>
  <si>
    <t>-303358511</t>
  </si>
  <si>
    <t>"Z Tab. č.   9"    23,46</t>
  </si>
  <si>
    <t>"z Tab. č. 11"     9,66</t>
  </si>
  <si>
    <t>723012672</t>
  </si>
  <si>
    <t>"z Tab. č. 11"   10,37</t>
  </si>
  <si>
    <t>-1587570646</t>
  </si>
  <si>
    <t>"z Tab. č. 11"   11,81</t>
  </si>
  <si>
    <t>-295215438</t>
  </si>
  <si>
    <t>"z Tab. č. 11"   2,41</t>
  </si>
  <si>
    <t>1215154859</t>
  </si>
  <si>
    <t>2,41*2 'Přepočtené koeficientem množství</t>
  </si>
  <si>
    <t>848931900</t>
  </si>
  <si>
    <t>"z Tab. č. 11"       2,40</t>
  </si>
  <si>
    <t xml:space="preserve">"z Tab. č. 9"       83,72  </t>
  </si>
  <si>
    <t>Zakládání</t>
  </si>
  <si>
    <t>274214111</t>
  </si>
  <si>
    <t>Základové pasy z lomového kamene objemu do 3 m3</t>
  </si>
  <si>
    <t>-57594852</t>
  </si>
  <si>
    <t>"z Tab. č. 11"   0,27</t>
  </si>
  <si>
    <t>274315224</t>
  </si>
  <si>
    <t>Základové pasy z betonu prostého C 16/20</t>
  </si>
  <si>
    <t>-1200732278</t>
  </si>
  <si>
    <t>"z Tab. č. 11"   5,35</t>
  </si>
  <si>
    <t>-1629007066</t>
  </si>
  <si>
    <t>"z Tab. č. 11"   0,51</t>
  </si>
  <si>
    <t>463212111</t>
  </si>
  <si>
    <t>Rovnanina z lomového kamene upraveného s vyklínováním spár úlomky kamene</t>
  </si>
  <si>
    <t>660654007</t>
  </si>
  <si>
    <t>"z Tab. č. 11"   2,0</t>
  </si>
  <si>
    <t>463212191</t>
  </si>
  <si>
    <t>Příplatek za vypracováni líce rovnaniny</t>
  </si>
  <si>
    <t>-915413477</t>
  </si>
  <si>
    <t>"z Tab. č. 11"   4,0</t>
  </si>
  <si>
    <t>465511512</t>
  </si>
  <si>
    <t>Dlažba z lomového kamene do malty s vyplněním spár maltou a vyspárováním pl do 20 m2 tl 250 mm</t>
  </si>
  <si>
    <t>-941881239</t>
  </si>
  <si>
    <t>"z Tab. č. 11"   1,98</t>
  </si>
  <si>
    <t>919511112</t>
  </si>
  <si>
    <t>Čela propustků z lomového kamene</t>
  </si>
  <si>
    <t>-2092351466</t>
  </si>
  <si>
    <t>"z Tab. č. 11"   2,83+2,83</t>
  </si>
  <si>
    <t>301344741</t>
  </si>
  <si>
    <t>"z Tab. č. 11"   8,0</t>
  </si>
  <si>
    <t>14033244-R</t>
  </si>
  <si>
    <t>trubka ocelová hladká tl. stěny min 12 mm DN min.510 mm</t>
  </si>
  <si>
    <t>-1528950767</t>
  </si>
  <si>
    <t>798142393</t>
  </si>
  <si>
    <t>007.16 - samostatný sjezd, bez propustku nebo otevřeného žlabu s mříží</t>
  </si>
  <si>
    <t>121151223</t>
  </si>
  <si>
    <t>Sejmutí lesní půdy plochy přes 500 m2 tl vrstvy přes 150 do 200 mm strojně</t>
  </si>
  <si>
    <t>870382671</t>
  </si>
  <si>
    <t>"Z TAB. 6"   136,50</t>
  </si>
  <si>
    <t>181951112</t>
  </si>
  <si>
    <t>Úprava pláně v hornině třídy těžitelnosti I skupiny 1 až 3 se zhutněním strojně</t>
  </si>
  <si>
    <t>901847396</t>
  </si>
  <si>
    <t>"Z TAB. 6"      136,50</t>
  </si>
  <si>
    <t>564671111</t>
  </si>
  <si>
    <t>Podklad z kameniva hrubého drceného vel. 63-125 mm plochy přes 100 m2 tl 250 mm</t>
  </si>
  <si>
    <t>-2059881229</t>
  </si>
  <si>
    <t>-475485221</t>
  </si>
  <si>
    <t>Poznámka k položce:_x000D_
Krytová vrstva z ŠD frakce 0-63 mm.</t>
  </si>
  <si>
    <t>756208971</t>
  </si>
  <si>
    <t>007.20 - Výhybna</t>
  </si>
  <si>
    <t>1399929029</t>
  </si>
  <si>
    <t>"z Tab. č. 6"   123,70</t>
  </si>
  <si>
    <t>768044537</t>
  </si>
  <si>
    <t>"z Tab. č. 7"   123,70</t>
  </si>
  <si>
    <t>-28045330</t>
  </si>
  <si>
    <t>-866576879</t>
  </si>
  <si>
    <t>1094835383</t>
  </si>
  <si>
    <t>-1110473647</t>
  </si>
  <si>
    <t>-1416685190</t>
  </si>
  <si>
    <t>-320988301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</si>
</sst>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>
      <selection activeCell="AN9" sqref="AN9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217" t="s">
        <v>5</v>
      </c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1" t="s">
        <v>14</v>
      </c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R5" s="18"/>
      <c r="BE5" s="198" t="s">
        <v>15</v>
      </c>
      <c r="BS5" s="15" t="s">
        <v>6</v>
      </c>
    </row>
    <row r="6" spans="1:74" ht="36.9" customHeight="1">
      <c r="B6" s="18"/>
      <c r="D6" s="24" t="s">
        <v>16</v>
      </c>
      <c r="K6" s="203" t="s">
        <v>17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R6" s="18"/>
      <c r="BE6" s="19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22">
        <v>45809</v>
      </c>
      <c r="AR8" s="18"/>
      <c r="BE8" s="199"/>
      <c r="BS8" s="15" t="s">
        <v>6</v>
      </c>
    </row>
    <row r="9" spans="1:74" ht="14.4" customHeight="1">
      <c r="B9" s="18"/>
      <c r="AR9" s="18"/>
      <c r="BE9" s="199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25</v>
      </c>
      <c r="AR10" s="18"/>
      <c r="BE10" s="199"/>
      <c r="BS10" s="15" t="s">
        <v>6</v>
      </c>
    </row>
    <row r="11" spans="1:74" ht="18.45" customHeight="1">
      <c r="B11" s="18"/>
      <c r="E11" s="23" t="s">
        <v>26</v>
      </c>
      <c r="AK11" s="25" t="s">
        <v>27</v>
      </c>
      <c r="AN11" s="23" t="s">
        <v>28</v>
      </c>
      <c r="AR11" s="18"/>
      <c r="BE11" s="199"/>
      <c r="BS11" s="15" t="s">
        <v>6</v>
      </c>
    </row>
    <row r="12" spans="1:74" ht="6.9" customHeight="1">
      <c r="B12" s="18"/>
      <c r="AR12" s="18"/>
      <c r="BE12" s="199"/>
      <c r="BS12" s="15" t="s">
        <v>6</v>
      </c>
    </row>
    <row r="13" spans="1:74" ht="12" customHeight="1">
      <c r="B13" s="18"/>
      <c r="D13" s="25" t="s">
        <v>29</v>
      </c>
      <c r="AK13" s="25" t="s">
        <v>24</v>
      </c>
      <c r="AN13" s="27" t="s">
        <v>30</v>
      </c>
      <c r="AR13" s="18"/>
      <c r="BE13" s="199"/>
      <c r="BS13" s="15" t="s">
        <v>6</v>
      </c>
    </row>
    <row r="14" spans="1:74" ht="13.2">
      <c r="B14" s="18"/>
      <c r="E14" s="204" t="s">
        <v>30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5" t="s">
        <v>27</v>
      </c>
      <c r="AN14" s="27" t="s">
        <v>30</v>
      </c>
      <c r="AR14" s="18"/>
      <c r="BE14" s="199"/>
      <c r="BS14" s="15" t="s">
        <v>6</v>
      </c>
    </row>
    <row r="15" spans="1:74" ht="6.9" customHeight="1">
      <c r="B15" s="18"/>
      <c r="AR15" s="18"/>
      <c r="BE15" s="199"/>
      <c r="BS15" s="15" t="s">
        <v>3</v>
      </c>
    </row>
    <row r="16" spans="1:74" ht="12" customHeight="1">
      <c r="B16" s="18"/>
      <c r="D16" s="25" t="s">
        <v>31</v>
      </c>
      <c r="AK16" s="25" t="s">
        <v>24</v>
      </c>
      <c r="AN16" s="23" t="s">
        <v>32</v>
      </c>
      <c r="AR16" s="18"/>
      <c r="BE16" s="199"/>
      <c r="BS16" s="15" t="s">
        <v>3</v>
      </c>
    </row>
    <row r="17" spans="2:71" ht="18.45" customHeight="1">
      <c r="B17" s="18"/>
      <c r="E17" s="23" t="s">
        <v>33</v>
      </c>
      <c r="AK17" s="25" t="s">
        <v>27</v>
      </c>
      <c r="AN17" s="23" t="s">
        <v>34</v>
      </c>
      <c r="AR17" s="18"/>
      <c r="BE17" s="199"/>
      <c r="BS17" s="15" t="s">
        <v>35</v>
      </c>
    </row>
    <row r="18" spans="2:71" ht="6.9" customHeight="1">
      <c r="B18" s="18"/>
      <c r="AR18" s="18"/>
      <c r="BE18" s="199"/>
      <c r="BS18" s="15" t="s">
        <v>6</v>
      </c>
    </row>
    <row r="19" spans="2:71" ht="12" customHeight="1">
      <c r="B19" s="18"/>
      <c r="D19" s="25" t="s">
        <v>36</v>
      </c>
      <c r="AK19" s="25" t="s">
        <v>24</v>
      </c>
      <c r="AN19" s="23" t="s">
        <v>32</v>
      </c>
      <c r="AR19" s="18"/>
      <c r="BE19" s="199"/>
      <c r="BS19" s="15" t="s">
        <v>6</v>
      </c>
    </row>
    <row r="20" spans="2:71" ht="18.45" customHeight="1">
      <c r="B20" s="18"/>
      <c r="E20" s="23" t="s">
        <v>33</v>
      </c>
      <c r="AK20" s="25" t="s">
        <v>27</v>
      </c>
      <c r="AN20" s="23" t="s">
        <v>34</v>
      </c>
      <c r="AR20" s="18"/>
      <c r="BE20" s="199"/>
      <c r="BS20" s="15" t="s">
        <v>35</v>
      </c>
    </row>
    <row r="21" spans="2:71" ht="6.9" customHeight="1">
      <c r="B21" s="18"/>
      <c r="AR21" s="18"/>
      <c r="BE21" s="199"/>
    </row>
    <row r="22" spans="2:71" ht="12" customHeight="1">
      <c r="B22" s="18"/>
      <c r="D22" s="25" t="s">
        <v>37</v>
      </c>
      <c r="AR22" s="18"/>
      <c r="BE22" s="199"/>
    </row>
    <row r="23" spans="2:71" ht="16.5" customHeight="1">
      <c r="B23" s="18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8"/>
      <c r="BE23" s="199"/>
    </row>
    <row r="24" spans="2:71" ht="6.9" customHeight="1">
      <c r="B24" s="18"/>
      <c r="AR24" s="18"/>
      <c r="BE24" s="199"/>
    </row>
    <row r="25" spans="2:7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9"/>
    </row>
    <row r="26" spans="2:71" s="1" customFormat="1" ht="25.95" customHeight="1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7">
        <f>ROUND(AG94,2)</f>
        <v>0</v>
      </c>
      <c r="AL26" s="208"/>
      <c r="AM26" s="208"/>
      <c r="AN26" s="208"/>
      <c r="AO26" s="208"/>
      <c r="AR26" s="30"/>
      <c r="BE26" s="199"/>
    </row>
    <row r="27" spans="2:71" s="1" customFormat="1" ht="6.9" customHeight="1">
      <c r="B27" s="30"/>
      <c r="AR27" s="30"/>
      <c r="BE27" s="199"/>
    </row>
    <row r="28" spans="2:71" s="1" customFormat="1" ht="13.2">
      <c r="B28" s="30"/>
      <c r="L28" s="209" t="s">
        <v>39</v>
      </c>
      <c r="M28" s="209"/>
      <c r="N28" s="209"/>
      <c r="O28" s="209"/>
      <c r="P28" s="209"/>
      <c r="W28" s="209" t="s">
        <v>40</v>
      </c>
      <c r="X28" s="209"/>
      <c r="Y28" s="209"/>
      <c r="Z28" s="209"/>
      <c r="AA28" s="209"/>
      <c r="AB28" s="209"/>
      <c r="AC28" s="209"/>
      <c r="AD28" s="209"/>
      <c r="AE28" s="209"/>
      <c r="AK28" s="209" t="s">
        <v>41</v>
      </c>
      <c r="AL28" s="209"/>
      <c r="AM28" s="209"/>
      <c r="AN28" s="209"/>
      <c r="AO28" s="209"/>
      <c r="AR28" s="30"/>
      <c r="BE28" s="199"/>
    </row>
    <row r="29" spans="2:71" s="2" customFormat="1" ht="14.4" customHeight="1">
      <c r="B29" s="34"/>
      <c r="D29" s="25" t="s">
        <v>42</v>
      </c>
      <c r="F29" s="25" t="s">
        <v>43</v>
      </c>
      <c r="L29" s="212">
        <v>0.21</v>
      </c>
      <c r="M29" s="211"/>
      <c r="N29" s="211"/>
      <c r="O29" s="211"/>
      <c r="P29" s="211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ROUND(AV94, 2)</f>
        <v>0</v>
      </c>
      <c r="AL29" s="211"/>
      <c r="AM29" s="211"/>
      <c r="AN29" s="211"/>
      <c r="AO29" s="211"/>
      <c r="AR29" s="34"/>
      <c r="BE29" s="200"/>
    </row>
    <row r="30" spans="2:71" s="2" customFormat="1" ht="14.4" customHeight="1">
      <c r="B30" s="34"/>
      <c r="F30" s="25" t="s">
        <v>44</v>
      </c>
      <c r="L30" s="212">
        <v>0.12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4"/>
      <c r="BE30" s="200"/>
    </row>
    <row r="31" spans="2:71" s="2" customFormat="1" ht="14.4" hidden="1" customHeight="1">
      <c r="B31" s="34"/>
      <c r="F31" s="25" t="s">
        <v>45</v>
      </c>
      <c r="L31" s="212">
        <v>0.21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4"/>
      <c r="BE31" s="200"/>
    </row>
    <row r="32" spans="2:71" s="2" customFormat="1" ht="14.4" hidden="1" customHeight="1">
      <c r="B32" s="34"/>
      <c r="F32" s="25" t="s">
        <v>46</v>
      </c>
      <c r="L32" s="212">
        <v>0.12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4"/>
      <c r="BE32" s="200"/>
    </row>
    <row r="33" spans="2:57" s="2" customFormat="1" ht="14.4" hidden="1" customHeight="1">
      <c r="B33" s="34"/>
      <c r="F33" s="25" t="s">
        <v>47</v>
      </c>
      <c r="L33" s="212">
        <v>0</v>
      </c>
      <c r="M33" s="211"/>
      <c r="N33" s="211"/>
      <c r="O33" s="211"/>
      <c r="P33" s="211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4"/>
      <c r="BE33" s="200"/>
    </row>
    <row r="34" spans="2:57" s="1" customFormat="1" ht="6.9" customHeight="1">
      <c r="B34" s="30"/>
      <c r="AR34" s="30"/>
      <c r="BE34" s="199"/>
    </row>
    <row r="35" spans="2:57" s="1" customFormat="1" ht="25.95" customHeight="1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16" t="s">
        <v>50</v>
      </c>
      <c r="Y35" s="214"/>
      <c r="Z35" s="214"/>
      <c r="AA35" s="214"/>
      <c r="AB35" s="214"/>
      <c r="AC35" s="37"/>
      <c r="AD35" s="37"/>
      <c r="AE35" s="37"/>
      <c r="AF35" s="37"/>
      <c r="AG35" s="37"/>
      <c r="AH35" s="37"/>
      <c r="AI35" s="37"/>
      <c r="AJ35" s="37"/>
      <c r="AK35" s="213">
        <f>SUM(AK26:AK33)</f>
        <v>0</v>
      </c>
      <c r="AL35" s="214"/>
      <c r="AM35" s="214"/>
      <c r="AN35" s="214"/>
      <c r="AO35" s="215"/>
      <c r="AP35" s="35"/>
      <c r="AQ35" s="35"/>
      <c r="AR35" s="30"/>
    </row>
    <row r="36" spans="2:57" s="1" customFormat="1" ht="6.9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39" t="s">
        <v>51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52</v>
      </c>
      <c r="AI49" s="40"/>
      <c r="AJ49" s="40"/>
      <c r="AK49" s="40"/>
      <c r="AL49" s="40"/>
      <c r="AM49" s="40"/>
      <c r="AN49" s="40"/>
      <c r="AO49" s="40"/>
      <c r="AR49" s="30"/>
    </row>
    <row r="50" spans="2:44" ht="10.199999999999999">
      <c r="B50" s="18"/>
      <c r="AR50" s="18"/>
    </row>
    <row r="51" spans="2:44" ht="10.199999999999999">
      <c r="B51" s="18"/>
      <c r="AR51" s="18"/>
    </row>
    <row r="52" spans="2:44" ht="10.199999999999999">
      <c r="B52" s="18"/>
      <c r="AR52" s="18"/>
    </row>
    <row r="53" spans="2:44" ht="10.199999999999999">
      <c r="B53" s="18"/>
      <c r="AR53" s="18"/>
    </row>
    <row r="54" spans="2:44" ht="10.199999999999999">
      <c r="B54" s="18"/>
      <c r="AR54" s="18"/>
    </row>
    <row r="55" spans="2:44" ht="10.199999999999999">
      <c r="B55" s="18"/>
      <c r="AR55" s="18"/>
    </row>
    <row r="56" spans="2:44" ht="10.199999999999999">
      <c r="B56" s="18"/>
      <c r="AR56" s="18"/>
    </row>
    <row r="57" spans="2:44" ht="10.199999999999999">
      <c r="B57" s="18"/>
      <c r="AR57" s="18"/>
    </row>
    <row r="58" spans="2:44" ht="10.199999999999999">
      <c r="B58" s="18"/>
      <c r="AR58" s="18"/>
    </row>
    <row r="59" spans="2:44" ht="10.199999999999999">
      <c r="B59" s="18"/>
      <c r="AR59" s="18"/>
    </row>
    <row r="60" spans="2:44" s="1" customFormat="1" ht="13.2">
      <c r="B60" s="30"/>
      <c r="D60" s="41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53</v>
      </c>
      <c r="AI60" s="32"/>
      <c r="AJ60" s="32"/>
      <c r="AK60" s="32"/>
      <c r="AL60" s="32"/>
      <c r="AM60" s="41" t="s">
        <v>54</v>
      </c>
      <c r="AN60" s="32"/>
      <c r="AO60" s="32"/>
      <c r="AR60" s="30"/>
    </row>
    <row r="61" spans="2:44" ht="10.199999999999999">
      <c r="B61" s="18"/>
      <c r="AR61" s="18"/>
    </row>
    <row r="62" spans="2:44" ht="10.199999999999999">
      <c r="B62" s="18"/>
      <c r="AR62" s="18"/>
    </row>
    <row r="63" spans="2:44" ht="10.199999999999999">
      <c r="B63" s="18"/>
      <c r="AR63" s="18"/>
    </row>
    <row r="64" spans="2:44" s="1" customFormat="1" ht="13.2">
      <c r="B64" s="30"/>
      <c r="D64" s="39" t="s">
        <v>55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56</v>
      </c>
      <c r="AI64" s="40"/>
      <c r="AJ64" s="40"/>
      <c r="AK64" s="40"/>
      <c r="AL64" s="40"/>
      <c r="AM64" s="40"/>
      <c r="AN64" s="40"/>
      <c r="AO64" s="40"/>
      <c r="AR64" s="30"/>
    </row>
    <row r="65" spans="2:44" ht="10.199999999999999">
      <c r="B65" s="18"/>
      <c r="AR65" s="18"/>
    </row>
    <row r="66" spans="2:44" ht="10.199999999999999">
      <c r="B66" s="18"/>
      <c r="AR66" s="18"/>
    </row>
    <row r="67" spans="2:44" ht="10.199999999999999">
      <c r="B67" s="18"/>
      <c r="AR67" s="18"/>
    </row>
    <row r="68" spans="2:44" ht="10.199999999999999">
      <c r="B68" s="18"/>
      <c r="AR68" s="18"/>
    </row>
    <row r="69" spans="2:44" ht="10.199999999999999">
      <c r="B69" s="18"/>
      <c r="AR69" s="18"/>
    </row>
    <row r="70" spans="2:44" ht="10.199999999999999">
      <c r="B70" s="18"/>
      <c r="AR70" s="18"/>
    </row>
    <row r="71" spans="2:44" ht="10.199999999999999">
      <c r="B71" s="18"/>
      <c r="AR71" s="18"/>
    </row>
    <row r="72" spans="2:44" ht="10.199999999999999">
      <c r="B72" s="18"/>
      <c r="AR72" s="18"/>
    </row>
    <row r="73" spans="2:44" ht="10.199999999999999">
      <c r="B73" s="18"/>
      <c r="AR73" s="18"/>
    </row>
    <row r="74" spans="2:44" ht="10.199999999999999">
      <c r="B74" s="18"/>
      <c r="AR74" s="18"/>
    </row>
    <row r="75" spans="2:44" s="1" customFormat="1" ht="13.2">
      <c r="B75" s="30"/>
      <c r="D75" s="41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53</v>
      </c>
      <c r="AI75" s="32"/>
      <c r="AJ75" s="32"/>
      <c r="AK75" s="32"/>
      <c r="AL75" s="32"/>
      <c r="AM75" s="41" t="s">
        <v>54</v>
      </c>
      <c r="AN75" s="32"/>
      <c r="AO75" s="32"/>
      <c r="AR75" s="30"/>
    </row>
    <row r="76" spans="2:44" s="1" customFormat="1" ht="10.199999999999999">
      <c r="B76" s="30"/>
      <c r="AR76" s="30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" customHeight="1">
      <c r="B82" s="30"/>
      <c r="C82" s="19" t="s">
        <v>57</v>
      </c>
      <c r="AR82" s="30"/>
    </row>
    <row r="83" spans="1:91" s="1" customFormat="1" ht="6.9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2024/19</v>
      </c>
      <c r="AR84" s="46"/>
    </row>
    <row r="85" spans="1:91" s="4" customFormat="1" ht="36.9" customHeight="1">
      <c r="B85" s="47"/>
      <c r="C85" s="48" t="s">
        <v>16</v>
      </c>
      <c r="L85" s="179" t="str">
        <f>K6</f>
        <v>Lesní cesta Nad Bělidlem II. etapa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7"/>
    </row>
    <row r="86" spans="1:91" s="1" customFormat="1" ht="6.9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k.ú. Horní Staré Město, k.ú. Babí a k.ú. Libeč</v>
      </c>
      <c r="AI87" s="25" t="s">
        <v>22</v>
      </c>
      <c r="AM87" s="181">
        <f>IF(AN8= "","",AN8)</f>
        <v>45809</v>
      </c>
      <c r="AN87" s="181"/>
      <c r="AR87" s="30"/>
    </row>
    <row r="88" spans="1:91" s="1" customFormat="1" ht="6.9" customHeight="1">
      <c r="B88" s="30"/>
      <c r="AR88" s="30"/>
    </row>
    <row r="89" spans="1:91" s="1" customFormat="1" ht="15.15" customHeight="1">
      <c r="B89" s="30"/>
      <c r="C89" s="25" t="s">
        <v>23</v>
      </c>
      <c r="L89" s="3" t="str">
        <f>IF(E11= "","",E11)</f>
        <v>Česká lesnická akademie Trutnov</v>
      </c>
      <c r="AI89" s="25" t="s">
        <v>31</v>
      </c>
      <c r="AM89" s="182" t="str">
        <f>IF(E17="","",E17)</f>
        <v>Ing. Jiří Ježek</v>
      </c>
      <c r="AN89" s="183"/>
      <c r="AO89" s="183"/>
      <c r="AP89" s="183"/>
      <c r="AR89" s="30"/>
      <c r="AS89" s="184" t="s">
        <v>58</v>
      </c>
      <c r="AT89" s="185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30"/>
      <c r="C90" s="25" t="s">
        <v>29</v>
      </c>
      <c r="L90" s="3" t="str">
        <f>IF(E14= "Vyplň údaj","",E14)</f>
        <v/>
      </c>
      <c r="AI90" s="25" t="s">
        <v>36</v>
      </c>
      <c r="AM90" s="182" t="str">
        <f>IF(E20="","",E20)</f>
        <v>Ing. Jiří Ježek</v>
      </c>
      <c r="AN90" s="183"/>
      <c r="AO90" s="183"/>
      <c r="AP90" s="183"/>
      <c r="AR90" s="30"/>
      <c r="AS90" s="186"/>
      <c r="AT90" s="187"/>
      <c r="BD90" s="54"/>
    </row>
    <row r="91" spans="1:91" s="1" customFormat="1" ht="10.8" customHeight="1">
      <c r="B91" s="30"/>
      <c r="AR91" s="30"/>
      <c r="AS91" s="186"/>
      <c r="AT91" s="187"/>
      <c r="BD91" s="54"/>
    </row>
    <row r="92" spans="1:91" s="1" customFormat="1" ht="29.25" customHeight="1">
      <c r="B92" s="30"/>
      <c r="C92" s="188" t="s">
        <v>59</v>
      </c>
      <c r="D92" s="189"/>
      <c r="E92" s="189"/>
      <c r="F92" s="189"/>
      <c r="G92" s="189"/>
      <c r="H92" s="55"/>
      <c r="I92" s="191" t="s">
        <v>60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0" t="s">
        <v>61</v>
      </c>
      <c r="AH92" s="189"/>
      <c r="AI92" s="189"/>
      <c r="AJ92" s="189"/>
      <c r="AK92" s="189"/>
      <c r="AL92" s="189"/>
      <c r="AM92" s="189"/>
      <c r="AN92" s="191" t="s">
        <v>62</v>
      </c>
      <c r="AO92" s="189"/>
      <c r="AP92" s="192"/>
      <c r="AQ92" s="56" t="s">
        <v>63</v>
      </c>
      <c r="AR92" s="30"/>
      <c r="AS92" s="57" t="s">
        <v>64</v>
      </c>
      <c r="AT92" s="58" t="s">
        <v>65</v>
      </c>
      <c r="AU92" s="58" t="s">
        <v>66</v>
      </c>
      <c r="AV92" s="58" t="s">
        <v>67</v>
      </c>
      <c r="AW92" s="58" t="s">
        <v>68</v>
      </c>
      <c r="AX92" s="58" t="s">
        <v>69</v>
      </c>
      <c r="AY92" s="58" t="s">
        <v>70</v>
      </c>
      <c r="AZ92" s="58" t="s">
        <v>71</v>
      </c>
      <c r="BA92" s="58" t="s">
        <v>72</v>
      </c>
      <c r="BB92" s="58" t="s">
        <v>73</v>
      </c>
      <c r="BC92" s="58" t="s">
        <v>74</v>
      </c>
      <c r="BD92" s="59" t="s">
        <v>75</v>
      </c>
    </row>
    <row r="93" spans="1:91" s="1" customFormat="1" ht="10.8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1"/>
      <c r="C94" s="62" t="s">
        <v>76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6">
        <f>ROUND(SUM(AG95:AG100),2)</f>
        <v>0</v>
      </c>
      <c r="AH94" s="196"/>
      <c r="AI94" s="196"/>
      <c r="AJ94" s="196"/>
      <c r="AK94" s="196"/>
      <c r="AL94" s="196"/>
      <c r="AM94" s="196"/>
      <c r="AN94" s="197">
        <f t="shared" ref="AN94:AN100" si="0">SUM(AG94,AT94)</f>
        <v>0</v>
      </c>
      <c r="AO94" s="197"/>
      <c r="AP94" s="197"/>
      <c r="AQ94" s="65" t="s">
        <v>1</v>
      </c>
      <c r="AR94" s="61"/>
      <c r="AS94" s="66">
        <f>ROUND(SUM(AS95:AS100),2)</f>
        <v>0</v>
      </c>
      <c r="AT94" s="67">
        <f t="shared" ref="AT94:AT100" si="1">ROUND(SUM(AV94:AW94),2)</f>
        <v>0</v>
      </c>
      <c r="AU94" s="68">
        <f>ROUND(SUM(AU95:AU100),5)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ROUND(SUM(AZ95:AZ100),2)</f>
        <v>0</v>
      </c>
      <c r="BA94" s="67">
        <f>ROUND(SUM(BA95:BA100),2)</f>
        <v>0</v>
      </c>
      <c r="BB94" s="67">
        <f>ROUND(SUM(BB95:BB100),2)</f>
        <v>0</v>
      </c>
      <c r="BC94" s="67">
        <f>ROUND(SUM(BC95:BC100),2)</f>
        <v>0</v>
      </c>
      <c r="BD94" s="69">
        <f>ROUND(SUM(BD95:BD100),2)</f>
        <v>0</v>
      </c>
      <c r="BS94" s="70" t="s">
        <v>77</v>
      </c>
      <c r="BT94" s="70" t="s">
        <v>78</v>
      </c>
      <c r="BU94" s="71" t="s">
        <v>79</v>
      </c>
      <c r="BV94" s="70" t="s">
        <v>80</v>
      </c>
      <c r="BW94" s="70" t="s">
        <v>4</v>
      </c>
      <c r="BX94" s="70" t="s">
        <v>81</v>
      </c>
      <c r="CL94" s="70" t="s">
        <v>1</v>
      </c>
    </row>
    <row r="95" spans="1:91" s="6" customFormat="1" ht="16.5" customHeight="1">
      <c r="A95" s="72" t="s">
        <v>82</v>
      </c>
      <c r="B95" s="73"/>
      <c r="C95" s="74"/>
      <c r="D95" s="193" t="s">
        <v>83</v>
      </c>
      <c r="E95" s="193"/>
      <c r="F95" s="193"/>
      <c r="G95" s="193"/>
      <c r="H95" s="193"/>
      <c r="I95" s="75"/>
      <c r="J95" s="193" t="s">
        <v>84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94">
        <f>'001.12 - 1L 4,0-20'!J30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76" t="s">
        <v>85</v>
      </c>
      <c r="AR95" s="73"/>
      <c r="AS95" s="77">
        <v>0</v>
      </c>
      <c r="AT95" s="78">
        <f t="shared" si="1"/>
        <v>0</v>
      </c>
      <c r="AU95" s="79">
        <f>'001.12 - 1L 4,0-20'!P124</f>
        <v>0</v>
      </c>
      <c r="AV95" s="78">
        <f>'001.12 - 1L 4,0-20'!J33</f>
        <v>0</v>
      </c>
      <c r="AW95" s="78">
        <f>'001.12 - 1L 4,0-20'!J34</f>
        <v>0</v>
      </c>
      <c r="AX95" s="78">
        <f>'001.12 - 1L 4,0-20'!J35</f>
        <v>0</v>
      </c>
      <c r="AY95" s="78">
        <f>'001.12 - 1L 4,0-20'!J36</f>
        <v>0</v>
      </c>
      <c r="AZ95" s="78">
        <f>'001.12 - 1L 4,0-20'!F33</f>
        <v>0</v>
      </c>
      <c r="BA95" s="78">
        <f>'001.12 - 1L 4,0-20'!F34</f>
        <v>0</v>
      </c>
      <c r="BB95" s="78">
        <f>'001.12 - 1L 4,0-20'!F35</f>
        <v>0</v>
      </c>
      <c r="BC95" s="78">
        <f>'001.12 - 1L 4,0-20'!F36</f>
        <v>0</v>
      </c>
      <c r="BD95" s="80">
        <f>'001.12 - 1L 4,0-20'!F37</f>
        <v>0</v>
      </c>
      <c r="BT95" s="81" t="s">
        <v>86</v>
      </c>
      <c r="BV95" s="81" t="s">
        <v>80</v>
      </c>
      <c r="BW95" s="81" t="s">
        <v>87</v>
      </c>
      <c r="BX95" s="81" t="s">
        <v>4</v>
      </c>
      <c r="CL95" s="81" t="s">
        <v>1</v>
      </c>
      <c r="CM95" s="81" t="s">
        <v>88</v>
      </c>
    </row>
    <row r="96" spans="1:91" s="6" customFormat="1" ht="24.75" customHeight="1">
      <c r="A96" s="72" t="s">
        <v>82</v>
      </c>
      <c r="B96" s="73"/>
      <c r="C96" s="74"/>
      <c r="D96" s="193" t="s">
        <v>89</v>
      </c>
      <c r="E96" s="193"/>
      <c r="F96" s="193"/>
      <c r="G96" s="193"/>
      <c r="H96" s="193"/>
      <c r="I96" s="75"/>
      <c r="J96" s="193" t="s">
        <v>90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94">
        <f>'007.01 - zlepšení podloží...'!J30</f>
        <v>0</v>
      </c>
      <c r="AH96" s="195"/>
      <c r="AI96" s="195"/>
      <c r="AJ96" s="195"/>
      <c r="AK96" s="195"/>
      <c r="AL96" s="195"/>
      <c r="AM96" s="195"/>
      <c r="AN96" s="194">
        <f t="shared" si="0"/>
        <v>0</v>
      </c>
      <c r="AO96" s="195"/>
      <c r="AP96" s="195"/>
      <c r="AQ96" s="76" t="s">
        <v>85</v>
      </c>
      <c r="AR96" s="73"/>
      <c r="AS96" s="77">
        <v>0</v>
      </c>
      <c r="AT96" s="78">
        <f t="shared" si="1"/>
        <v>0</v>
      </c>
      <c r="AU96" s="79">
        <f>'007.01 - zlepšení podloží...'!P121</f>
        <v>0</v>
      </c>
      <c r="AV96" s="78">
        <f>'007.01 - zlepšení podloží...'!J33</f>
        <v>0</v>
      </c>
      <c r="AW96" s="78">
        <f>'007.01 - zlepšení podloží...'!J34</f>
        <v>0</v>
      </c>
      <c r="AX96" s="78">
        <f>'007.01 - zlepšení podloží...'!J35</f>
        <v>0</v>
      </c>
      <c r="AY96" s="78">
        <f>'007.01 - zlepšení podloží...'!J36</f>
        <v>0</v>
      </c>
      <c r="AZ96" s="78">
        <f>'007.01 - zlepšení podloží...'!F33</f>
        <v>0</v>
      </c>
      <c r="BA96" s="78">
        <f>'007.01 - zlepšení podloží...'!F34</f>
        <v>0</v>
      </c>
      <c r="BB96" s="78">
        <f>'007.01 - zlepšení podloží...'!F35</f>
        <v>0</v>
      </c>
      <c r="BC96" s="78">
        <f>'007.01 - zlepšení podloží...'!F36</f>
        <v>0</v>
      </c>
      <c r="BD96" s="80">
        <f>'007.01 - zlepšení podloží...'!F37</f>
        <v>0</v>
      </c>
      <c r="BT96" s="81" t="s">
        <v>86</v>
      </c>
      <c r="BV96" s="81" t="s">
        <v>80</v>
      </c>
      <c r="BW96" s="81" t="s">
        <v>91</v>
      </c>
      <c r="BX96" s="81" t="s">
        <v>4</v>
      </c>
      <c r="CL96" s="81" t="s">
        <v>1</v>
      </c>
      <c r="CM96" s="81" t="s">
        <v>88</v>
      </c>
    </row>
    <row r="97" spans="1:91" s="6" customFormat="1" ht="24.75" customHeight="1">
      <c r="A97" s="72" t="s">
        <v>82</v>
      </c>
      <c r="B97" s="73"/>
      <c r="C97" s="74"/>
      <c r="D97" s="193" t="s">
        <v>92</v>
      </c>
      <c r="E97" s="193"/>
      <c r="F97" s="193"/>
      <c r="G97" s="193"/>
      <c r="H97" s="193"/>
      <c r="I97" s="75"/>
      <c r="J97" s="193" t="s">
        <v>93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4">
        <f>'007.03 - hospodářský prop...'!J30</f>
        <v>0</v>
      </c>
      <c r="AH97" s="195"/>
      <c r="AI97" s="195"/>
      <c r="AJ97" s="195"/>
      <c r="AK97" s="195"/>
      <c r="AL97" s="195"/>
      <c r="AM97" s="195"/>
      <c r="AN97" s="194">
        <f t="shared" si="0"/>
        <v>0</v>
      </c>
      <c r="AO97" s="195"/>
      <c r="AP97" s="195"/>
      <c r="AQ97" s="76" t="s">
        <v>85</v>
      </c>
      <c r="AR97" s="73"/>
      <c r="AS97" s="77">
        <v>0</v>
      </c>
      <c r="AT97" s="78">
        <f t="shared" si="1"/>
        <v>0</v>
      </c>
      <c r="AU97" s="79">
        <f>'007.03 - hospodářský prop...'!P121</f>
        <v>0</v>
      </c>
      <c r="AV97" s="78">
        <f>'007.03 - hospodářský prop...'!J33</f>
        <v>0</v>
      </c>
      <c r="AW97" s="78">
        <f>'007.03 - hospodářský prop...'!J34</f>
        <v>0</v>
      </c>
      <c r="AX97" s="78">
        <f>'007.03 - hospodářský prop...'!J35</f>
        <v>0</v>
      </c>
      <c r="AY97" s="78">
        <f>'007.03 - hospodářský prop...'!J36</f>
        <v>0</v>
      </c>
      <c r="AZ97" s="78">
        <f>'007.03 - hospodářský prop...'!F33</f>
        <v>0</v>
      </c>
      <c r="BA97" s="78">
        <f>'007.03 - hospodářský prop...'!F34</f>
        <v>0</v>
      </c>
      <c r="BB97" s="78">
        <f>'007.03 - hospodářský prop...'!F35</f>
        <v>0</v>
      </c>
      <c r="BC97" s="78">
        <f>'007.03 - hospodářský prop...'!F36</f>
        <v>0</v>
      </c>
      <c r="BD97" s="80">
        <f>'007.03 - hospodářský prop...'!F37</f>
        <v>0</v>
      </c>
      <c r="BT97" s="81" t="s">
        <v>86</v>
      </c>
      <c r="BV97" s="81" t="s">
        <v>80</v>
      </c>
      <c r="BW97" s="81" t="s">
        <v>94</v>
      </c>
      <c r="BX97" s="81" t="s">
        <v>4</v>
      </c>
      <c r="CL97" s="81" t="s">
        <v>1</v>
      </c>
      <c r="CM97" s="81" t="s">
        <v>88</v>
      </c>
    </row>
    <row r="98" spans="1:91" s="6" customFormat="1" ht="24.75" customHeight="1">
      <c r="A98" s="72" t="s">
        <v>82</v>
      </c>
      <c r="B98" s="73"/>
      <c r="C98" s="74"/>
      <c r="D98" s="193" t="s">
        <v>95</v>
      </c>
      <c r="E98" s="193"/>
      <c r="F98" s="193"/>
      <c r="G98" s="193"/>
      <c r="H98" s="193"/>
      <c r="I98" s="75"/>
      <c r="J98" s="193" t="s">
        <v>96</v>
      </c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4">
        <f>'007.04 - trubní propustek...'!J30</f>
        <v>0</v>
      </c>
      <c r="AH98" s="195"/>
      <c r="AI98" s="195"/>
      <c r="AJ98" s="195"/>
      <c r="AK98" s="195"/>
      <c r="AL98" s="195"/>
      <c r="AM98" s="195"/>
      <c r="AN98" s="194">
        <f t="shared" si="0"/>
        <v>0</v>
      </c>
      <c r="AO98" s="195"/>
      <c r="AP98" s="195"/>
      <c r="AQ98" s="76" t="s">
        <v>85</v>
      </c>
      <c r="AR98" s="73"/>
      <c r="AS98" s="77">
        <v>0</v>
      </c>
      <c r="AT98" s="78">
        <f t="shared" si="1"/>
        <v>0</v>
      </c>
      <c r="AU98" s="79">
        <f>'007.04 - trubní propustek...'!P122</f>
        <v>0</v>
      </c>
      <c r="AV98" s="78">
        <f>'007.04 - trubní propustek...'!J33</f>
        <v>0</v>
      </c>
      <c r="AW98" s="78">
        <f>'007.04 - trubní propustek...'!J34</f>
        <v>0</v>
      </c>
      <c r="AX98" s="78">
        <f>'007.04 - trubní propustek...'!J35</f>
        <v>0</v>
      </c>
      <c r="AY98" s="78">
        <f>'007.04 - trubní propustek...'!J36</f>
        <v>0</v>
      </c>
      <c r="AZ98" s="78">
        <f>'007.04 - trubní propustek...'!F33</f>
        <v>0</v>
      </c>
      <c r="BA98" s="78">
        <f>'007.04 - trubní propustek...'!F34</f>
        <v>0</v>
      </c>
      <c r="BB98" s="78">
        <f>'007.04 - trubní propustek...'!F35</f>
        <v>0</v>
      </c>
      <c r="BC98" s="78">
        <f>'007.04 - trubní propustek...'!F36</f>
        <v>0</v>
      </c>
      <c r="BD98" s="80">
        <f>'007.04 - trubní propustek...'!F37</f>
        <v>0</v>
      </c>
      <c r="BT98" s="81" t="s">
        <v>86</v>
      </c>
      <c r="BV98" s="81" t="s">
        <v>80</v>
      </c>
      <c r="BW98" s="81" t="s">
        <v>97</v>
      </c>
      <c r="BX98" s="81" t="s">
        <v>4</v>
      </c>
      <c r="CL98" s="81" t="s">
        <v>1</v>
      </c>
      <c r="CM98" s="81" t="s">
        <v>88</v>
      </c>
    </row>
    <row r="99" spans="1:91" s="6" customFormat="1" ht="24.75" customHeight="1">
      <c r="A99" s="72" t="s">
        <v>82</v>
      </c>
      <c r="B99" s="73"/>
      <c r="C99" s="74"/>
      <c r="D99" s="193" t="s">
        <v>98</v>
      </c>
      <c r="E99" s="193"/>
      <c r="F99" s="193"/>
      <c r="G99" s="193"/>
      <c r="H99" s="193"/>
      <c r="I99" s="75"/>
      <c r="J99" s="193" t="s">
        <v>99</v>
      </c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4">
        <f>'007.16 - samostatný sjezd...'!J30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76" t="s">
        <v>85</v>
      </c>
      <c r="AR99" s="73"/>
      <c r="AS99" s="77">
        <v>0</v>
      </c>
      <c r="AT99" s="78">
        <f t="shared" si="1"/>
        <v>0</v>
      </c>
      <c r="AU99" s="79">
        <f>'007.16 - samostatný sjezd...'!P120</f>
        <v>0</v>
      </c>
      <c r="AV99" s="78">
        <f>'007.16 - samostatný sjezd...'!J33</f>
        <v>0</v>
      </c>
      <c r="AW99" s="78">
        <f>'007.16 - samostatný sjezd...'!J34</f>
        <v>0</v>
      </c>
      <c r="AX99" s="78">
        <f>'007.16 - samostatný sjezd...'!J35</f>
        <v>0</v>
      </c>
      <c r="AY99" s="78">
        <f>'007.16 - samostatný sjezd...'!J36</f>
        <v>0</v>
      </c>
      <c r="AZ99" s="78">
        <f>'007.16 - samostatný sjezd...'!F33</f>
        <v>0</v>
      </c>
      <c r="BA99" s="78">
        <f>'007.16 - samostatný sjezd...'!F34</f>
        <v>0</v>
      </c>
      <c r="BB99" s="78">
        <f>'007.16 - samostatný sjezd...'!F35</f>
        <v>0</v>
      </c>
      <c r="BC99" s="78">
        <f>'007.16 - samostatný sjezd...'!F36</f>
        <v>0</v>
      </c>
      <c r="BD99" s="80">
        <f>'007.16 - samostatný sjezd...'!F37</f>
        <v>0</v>
      </c>
      <c r="BT99" s="81" t="s">
        <v>86</v>
      </c>
      <c r="BV99" s="81" t="s">
        <v>80</v>
      </c>
      <c r="BW99" s="81" t="s">
        <v>100</v>
      </c>
      <c r="BX99" s="81" t="s">
        <v>4</v>
      </c>
      <c r="CL99" s="81" t="s">
        <v>1</v>
      </c>
      <c r="CM99" s="81" t="s">
        <v>88</v>
      </c>
    </row>
    <row r="100" spans="1:91" s="6" customFormat="1" ht="16.5" customHeight="1">
      <c r="A100" s="72" t="s">
        <v>82</v>
      </c>
      <c r="B100" s="73"/>
      <c r="C100" s="74"/>
      <c r="D100" s="193" t="s">
        <v>101</v>
      </c>
      <c r="E100" s="193"/>
      <c r="F100" s="193"/>
      <c r="G100" s="193"/>
      <c r="H100" s="193"/>
      <c r="I100" s="75"/>
      <c r="J100" s="193" t="s">
        <v>102</v>
      </c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4">
        <f>'007.20 - Výhybna'!J30</f>
        <v>0</v>
      </c>
      <c r="AH100" s="195"/>
      <c r="AI100" s="195"/>
      <c r="AJ100" s="195"/>
      <c r="AK100" s="195"/>
      <c r="AL100" s="195"/>
      <c r="AM100" s="195"/>
      <c r="AN100" s="194">
        <f t="shared" si="0"/>
        <v>0</v>
      </c>
      <c r="AO100" s="195"/>
      <c r="AP100" s="195"/>
      <c r="AQ100" s="76" t="s">
        <v>85</v>
      </c>
      <c r="AR100" s="73"/>
      <c r="AS100" s="82">
        <v>0</v>
      </c>
      <c r="AT100" s="83">
        <f t="shared" si="1"/>
        <v>0</v>
      </c>
      <c r="AU100" s="84">
        <f>'007.20 - Výhybna'!P120</f>
        <v>0</v>
      </c>
      <c r="AV100" s="83">
        <f>'007.20 - Výhybna'!J33</f>
        <v>0</v>
      </c>
      <c r="AW100" s="83">
        <f>'007.20 - Výhybna'!J34</f>
        <v>0</v>
      </c>
      <c r="AX100" s="83">
        <f>'007.20 - Výhybna'!J35</f>
        <v>0</v>
      </c>
      <c r="AY100" s="83">
        <f>'007.20 - Výhybna'!J36</f>
        <v>0</v>
      </c>
      <c r="AZ100" s="83">
        <f>'007.20 - Výhybna'!F33</f>
        <v>0</v>
      </c>
      <c r="BA100" s="83">
        <f>'007.20 - Výhybna'!F34</f>
        <v>0</v>
      </c>
      <c r="BB100" s="83">
        <f>'007.20 - Výhybna'!F35</f>
        <v>0</v>
      </c>
      <c r="BC100" s="83">
        <f>'007.20 - Výhybna'!F36</f>
        <v>0</v>
      </c>
      <c r="BD100" s="85">
        <f>'007.20 - Výhybna'!F37</f>
        <v>0</v>
      </c>
      <c r="BT100" s="81" t="s">
        <v>86</v>
      </c>
      <c r="BV100" s="81" t="s">
        <v>80</v>
      </c>
      <c r="BW100" s="81" t="s">
        <v>103</v>
      </c>
      <c r="BX100" s="81" t="s">
        <v>4</v>
      </c>
      <c r="CL100" s="81" t="s">
        <v>1</v>
      </c>
      <c r="CM100" s="81" t="s">
        <v>88</v>
      </c>
    </row>
    <row r="101" spans="1:91" s="1" customFormat="1" ht="30" customHeight="1">
      <c r="B101" s="30"/>
      <c r="AR101" s="30"/>
    </row>
    <row r="102" spans="1:91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30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01.12 - 1L 4,0-20'!C2" display="/" xr:uid="{00000000-0004-0000-0000-000000000000}"/>
    <hyperlink ref="A96" location="'007.01 - zlepšení podloží...'!C2" display="/" xr:uid="{00000000-0004-0000-0000-000001000000}"/>
    <hyperlink ref="A97" location="'007.03 - hospodářský prop...'!C2" display="/" xr:uid="{00000000-0004-0000-0000-000002000000}"/>
    <hyperlink ref="A98" location="'007.04 - trubní propustek...'!C2" display="/" xr:uid="{00000000-0004-0000-0000-000003000000}"/>
    <hyperlink ref="A99" location="'007.16 - samostatný sjezd...'!C2" display="/" xr:uid="{00000000-0004-0000-0000-000004000000}"/>
    <hyperlink ref="A100" location="'007.20 - Výhybna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87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106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ROUND(J124,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ROUND((SUM(BE124:BE216)),  2)</f>
        <v>0</v>
      </c>
      <c r="I33" s="90">
        <v>0.21</v>
      </c>
      <c r="J33" s="89">
        <f>ROUND(((SUM(BE124:BE216))*I33),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ROUND((SUM(BF124:BF216)),  2)</f>
        <v>0</v>
      </c>
      <c r="I34" s="90">
        <v>0.12</v>
      </c>
      <c r="J34" s="89">
        <f>ROUND(((SUM(BF124:BF216))*I34),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ROUND((SUM(BG124:BG216)),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ROUND((SUM(BH124:BH216)),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ROUND((SUM(BI124:BI216)),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001.12 - 1L 4,0/20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J124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J125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9" customFormat="1" ht="19.95" hidden="1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J180</f>
        <v>0</v>
      </c>
      <c r="L99" s="106"/>
    </row>
    <row r="100" spans="2:12" s="9" customFormat="1" ht="19.95" hidden="1" customHeight="1">
      <c r="B100" s="106"/>
      <c r="D100" s="107" t="s">
        <v>115</v>
      </c>
      <c r="E100" s="108"/>
      <c r="F100" s="108"/>
      <c r="G100" s="108"/>
      <c r="H100" s="108"/>
      <c r="I100" s="108"/>
      <c r="J100" s="109">
        <f>J203</f>
        <v>0</v>
      </c>
      <c r="L100" s="106"/>
    </row>
    <row r="101" spans="2:12" s="8" customFormat="1" ht="24.9" hidden="1" customHeight="1">
      <c r="B101" s="102"/>
      <c r="D101" s="103" t="s">
        <v>116</v>
      </c>
      <c r="E101" s="104"/>
      <c r="F101" s="104"/>
      <c r="G101" s="104"/>
      <c r="H101" s="104"/>
      <c r="I101" s="104"/>
      <c r="J101" s="105">
        <f>J206</f>
        <v>0</v>
      </c>
      <c r="L101" s="102"/>
    </row>
    <row r="102" spans="2:12" s="9" customFormat="1" ht="19.95" hidden="1" customHeight="1">
      <c r="B102" s="106"/>
      <c r="D102" s="107" t="s">
        <v>117</v>
      </c>
      <c r="E102" s="108"/>
      <c r="F102" s="108"/>
      <c r="G102" s="108"/>
      <c r="H102" s="108"/>
      <c r="I102" s="108"/>
      <c r="J102" s="109">
        <f>J207</f>
        <v>0</v>
      </c>
      <c r="L102" s="106"/>
    </row>
    <row r="103" spans="2:12" s="9" customFormat="1" ht="19.95" hidden="1" customHeight="1">
      <c r="B103" s="106"/>
      <c r="D103" s="107" t="s">
        <v>118</v>
      </c>
      <c r="E103" s="108"/>
      <c r="F103" s="108"/>
      <c r="G103" s="108"/>
      <c r="H103" s="108"/>
      <c r="I103" s="108"/>
      <c r="J103" s="109">
        <f>J213</f>
        <v>0</v>
      </c>
      <c r="L103" s="106"/>
    </row>
    <row r="104" spans="2:12" s="9" customFormat="1" ht="19.95" hidden="1" customHeight="1">
      <c r="B104" s="106"/>
      <c r="D104" s="107" t="s">
        <v>119</v>
      </c>
      <c r="E104" s="108"/>
      <c r="F104" s="108"/>
      <c r="G104" s="108"/>
      <c r="H104" s="108"/>
      <c r="I104" s="108"/>
      <c r="J104" s="109">
        <f>J215</f>
        <v>0</v>
      </c>
      <c r="L104" s="106"/>
    </row>
    <row r="105" spans="2:12" s="1" customFormat="1" ht="21.75" hidden="1" customHeight="1">
      <c r="B105" s="30"/>
      <c r="L105" s="30"/>
    </row>
    <row r="106" spans="2:12" s="1" customFormat="1" ht="6.9" hidden="1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07" spans="2:12" ht="10.199999999999999" hidden="1"/>
    <row r="108" spans="2:12" ht="10.199999999999999" hidden="1"/>
    <row r="109" spans="2:12" ht="10.199999999999999" hidden="1"/>
    <row r="110" spans="2:12" s="1" customFormat="1" ht="6.9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12" s="1" customFormat="1" ht="24.9" customHeight="1">
      <c r="B111" s="30"/>
      <c r="C111" s="19" t="s">
        <v>120</v>
      </c>
      <c r="L111" s="30"/>
    </row>
    <row r="112" spans="2:12" s="1" customFormat="1" ht="6.9" customHeight="1">
      <c r="B112" s="30"/>
      <c r="L112" s="30"/>
    </row>
    <row r="113" spans="2:65" s="1" customFormat="1" ht="12" customHeight="1">
      <c r="B113" s="30"/>
      <c r="C113" s="25" t="s">
        <v>16</v>
      </c>
      <c r="L113" s="30"/>
    </row>
    <row r="114" spans="2:65" s="1" customFormat="1" ht="16.5" customHeight="1">
      <c r="B114" s="30"/>
      <c r="E114" s="218" t="str">
        <f>E7</f>
        <v>Lesní cesta Nad Bělidlem II. etapa</v>
      </c>
      <c r="F114" s="219"/>
      <c r="G114" s="219"/>
      <c r="H114" s="219"/>
      <c r="L114" s="30"/>
    </row>
    <row r="115" spans="2:65" s="1" customFormat="1" ht="12" customHeight="1">
      <c r="B115" s="30"/>
      <c r="C115" s="25" t="s">
        <v>105</v>
      </c>
      <c r="L115" s="30"/>
    </row>
    <row r="116" spans="2:65" s="1" customFormat="1" ht="16.5" customHeight="1">
      <c r="B116" s="30"/>
      <c r="E116" s="179" t="str">
        <f>E9</f>
        <v>001.12 - 1L 4,0/20</v>
      </c>
      <c r="F116" s="220"/>
      <c r="G116" s="220"/>
      <c r="H116" s="220"/>
      <c r="L116" s="30"/>
    </row>
    <row r="117" spans="2:65" s="1" customFormat="1" ht="6.9" customHeight="1">
      <c r="B117" s="30"/>
      <c r="L117" s="30"/>
    </row>
    <row r="118" spans="2:65" s="1" customFormat="1" ht="12" customHeight="1">
      <c r="B118" s="30"/>
      <c r="C118" s="25" t="s">
        <v>20</v>
      </c>
      <c r="F118" s="23" t="str">
        <f>F12</f>
        <v>k.ú. Horní Staré Město, k.ú. Babí a k.ú. Libeč</v>
      </c>
      <c r="I118" s="25" t="s">
        <v>22</v>
      </c>
      <c r="J118" s="50">
        <f>IF(J12="","",J12)</f>
        <v>45809</v>
      </c>
      <c r="L118" s="30"/>
    </row>
    <row r="119" spans="2:65" s="1" customFormat="1" ht="6.9" customHeight="1">
      <c r="B119" s="30"/>
      <c r="L119" s="30"/>
    </row>
    <row r="120" spans="2:65" s="1" customFormat="1" ht="15.15" customHeight="1">
      <c r="B120" s="30"/>
      <c r="C120" s="25" t="s">
        <v>23</v>
      </c>
      <c r="F120" s="23" t="str">
        <f>E15</f>
        <v>Česká lesnická akademie Trutnov</v>
      </c>
      <c r="I120" s="25" t="s">
        <v>31</v>
      </c>
      <c r="J120" s="28" t="str">
        <f>E21</f>
        <v>Ing. Jiří Ježek</v>
      </c>
      <c r="L120" s="30"/>
    </row>
    <row r="121" spans="2:65" s="1" customFormat="1" ht="15.15" customHeight="1">
      <c r="B121" s="30"/>
      <c r="C121" s="25" t="s">
        <v>29</v>
      </c>
      <c r="F121" s="23" t="str">
        <f>IF(E18="","",E18)</f>
        <v>Vyplň údaj</v>
      </c>
      <c r="I121" s="25" t="s">
        <v>36</v>
      </c>
      <c r="J121" s="28" t="str">
        <f>E24</f>
        <v>Ing. Jiří Ježek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0"/>
      <c r="C123" s="111" t="s">
        <v>121</v>
      </c>
      <c r="D123" s="112" t="s">
        <v>63</v>
      </c>
      <c r="E123" s="112" t="s">
        <v>59</v>
      </c>
      <c r="F123" s="112" t="s">
        <v>60</v>
      </c>
      <c r="G123" s="112" t="s">
        <v>122</v>
      </c>
      <c r="H123" s="112" t="s">
        <v>123</v>
      </c>
      <c r="I123" s="112" t="s">
        <v>124</v>
      </c>
      <c r="J123" s="112" t="s">
        <v>109</v>
      </c>
      <c r="K123" s="113" t="s">
        <v>125</v>
      </c>
      <c r="L123" s="110"/>
      <c r="M123" s="57" t="s">
        <v>1</v>
      </c>
      <c r="N123" s="58" t="s">
        <v>42</v>
      </c>
      <c r="O123" s="58" t="s">
        <v>126</v>
      </c>
      <c r="P123" s="58" t="s">
        <v>127</v>
      </c>
      <c r="Q123" s="58" t="s">
        <v>128</v>
      </c>
      <c r="R123" s="58" t="s">
        <v>129</v>
      </c>
      <c r="S123" s="58" t="s">
        <v>130</v>
      </c>
      <c r="T123" s="59" t="s">
        <v>131</v>
      </c>
    </row>
    <row r="124" spans="2:65" s="1" customFormat="1" ht="22.8" customHeight="1">
      <c r="B124" s="30"/>
      <c r="C124" s="62" t="s">
        <v>132</v>
      </c>
      <c r="J124" s="114">
        <f>BK124</f>
        <v>0</v>
      </c>
      <c r="L124" s="30"/>
      <c r="M124" s="60"/>
      <c r="N124" s="51"/>
      <c r="O124" s="51"/>
      <c r="P124" s="115">
        <f>P125+P206</f>
        <v>0</v>
      </c>
      <c r="Q124" s="51"/>
      <c r="R124" s="115">
        <f>R125+R206</f>
        <v>3048.4724704</v>
      </c>
      <c r="S124" s="51"/>
      <c r="T124" s="116">
        <f>T125+T206</f>
        <v>741.08759999999995</v>
      </c>
      <c r="AT124" s="15" t="s">
        <v>77</v>
      </c>
      <c r="AU124" s="15" t="s">
        <v>111</v>
      </c>
      <c r="BK124" s="117">
        <f>BK125+BK206</f>
        <v>0</v>
      </c>
    </row>
    <row r="125" spans="2:65" s="11" customFormat="1" ht="25.95" customHeight="1">
      <c r="B125" s="118"/>
      <c r="D125" s="119" t="s">
        <v>77</v>
      </c>
      <c r="E125" s="120" t="s">
        <v>133</v>
      </c>
      <c r="F125" s="120" t="s">
        <v>134</v>
      </c>
      <c r="I125" s="121"/>
      <c r="J125" s="122">
        <f>BK125</f>
        <v>0</v>
      </c>
      <c r="L125" s="118"/>
      <c r="M125" s="123"/>
      <c r="P125" s="124">
        <f>P126+P180+P203</f>
        <v>0</v>
      </c>
      <c r="R125" s="124">
        <f>R126+R180+R203</f>
        <v>3048.4724704</v>
      </c>
      <c r="T125" s="125">
        <f>T126+T180+T203</f>
        <v>741.08759999999995</v>
      </c>
      <c r="AR125" s="119" t="s">
        <v>86</v>
      </c>
      <c r="AT125" s="126" t="s">
        <v>77</v>
      </c>
      <c r="AU125" s="126" t="s">
        <v>78</v>
      </c>
      <c r="AY125" s="119" t="s">
        <v>135</v>
      </c>
      <c r="BK125" s="127">
        <f>BK126+BK180+BK203</f>
        <v>0</v>
      </c>
    </row>
    <row r="126" spans="2:65" s="11" customFormat="1" ht="22.8" customHeight="1">
      <c r="B126" s="118"/>
      <c r="D126" s="119" t="s">
        <v>77</v>
      </c>
      <c r="E126" s="128" t="s">
        <v>86</v>
      </c>
      <c r="F126" s="128" t="s">
        <v>136</v>
      </c>
      <c r="I126" s="121"/>
      <c r="J126" s="129">
        <f>BK126</f>
        <v>0</v>
      </c>
      <c r="L126" s="118"/>
      <c r="M126" s="123"/>
      <c r="P126" s="124">
        <f>SUM(P127:P179)</f>
        <v>0</v>
      </c>
      <c r="R126" s="124">
        <f>SUM(R127:R179)</f>
        <v>0</v>
      </c>
      <c r="T126" s="125">
        <f>SUM(T127:T179)</f>
        <v>741.08759999999995</v>
      </c>
      <c r="AR126" s="119" t="s">
        <v>86</v>
      </c>
      <c r="AT126" s="126" t="s">
        <v>77</v>
      </c>
      <c r="AU126" s="126" t="s">
        <v>86</v>
      </c>
      <c r="AY126" s="119" t="s">
        <v>135</v>
      </c>
      <c r="BK126" s="127">
        <f>SUM(BK127:BK179)</f>
        <v>0</v>
      </c>
    </row>
    <row r="127" spans="2:65" s="1" customFormat="1" ht="16.5" customHeight="1">
      <c r="B127" s="130"/>
      <c r="C127" s="131" t="s">
        <v>86</v>
      </c>
      <c r="D127" s="131" t="s">
        <v>137</v>
      </c>
      <c r="E127" s="132" t="s">
        <v>138</v>
      </c>
      <c r="F127" s="133" t="s">
        <v>139</v>
      </c>
      <c r="G127" s="134" t="s">
        <v>140</v>
      </c>
      <c r="H127" s="135">
        <v>49</v>
      </c>
      <c r="I127" s="136"/>
      <c r="J127" s="137">
        <f>ROUND(I127*H127,2)</f>
        <v>0</v>
      </c>
      <c r="K127" s="133" t="s">
        <v>141</v>
      </c>
      <c r="L127" s="30"/>
      <c r="M127" s="138" t="s">
        <v>1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142</v>
      </c>
      <c r="AT127" s="142" t="s">
        <v>137</v>
      </c>
      <c r="AU127" s="142" t="s">
        <v>88</v>
      </c>
      <c r="AY127" s="15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86</v>
      </c>
      <c r="BK127" s="143">
        <f>ROUND(I127*H127,2)</f>
        <v>0</v>
      </c>
      <c r="BL127" s="15" t="s">
        <v>142</v>
      </c>
      <c r="BM127" s="142" t="s">
        <v>143</v>
      </c>
    </row>
    <row r="128" spans="2:65" s="12" customFormat="1" ht="10.199999999999999">
      <c r="B128" s="144"/>
      <c r="D128" s="145" t="s">
        <v>144</v>
      </c>
      <c r="E128" s="146" t="s">
        <v>1</v>
      </c>
      <c r="F128" s="147" t="s">
        <v>145</v>
      </c>
      <c r="H128" s="148">
        <v>49</v>
      </c>
      <c r="I128" s="149"/>
      <c r="L128" s="144"/>
      <c r="M128" s="150"/>
      <c r="T128" s="151"/>
      <c r="AT128" s="146" t="s">
        <v>144</v>
      </c>
      <c r="AU128" s="146" t="s">
        <v>88</v>
      </c>
      <c r="AV128" s="12" t="s">
        <v>88</v>
      </c>
      <c r="AW128" s="12" t="s">
        <v>35</v>
      </c>
      <c r="AX128" s="12" t="s">
        <v>78</v>
      </c>
      <c r="AY128" s="146" t="s">
        <v>135</v>
      </c>
    </row>
    <row r="129" spans="2:65" s="13" customFormat="1" ht="10.199999999999999">
      <c r="B129" s="152"/>
      <c r="D129" s="145" t="s">
        <v>144</v>
      </c>
      <c r="E129" s="153" t="s">
        <v>1</v>
      </c>
      <c r="F129" s="154" t="s">
        <v>146</v>
      </c>
      <c r="H129" s="155">
        <v>49</v>
      </c>
      <c r="I129" s="156"/>
      <c r="L129" s="152"/>
      <c r="M129" s="157"/>
      <c r="T129" s="158"/>
      <c r="AT129" s="153" t="s">
        <v>144</v>
      </c>
      <c r="AU129" s="153" t="s">
        <v>88</v>
      </c>
      <c r="AV129" s="13" t="s">
        <v>142</v>
      </c>
      <c r="AW129" s="13" t="s">
        <v>35</v>
      </c>
      <c r="AX129" s="13" t="s">
        <v>86</v>
      </c>
      <c r="AY129" s="153" t="s">
        <v>135</v>
      </c>
    </row>
    <row r="130" spans="2:65" s="1" customFormat="1" ht="16.5" customHeight="1">
      <c r="B130" s="130"/>
      <c r="C130" s="131" t="s">
        <v>88</v>
      </c>
      <c r="D130" s="131" t="s">
        <v>137</v>
      </c>
      <c r="E130" s="132" t="s">
        <v>147</v>
      </c>
      <c r="F130" s="133" t="s">
        <v>148</v>
      </c>
      <c r="G130" s="134" t="s">
        <v>140</v>
      </c>
      <c r="H130" s="135">
        <v>58</v>
      </c>
      <c r="I130" s="136"/>
      <c r="J130" s="137">
        <f>ROUND(I130*H130,2)</f>
        <v>0</v>
      </c>
      <c r="K130" s="133" t="s">
        <v>141</v>
      </c>
      <c r="L130" s="30"/>
      <c r="M130" s="138" t="s">
        <v>1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142</v>
      </c>
      <c r="AT130" s="142" t="s">
        <v>137</v>
      </c>
      <c r="AU130" s="142" t="s">
        <v>88</v>
      </c>
      <c r="AY130" s="15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86</v>
      </c>
      <c r="BK130" s="143">
        <f>ROUND(I130*H130,2)</f>
        <v>0</v>
      </c>
      <c r="BL130" s="15" t="s">
        <v>142</v>
      </c>
      <c r="BM130" s="142" t="s">
        <v>149</v>
      </c>
    </row>
    <row r="131" spans="2:65" s="12" customFormat="1" ht="10.199999999999999">
      <c r="B131" s="144"/>
      <c r="D131" s="145" t="s">
        <v>144</v>
      </c>
      <c r="E131" s="146" t="s">
        <v>1</v>
      </c>
      <c r="F131" s="147" t="s">
        <v>150</v>
      </c>
      <c r="H131" s="148">
        <v>58</v>
      </c>
      <c r="I131" s="149"/>
      <c r="L131" s="144"/>
      <c r="M131" s="150"/>
      <c r="T131" s="151"/>
      <c r="AT131" s="146" t="s">
        <v>144</v>
      </c>
      <c r="AU131" s="146" t="s">
        <v>88</v>
      </c>
      <c r="AV131" s="12" t="s">
        <v>88</v>
      </c>
      <c r="AW131" s="12" t="s">
        <v>35</v>
      </c>
      <c r="AX131" s="12" t="s">
        <v>78</v>
      </c>
      <c r="AY131" s="146" t="s">
        <v>135</v>
      </c>
    </row>
    <row r="132" spans="2:65" s="13" customFormat="1" ht="10.199999999999999">
      <c r="B132" s="152"/>
      <c r="D132" s="145" t="s">
        <v>144</v>
      </c>
      <c r="E132" s="153" t="s">
        <v>1</v>
      </c>
      <c r="F132" s="154" t="s">
        <v>146</v>
      </c>
      <c r="H132" s="155">
        <v>58</v>
      </c>
      <c r="I132" s="156"/>
      <c r="L132" s="152"/>
      <c r="M132" s="157"/>
      <c r="T132" s="158"/>
      <c r="AT132" s="153" t="s">
        <v>144</v>
      </c>
      <c r="AU132" s="153" t="s">
        <v>88</v>
      </c>
      <c r="AV132" s="13" t="s">
        <v>142</v>
      </c>
      <c r="AW132" s="13" t="s">
        <v>35</v>
      </c>
      <c r="AX132" s="13" t="s">
        <v>86</v>
      </c>
      <c r="AY132" s="153" t="s">
        <v>135</v>
      </c>
    </row>
    <row r="133" spans="2:65" s="1" customFormat="1" ht="16.5" customHeight="1">
      <c r="B133" s="130"/>
      <c r="C133" s="131" t="s">
        <v>151</v>
      </c>
      <c r="D133" s="131" t="s">
        <v>137</v>
      </c>
      <c r="E133" s="132" t="s">
        <v>152</v>
      </c>
      <c r="F133" s="133" t="s">
        <v>153</v>
      </c>
      <c r="G133" s="134" t="s">
        <v>140</v>
      </c>
      <c r="H133" s="135">
        <v>46</v>
      </c>
      <c r="I133" s="136"/>
      <c r="J133" s="137">
        <f>ROUND(I133*H133,2)</f>
        <v>0</v>
      </c>
      <c r="K133" s="133" t="s">
        <v>141</v>
      </c>
      <c r="L133" s="30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142</v>
      </c>
      <c r="AT133" s="142" t="s">
        <v>137</v>
      </c>
      <c r="AU133" s="142" t="s">
        <v>88</v>
      </c>
      <c r="AY133" s="15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86</v>
      </c>
      <c r="BK133" s="143">
        <f>ROUND(I133*H133,2)</f>
        <v>0</v>
      </c>
      <c r="BL133" s="15" t="s">
        <v>142</v>
      </c>
      <c r="BM133" s="142" t="s">
        <v>154</v>
      </c>
    </row>
    <row r="134" spans="2:65" s="12" customFormat="1" ht="10.199999999999999">
      <c r="B134" s="144"/>
      <c r="D134" s="145" t="s">
        <v>144</v>
      </c>
      <c r="E134" s="146" t="s">
        <v>1</v>
      </c>
      <c r="F134" s="147" t="s">
        <v>155</v>
      </c>
      <c r="H134" s="148">
        <v>46</v>
      </c>
      <c r="I134" s="149"/>
      <c r="L134" s="144"/>
      <c r="M134" s="150"/>
      <c r="T134" s="151"/>
      <c r="AT134" s="146" t="s">
        <v>144</v>
      </c>
      <c r="AU134" s="146" t="s">
        <v>88</v>
      </c>
      <c r="AV134" s="12" t="s">
        <v>88</v>
      </c>
      <c r="AW134" s="12" t="s">
        <v>35</v>
      </c>
      <c r="AX134" s="12" t="s">
        <v>78</v>
      </c>
      <c r="AY134" s="146" t="s">
        <v>135</v>
      </c>
    </row>
    <row r="135" spans="2:65" s="13" customFormat="1" ht="10.199999999999999">
      <c r="B135" s="152"/>
      <c r="D135" s="145" t="s">
        <v>144</v>
      </c>
      <c r="E135" s="153" t="s">
        <v>1</v>
      </c>
      <c r="F135" s="154" t="s">
        <v>146</v>
      </c>
      <c r="H135" s="155">
        <v>46</v>
      </c>
      <c r="I135" s="156"/>
      <c r="L135" s="152"/>
      <c r="M135" s="157"/>
      <c r="T135" s="158"/>
      <c r="AT135" s="153" t="s">
        <v>144</v>
      </c>
      <c r="AU135" s="153" t="s">
        <v>88</v>
      </c>
      <c r="AV135" s="13" t="s">
        <v>142</v>
      </c>
      <c r="AW135" s="13" t="s">
        <v>35</v>
      </c>
      <c r="AX135" s="13" t="s">
        <v>86</v>
      </c>
      <c r="AY135" s="153" t="s">
        <v>135</v>
      </c>
    </row>
    <row r="136" spans="2:65" s="1" customFormat="1" ht="16.5" customHeight="1">
      <c r="B136" s="130"/>
      <c r="C136" s="131" t="s">
        <v>142</v>
      </c>
      <c r="D136" s="131" t="s">
        <v>137</v>
      </c>
      <c r="E136" s="132" t="s">
        <v>156</v>
      </c>
      <c r="F136" s="133" t="s">
        <v>157</v>
      </c>
      <c r="G136" s="134" t="s">
        <v>140</v>
      </c>
      <c r="H136" s="135">
        <v>12</v>
      </c>
      <c r="I136" s="136"/>
      <c r="J136" s="137">
        <f>ROUND(I136*H136,2)</f>
        <v>0</v>
      </c>
      <c r="K136" s="133" t="s">
        <v>141</v>
      </c>
      <c r="L136" s="30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142</v>
      </c>
      <c r="AT136" s="142" t="s">
        <v>137</v>
      </c>
      <c r="AU136" s="142" t="s">
        <v>88</v>
      </c>
      <c r="AY136" s="15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86</v>
      </c>
      <c r="BK136" s="143">
        <f>ROUND(I136*H136,2)</f>
        <v>0</v>
      </c>
      <c r="BL136" s="15" t="s">
        <v>142</v>
      </c>
      <c r="BM136" s="142" t="s">
        <v>158</v>
      </c>
    </row>
    <row r="137" spans="2:65" s="12" customFormat="1" ht="10.199999999999999">
      <c r="B137" s="144"/>
      <c r="D137" s="145" t="s">
        <v>144</v>
      </c>
      <c r="E137" s="146" t="s">
        <v>1</v>
      </c>
      <c r="F137" s="147" t="s">
        <v>159</v>
      </c>
      <c r="H137" s="148">
        <v>12</v>
      </c>
      <c r="I137" s="149"/>
      <c r="L137" s="144"/>
      <c r="M137" s="150"/>
      <c r="T137" s="151"/>
      <c r="AT137" s="146" t="s">
        <v>144</v>
      </c>
      <c r="AU137" s="146" t="s">
        <v>88</v>
      </c>
      <c r="AV137" s="12" t="s">
        <v>88</v>
      </c>
      <c r="AW137" s="12" t="s">
        <v>35</v>
      </c>
      <c r="AX137" s="12" t="s">
        <v>78</v>
      </c>
      <c r="AY137" s="146" t="s">
        <v>135</v>
      </c>
    </row>
    <row r="138" spans="2:65" s="13" customFormat="1" ht="10.199999999999999">
      <c r="B138" s="152"/>
      <c r="D138" s="145" t="s">
        <v>144</v>
      </c>
      <c r="E138" s="153" t="s">
        <v>1</v>
      </c>
      <c r="F138" s="154" t="s">
        <v>146</v>
      </c>
      <c r="H138" s="155">
        <v>12</v>
      </c>
      <c r="I138" s="156"/>
      <c r="L138" s="152"/>
      <c r="M138" s="157"/>
      <c r="T138" s="158"/>
      <c r="AT138" s="153" t="s">
        <v>144</v>
      </c>
      <c r="AU138" s="153" t="s">
        <v>88</v>
      </c>
      <c r="AV138" s="13" t="s">
        <v>142</v>
      </c>
      <c r="AW138" s="13" t="s">
        <v>35</v>
      </c>
      <c r="AX138" s="13" t="s">
        <v>86</v>
      </c>
      <c r="AY138" s="153" t="s">
        <v>135</v>
      </c>
    </row>
    <row r="139" spans="2:65" s="1" customFormat="1" ht="16.5" customHeight="1">
      <c r="B139" s="130"/>
      <c r="C139" s="131" t="s">
        <v>160</v>
      </c>
      <c r="D139" s="131" t="s">
        <v>137</v>
      </c>
      <c r="E139" s="132" t="s">
        <v>161</v>
      </c>
      <c r="F139" s="133" t="s">
        <v>162</v>
      </c>
      <c r="G139" s="134" t="s">
        <v>140</v>
      </c>
      <c r="H139" s="135">
        <v>1</v>
      </c>
      <c r="I139" s="136"/>
      <c r="J139" s="137">
        <f>ROUND(I139*H139,2)</f>
        <v>0</v>
      </c>
      <c r="K139" s="133" t="s">
        <v>141</v>
      </c>
      <c r="L139" s="30"/>
      <c r="M139" s="138" t="s">
        <v>1</v>
      </c>
      <c r="N139" s="139" t="s">
        <v>43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142</v>
      </c>
      <c r="AT139" s="142" t="s">
        <v>137</v>
      </c>
      <c r="AU139" s="142" t="s">
        <v>88</v>
      </c>
      <c r="AY139" s="15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86</v>
      </c>
      <c r="BK139" s="143">
        <f>ROUND(I139*H139,2)</f>
        <v>0</v>
      </c>
      <c r="BL139" s="15" t="s">
        <v>142</v>
      </c>
      <c r="BM139" s="142" t="s">
        <v>163</v>
      </c>
    </row>
    <row r="140" spans="2:65" s="12" customFormat="1" ht="10.199999999999999">
      <c r="B140" s="144"/>
      <c r="D140" s="145" t="s">
        <v>144</v>
      </c>
      <c r="E140" s="146" t="s">
        <v>1</v>
      </c>
      <c r="F140" s="147" t="s">
        <v>164</v>
      </c>
      <c r="H140" s="148">
        <v>1</v>
      </c>
      <c r="I140" s="149"/>
      <c r="L140" s="144"/>
      <c r="M140" s="150"/>
      <c r="T140" s="151"/>
      <c r="AT140" s="146" t="s">
        <v>144</v>
      </c>
      <c r="AU140" s="146" t="s">
        <v>88</v>
      </c>
      <c r="AV140" s="12" t="s">
        <v>88</v>
      </c>
      <c r="AW140" s="12" t="s">
        <v>35</v>
      </c>
      <c r="AX140" s="12" t="s">
        <v>78</v>
      </c>
      <c r="AY140" s="146" t="s">
        <v>135</v>
      </c>
    </row>
    <row r="141" spans="2:65" s="13" customFormat="1" ht="10.199999999999999">
      <c r="B141" s="152"/>
      <c r="D141" s="145" t="s">
        <v>144</v>
      </c>
      <c r="E141" s="153" t="s">
        <v>1</v>
      </c>
      <c r="F141" s="154" t="s">
        <v>146</v>
      </c>
      <c r="H141" s="155">
        <v>1</v>
      </c>
      <c r="I141" s="156"/>
      <c r="L141" s="152"/>
      <c r="M141" s="157"/>
      <c r="T141" s="158"/>
      <c r="AT141" s="153" t="s">
        <v>144</v>
      </c>
      <c r="AU141" s="153" t="s">
        <v>88</v>
      </c>
      <c r="AV141" s="13" t="s">
        <v>142</v>
      </c>
      <c r="AW141" s="13" t="s">
        <v>35</v>
      </c>
      <c r="AX141" s="13" t="s">
        <v>86</v>
      </c>
      <c r="AY141" s="153" t="s">
        <v>135</v>
      </c>
    </row>
    <row r="142" spans="2:65" s="1" customFormat="1" ht="16.5" customHeight="1">
      <c r="B142" s="130"/>
      <c r="C142" s="131" t="s">
        <v>165</v>
      </c>
      <c r="D142" s="131" t="s">
        <v>137</v>
      </c>
      <c r="E142" s="132" t="s">
        <v>166</v>
      </c>
      <c r="F142" s="133" t="s">
        <v>167</v>
      </c>
      <c r="G142" s="134" t="s">
        <v>168</v>
      </c>
      <c r="H142" s="135">
        <v>3368.58</v>
      </c>
      <c r="I142" s="136"/>
      <c r="J142" s="137">
        <f>ROUND(I142*H142,2)</f>
        <v>0</v>
      </c>
      <c r="K142" s="133" t="s">
        <v>141</v>
      </c>
      <c r="L142" s="30"/>
      <c r="M142" s="138" t="s">
        <v>1</v>
      </c>
      <c r="N142" s="139" t="s">
        <v>43</v>
      </c>
      <c r="P142" s="140">
        <f>O142*H142</f>
        <v>0</v>
      </c>
      <c r="Q142" s="140">
        <v>0</v>
      </c>
      <c r="R142" s="140">
        <f>Q142*H142</f>
        <v>0</v>
      </c>
      <c r="S142" s="140">
        <v>0.22</v>
      </c>
      <c r="T142" s="141">
        <f>S142*H142</f>
        <v>741.08759999999995</v>
      </c>
      <c r="AR142" s="142" t="s">
        <v>142</v>
      </c>
      <c r="AT142" s="142" t="s">
        <v>137</v>
      </c>
      <c r="AU142" s="142" t="s">
        <v>88</v>
      </c>
      <c r="AY142" s="15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86</v>
      </c>
      <c r="BK142" s="143">
        <f>ROUND(I142*H142,2)</f>
        <v>0</v>
      </c>
      <c r="BL142" s="15" t="s">
        <v>142</v>
      </c>
      <c r="BM142" s="142" t="s">
        <v>169</v>
      </c>
    </row>
    <row r="143" spans="2:65" s="12" customFormat="1" ht="10.199999999999999">
      <c r="B143" s="144"/>
      <c r="D143" s="145" t="s">
        <v>144</v>
      </c>
      <c r="E143" s="146" t="s">
        <v>1</v>
      </c>
      <c r="F143" s="147" t="s">
        <v>170</v>
      </c>
      <c r="H143" s="148">
        <v>3368.58</v>
      </c>
      <c r="I143" s="149"/>
      <c r="L143" s="144"/>
      <c r="M143" s="150"/>
      <c r="T143" s="151"/>
      <c r="AT143" s="146" t="s">
        <v>144</v>
      </c>
      <c r="AU143" s="146" t="s">
        <v>88</v>
      </c>
      <c r="AV143" s="12" t="s">
        <v>88</v>
      </c>
      <c r="AW143" s="12" t="s">
        <v>35</v>
      </c>
      <c r="AX143" s="12" t="s">
        <v>78</v>
      </c>
      <c r="AY143" s="146" t="s">
        <v>135</v>
      </c>
    </row>
    <row r="144" spans="2:65" s="13" customFormat="1" ht="10.199999999999999">
      <c r="B144" s="152"/>
      <c r="D144" s="145" t="s">
        <v>144</v>
      </c>
      <c r="E144" s="153" t="s">
        <v>1</v>
      </c>
      <c r="F144" s="154" t="s">
        <v>146</v>
      </c>
      <c r="H144" s="155">
        <v>3368.58</v>
      </c>
      <c r="I144" s="156"/>
      <c r="L144" s="152"/>
      <c r="M144" s="157"/>
      <c r="T144" s="158"/>
      <c r="AT144" s="153" t="s">
        <v>144</v>
      </c>
      <c r="AU144" s="153" t="s">
        <v>88</v>
      </c>
      <c r="AV144" s="13" t="s">
        <v>142</v>
      </c>
      <c r="AW144" s="13" t="s">
        <v>35</v>
      </c>
      <c r="AX144" s="13" t="s">
        <v>86</v>
      </c>
      <c r="AY144" s="153" t="s">
        <v>135</v>
      </c>
    </row>
    <row r="145" spans="2:65" s="1" customFormat="1" ht="21.75" customHeight="1">
      <c r="B145" s="130"/>
      <c r="C145" s="131" t="s">
        <v>171</v>
      </c>
      <c r="D145" s="131" t="s">
        <v>137</v>
      </c>
      <c r="E145" s="132" t="s">
        <v>172</v>
      </c>
      <c r="F145" s="133" t="s">
        <v>173</v>
      </c>
      <c r="G145" s="134" t="s">
        <v>174</v>
      </c>
      <c r="H145" s="135">
        <v>2899.47</v>
      </c>
      <c r="I145" s="136"/>
      <c r="J145" s="137">
        <f>ROUND(I145*H145,2)</f>
        <v>0</v>
      </c>
      <c r="K145" s="133" t="s">
        <v>141</v>
      </c>
      <c r="L145" s="30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142</v>
      </c>
      <c r="AT145" s="142" t="s">
        <v>137</v>
      </c>
      <c r="AU145" s="142" t="s">
        <v>88</v>
      </c>
      <c r="AY145" s="15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86</v>
      </c>
      <c r="BK145" s="143">
        <f>ROUND(I145*H145,2)</f>
        <v>0</v>
      </c>
      <c r="BL145" s="15" t="s">
        <v>142</v>
      </c>
      <c r="BM145" s="142" t="s">
        <v>175</v>
      </c>
    </row>
    <row r="146" spans="2:65" s="12" customFormat="1" ht="10.199999999999999">
      <c r="B146" s="144"/>
      <c r="D146" s="145" t="s">
        <v>144</v>
      </c>
      <c r="E146" s="146" t="s">
        <v>1</v>
      </c>
      <c r="F146" s="147" t="s">
        <v>176</v>
      </c>
      <c r="H146" s="148">
        <v>2899.47</v>
      </c>
      <c r="I146" s="149"/>
      <c r="L146" s="144"/>
      <c r="M146" s="150"/>
      <c r="T146" s="151"/>
      <c r="AT146" s="146" t="s">
        <v>144</v>
      </c>
      <c r="AU146" s="146" t="s">
        <v>88</v>
      </c>
      <c r="AV146" s="12" t="s">
        <v>88</v>
      </c>
      <c r="AW146" s="12" t="s">
        <v>35</v>
      </c>
      <c r="AX146" s="12" t="s">
        <v>86</v>
      </c>
      <c r="AY146" s="146" t="s">
        <v>135</v>
      </c>
    </row>
    <row r="147" spans="2:65" s="1" customFormat="1" ht="16.5" customHeight="1">
      <c r="B147" s="130"/>
      <c r="C147" s="131" t="s">
        <v>177</v>
      </c>
      <c r="D147" s="131" t="s">
        <v>137</v>
      </c>
      <c r="E147" s="132" t="s">
        <v>178</v>
      </c>
      <c r="F147" s="133" t="s">
        <v>179</v>
      </c>
      <c r="G147" s="134" t="s">
        <v>140</v>
      </c>
      <c r="H147" s="135">
        <v>49</v>
      </c>
      <c r="I147" s="136"/>
      <c r="J147" s="137">
        <f>ROUND(I147*H147,2)</f>
        <v>0</v>
      </c>
      <c r="K147" s="133" t="s">
        <v>141</v>
      </c>
      <c r="L147" s="30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142</v>
      </c>
      <c r="AT147" s="142" t="s">
        <v>137</v>
      </c>
      <c r="AU147" s="142" t="s">
        <v>88</v>
      </c>
      <c r="AY147" s="15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86</v>
      </c>
      <c r="BK147" s="143">
        <f>ROUND(I147*H147,2)</f>
        <v>0</v>
      </c>
      <c r="BL147" s="15" t="s">
        <v>142</v>
      </c>
      <c r="BM147" s="142" t="s">
        <v>180</v>
      </c>
    </row>
    <row r="148" spans="2:65" s="12" customFormat="1" ht="10.199999999999999">
      <c r="B148" s="144"/>
      <c r="D148" s="145" t="s">
        <v>144</v>
      </c>
      <c r="E148" s="146" t="s">
        <v>1</v>
      </c>
      <c r="F148" s="147" t="s">
        <v>181</v>
      </c>
      <c r="H148" s="148">
        <v>49</v>
      </c>
      <c r="I148" s="149"/>
      <c r="L148" s="144"/>
      <c r="M148" s="150"/>
      <c r="T148" s="151"/>
      <c r="AT148" s="146" t="s">
        <v>144</v>
      </c>
      <c r="AU148" s="146" t="s">
        <v>88</v>
      </c>
      <c r="AV148" s="12" t="s">
        <v>88</v>
      </c>
      <c r="AW148" s="12" t="s">
        <v>35</v>
      </c>
      <c r="AX148" s="12" t="s">
        <v>78</v>
      </c>
      <c r="AY148" s="146" t="s">
        <v>135</v>
      </c>
    </row>
    <row r="149" spans="2:65" s="13" customFormat="1" ht="10.199999999999999">
      <c r="B149" s="152"/>
      <c r="D149" s="145" t="s">
        <v>144</v>
      </c>
      <c r="E149" s="153" t="s">
        <v>1</v>
      </c>
      <c r="F149" s="154" t="s">
        <v>146</v>
      </c>
      <c r="H149" s="155">
        <v>49</v>
      </c>
      <c r="I149" s="156"/>
      <c r="L149" s="152"/>
      <c r="M149" s="157"/>
      <c r="T149" s="158"/>
      <c r="AT149" s="153" t="s">
        <v>144</v>
      </c>
      <c r="AU149" s="153" t="s">
        <v>88</v>
      </c>
      <c r="AV149" s="13" t="s">
        <v>142</v>
      </c>
      <c r="AW149" s="13" t="s">
        <v>35</v>
      </c>
      <c r="AX149" s="13" t="s">
        <v>86</v>
      </c>
      <c r="AY149" s="153" t="s">
        <v>135</v>
      </c>
    </row>
    <row r="150" spans="2:65" s="1" customFormat="1" ht="16.5" customHeight="1">
      <c r="B150" s="130"/>
      <c r="C150" s="131" t="s">
        <v>182</v>
      </c>
      <c r="D150" s="131" t="s">
        <v>137</v>
      </c>
      <c r="E150" s="132" t="s">
        <v>183</v>
      </c>
      <c r="F150" s="133" t="s">
        <v>184</v>
      </c>
      <c r="G150" s="134" t="s">
        <v>140</v>
      </c>
      <c r="H150" s="135">
        <v>58</v>
      </c>
      <c r="I150" s="136"/>
      <c r="J150" s="137">
        <f>ROUND(I150*H150,2)</f>
        <v>0</v>
      </c>
      <c r="K150" s="133" t="s">
        <v>141</v>
      </c>
      <c r="L150" s="30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142</v>
      </c>
      <c r="AT150" s="142" t="s">
        <v>137</v>
      </c>
      <c r="AU150" s="142" t="s">
        <v>88</v>
      </c>
      <c r="AY150" s="15" t="s">
        <v>135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86</v>
      </c>
      <c r="BK150" s="143">
        <f>ROUND(I150*H150,2)</f>
        <v>0</v>
      </c>
      <c r="BL150" s="15" t="s">
        <v>142</v>
      </c>
      <c r="BM150" s="142" t="s">
        <v>185</v>
      </c>
    </row>
    <row r="151" spans="2:65" s="12" customFormat="1" ht="10.199999999999999">
      <c r="B151" s="144"/>
      <c r="D151" s="145" t="s">
        <v>144</v>
      </c>
      <c r="E151" s="146" t="s">
        <v>1</v>
      </c>
      <c r="F151" s="147" t="s">
        <v>150</v>
      </c>
      <c r="H151" s="148">
        <v>58</v>
      </c>
      <c r="I151" s="149"/>
      <c r="L151" s="144"/>
      <c r="M151" s="150"/>
      <c r="T151" s="151"/>
      <c r="AT151" s="146" t="s">
        <v>144</v>
      </c>
      <c r="AU151" s="146" t="s">
        <v>88</v>
      </c>
      <c r="AV151" s="12" t="s">
        <v>88</v>
      </c>
      <c r="AW151" s="12" t="s">
        <v>35</v>
      </c>
      <c r="AX151" s="12" t="s">
        <v>78</v>
      </c>
      <c r="AY151" s="146" t="s">
        <v>135</v>
      </c>
    </row>
    <row r="152" spans="2:65" s="13" customFormat="1" ht="10.199999999999999">
      <c r="B152" s="152"/>
      <c r="D152" s="145" t="s">
        <v>144</v>
      </c>
      <c r="E152" s="153" t="s">
        <v>1</v>
      </c>
      <c r="F152" s="154" t="s">
        <v>146</v>
      </c>
      <c r="H152" s="155">
        <v>58</v>
      </c>
      <c r="I152" s="156"/>
      <c r="L152" s="152"/>
      <c r="M152" s="157"/>
      <c r="T152" s="158"/>
      <c r="AT152" s="153" t="s">
        <v>144</v>
      </c>
      <c r="AU152" s="153" t="s">
        <v>88</v>
      </c>
      <c r="AV152" s="13" t="s">
        <v>142</v>
      </c>
      <c r="AW152" s="13" t="s">
        <v>35</v>
      </c>
      <c r="AX152" s="13" t="s">
        <v>86</v>
      </c>
      <c r="AY152" s="153" t="s">
        <v>135</v>
      </c>
    </row>
    <row r="153" spans="2:65" s="1" customFormat="1" ht="16.5" customHeight="1">
      <c r="B153" s="130"/>
      <c r="C153" s="131" t="s">
        <v>186</v>
      </c>
      <c r="D153" s="131" t="s">
        <v>137</v>
      </c>
      <c r="E153" s="132" t="s">
        <v>187</v>
      </c>
      <c r="F153" s="133" t="s">
        <v>188</v>
      </c>
      <c r="G153" s="134" t="s">
        <v>140</v>
      </c>
      <c r="H153" s="135">
        <v>46</v>
      </c>
      <c r="I153" s="136"/>
      <c r="J153" s="137">
        <f>ROUND(I153*H153,2)</f>
        <v>0</v>
      </c>
      <c r="K153" s="133" t="s">
        <v>141</v>
      </c>
      <c r="L153" s="30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142</v>
      </c>
      <c r="AT153" s="142" t="s">
        <v>137</v>
      </c>
      <c r="AU153" s="142" t="s">
        <v>88</v>
      </c>
      <c r="AY153" s="15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86</v>
      </c>
      <c r="BK153" s="143">
        <f>ROUND(I153*H153,2)</f>
        <v>0</v>
      </c>
      <c r="BL153" s="15" t="s">
        <v>142</v>
      </c>
      <c r="BM153" s="142" t="s">
        <v>189</v>
      </c>
    </row>
    <row r="154" spans="2:65" s="12" customFormat="1" ht="10.199999999999999">
      <c r="B154" s="144"/>
      <c r="D154" s="145" t="s">
        <v>144</v>
      </c>
      <c r="E154" s="146" t="s">
        <v>1</v>
      </c>
      <c r="F154" s="147" t="s">
        <v>155</v>
      </c>
      <c r="H154" s="148">
        <v>46</v>
      </c>
      <c r="I154" s="149"/>
      <c r="L154" s="144"/>
      <c r="M154" s="150"/>
      <c r="T154" s="151"/>
      <c r="AT154" s="146" t="s">
        <v>144</v>
      </c>
      <c r="AU154" s="146" t="s">
        <v>88</v>
      </c>
      <c r="AV154" s="12" t="s">
        <v>88</v>
      </c>
      <c r="AW154" s="12" t="s">
        <v>35</v>
      </c>
      <c r="AX154" s="12" t="s">
        <v>78</v>
      </c>
      <c r="AY154" s="146" t="s">
        <v>135</v>
      </c>
    </row>
    <row r="155" spans="2:65" s="13" customFormat="1" ht="10.199999999999999">
      <c r="B155" s="152"/>
      <c r="D155" s="145" t="s">
        <v>144</v>
      </c>
      <c r="E155" s="153" t="s">
        <v>1</v>
      </c>
      <c r="F155" s="154" t="s">
        <v>146</v>
      </c>
      <c r="H155" s="155">
        <v>46</v>
      </c>
      <c r="I155" s="156"/>
      <c r="L155" s="152"/>
      <c r="M155" s="157"/>
      <c r="T155" s="158"/>
      <c r="AT155" s="153" t="s">
        <v>144</v>
      </c>
      <c r="AU155" s="153" t="s">
        <v>88</v>
      </c>
      <c r="AV155" s="13" t="s">
        <v>142</v>
      </c>
      <c r="AW155" s="13" t="s">
        <v>35</v>
      </c>
      <c r="AX155" s="13" t="s">
        <v>86</v>
      </c>
      <c r="AY155" s="153" t="s">
        <v>135</v>
      </c>
    </row>
    <row r="156" spans="2:65" s="1" customFormat="1" ht="16.5" customHeight="1">
      <c r="B156" s="130"/>
      <c r="C156" s="131" t="s">
        <v>190</v>
      </c>
      <c r="D156" s="131" t="s">
        <v>137</v>
      </c>
      <c r="E156" s="132" t="s">
        <v>191</v>
      </c>
      <c r="F156" s="133" t="s">
        <v>192</v>
      </c>
      <c r="G156" s="134" t="s">
        <v>140</v>
      </c>
      <c r="H156" s="135">
        <v>12</v>
      </c>
      <c r="I156" s="136"/>
      <c r="J156" s="137">
        <f>ROUND(I156*H156,2)</f>
        <v>0</v>
      </c>
      <c r="K156" s="133" t="s">
        <v>141</v>
      </c>
      <c r="L156" s="30"/>
      <c r="M156" s="138" t="s">
        <v>1</v>
      </c>
      <c r="N156" s="139" t="s">
        <v>43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142</v>
      </c>
      <c r="AT156" s="142" t="s">
        <v>137</v>
      </c>
      <c r="AU156" s="142" t="s">
        <v>88</v>
      </c>
      <c r="AY156" s="15" t="s">
        <v>135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86</v>
      </c>
      <c r="BK156" s="143">
        <f>ROUND(I156*H156,2)</f>
        <v>0</v>
      </c>
      <c r="BL156" s="15" t="s">
        <v>142</v>
      </c>
      <c r="BM156" s="142" t="s">
        <v>193</v>
      </c>
    </row>
    <row r="157" spans="2:65" s="12" customFormat="1" ht="10.199999999999999">
      <c r="B157" s="144"/>
      <c r="D157" s="145" t="s">
        <v>144</v>
      </c>
      <c r="E157" s="146" t="s">
        <v>1</v>
      </c>
      <c r="F157" s="147" t="s">
        <v>159</v>
      </c>
      <c r="H157" s="148">
        <v>12</v>
      </c>
      <c r="I157" s="149"/>
      <c r="L157" s="144"/>
      <c r="M157" s="150"/>
      <c r="T157" s="151"/>
      <c r="AT157" s="146" t="s">
        <v>144</v>
      </c>
      <c r="AU157" s="146" t="s">
        <v>88</v>
      </c>
      <c r="AV157" s="12" t="s">
        <v>88</v>
      </c>
      <c r="AW157" s="12" t="s">
        <v>35</v>
      </c>
      <c r="AX157" s="12" t="s">
        <v>78</v>
      </c>
      <c r="AY157" s="146" t="s">
        <v>135</v>
      </c>
    </row>
    <row r="158" spans="2:65" s="13" customFormat="1" ht="10.199999999999999">
      <c r="B158" s="152"/>
      <c r="D158" s="145" t="s">
        <v>144</v>
      </c>
      <c r="E158" s="153" t="s">
        <v>1</v>
      </c>
      <c r="F158" s="154" t="s">
        <v>146</v>
      </c>
      <c r="H158" s="155">
        <v>12</v>
      </c>
      <c r="I158" s="156"/>
      <c r="L158" s="152"/>
      <c r="M158" s="157"/>
      <c r="T158" s="158"/>
      <c r="AT158" s="153" t="s">
        <v>144</v>
      </c>
      <c r="AU158" s="153" t="s">
        <v>88</v>
      </c>
      <c r="AV158" s="13" t="s">
        <v>142</v>
      </c>
      <c r="AW158" s="13" t="s">
        <v>35</v>
      </c>
      <c r="AX158" s="13" t="s">
        <v>86</v>
      </c>
      <c r="AY158" s="153" t="s">
        <v>135</v>
      </c>
    </row>
    <row r="159" spans="2:65" s="1" customFormat="1" ht="16.5" customHeight="1">
      <c r="B159" s="130"/>
      <c r="C159" s="131" t="s">
        <v>8</v>
      </c>
      <c r="D159" s="131" t="s">
        <v>137</v>
      </c>
      <c r="E159" s="132" t="s">
        <v>194</v>
      </c>
      <c r="F159" s="133" t="s">
        <v>195</v>
      </c>
      <c r="G159" s="134" t="s">
        <v>140</v>
      </c>
      <c r="H159" s="135">
        <v>1</v>
      </c>
      <c r="I159" s="136"/>
      <c r="J159" s="137">
        <f>ROUND(I159*H159,2)</f>
        <v>0</v>
      </c>
      <c r="K159" s="133" t="s">
        <v>141</v>
      </c>
      <c r="L159" s="30"/>
      <c r="M159" s="138" t="s">
        <v>1</v>
      </c>
      <c r="N159" s="139" t="s">
        <v>43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142</v>
      </c>
      <c r="AT159" s="142" t="s">
        <v>137</v>
      </c>
      <c r="AU159" s="142" t="s">
        <v>88</v>
      </c>
      <c r="AY159" s="15" t="s">
        <v>135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86</v>
      </c>
      <c r="BK159" s="143">
        <f>ROUND(I159*H159,2)</f>
        <v>0</v>
      </c>
      <c r="BL159" s="15" t="s">
        <v>142</v>
      </c>
      <c r="BM159" s="142" t="s">
        <v>196</v>
      </c>
    </row>
    <row r="160" spans="2:65" s="12" customFormat="1" ht="10.199999999999999">
      <c r="B160" s="144"/>
      <c r="D160" s="145" t="s">
        <v>144</v>
      </c>
      <c r="E160" s="146" t="s">
        <v>1</v>
      </c>
      <c r="F160" s="147" t="s">
        <v>164</v>
      </c>
      <c r="H160" s="148">
        <v>1</v>
      </c>
      <c r="I160" s="149"/>
      <c r="L160" s="144"/>
      <c r="M160" s="150"/>
      <c r="T160" s="151"/>
      <c r="AT160" s="146" t="s">
        <v>144</v>
      </c>
      <c r="AU160" s="146" t="s">
        <v>88</v>
      </c>
      <c r="AV160" s="12" t="s">
        <v>88</v>
      </c>
      <c r="AW160" s="12" t="s">
        <v>35</v>
      </c>
      <c r="AX160" s="12" t="s">
        <v>78</v>
      </c>
      <c r="AY160" s="146" t="s">
        <v>135</v>
      </c>
    </row>
    <row r="161" spans="2:65" s="13" customFormat="1" ht="10.199999999999999">
      <c r="B161" s="152"/>
      <c r="D161" s="145" t="s">
        <v>144</v>
      </c>
      <c r="E161" s="153" t="s">
        <v>1</v>
      </c>
      <c r="F161" s="154" t="s">
        <v>146</v>
      </c>
      <c r="H161" s="155">
        <v>1</v>
      </c>
      <c r="I161" s="156"/>
      <c r="L161" s="152"/>
      <c r="M161" s="157"/>
      <c r="T161" s="158"/>
      <c r="AT161" s="153" t="s">
        <v>144</v>
      </c>
      <c r="AU161" s="153" t="s">
        <v>88</v>
      </c>
      <c r="AV161" s="13" t="s">
        <v>142</v>
      </c>
      <c r="AW161" s="13" t="s">
        <v>35</v>
      </c>
      <c r="AX161" s="13" t="s">
        <v>86</v>
      </c>
      <c r="AY161" s="153" t="s">
        <v>135</v>
      </c>
    </row>
    <row r="162" spans="2:65" s="1" customFormat="1" ht="21.75" customHeight="1">
      <c r="B162" s="130"/>
      <c r="C162" s="131" t="s">
        <v>197</v>
      </c>
      <c r="D162" s="131" t="s">
        <v>137</v>
      </c>
      <c r="E162" s="132" t="s">
        <v>198</v>
      </c>
      <c r="F162" s="133" t="s">
        <v>199</v>
      </c>
      <c r="G162" s="134" t="s">
        <v>174</v>
      </c>
      <c r="H162" s="135">
        <v>2899.47</v>
      </c>
      <c r="I162" s="136"/>
      <c r="J162" s="137">
        <f>ROUND(I162*H162,2)</f>
        <v>0</v>
      </c>
      <c r="K162" s="133" t="s">
        <v>141</v>
      </c>
      <c r="L162" s="30"/>
      <c r="M162" s="138" t="s">
        <v>1</v>
      </c>
      <c r="N162" s="139" t="s">
        <v>43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142</v>
      </c>
      <c r="AT162" s="142" t="s">
        <v>137</v>
      </c>
      <c r="AU162" s="142" t="s">
        <v>88</v>
      </c>
      <c r="AY162" s="15" t="s">
        <v>135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86</v>
      </c>
      <c r="BK162" s="143">
        <f>ROUND(I162*H162,2)</f>
        <v>0</v>
      </c>
      <c r="BL162" s="15" t="s">
        <v>142</v>
      </c>
      <c r="BM162" s="142" t="s">
        <v>200</v>
      </c>
    </row>
    <row r="163" spans="2:65" s="12" customFormat="1" ht="10.199999999999999">
      <c r="B163" s="144"/>
      <c r="D163" s="145" t="s">
        <v>144</v>
      </c>
      <c r="E163" s="146" t="s">
        <v>1</v>
      </c>
      <c r="F163" s="147" t="s">
        <v>176</v>
      </c>
      <c r="H163" s="148">
        <v>2899.47</v>
      </c>
      <c r="I163" s="149"/>
      <c r="L163" s="144"/>
      <c r="M163" s="150"/>
      <c r="T163" s="151"/>
      <c r="AT163" s="146" t="s">
        <v>144</v>
      </c>
      <c r="AU163" s="146" t="s">
        <v>88</v>
      </c>
      <c r="AV163" s="12" t="s">
        <v>88</v>
      </c>
      <c r="AW163" s="12" t="s">
        <v>35</v>
      </c>
      <c r="AX163" s="12" t="s">
        <v>78</v>
      </c>
      <c r="AY163" s="146" t="s">
        <v>135</v>
      </c>
    </row>
    <row r="164" spans="2:65" s="13" customFormat="1" ht="10.199999999999999">
      <c r="B164" s="152"/>
      <c r="D164" s="145" t="s">
        <v>144</v>
      </c>
      <c r="E164" s="153" t="s">
        <v>1</v>
      </c>
      <c r="F164" s="154" t="s">
        <v>146</v>
      </c>
      <c r="H164" s="155">
        <v>2899.47</v>
      </c>
      <c r="I164" s="156"/>
      <c r="L164" s="152"/>
      <c r="M164" s="157"/>
      <c r="T164" s="158"/>
      <c r="AT164" s="153" t="s">
        <v>144</v>
      </c>
      <c r="AU164" s="153" t="s">
        <v>88</v>
      </c>
      <c r="AV164" s="13" t="s">
        <v>142</v>
      </c>
      <c r="AW164" s="13" t="s">
        <v>35</v>
      </c>
      <c r="AX164" s="13" t="s">
        <v>86</v>
      </c>
      <c r="AY164" s="153" t="s">
        <v>135</v>
      </c>
    </row>
    <row r="165" spans="2:65" s="1" customFormat="1" ht="16.5" customHeight="1">
      <c r="B165" s="130"/>
      <c r="C165" s="131" t="s">
        <v>201</v>
      </c>
      <c r="D165" s="131" t="s">
        <v>137</v>
      </c>
      <c r="E165" s="132" t="s">
        <v>202</v>
      </c>
      <c r="F165" s="133" t="s">
        <v>203</v>
      </c>
      <c r="G165" s="134" t="s">
        <v>174</v>
      </c>
      <c r="H165" s="135">
        <v>80.260000000000005</v>
      </c>
      <c r="I165" s="136"/>
      <c r="J165" s="137">
        <f>ROUND(I165*H165,2)</f>
        <v>0</v>
      </c>
      <c r="K165" s="133" t="s">
        <v>141</v>
      </c>
      <c r="L165" s="30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142</v>
      </c>
      <c r="AT165" s="142" t="s">
        <v>137</v>
      </c>
      <c r="AU165" s="142" t="s">
        <v>88</v>
      </c>
      <c r="AY165" s="15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86</v>
      </c>
      <c r="BK165" s="143">
        <f>ROUND(I165*H165,2)</f>
        <v>0</v>
      </c>
      <c r="BL165" s="15" t="s">
        <v>142</v>
      </c>
      <c r="BM165" s="142" t="s">
        <v>204</v>
      </c>
    </row>
    <row r="166" spans="2:65" s="12" customFormat="1" ht="10.199999999999999">
      <c r="B166" s="144"/>
      <c r="D166" s="145" t="s">
        <v>144</v>
      </c>
      <c r="E166" s="146" t="s">
        <v>1</v>
      </c>
      <c r="F166" s="147" t="s">
        <v>205</v>
      </c>
      <c r="H166" s="148">
        <v>80.260000000000005</v>
      </c>
      <c r="I166" s="149"/>
      <c r="L166" s="144"/>
      <c r="M166" s="150"/>
      <c r="T166" s="151"/>
      <c r="AT166" s="146" t="s">
        <v>144</v>
      </c>
      <c r="AU166" s="146" t="s">
        <v>88</v>
      </c>
      <c r="AV166" s="12" t="s">
        <v>88</v>
      </c>
      <c r="AW166" s="12" t="s">
        <v>35</v>
      </c>
      <c r="AX166" s="12" t="s">
        <v>78</v>
      </c>
      <c r="AY166" s="146" t="s">
        <v>135</v>
      </c>
    </row>
    <row r="167" spans="2:65" s="13" customFormat="1" ht="10.199999999999999">
      <c r="B167" s="152"/>
      <c r="D167" s="145" t="s">
        <v>144</v>
      </c>
      <c r="E167" s="153" t="s">
        <v>1</v>
      </c>
      <c r="F167" s="154" t="s">
        <v>146</v>
      </c>
      <c r="H167" s="155">
        <v>80.260000000000005</v>
      </c>
      <c r="I167" s="156"/>
      <c r="L167" s="152"/>
      <c r="M167" s="157"/>
      <c r="T167" s="158"/>
      <c r="AT167" s="153" t="s">
        <v>144</v>
      </c>
      <c r="AU167" s="153" t="s">
        <v>88</v>
      </c>
      <c r="AV167" s="13" t="s">
        <v>142</v>
      </c>
      <c r="AW167" s="13" t="s">
        <v>35</v>
      </c>
      <c r="AX167" s="13" t="s">
        <v>86</v>
      </c>
      <c r="AY167" s="153" t="s">
        <v>135</v>
      </c>
    </row>
    <row r="168" spans="2:65" s="1" customFormat="1" ht="16.5" customHeight="1">
      <c r="B168" s="130"/>
      <c r="C168" s="131" t="s">
        <v>206</v>
      </c>
      <c r="D168" s="131" t="s">
        <v>137</v>
      </c>
      <c r="E168" s="132" t="s">
        <v>207</v>
      </c>
      <c r="F168" s="133" t="s">
        <v>208</v>
      </c>
      <c r="G168" s="134" t="s">
        <v>174</v>
      </c>
      <c r="H168" s="135">
        <v>2819.21</v>
      </c>
      <c r="I168" s="136"/>
      <c r="J168" s="137">
        <f>ROUND(I168*H168,2)</f>
        <v>0</v>
      </c>
      <c r="K168" s="133" t="s">
        <v>141</v>
      </c>
      <c r="L168" s="30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142</v>
      </c>
      <c r="AT168" s="142" t="s">
        <v>137</v>
      </c>
      <c r="AU168" s="142" t="s">
        <v>88</v>
      </c>
      <c r="AY168" s="15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86</v>
      </c>
      <c r="BK168" s="143">
        <f>ROUND(I168*H168,2)</f>
        <v>0</v>
      </c>
      <c r="BL168" s="15" t="s">
        <v>142</v>
      </c>
      <c r="BM168" s="142" t="s">
        <v>209</v>
      </c>
    </row>
    <row r="169" spans="2:65" s="12" customFormat="1" ht="10.199999999999999">
      <c r="B169" s="144"/>
      <c r="D169" s="145" t="s">
        <v>144</v>
      </c>
      <c r="E169" s="146" t="s">
        <v>1</v>
      </c>
      <c r="F169" s="147" t="s">
        <v>210</v>
      </c>
      <c r="H169" s="148">
        <v>2819.21</v>
      </c>
      <c r="I169" s="149"/>
      <c r="L169" s="144"/>
      <c r="M169" s="150"/>
      <c r="T169" s="151"/>
      <c r="AT169" s="146" t="s">
        <v>144</v>
      </c>
      <c r="AU169" s="146" t="s">
        <v>88</v>
      </c>
      <c r="AV169" s="12" t="s">
        <v>88</v>
      </c>
      <c r="AW169" s="12" t="s">
        <v>35</v>
      </c>
      <c r="AX169" s="12" t="s">
        <v>78</v>
      </c>
      <c r="AY169" s="146" t="s">
        <v>135</v>
      </c>
    </row>
    <row r="170" spans="2:65" s="13" customFormat="1" ht="10.199999999999999">
      <c r="B170" s="152"/>
      <c r="D170" s="145" t="s">
        <v>144</v>
      </c>
      <c r="E170" s="153" t="s">
        <v>1</v>
      </c>
      <c r="F170" s="154" t="s">
        <v>146</v>
      </c>
      <c r="H170" s="155">
        <v>2819.21</v>
      </c>
      <c r="I170" s="156"/>
      <c r="L170" s="152"/>
      <c r="M170" s="157"/>
      <c r="T170" s="158"/>
      <c r="AT170" s="153" t="s">
        <v>144</v>
      </c>
      <c r="AU170" s="153" t="s">
        <v>88</v>
      </c>
      <c r="AV170" s="13" t="s">
        <v>142</v>
      </c>
      <c r="AW170" s="13" t="s">
        <v>35</v>
      </c>
      <c r="AX170" s="13" t="s">
        <v>86</v>
      </c>
      <c r="AY170" s="153" t="s">
        <v>135</v>
      </c>
    </row>
    <row r="171" spans="2:65" s="1" customFormat="1" ht="16.5" customHeight="1">
      <c r="B171" s="130"/>
      <c r="C171" s="131" t="s">
        <v>211</v>
      </c>
      <c r="D171" s="131" t="s">
        <v>137</v>
      </c>
      <c r="E171" s="132" t="s">
        <v>212</v>
      </c>
      <c r="F171" s="133" t="s">
        <v>213</v>
      </c>
      <c r="G171" s="134" t="s">
        <v>168</v>
      </c>
      <c r="H171" s="135">
        <v>3599.35</v>
      </c>
      <c r="I171" s="136"/>
      <c r="J171" s="137">
        <f>ROUND(I171*H171,2)</f>
        <v>0</v>
      </c>
      <c r="K171" s="133" t="s">
        <v>141</v>
      </c>
      <c r="L171" s="30"/>
      <c r="M171" s="138" t="s">
        <v>1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142</v>
      </c>
      <c r="AT171" s="142" t="s">
        <v>137</v>
      </c>
      <c r="AU171" s="142" t="s">
        <v>88</v>
      </c>
      <c r="AY171" s="15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86</v>
      </c>
      <c r="BK171" s="143">
        <f>ROUND(I171*H171,2)</f>
        <v>0</v>
      </c>
      <c r="BL171" s="15" t="s">
        <v>142</v>
      </c>
      <c r="BM171" s="142" t="s">
        <v>214</v>
      </c>
    </row>
    <row r="172" spans="2:65" s="12" customFormat="1" ht="10.199999999999999">
      <c r="B172" s="144"/>
      <c r="D172" s="145" t="s">
        <v>144</v>
      </c>
      <c r="E172" s="146" t="s">
        <v>1</v>
      </c>
      <c r="F172" s="147" t="s">
        <v>215</v>
      </c>
      <c r="H172" s="148">
        <v>3599.35</v>
      </c>
      <c r="I172" s="149"/>
      <c r="L172" s="144"/>
      <c r="M172" s="150"/>
      <c r="T172" s="151"/>
      <c r="AT172" s="146" t="s">
        <v>144</v>
      </c>
      <c r="AU172" s="146" t="s">
        <v>88</v>
      </c>
      <c r="AV172" s="12" t="s">
        <v>88</v>
      </c>
      <c r="AW172" s="12" t="s">
        <v>35</v>
      </c>
      <c r="AX172" s="12" t="s">
        <v>78</v>
      </c>
      <c r="AY172" s="146" t="s">
        <v>135</v>
      </c>
    </row>
    <row r="173" spans="2:65" s="13" customFormat="1" ht="10.199999999999999">
      <c r="B173" s="152"/>
      <c r="D173" s="145" t="s">
        <v>144</v>
      </c>
      <c r="E173" s="153" t="s">
        <v>1</v>
      </c>
      <c r="F173" s="154" t="s">
        <v>146</v>
      </c>
      <c r="H173" s="155">
        <v>3599.35</v>
      </c>
      <c r="I173" s="156"/>
      <c r="L173" s="152"/>
      <c r="M173" s="157"/>
      <c r="T173" s="158"/>
      <c r="AT173" s="153" t="s">
        <v>144</v>
      </c>
      <c r="AU173" s="153" t="s">
        <v>88</v>
      </c>
      <c r="AV173" s="13" t="s">
        <v>142</v>
      </c>
      <c r="AW173" s="13" t="s">
        <v>35</v>
      </c>
      <c r="AX173" s="13" t="s">
        <v>86</v>
      </c>
      <c r="AY173" s="153" t="s">
        <v>135</v>
      </c>
    </row>
    <row r="174" spans="2:65" s="1" customFormat="1" ht="16.5" customHeight="1">
      <c r="B174" s="130"/>
      <c r="C174" s="131" t="s">
        <v>216</v>
      </c>
      <c r="D174" s="131" t="s">
        <v>137</v>
      </c>
      <c r="E174" s="132" t="s">
        <v>217</v>
      </c>
      <c r="F174" s="133" t="s">
        <v>218</v>
      </c>
      <c r="G174" s="134" t="s">
        <v>168</v>
      </c>
      <c r="H174" s="135">
        <v>2616.46</v>
      </c>
      <c r="I174" s="136"/>
      <c r="J174" s="137">
        <f>ROUND(I174*H174,2)</f>
        <v>0</v>
      </c>
      <c r="K174" s="133" t="s">
        <v>141</v>
      </c>
      <c r="L174" s="30"/>
      <c r="M174" s="138" t="s">
        <v>1</v>
      </c>
      <c r="N174" s="139" t="s">
        <v>43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142</v>
      </c>
      <c r="AT174" s="142" t="s">
        <v>137</v>
      </c>
      <c r="AU174" s="142" t="s">
        <v>88</v>
      </c>
      <c r="AY174" s="15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86</v>
      </c>
      <c r="BK174" s="143">
        <f>ROUND(I174*H174,2)</f>
        <v>0</v>
      </c>
      <c r="BL174" s="15" t="s">
        <v>142</v>
      </c>
      <c r="BM174" s="142" t="s">
        <v>219</v>
      </c>
    </row>
    <row r="175" spans="2:65" s="12" customFormat="1" ht="10.199999999999999">
      <c r="B175" s="144"/>
      <c r="D175" s="145" t="s">
        <v>144</v>
      </c>
      <c r="E175" s="146" t="s">
        <v>1</v>
      </c>
      <c r="F175" s="147" t="s">
        <v>220</v>
      </c>
      <c r="H175" s="148">
        <v>2616.46</v>
      </c>
      <c r="I175" s="149"/>
      <c r="L175" s="144"/>
      <c r="M175" s="150"/>
      <c r="T175" s="151"/>
      <c r="AT175" s="146" t="s">
        <v>144</v>
      </c>
      <c r="AU175" s="146" t="s">
        <v>88</v>
      </c>
      <c r="AV175" s="12" t="s">
        <v>88</v>
      </c>
      <c r="AW175" s="12" t="s">
        <v>35</v>
      </c>
      <c r="AX175" s="12" t="s">
        <v>78</v>
      </c>
      <c r="AY175" s="146" t="s">
        <v>135</v>
      </c>
    </row>
    <row r="176" spans="2:65" s="13" customFormat="1" ht="10.199999999999999">
      <c r="B176" s="152"/>
      <c r="D176" s="145" t="s">
        <v>144</v>
      </c>
      <c r="E176" s="153" t="s">
        <v>1</v>
      </c>
      <c r="F176" s="154" t="s">
        <v>146</v>
      </c>
      <c r="H176" s="155">
        <v>2616.46</v>
      </c>
      <c r="I176" s="156"/>
      <c r="L176" s="152"/>
      <c r="M176" s="157"/>
      <c r="T176" s="158"/>
      <c r="AT176" s="153" t="s">
        <v>144</v>
      </c>
      <c r="AU176" s="153" t="s">
        <v>88</v>
      </c>
      <c r="AV176" s="13" t="s">
        <v>142</v>
      </c>
      <c r="AW176" s="13" t="s">
        <v>35</v>
      </c>
      <c r="AX176" s="13" t="s">
        <v>86</v>
      </c>
      <c r="AY176" s="153" t="s">
        <v>135</v>
      </c>
    </row>
    <row r="177" spans="2:65" s="1" customFormat="1" ht="16.5" customHeight="1">
      <c r="B177" s="130"/>
      <c r="C177" s="131" t="s">
        <v>221</v>
      </c>
      <c r="D177" s="131" t="s">
        <v>137</v>
      </c>
      <c r="E177" s="132" t="s">
        <v>222</v>
      </c>
      <c r="F177" s="133" t="s">
        <v>223</v>
      </c>
      <c r="G177" s="134" t="s">
        <v>168</v>
      </c>
      <c r="H177" s="135">
        <v>130.88999999999999</v>
      </c>
      <c r="I177" s="136"/>
      <c r="J177" s="137">
        <f>ROUND(I177*H177,2)</f>
        <v>0</v>
      </c>
      <c r="K177" s="133" t="s">
        <v>141</v>
      </c>
      <c r="L177" s="30"/>
      <c r="M177" s="138" t="s">
        <v>1</v>
      </c>
      <c r="N177" s="139" t="s">
        <v>43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142</v>
      </c>
      <c r="AT177" s="142" t="s">
        <v>137</v>
      </c>
      <c r="AU177" s="142" t="s">
        <v>88</v>
      </c>
      <c r="AY177" s="15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86</v>
      </c>
      <c r="BK177" s="143">
        <f>ROUND(I177*H177,2)</f>
        <v>0</v>
      </c>
      <c r="BL177" s="15" t="s">
        <v>142</v>
      </c>
      <c r="BM177" s="142" t="s">
        <v>224</v>
      </c>
    </row>
    <row r="178" spans="2:65" s="12" customFormat="1" ht="10.199999999999999">
      <c r="B178" s="144"/>
      <c r="D178" s="145" t="s">
        <v>144</v>
      </c>
      <c r="E178" s="146" t="s">
        <v>1</v>
      </c>
      <c r="F178" s="147" t="s">
        <v>225</v>
      </c>
      <c r="H178" s="148">
        <v>130.88999999999999</v>
      </c>
      <c r="I178" s="149"/>
      <c r="L178" s="144"/>
      <c r="M178" s="150"/>
      <c r="T178" s="151"/>
      <c r="AT178" s="146" t="s">
        <v>144</v>
      </c>
      <c r="AU178" s="146" t="s">
        <v>88</v>
      </c>
      <c r="AV178" s="12" t="s">
        <v>88</v>
      </c>
      <c r="AW178" s="12" t="s">
        <v>35</v>
      </c>
      <c r="AX178" s="12" t="s">
        <v>78</v>
      </c>
      <c r="AY178" s="146" t="s">
        <v>135</v>
      </c>
    </row>
    <row r="179" spans="2:65" s="13" customFormat="1" ht="10.199999999999999">
      <c r="B179" s="152"/>
      <c r="D179" s="145" t="s">
        <v>144</v>
      </c>
      <c r="E179" s="153" t="s">
        <v>1</v>
      </c>
      <c r="F179" s="154" t="s">
        <v>146</v>
      </c>
      <c r="H179" s="155">
        <v>130.88999999999999</v>
      </c>
      <c r="I179" s="156"/>
      <c r="L179" s="152"/>
      <c r="M179" s="157"/>
      <c r="T179" s="158"/>
      <c r="AT179" s="153" t="s">
        <v>144</v>
      </c>
      <c r="AU179" s="153" t="s">
        <v>88</v>
      </c>
      <c r="AV179" s="13" t="s">
        <v>142</v>
      </c>
      <c r="AW179" s="13" t="s">
        <v>35</v>
      </c>
      <c r="AX179" s="13" t="s">
        <v>86</v>
      </c>
      <c r="AY179" s="153" t="s">
        <v>135</v>
      </c>
    </row>
    <row r="180" spans="2:65" s="11" customFormat="1" ht="22.8" customHeight="1">
      <c r="B180" s="118"/>
      <c r="D180" s="119" t="s">
        <v>77</v>
      </c>
      <c r="E180" s="128" t="s">
        <v>160</v>
      </c>
      <c r="F180" s="128" t="s">
        <v>226</v>
      </c>
      <c r="I180" s="121"/>
      <c r="J180" s="129">
        <f>BK180</f>
        <v>0</v>
      </c>
      <c r="L180" s="118"/>
      <c r="M180" s="123"/>
      <c r="P180" s="124">
        <f>SUM(P181:P202)</f>
        <v>0</v>
      </c>
      <c r="R180" s="124">
        <f>SUM(R181:R202)</f>
        <v>3048.4724704</v>
      </c>
      <c r="T180" s="125">
        <f>SUM(T181:T202)</f>
        <v>0</v>
      </c>
      <c r="AR180" s="119" t="s">
        <v>86</v>
      </c>
      <c r="AT180" s="126" t="s">
        <v>77</v>
      </c>
      <c r="AU180" s="126" t="s">
        <v>86</v>
      </c>
      <c r="AY180" s="119" t="s">
        <v>135</v>
      </c>
      <c r="BK180" s="127">
        <f>SUM(BK181:BK202)</f>
        <v>0</v>
      </c>
    </row>
    <row r="181" spans="2:65" s="1" customFormat="1" ht="16.5" customHeight="1">
      <c r="B181" s="130"/>
      <c r="C181" s="131" t="s">
        <v>227</v>
      </c>
      <c r="D181" s="131" t="s">
        <v>137</v>
      </c>
      <c r="E181" s="132" t="s">
        <v>228</v>
      </c>
      <c r="F181" s="133" t="s">
        <v>229</v>
      </c>
      <c r="G181" s="134" t="s">
        <v>168</v>
      </c>
      <c r="H181" s="135">
        <v>3244.88</v>
      </c>
      <c r="I181" s="136"/>
      <c r="J181" s="137">
        <f>ROUND(I181*H181,2)</f>
        <v>0</v>
      </c>
      <c r="K181" s="133" t="s">
        <v>141</v>
      </c>
      <c r="L181" s="30"/>
      <c r="M181" s="138" t="s">
        <v>1</v>
      </c>
      <c r="N181" s="139" t="s">
        <v>43</v>
      </c>
      <c r="P181" s="140">
        <f>O181*H181</f>
        <v>0</v>
      </c>
      <c r="Q181" s="140">
        <v>0.48699999999999999</v>
      </c>
      <c r="R181" s="140">
        <f>Q181*H181</f>
        <v>1580.25656</v>
      </c>
      <c r="S181" s="140">
        <v>0</v>
      </c>
      <c r="T181" s="141">
        <f>S181*H181</f>
        <v>0</v>
      </c>
      <c r="AR181" s="142" t="s">
        <v>142</v>
      </c>
      <c r="AT181" s="142" t="s">
        <v>137</v>
      </c>
      <c r="AU181" s="142" t="s">
        <v>88</v>
      </c>
      <c r="AY181" s="15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5" t="s">
        <v>86</v>
      </c>
      <c r="BK181" s="143">
        <f>ROUND(I181*H181,2)</f>
        <v>0</v>
      </c>
      <c r="BL181" s="15" t="s">
        <v>142</v>
      </c>
      <c r="BM181" s="142" t="s">
        <v>230</v>
      </c>
    </row>
    <row r="182" spans="2:65" s="12" customFormat="1" ht="10.199999999999999">
      <c r="B182" s="144"/>
      <c r="D182" s="145" t="s">
        <v>144</v>
      </c>
      <c r="E182" s="146" t="s">
        <v>1</v>
      </c>
      <c r="F182" s="147" t="s">
        <v>231</v>
      </c>
      <c r="H182" s="148">
        <v>3244.88</v>
      </c>
      <c r="I182" s="149"/>
      <c r="L182" s="144"/>
      <c r="M182" s="150"/>
      <c r="T182" s="151"/>
      <c r="AT182" s="146" t="s">
        <v>144</v>
      </c>
      <c r="AU182" s="146" t="s">
        <v>88</v>
      </c>
      <c r="AV182" s="12" t="s">
        <v>88</v>
      </c>
      <c r="AW182" s="12" t="s">
        <v>35</v>
      </c>
      <c r="AX182" s="12" t="s">
        <v>78</v>
      </c>
      <c r="AY182" s="146" t="s">
        <v>135</v>
      </c>
    </row>
    <row r="183" spans="2:65" s="13" customFormat="1" ht="10.199999999999999">
      <c r="B183" s="152"/>
      <c r="D183" s="145" t="s">
        <v>144</v>
      </c>
      <c r="E183" s="153" t="s">
        <v>1</v>
      </c>
      <c r="F183" s="154" t="s">
        <v>146</v>
      </c>
      <c r="H183" s="155">
        <v>3244.88</v>
      </c>
      <c r="I183" s="156"/>
      <c r="L183" s="152"/>
      <c r="M183" s="157"/>
      <c r="T183" s="158"/>
      <c r="AT183" s="153" t="s">
        <v>144</v>
      </c>
      <c r="AU183" s="153" t="s">
        <v>88</v>
      </c>
      <c r="AV183" s="13" t="s">
        <v>142</v>
      </c>
      <c r="AW183" s="13" t="s">
        <v>35</v>
      </c>
      <c r="AX183" s="13" t="s">
        <v>86</v>
      </c>
      <c r="AY183" s="153" t="s">
        <v>135</v>
      </c>
    </row>
    <row r="184" spans="2:65" s="1" customFormat="1" ht="16.5" customHeight="1">
      <c r="B184" s="130"/>
      <c r="C184" s="131" t="s">
        <v>232</v>
      </c>
      <c r="D184" s="131" t="s">
        <v>137</v>
      </c>
      <c r="E184" s="132" t="s">
        <v>233</v>
      </c>
      <c r="F184" s="133" t="s">
        <v>234</v>
      </c>
      <c r="G184" s="134" t="s">
        <v>168</v>
      </c>
      <c r="H184" s="135">
        <v>2214.9499999999998</v>
      </c>
      <c r="I184" s="136"/>
      <c r="J184" s="137">
        <f>ROUND(I184*H184,2)</f>
        <v>0</v>
      </c>
      <c r="K184" s="133" t="s">
        <v>141</v>
      </c>
      <c r="L184" s="30"/>
      <c r="M184" s="138" t="s">
        <v>1</v>
      </c>
      <c r="N184" s="139" t="s">
        <v>43</v>
      </c>
      <c r="P184" s="140">
        <f>O184*H184</f>
        <v>0</v>
      </c>
      <c r="Q184" s="140">
        <v>0.34499999999999997</v>
      </c>
      <c r="R184" s="140">
        <f>Q184*H184</f>
        <v>764.15774999999985</v>
      </c>
      <c r="S184" s="140">
        <v>0</v>
      </c>
      <c r="T184" s="141">
        <f>S184*H184</f>
        <v>0</v>
      </c>
      <c r="AR184" s="142" t="s">
        <v>142</v>
      </c>
      <c r="AT184" s="142" t="s">
        <v>137</v>
      </c>
      <c r="AU184" s="142" t="s">
        <v>88</v>
      </c>
      <c r="AY184" s="15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86</v>
      </c>
      <c r="BK184" s="143">
        <f>ROUND(I184*H184,2)</f>
        <v>0</v>
      </c>
      <c r="BL184" s="15" t="s">
        <v>142</v>
      </c>
      <c r="BM184" s="142" t="s">
        <v>235</v>
      </c>
    </row>
    <row r="185" spans="2:65" s="1" customFormat="1" ht="19.2">
      <c r="B185" s="30"/>
      <c r="D185" s="145" t="s">
        <v>236</v>
      </c>
      <c r="F185" s="159" t="s">
        <v>237</v>
      </c>
      <c r="I185" s="160"/>
      <c r="L185" s="30"/>
      <c r="M185" s="161"/>
      <c r="T185" s="54"/>
      <c r="AT185" s="15" t="s">
        <v>236</v>
      </c>
      <c r="AU185" s="15" t="s">
        <v>88</v>
      </c>
    </row>
    <row r="186" spans="2:65" s="12" customFormat="1" ht="10.199999999999999">
      <c r="B186" s="144"/>
      <c r="D186" s="145" t="s">
        <v>144</v>
      </c>
      <c r="E186" s="146" t="s">
        <v>1</v>
      </c>
      <c r="F186" s="147" t="s">
        <v>238</v>
      </c>
      <c r="H186" s="148">
        <v>2214.9499999999998</v>
      </c>
      <c r="I186" s="149"/>
      <c r="L186" s="144"/>
      <c r="M186" s="150"/>
      <c r="T186" s="151"/>
      <c r="AT186" s="146" t="s">
        <v>144</v>
      </c>
      <c r="AU186" s="146" t="s">
        <v>88</v>
      </c>
      <c r="AV186" s="12" t="s">
        <v>88</v>
      </c>
      <c r="AW186" s="12" t="s">
        <v>35</v>
      </c>
      <c r="AX186" s="12" t="s">
        <v>78</v>
      </c>
      <c r="AY186" s="146" t="s">
        <v>135</v>
      </c>
    </row>
    <row r="187" spans="2:65" s="13" customFormat="1" ht="10.199999999999999">
      <c r="B187" s="152"/>
      <c r="D187" s="145" t="s">
        <v>144</v>
      </c>
      <c r="E187" s="153" t="s">
        <v>1</v>
      </c>
      <c r="F187" s="154" t="s">
        <v>146</v>
      </c>
      <c r="H187" s="155">
        <v>2214.9499999999998</v>
      </c>
      <c r="I187" s="156"/>
      <c r="L187" s="152"/>
      <c r="M187" s="157"/>
      <c r="T187" s="158"/>
      <c r="AT187" s="153" t="s">
        <v>144</v>
      </c>
      <c r="AU187" s="153" t="s">
        <v>88</v>
      </c>
      <c r="AV187" s="13" t="s">
        <v>142</v>
      </c>
      <c r="AW187" s="13" t="s">
        <v>35</v>
      </c>
      <c r="AX187" s="13" t="s">
        <v>86</v>
      </c>
      <c r="AY187" s="153" t="s">
        <v>135</v>
      </c>
    </row>
    <row r="188" spans="2:65" s="1" customFormat="1" ht="16.5" customHeight="1">
      <c r="B188" s="130"/>
      <c r="C188" s="131" t="s">
        <v>7</v>
      </c>
      <c r="D188" s="131" t="s">
        <v>137</v>
      </c>
      <c r="E188" s="132" t="s">
        <v>239</v>
      </c>
      <c r="F188" s="133" t="s">
        <v>240</v>
      </c>
      <c r="G188" s="134" t="s">
        <v>168</v>
      </c>
      <c r="H188" s="135">
        <v>2102.17</v>
      </c>
      <c r="I188" s="136"/>
      <c r="J188" s="137">
        <f>ROUND(I188*H188,2)</f>
        <v>0</v>
      </c>
      <c r="K188" s="133" t="s">
        <v>141</v>
      </c>
      <c r="L188" s="30"/>
      <c r="M188" s="138" t="s">
        <v>1</v>
      </c>
      <c r="N188" s="139" t="s">
        <v>43</v>
      </c>
      <c r="P188" s="140">
        <f>O188*H188</f>
        <v>0</v>
      </c>
      <c r="Q188" s="140">
        <v>0.13188</v>
      </c>
      <c r="R188" s="140">
        <f>Q188*H188</f>
        <v>277.2341796</v>
      </c>
      <c r="S188" s="140">
        <v>0</v>
      </c>
      <c r="T188" s="141">
        <f>S188*H188</f>
        <v>0</v>
      </c>
      <c r="AR188" s="142" t="s">
        <v>142</v>
      </c>
      <c r="AT188" s="142" t="s">
        <v>137</v>
      </c>
      <c r="AU188" s="142" t="s">
        <v>88</v>
      </c>
      <c r="AY188" s="15" t="s">
        <v>135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86</v>
      </c>
      <c r="BK188" s="143">
        <f>ROUND(I188*H188,2)</f>
        <v>0</v>
      </c>
      <c r="BL188" s="15" t="s">
        <v>142</v>
      </c>
      <c r="BM188" s="142" t="s">
        <v>241</v>
      </c>
    </row>
    <row r="189" spans="2:65" s="12" customFormat="1" ht="10.199999999999999">
      <c r="B189" s="144"/>
      <c r="D189" s="145" t="s">
        <v>144</v>
      </c>
      <c r="E189" s="146" t="s">
        <v>1</v>
      </c>
      <c r="F189" s="147" t="s">
        <v>242</v>
      </c>
      <c r="H189" s="148">
        <v>2102.17</v>
      </c>
      <c r="I189" s="149"/>
      <c r="L189" s="144"/>
      <c r="M189" s="150"/>
      <c r="T189" s="151"/>
      <c r="AT189" s="146" t="s">
        <v>144</v>
      </c>
      <c r="AU189" s="146" t="s">
        <v>88</v>
      </c>
      <c r="AV189" s="12" t="s">
        <v>88</v>
      </c>
      <c r="AW189" s="12" t="s">
        <v>35</v>
      </c>
      <c r="AX189" s="12" t="s">
        <v>78</v>
      </c>
      <c r="AY189" s="146" t="s">
        <v>135</v>
      </c>
    </row>
    <row r="190" spans="2:65" s="13" customFormat="1" ht="10.199999999999999">
      <c r="B190" s="152"/>
      <c r="D190" s="145" t="s">
        <v>144</v>
      </c>
      <c r="E190" s="153" t="s">
        <v>1</v>
      </c>
      <c r="F190" s="154" t="s">
        <v>146</v>
      </c>
      <c r="H190" s="155">
        <v>2102.17</v>
      </c>
      <c r="I190" s="156"/>
      <c r="L190" s="152"/>
      <c r="M190" s="157"/>
      <c r="T190" s="158"/>
      <c r="AT190" s="153" t="s">
        <v>144</v>
      </c>
      <c r="AU190" s="153" t="s">
        <v>88</v>
      </c>
      <c r="AV190" s="13" t="s">
        <v>142</v>
      </c>
      <c r="AW190" s="13" t="s">
        <v>35</v>
      </c>
      <c r="AX190" s="13" t="s">
        <v>86</v>
      </c>
      <c r="AY190" s="153" t="s">
        <v>135</v>
      </c>
    </row>
    <row r="191" spans="2:65" s="1" customFormat="1" ht="16.5" customHeight="1">
      <c r="B191" s="130"/>
      <c r="C191" s="131" t="s">
        <v>243</v>
      </c>
      <c r="D191" s="131" t="s">
        <v>137</v>
      </c>
      <c r="E191" s="132" t="s">
        <v>244</v>
      </c>
      <c r="F191" s="133" t="s">
        <v>245</v>
      </c>
      <c r="G191" s="134" t="s">
        <v>168</v>
      </c>
      <c r="H191" s="135">
        <v>627</v>
      </c>
      <c r="I191" s="136"/>
      <c r="J191" s="137">
        <f>ROUND(I191*H191,2)</f>
        <v>0</v>
      </c>
      <c r="K191" s="133" t="s">
        <v>141</v>
      </c>
      <c r="L191" s="30"/>
      <c r="M191" s="138" t="s">
        <v>1</v>
      </c>
      <c r="N191" s="139" t="s">
        <v>43</v>
      </c>
      <c r="P191" s="140">
        <f>O191*H191</f>
        <v>0</v>
      </c>
      <c r="Q191" s="140">
        <v>0.23</v>
      </c>
      <c r="R191" s="140">
        <f>Q191*H191</f>
        <v>144.21</v>
      </c>
      <c r="S191" s="140">
        <v>0</v>
      </c>
      <c r="T191" s="141">
        <f>S191*H191</f>
        <v>0</v>
      </c>
      <c r="AR191" s="142" t="s">
        <v>142</v>
      </c>
      <c r="AT191" s="142" t="s">
        <v>137</v>
      </c>
      <c r="AU191" s="142" t="s">
        <v>88</v>
      </c>
      <c r="AY191" s="15" t="s">
        <v>135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86</v>
      </c>
      <c r="BK191" s="143">
        <f>ROUND(I191*H191,2)</f>
        <v>0</v>
      </c>
      <c r="BL191" s="15" t="s">
        <v>142</v>
      </c>
      <c r="BM191" s="142" t="s">
        <v>246</v>
      </c>
    </row>
    <row r="192" spans="2:65" s="12" customFormat="1" ht="10.199999999999999">
      <c r="B192" s="144"/>
      <c r="D192" s="145" t="s">
        <v>144</v>
      </c>
      <c r="E192" s="146" t="s">
        <v>1</v>
      </c>
      <c r="F192" s="147" t="s">
        <v>247</v>
      </c>
      <c r="H192" s="148">
        <v>627</v>
      </c>
      <c r="I192" s="149"/>
      <c r="L192" s="144"/>
      <c r="M192" s="150"/>
      <c r="T192" s="151"/>
      <c r="AT192" s="146" t="s">
        <v>144</v>
      </c>
      <c r="AU192" s="146" t="s">
        <v>88</v>
      </c>
      <c r="AV192" s="12" t="s">
        <v>88</v>
      </c>
      <c r="AW192" s="12" t="s">
        <v>35</v>
      </c>
      <c r="AX192" s="12" t="s">
        <v>78</v>
      </c>
      <c r="AY192" s="146" t="s">
        <v>135</v>
      </c>
    </row>
    <row r="193" spans="2:65" s="13" customFormat="1" ht="10.199999999999999">
      <c r="B193" s="152"/>
      <c r="D193" s="145" t="s">
        <v>144</v>
      </c>
      <c r="E193" s="153" t="s">
        <v>1</v>
      </c>
      <c r="F193" s="154" t="s">
        <v>146</v>
      </c>
      <c r="H193" s="155">
        <v>627</v>
      </c>
      <c r="I193" s="156"/>
      <c r="L193" s="152"/>
      <c r="M193" s="157"/>
      <c r="T193" s="158"/>
      <c r="AT193" s="153" t="s">
        <v>144</v>
      </c>
      <c r="AU193" s="153" t="s">
        <v>88</v>
      </c>
      <c r="AV193" s="13" t="s">
        <v>142</v>
      </c>
      <c r="AW193" s="13" t="s">
        <v>35</v>
      </c>
      <c r="AX193" s="13" t="s">
        <v>86</v>
      </c>
      <c r="AY193" s="153" t="s">
        <v>135</v>
      </c>
    </row>
    <row r="194" spans="2:65" s="1" customFormat="1" ht="16.5" customHeight="1">
      <c r="B194" s="130"/>
      <c r="C194" s="131" t="s">
        <v>248</v>
      </c>
      <c r="D194" s="131" t="s">
        <v>137</v>
      </c>
      <c r="E194" s="132" t="s">
        <v>249</v>
      </c>
      <c r="F194" s="133" t="s">
        <v>250</v>
      </c>
      <c r="G194" s="134" t="s">
        <v>168</v>
      </c>
      <c r="H194" s="135">
        <v>2214.9499999999998</v>
      </c>
      <c r="I194" s="136"/>
      <c r="J194" s="137">
        <f>ROUND(I194*H194,2)</f>
        <v>0</v>
      </c>
      <c r="K194" s="133" t="s">
        <v>141</v>
      </c>
      <c r="L194" s="30"/>
      <c r="M194" s="138" t="s">
        <v>1</v>
      </c>
      <c r="N194" s="139" t="s">
        <v>43</v>
      </c>
      <c r="P194" s="140">
        <f>O194*H194</f>
        <v>0</v>
      </c>
      <c r="Q194" s="140">
        <v>7.5300000000000002E-3</v>
      </c>
      <c r="R194" s="140">
        <f>Q194*H194</f>
        <v>16.678573499999999</v>
      </c>
      <c r="S194" s="140">
        <v>0</v>
      </c>
      <c r="T194" s="141">
        <f>S194*H194</f>
        <v>0</v>
      </c>
      <c r="AR194" s="142" t="s">
        <v>142</v>
      </c>
      <c r="AT194" s="142" t="s">
        <v>137</v>
      </c>
      <c r="AU194" s="142" t="s">
        <v>88</v>
      </c>
      <c r="AY194" s="15" t="s">
        <v>135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86</v>
      </c>
      <c r="BK194" s="143">
        <f>ROUND(I194*H194,2)</f>
        <v>0</v>
      </c>
      <c r="BL194" s="15" t="s">
        <v>142</v>
      </c>
      <c r="BM194" s="142" t="s">
        <v>251</v>
      </c>
    </row>
    <row r="195" spans="2:65" s="12" customFormat="1" ht="10.199999999999999">
      <c r="B195" s="144"/>
      <c r="D195" s="145" t="s">
        <v>144</v>
      </c>
      <c r="E195" s="146" t="s">
        <v>1</v>
      </c>
      <c r="F195" s="147" t="s">
        <v>238</v>
      </c>
      <c r="H195" s="148">
        <v>2214.9499999999998</v>
      </c>
      <c r="I195" s="149"/>
      <c r="L195" s="144"/>
      <c r="M195" s="150"/>
      <c r="T195" s="151"/>
      <c r="AT195" s="146" t="s">
        <v>144</v>
      </c>
      <c r="AU195" s="146" t="s">
        <v>88</v>
      </c>
      <c r="AV195" s="12" t="s">
        <v>88</v>
      </c>
      <c r="AW195" s="12" t="s">
        <v>35</v>
      </c>
      <c r="AX195" s="12" t="s">
        <v>78</v>
      </c>
      <c r="AY195" s="146" t="s">
        <v>135</v>
      </c>
    </row>
    <row r="196" spans="2:65" s="13" customFormat="1" ht="10.199999999999999">
      <c r="B196" s="152"/>
      <c r="D196" s="145" t="s">
        <v>144</v>
      </c>
      <c r="E196" s="153" t="s">
        <v>1</v>
      </c>
      <c r="F196" s="154" t="s">
        <v>146</v>
      </c>
      <c r="H196" s="155">
        <v>2214.9499999999998</v>
      </c>
      <c r="I196" s="156"/>
      <c r="L196" s="152"/>
      <c r="M196" s="157"/>
      <c r="T196" s="158"/>
      <c r="AT196" s="153" t="s">
        <v>144</v>
      </c>
      <c r="AU196" s="153" t="s">
        <v>88</v>
      </c>
      <c r="AV196" s="13" t="s">
        <v>142</v>
      </c>
      <c r="AW196" s="13" t="s">
        <v>35</v>
      </c>
      <c r="AX196" s="13" t="s">
        <v>86</v>
      </c>
      <c r="AY196" s="153" t="s">
        <v>135</v>
      </c>
    </row>
    <row r="197" spans="2:65" s="1" customFormat="1" ht="16.5" customHeight="1">
      <c r="B197" s="130"/>
      <c r="C197" s="131" t="s">
        <v>252</v>
      </c>
      <c r="D197" s="131" t="s">
        <v>137</v>
      </c>
      <c r="E197" s="132" t="s">
        <v>253</v>
      </c>
      <c r="F197" s="133" t="s">
        <v>254</v>
      </c>
      <c r="G197" s="134" t="s">
        <v>168</v>
      </c>
      <c r="H197" s="135">
        <v>2102.17</v>
      </c>
      <c r="I197" s="136"/>
      <c r="J197" s="137">
        <f>ROUND(I197*H197,2)</f>
        <v>0</v>
      </c>
      <c r="K197" s="133" t="s">
        <v>141</v>
      </c>
      <c r="L197" s="30"/>
      <c r="M197" s="138" t="s">
        <v>1</v>
      </c>
      <c r="N197" s="139" t="s">
        <v>43</v>
      </c>
      <c r="P197" s="140">
        <f>O197*H197</f>
        <v>0</v>
      </c>
      <c r="Q197" s="140">
        <v>7.1000000000000002E-4</v>
      </c>
      <c r="R197" s="140">
        <f>Q197*H197</f>
        <v>1.4925407000000002</v>
      </c>
      <c r="S197" s="140">
        <v>0</v>
      </c>
      <c r="T197" s="141">
        <f>S197*H197</f>
        <v>0</v>
      </c>
      <c r="AR197" s="142" t="s">
        <v>142</v>
      </c>
      <c r="AT197" s="142" t="s">
        <v>137</v>
      </c>
      <c r="AU197" s="142" t="s">
        <v>88</v>
      </c>
      <c r="AY197" s="15" t="s">
        <v>135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86</v>
      </c>
      <c r="BK197" s="143">
        <f>ROUND(I197*H197,2)</f>
        <v>0</v>
      </c>
      <c r="BL197" s="15" t="s">
        <v>142</v>
      </c>
      <c r="BM197" s="142" t="s">
        <v>255</v>
      </c>
    </row>
    <row r="198" spans="2:65" s="12" customFormat="1" ht="10.199999999999999">
      <c r="B198" s="144"/>
      <c r="D198" s="145" t="s">
        <v>144</v>
      </c>
      <c r="E198" s="146" t="s">
        <v>1</v>
      </c>
      <c r="F198" s="147" t="s">
        <v>242</v>
      </c>
      <c r="H198" s="148">
        <v>2102.17</v>
      </c>
      <c r="I198" s="149"/>
      <c r="L198" s="144"/>
      <c r="M198" s="150"/>
      <c r="T198" s="151"/>
      <c r="AT198" s="146" t="s">
        <v>144</v>
      </c>
      <c r="AU198" s="146" t="s">
        <v>88</v>
      </c>
      <c r="AV198" s="12" t="s">
        <v>88</v>
      </c>
      <c r="AW198" s="12" t="s">
        <v>35</v>
      </c>
      <c r="AX198" s="12" t="s">
        <v>78</v>
      </c>
      <c r="AY198" s="146" t="s">
        <v>135</v>
      </c>
    </row>
    <row r="199" spans="2:65" s="13" customFormat="1" ht="10.199999999999999">
      <c r="B199" s="152"/>
      <c r="D199" s="145" t="s">
        <v>144</v>
      </c>
      <c r="E199" s="153" t="s">
        <v>1</v>
      </c>
      <c r="F199" s="154" t="s">
        <v>146</v>
      </c>
      <c r="H199" s="155">
        <v>2102.17</v>
      </c>
      <c r="I199" s="156"/>
      <c r="L199" s="152"/>
      <c r="M199" s="157"/>
      <c r="T199" s="158"/>
      <c r="AT199" s="153" t="s">
        <v>144</v>
      </c>
      <c r="AU199" s="153" t="s">
        <v>88</v>
      </c>
      <c r="AV199" s="13" t="s">
        <v>142</v>
      </c>
      <c r="AW199" s="13" t="s">
        <v>35</v>
      </c>
      <c r="AX199" s="13" t="s">
        <v>86</v>
      </c>
      <c r="AY199" s="153" t="s">
        <v>135</v>
      </c>
    </row>
    <row r="200" spans="2:65" s="1" customFormat="1" ht="21.75" customHeight="1">
      <c r="B200" s="130"/>
      <c r="C200" s="131" t="s">
        <v>256</v>
      </c>
      <c r="D200" s="131" t="s">
        <v>137</v>
      </c>
      <c r="E200" s="132" t="s">
        <v>257</v>
      </c>
      <c r="F200" s="133" t="s">
        <v>258</v>
      </c>
      <c r="G200" s="134" t="s">
        <v>168</v>
      </c>
      <c r="H200" s="135">
        <v>2039.51</v>
      </c>
      <c r="I200" s="136"/>
      <c r="J200" s="137">
        <f>ROUND(I200*H200,2)</f>
        <v>0</v>
      </c>
      <c r="K200" s="133" t="s">
        <v>141</v>
      </c>
      <c r="L200" s="30"/>
      <c r="M200" s="138" t="s">
        <v>1</v>
      </c>
      <c r="N200" s="139" t="s">
        <v>43</v>
      </c>
      <c r="P200" s="140">
        <f>O200*H200</f>
        <v>0</v>
      </c>
      <c r="Q200" s="140">
        <v>0.12966</v>
      </c>
      <c r="R200" s="140">
        <f>Q200*H200</f>
        <v>264.4428666</v>
      </c>
      <c r="S200" s="140">
        <v>0</v>
      </c>
      <c r="T200" s="141">
        <f>S200*H200</f>
        <v>0</v>
      </c>
      <c r="AR200" s="142" t="s">
        <v>142</v>
      </c>
      <c r="AT200" s="142" t="s">
        <v>137</v>
      </c>
      <c r="AU200" s="142" t="s">
        <v>88</v>
      </c>
      <c r="AY200" s="15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86</v>
      </c>
      <c r="BK200" s="143">
        <f>ROUND(I200*H200,2)</f>
        <v>0</v>
      </c>
      <c r="BL200" s="15" t="s">
        <v>142</v>
      </c>
      <c r="BM200" s="142" t="s">
        <v>259</v>
      </c>
    </row>
    <row r="201" spans="2:65" s="12" customFormat="1" ht="10.199999999999999">
      <c r="B201" s="144"/>
      <c r="D201" s="145" t="s">
        <v>144</v>
      </c>
      <c r="E201" s="146" t="s">
        <v>1</v>
      </c>
      <c r="F201" s="147" t="s">
        <v>260</v>
      </c>
      <c r="H201" s="148">
        <v>2039.51</v>
      </c>
      <c r="I201" s="149"/>
      <c r="L201" s="144"/>
      <c r="M201" s="150"/>
      <c r="T201" s="151"/>
      <c r="AT201" s="146" t="s">
        <v>144</v>
      </c>
      <c r="AU201" s="146" t="s">
        <v>88</v>
      </c>
      <c r="AV201" s="12" t="s">
        <v>88</v>
      </c>
      <c r="AW201" s="12" t="s">
        <v>35</v>
      </c>
      <c r="AX201" s="12" t="s">
        <v>78</v>
      </c>
      <c r="AY201" s="146" t="s">
        <v>135</v>
      </c>
    </row>
    <row r="202" spans="2:65" s="13" customFormat="1" ht="10.199999999999999">
      <c r="B202" s="152"/>
      <c r="D202" s="145" t="s">
        <v>144</v>
      </c>
      <c r="E202" s="153" t="s">
        <v>1</v>
      </c>
      <c r="F202" s="154" t="s">
        <v>146</v>
      </c>
      <c r="H202" s="155">
        <v>2039.51</v>
      </c>
      <c r="I202" s="156"/>
      <c r="L202" s="152"/>
      <c r="M202" s="157"/>
      <c r="T202" s="158"/>
      <c r="AT202" s="153" t="s">
        <v>144</v>
      </c>
      <c r="AU202" s="153" t="s">
        <v>88</v>
      </c>
      <c r="AV202" s="13" t="s">
        <v>142</v>
      </c>
      <c r="AW202" s="13" t="s">
        <v>35</v>
      </c>
      <c r="AX202" s="13" t="s">
        <v>86</v>
      </c>
      <c r="AY202" s="153" t="s">
        <v>135</v>
      </c>
    </row>
    <row r="203" spans="2:65" s="11" customFormat="1" ht="22.8" customHeight="1">
      <c r="B203" s="118"/>
      <c r="D203" s="119" t="s">
        <v>77</v>
      </c>
      <c r="E203" s="128" t="s">
        <v>261</v>
      </c>
      <c r="F203" s="128" t="s">
        <v>262</v>
      </c>
      <c r="I203" s="121"/>
      <c r="J203" s="129">
        <f>BK203</f>
        <v>0</v>
      </c>
      <c r="L203" s="118"/>
      <c r="M203" s="123"/>
      <c r="P203" s="124">
        <f>SUM(P204:P205)</f>
        <v>0</v>
      </c>
      <c r="R203" s="124">
        <f>SUM(R204:R205)</f>
        <v>0</v>
      </c>
      <c r="T203" s="125">
        <f>SUM(T204:T205)</f>
        <v>0</v>
      </c>
      <c r="AR203" s="119" t="s">
        <v>86</v>
      </c>
      <c r="AT203" s="126" t="s">
        <v>77</v>
      </c>
      <c r="AU203" s="126" t="s">
        <v>86</v>
      </c>
      <c r="AY203" s="119" t="s">
        <v>135</v>
      </c>
      <c r="BK203" s="127">
        <f>SUM(BK204:BK205)</f>
        <v>0</v>
      </c>
    </row>
    <row r="204" spans="2:65" s="1" customFormat="1" ht="21.75" customHeight="1">
      <c r="B204" s="130"/>
      <c r="C204" s="131" t="s">
        <v>263</v>
      </c>
      <c r="D204" s="131" t="s">
        <v>137</v>
      </c>
      <c r="E204" s="132" t="s">
        <v>264</v>
      </c>
      <c r="F204" s="133" t="s">
        <v>265</v>
      </c>
      <c r="G204" s="134" t="s">
        <v>266</v>
      </c>
      <c r="H204" s="135">
        <v>3048.4720000000002</v>
      </c>
      <c r="I204" s="136"/>
      <c r="J204" s="137">
        <f>ROUND(I204*H204,2)</f>
        <v>0</v>
      </c>
      <c r="K204" s="133" t="s">
        <v>141</v>
      </c>
      <c r="L204" s="30"/>
      <c r="M204" s="138" t="s">
        <v>1</v>
      </c>
      <c r="N204" s="139" t="s">
        <v>43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142</v>
      </c>
      <c r="AT204" s="142" t="s">
        <v>137</v>
      </c>
      <c r="AU204" s="142" t="s">
        <v>88</v>
      </c>
      <c r="AY204" s="15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5" t="s">
        <v>86</v>
      </c>
      <c r="BK204" s="143">
        <f>ROUND(I204*H204,2)</f>
        <v>0</v>
      </c>
      <c r="BL204" s="15" t="s">
        <v>142</v>
      </c>
      <c r="BM204" s="142" t="s">
        <v>267</v>
      </c>
    </row>
    <row r="205" spans="2:65" s="1" customFormat="1" ht="21.75" customHeight="1">
      <c r="B205" s="130"/>
      <c r="C205" s="131" t="s">
        <v>268</v>
      </c>
      <c r="D205" s="131" t="s">
        <v>137</v>
      </c>
      <c r="E205" s="132" t="s">
        <v>269</v>
      </c>
      <c r="F205" s="133" t="s">
        <v>270</v>
      </c>
      <c r="G205" s="134" t="s">
        <v>266</v>
      </c>
      <c r="H205" s="135">
        <v>3048.4720000000002</v>
      </c>
      <c r="I205" s="136"/>
      <c r="J205" s="137">
        <f>ROUND(I205*H205,2)</f>
        <v>0</v>
      </c>
      <c r="K205" s="133" t="s">
        <v>141</v>
      </c>
      <c r="L205" s="30"/>
      <c r="M205" s="138" t="s">
        <v>1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142</v>
      </c>
      <c r="AT205" s="142" t="s">
        <v>137</v>
      </c>
      <c r="AU205" s="142" t="s">
        <v>88</v>
      </c>
      <c r="AY205" s="15" t="s">
        <v>135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86</v>
      </c>
      <c r="BK205" s="143">
        <f>ROUND(I205*H205,2)</f>
        <v>0</v>
      </c>
      <c r="BL205" s="15" t="s">
        <v>142</v>
      </c>
      <c r="BM205" s="142" t="s">
        <v>271</v>
      </c>
    </row>
    <row r="206" spans="2:65" s="11" customFormat="1" ht="25.95" customHeight="1">
      <c r="B206" s="118"/>
      <c r="D206" s="119" t="s">
        <v>77</v>
      </c>
      <c r="E206" s="120" t="s">
        <v>272</v>
      </c>
      <c r="F206" s="120" t="s">
        <v>273</v>
      </c>
      <c r="I206" s="121"/>
      <c r="J206" s="122">
        <f>BK206</f>
        <v>0</v>
      </c>
      <c r="L206" s="118"/>
      <c r="M206" s="123"/>
      <c r="P206" s="124">
        <f>P207+P213+P215</f>
        <v>0</v>
      </c>
      <c r="R206" s="124">
        <f>R207+R213+R215</f>
        <v>0</v>
      </c>
      <c r="T206" s="125">
        <f>T207+T213+T215</f>
        <v>0</v>
      </c>
      <c r="AR206" s="119" t="s">
        <v>160</v>
      </c>
      <c r="AT206" s="126" t="s">
        <v>77</v>
      </c>
      <c r="AU206" s="126" t="s">
        <v>78</v>
      </c>
      <c r="AY206" s="119" t="s">
        <v>135</v>
      </c>
      <c r="BK206" s="127">
        <f>BK207+BK213+BK215</f>
        <v>0</v>
      </c>
    </row>
    <row r="207" spans="2:65" s="11" customFormat="1" ht="22.8" customHeight="1">
      <c r="B207" s="118"/>
      <c r="D207" s="119" t="s">
        <v>77</v>
      </c>
      <c r="E207" s="128" t="s">
        <v>274</v>
      </c>
      <c r="F207" s="128" t="s">
        <v>275</v>
      </c>
      <c r="I207" s="121"/>
      <c r="J207" s="129">
        <f>BK207</f>
        <v>0</v>
      </c>
      <c r="L207" s="118"/>
      <c r="M207" s="123"/>
      <c r="P207" s="124">
        <f>SUM(P208:P212)</f>
        <v>0</v>
      </c>
      <c r="R207" s="124">
        <f>SUM(R208:R212)</f>
        <v>0</v>
      </c>
      <c r="T207" s="125">
        <f>SUM(T208:T212)</f>
        <v>0</v>
      </c>
      <c r="AR207" s="119" t="s">
        <v>160</v>
      </c>
      <c r="AT207" s="126" t="s">
        <v>77</v>
      </c>
      <c r="AU207" s="126" t="s">
        <v>86</v>
      </c>
      <c r="AY207" s="119" t="s">
        <v>135</v>
      </c>
      <c r="BK207" s="127">
        <f>SUM(BK208:BK212)</f>
        <v>0</v>
      </c>
    </row>
    <row r="208" spans="2:65" s="1" customFormat="1" ht="16.5" customHeight="1">
      <c r="B208" s="130"/>
      <c r="C208" s="131" t="s">
        <v>276</v>
      </c>
      <c r="D208" s="131" t="s">
        <v>137</v>
      </c>
      <c r="E208" s="132" t="s">
        <v>277</v>
      </c>
      <c r="F208" s="133" t="s">
        <v>278</v>
      </c>
      <c r="G208" s="134" t="s">
        <v>279</v>
      </c>
      <c r="H208" s="135">
        <v>1</v>
      </c>
      <c r="I208" s="136"/>
      <c r="J208" s="137">
        <f>ROUND(I208*H208,2)</f>
        <v>0</v>
      </c>
      <c r="K208" s="133" t="s">
        <v>141</v>
      </c>
      <c r="L208" s="30"/>
      <c r="M208" s="138" t="s">
        <v>1</v>
      </c>
      <c r="N208" s="139" t="s">
        <v>43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280</v>
      </c>
      <c r="AT208" s="142" t="s">
        <v>137</v>
      </c>
      <c r="AU208" s="142" t="s">
        <v>88</v>
      </c>
      <c r="AY208" s="15" t="s">
        <v>135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86</v>
      </c>
      <c r="BK208" s="143">
        <f>ROUND(I208*H208,2)</f>
        <v>0</v>
      </c>
      <c r="BL208" s="15" t="s">
        <v>280</v>
      </c>
      <c r="BM208" s="142" t="s">
        <v>281</v>
      </c>
    </row>
    <row r="209" spans="2:65" s="1" customFormat="1" ht="16.5" customHeight="1">
      <c r="B209" s="130"/>
      <c r="C209" s="131" t="s">
        <v>282</v>
      </c>
      <c r="D209" s="131" t="s">
        <v>137</v>
      </c>
      <c r="E209" s="132" t="s">
        <v>283</v>
      </c>
      <c r="F209" s="133" t="s">
        <v>284</v>
      </c>
      <c r="G209" s="134" t="s">
        <v>279</v>
      </c>
      <c r="H209" s="135">
        <v>1</v>
      </c>
      <c r="I209" s="136"/>
      <c r="J209" s="137">
        <f>ROUND(I209*H209,2)</f>
        <v>0</v>
      </c>
      <c r="K209" s="133" t="s">
        <v>141</v>
      </c>
      <c r="L209" s="30"/>
      <c r="M209" s="138" t="s">
        <v>1</v>
      </c>
      <c r="N209" s="139" t="s">
        <v>43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280</v>
      </c>
      <c r="AT209" s="142" t="s">
        <v>137</v>
      </c>
      <c r="AU209" s="142" t="s">
        <v>88</v>
      </c>
      <c r="AY209" s="15" t="s">
        <v>135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86</v>
      </c>
      <c r="BK209" s="143">
        <f>ROUND(I209*H209,2)</f>
        <v>0</v>
      </c>
      <c r="BL209" s="15" t="s">
        <v>280</v>
      </c>
      <c r="BM209" s="142" t="s">
        <v>285</v>
      </c>
    </row>
    <row r="210" spans="2:65" s="1" customFormat="1" ht="19.2">
      <c r="B210" s="30"/>
      <c r="D210" s="145" t="s">
        <v>236</v>
      </c>
      <c r="F210" s="159" t="s">
        <v>286</v>
      </c>
      <c r="I210" s="160"/>
      <c r="L210" s="30"/>
      <c r="M210" s="161"/>
      <c r="T210" s="54"/>
      <c r="AT210" s="15" t="s">
        <v>236</v>
      </c>
      <c r="AU210" s="15" t="s">
        <v>88</v>
      </c>
    </row>
    <row r="211" spans="2:65" s="1" customFormat="1" ht="16.5" customHeight="1">
      <c r="B211" s="130"/>
      <c r="C211" s="131" t="s">
        <v>287</v>
      </c>
      <c r="D211" s="131" t="s">
        <v>137</v>
      </c>
      <c r="E211" s="132" t="s">
        <v>288</v>
      </c>
      <c r="F211" s="133" t="s">
        <v>289</v>
      </c>
      <c r="G211" s="134" t="s">
        <v>279</v>
      </c>
      <c r="H211" s="135">
        <v>9</v>
      </c>
      <c r="I211" s="136"/>
      <c r="J211" s="137">
        <f>ROUND(I211*H211,2)</f>
        <v>0</v>
      </c>
      <c r="K211" s="133" t="s">
        <v>141</v>
      </c>
      <c r="L211" s="30"/>
      <c r="M211" s="138" t="s">
        <v>1</v>
      </c>
      <c r="N211" s="139" t="s">
        <v>43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280</v>
      </c>
      <c r="AT211" s="142" t="s">
        <v>137</v>
      </c>
      <c r="AU211" s="142" t="s">
        <v>88</v>
      </c>
      <c r="AY211" s="15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86</v>
      </c>
      <c r="BK211" s="143">
        <f>ROUND(I211*H211,2)</f>
        <v>0</v>
      </c>
      <c r="BL211" s="15" t="s">
        <v>280</v>
      </c>
      <c r="BM211" s="142" t="s">
        <v>290</v>
      </c>
    </row>
    <row r="212" spans="2:65" s="1" customFormat="1" ht="19.2">
      <c r="B212" s="30"/>
      <c r="D212" s="145" t="s">
        <v>236</v>
      </c>
      <c r="F212" s="159" t="s">
        <v>291</v>
      </c>
      <c r="I212" s="160"/>
      <c r="L212" s="30"/>
      <c r="M212" s="161"/>
      <c r="T212" s="54"/>
      <c r="AT212" s="15" t="s">
        <v>236</v>
      </c>
      <c r="AU212" s="15" t="s">
        <v>88</v>
      </c>
    </row>
    <row r="213" spans="2:65" s="11" customFormat="1" ht="22.8" customHeight="1">
      <c r="B213" s="118"/>
      <c r="D213" s="119" t="s">
        <v>77</v>
      </c>
      <c r="E213" s="128" t="s">
        <v>292</v>
      </c>
      <c r="F213" s="128" t="s">
        <v>293</v>
      </c>
      <c r="I213" s="121"/>
      <c r="J213" s="129">
        <f>BK213</f>
        <v>0</v>
      </c>
      <c r="L213" s="118"/>
      <c r="M213" s="123"/>
      <c r="P213" s="124">
        <f>P214</f>
        <v>0</v>
      </c>
      <c r="R213" s="124">
        <f>R214</f>
        <v>0</v>
      </c>
      <c r="T213" s="125">
        <f>T214</f>
        <v>0</v>
      </c>
      <c r="AR213" s="119" t="s">
        <v>160</v>
      </c>
      <c r="AT213" s="126" t="s">
        <v>77</v>
      </c>
      <c r="AU213" s="126" t="s">
        <v>86</v>
      </c>
      <c r="AY213" s="119" t="s">
        <v>135</v>
      </c>
      <c r="BK213" s="127">
        <f>BK214</f>
        <v>0</v>
      </c>
    </row>
    <row r="214" spans="2:65" s="1" customFormat="1" ht="16.5" customHeight="1">
      <c r="B214" s="130"/>
      <c r="C214" s="131" t="s">
        <v>294</v>
      </c>
      <c r="D214" s="131" t="s">
        <v>137</v>
      </c>
      <c r="E214" s="132" t="s">
        <v>295</v>
      </c>
      <c r="F214" s="133" t="s">
        <v>293</v>
      </c>
      <c r="G214" s="134" t="s">
        <v>296</v>
      </c>
      <c r="H214" s="135">
        <v>1</v>
      </c>
      <c r="I214" s="136"/>
      <c r="J214" s="137">
        <f>ROUND(I214*H214,2)</f>
        <v>0</v>
      </c>
      <c r="K214" s="133" t="s">
        <v>141</v>
      </c>
      <c r="L214" s="30"/>
      <c r="M214" s="138" t="s">
        <v>1</v>
      </c>
      <c r="N214" s="139" t="s">
        <v>43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280</v>
      </c>
      <c r="AT214" s="142" t="s">
        <v>137</v>
      </c>
      <c r="AU214" s="142" t="s">
        <v>88</v>
      </c>
      <c r="AY214" s="15" t="s">
        <v>135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86</v>
      </c>
      <c r="BK214" s="143">
        <f>ROUND(I214*H214,2)</f>
        <v>0</v>
      </c>
      <c r="BL214" s="15" t="s">
        <v>280</v>
      </c>
      <c r="BM214" s="142" t="s">
        <v>297</v>
      </c>
    </row>
    <row r="215" spans="2:65" s="11" customFormat="1" ht="22.8" customHeight="1">
      <c r="B215" s="118"/>
      <c r="D215" s="119" t="s">
        <v>77</v>
      </c>
      <c r="E215" s="128" t="s">
        <v>298</v>
      </c>
      <c r="F215" s="128" t="s">
        <v>299</v>
      </c>
      <c r="I215" s="121"/>
      <c r="J215" s="129">
        <f>BK215</f>
        <v>0</v>
      </c>
      <c r="L215" s="118"/>
      <c r="M215" s="123"/>
      <c r="P215" s="124">
        <f>P216</f>
        <v>0</v>
      </c>
      <c r="R215" s="124">
        <f>R216</f>
        <v>0</v>
      </c>
      <c r="T215" s="125">
        <f>T216</f>
        <v>0</v>
      </c>
      <c r="AR215" s="119" t="s">
        <v>160</v>
      </c>
      <c r="AT215" s="126" t="s">
        <v>77</v>
      </c>
      <c r="AU215" s="126" t="s">
        <v>86</v>
      </c>
      <c r="AY215" s="119" t="s">
        <v>135</v>
      </c>
      <c r="BK215" s="127">
        <f>BK216</f>
        <v>0</v>
      </c>
    </row>
    <row r="216" spans="2:65" s="1" customFormat="1" ht="16.5" customHeight="1">
      <c r="B216" s="130"/>
      <c r="C216" s="131" t="s">
        <v>300</v>
      </c>
      <c r="D216" s="131" t="s">
        <v>137</v>
      </c>
      <c r="E216" s="132" t="s">
        <v>301</v>
      </c>
      <c r="F216" s="133" t="s">
        <v>299</v>
      </c>
      <c r="G216" s="134" t="s">
        <v>296</v>
      </c>
      <c r="H216" s="135">
        <v>1</v>
      </c>
      <c r="I216" s="136"/>
      <c r="J216" s="137">
        <f>ROUND(I216*H216,2)</f>
        <v>0</v>
      </c>
      <c r="K216" s="133" t="s">
        <v>141</v>
      </c>
      <c r="L216" s="30"/>
      <c r="M216" s="162" t="s">
        <v>1</v>
      </c>
      <c r="N216" s="163" t="s">
        <v>43</v>
      </c>
      <c r="O216" s="164"/>
      <c r="P216" s="165">
        <f>O216*H216</f>
        <v>0</v>
      </c>
      <c r="Q216" s="165">
        <v>0</v>
      </c>
      <c r="R216" s="165">
        <f>Q216*H216</f>
        <v>0</v>
      </c>
      <c r="S216" s="165">
        <v>0</v>
      </c>
      <c r="T216" s="166">
        <f>S216*H216</f>
        <v>0</v>
      </c>
      <c r="AR216" s="142" t="s">
        <v>280</v>
      </c>
      <c r="AT216" s="142" t="s">
        <v>137</v>
      </c>
      <c r="AU216" s="142" t="s">
        <v>88</v>
      </c>
      <c r="AY216" s="15" t="s">
        <v>135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86</v>
      </c>
      <c r="BK216" s="143">
        <f>ROUND(I216*H216,2)</f>
        <v>0</v>
      </c>
      <c r="BL216" s="15" t="s">
        <v>280</v>
      </c>
      <c r="BM216" s="142" t="s">
        <v>302</v>
      </c>
    </row>
    <row r="217" spans="2:65" s="1" customFormat="1" ht="6.9" customHeight="1"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30"/>
    </row>
  </sheetData>
  <autoFilter ref="C123:K21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91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303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ROUND(J121,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ROUND((SUM(BE121:BE136)),  2)</f>
        <v>0</v>
      </c>
      <c r="I33" s="90">
        <v>0.21</v>
      </c>
      <c r="J33" s="89">
        <f>ROUND(((SUM(BE121:BE136))*I33),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ROUND((SUM(BF121:BF136)),  2)</f>
        <v>0</v>
      </c>
      <c r="I34" s="90">
        <v>0.12</v>
      </c>
      <c r="J34" s="89">
        <f>ROUND(((SUM(BF121:BF136))*I34),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ROUND((SUM(BG121:BG136)),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ROUND((SUM(BH121:BH136)),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ROUND((SUM(BI121:BI136)),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007.01 - zlepšení podloží pro dosažení minimální únosnosti pláně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J121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J122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J123</f>
        <v>0</v>
      </c>
      <c r="L98" s="106"/>
    </row>
    <row r="99" spans="2:12" s="9" customFormat="1" ht="19.95" hidden="1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12" s="8" customFormat="1" ht="24.9" hidden="1" customHeight="1">
      <c r="B100" s="102"/>
      <c r="D100" s="103" t="s">
        <v>116</v>
      </c>
      <c r="E100" s="104"/>
      <c r="F100" s="104"/>
      <c r="G100" s="104"/>
      <c r="H100" s="104"/>
      <c r="I100" s="104"/>
      <c r="J100" s="105">
        <f>J133</f>
        <v>0</v>
      </c>
      <c r="L100" s="102"/>
    </row>
    <row r="101" spans="2:12" s="9" customFormat="1" ht="19.95" hidden="1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J134</f>
        <v>0</v>
      </c>
      <c r="L101" s="106"/>
    </row>
    <row r="102" spans="2:12" s="1" customFormat="1" ht="21.75" hidden="1" customHeight="1">
      <c r="B102" s="30"/>
      <c r="L102" s="30"/>
    </row>
    <row r="103" spans="2:12" s="1" customFormat="1" ht="6.9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4" spans="2:12" ht="10.199999999999999" hidden="1"/>
    <row r="105" spans="2:12" ht="10.199999999999999" hidden="1"/>
    <row r="106" spans="2:12" ht="10.199999999999999" hidden="1"/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4.9" customHeight="1">
      <c r="B108" s="30"/>
      <c r="C108" s="19" t="s">
        <v>120</v>
      </c>
      <c r="L108" s="30"/>
    </row>
    <row r="109" spans="2:12" s="1" customFormat="1" ht="6.9" customHeight="1">
      <c r="B109" s="30"/>
      <c r="L109" s="30"/>
    </row>
    <row r="110" spans="2:12" s="1" customFormat="1" ht="12" customHeight="1">
      <c r="B110" s="30"/>
      <c r="C110" s="25" t="s">
        <v>16</v>
      </c>
      <c r="L110" s="30"/>
    </row>
    <row r="111" spans="2:12" s="1" customFormat="1" ht="16.5" customHeight="1">
      <c r="B111" s="30"/>
      <c r="E111" s="218" t="str">
        <f>E7</f>
        <v>Lesní cesta Nad Bělidlem II. etapa</v>
      </c>
      <c r="F111" s="219"/>
      <c r="G111" s="219"/>
      <c r="H111" s="219"/>
      <c r="L111" s="30"/>
    </row>
    <row r="112" spans="2:12" s="1" customFormat="1" ht="12" customHeight="1">
      <c r="B112" s="30"/>
      <c r="C112" s="25" t="s">
        <v>105</v>
      </c>
      <c r="L112" s="30"/>
    </row>
    <row r="113" spans="2:65" s="1" customFormat="1" ht="16.5" customHeight="1">
      <c r="B113" s="30"/>
      <c r="E113" s="179" t="str">
        <f>E9</f>
        <v>007.01 - zlepšení podloží pro dosažení minimální únosnosti pláně</v>
      </c>
      <c r="F113" s="220"/>
      <c r="G113" s="220"/>
      <c r="H113" s="220"/>
      <c r="L113" s="30"/>
    </row>
    <row r="114" spans="2:65" s="1" customFormat="1" ht="6.9" customHeight="1">
      <c r="B114" s="30"/>
      <c r="L114" s="30"/>
    </row>
    <row r="115" spans="2:65" s="1" customFormat="1" ht="12" customHeight="1">
      <c r="B115" s="30"/>
      <c r="C115" s="25" t="s">
        <v>20</v>
      </c>
      <c r="F115" s="23" t="str">
        <f>F12</f>
        <v>k.ú. Horní Staré Město, k.ú. Babí a k.ú. Libeč</v>
      </c>
      <c r="I115" s="25" t="s">
        <v>22</v>
      </c>
      <c r="J115" s="50">
        <f>IF(J12="","",J12)</f>
        <v>45809</v>
      </c>
      <c r="L115" s="30"/>
    </row>
    <row r="116" spans="2:65" s="1" customFormat="1" ht="6.9" customHeight="1">
      <c r="B116" s="30"/>
      <c r="L116" s="30"/>
    </row>
    <row r="117" spans="2:65" s="1" customFormat="1" ht="15.15" customHeight="1">
      <c r="B117" s="30"/>
      <c r="C117" s="25" t="s">
        <v>23</v>
      </c>
      <c r="F117" s="23" t="str">
        <f>E15</f>
        <v>Česká lesnická akademie Trutnov</v>
      </c>
      <c r="I117" s="25" t="s">
        <v>31</v>
      </c>
      <c r="J117" s="28" t="str">
        <f>E21</f>
        <v>Ing. Jiří Ježek</v>
      </c>
      <c r="L117" s="30"/>
    </row>
    <row r="118" spans="2:65" s="1" customFormat="1" ht="15.15" customHeight="1">
      <c r="B118" s="30"/>
      <c r="C118" s="25" t="s">
        <v>29</v>
      </c>
      <c r="F118" s="23" t="str">
        <f>IF(E18="","",E18)</f>
        <v>Vyplň údaj</v>
      </c>
      <c r="I118" s="25" t="s">
        <v>36</v>
      </c>
      <c r="J118" s="28" t="str">
        <f>E24</f>
        <v>Ing. Jiří Ježek</v>
      </c>
      <c r="L118" s="30"/>
    </row>
    <row r="119" spans="2:65" s="1" customFormat="1" ht="10.35" customHeight="1">
      <c r="B119" s="30"/>
      <c r="L119" s="30"/>
    </row>
    <row r="120" spans="2:65" s="10" customFormat="1" ht="29.25" customHeight="1">
      <c r="B120" s="110"/>
      <c r="C120" s="111" t="s">
        <v>121</v>
      </c>
      <c r="D120" s="112" t="s">
        <v>63</v>
      </c>
      <c r="E120" s="112" t="s">
        <v>59</v>
      </c>
      <c r="F120" s="112" t="s">
        <v>60</v>
      </c>
      <c r="G120" s="112" t="s">
        <v>122</v>
      </c>
      <c r="H120" s="112" t="s">
        <v>123</v>
      </c>
      <c r="I120" s="112" t="s">
        <v>124</v>
      </c>
      <c r="J120" s="112" t="s">
        <v>109</v>
      </c>
      <c r="K120" s="113" t="s">
        <v>125</v>
      </c>
      <c r="L120" s="110"/>
      <c r="M120" s="57" t="s">
        <v>1</v>
      </c>
      <c r="N120" s="58" t="s">
        <v>42</v>
      </c>
      <c r="O120" s="58" t="s">
        <v>126</v>
      </c>
      <c r="P120" s="58" t="s">
        <v>127</v>
      </c>
      <c r="Q120" s="58" t="s">
        <v>128</v>
      </c>
      <c r="R120" s="58" t="s">
        <v>129</v>
      </c>
      <c r="S120" s="58" t="s">
        <v>130</v>
      </c>
      <c r="T120" s="59" t="s">
        <v>131</v>
      </c>
    </row>
    <row r="121" spans="2:65" s="1" customFormat="1" ht="22.8" customHeight="1">
      <c r="B121" s="30"/>
      <c r="C121" s="62" t="s">
        <v>132</v>
      </c>
      <c r="J121" s="114">
        <f>BK121</f>
        <v>0</v>
      </c>
      <c r="L121" s="30"/>
      <c r="M121" s="60"/>
      <c r="N121" s="51"/>
      <c r="O121" s="51"/>
      <c r="P121" s="115">
        <f>P122+P133</f>
        <v>0</v>
      </c>
      <c r="Q121" s="51"/>
      <c r="R121" s="115">
        <f>R122+R133</f>
        <v>107.98099999999999</v>
      </c>
      <c r="S121" s="51"/>
      <c r="T121" s="116">
        <f>T122+T133</f>
        <v>0</v>
      </c>
      <c r="AT121" s="15" t="s">
        <v>77</v>
      </c>
      <c r="AU121" s="15" t="s">
        <v>111</v>
      </c>
      <c r="BK121" s="117">
        <f>BK122+BK133</f>
        <v>0</v>
      </c>
    </row>
    <row r="122" spans="2:65" s="11" customFormat="1" ht="25.95" customHeight="1">
      <c r="B122" s="118"/>
      <c r="D122" s="119" t="s">
        <v>77</v>
      </c>
      <c r="E122" s="120" t="s">
        <v>133</v>
      </c>
      <c r="F122" s="120" t="s">
        <v>134</v>
      </c>
      <c r="I122" s="121"/>
      <c r="J122" s="122">
        <f>BK122</f>
        <v>0</v>
      </c>
      <c r="L122" s="118"/>
      <c r="M122" s="123"/>
      <c r="P122" s="124">
        <f>P123+P128</f>
        <v>0</v>
      </c>
      <c r="R122" s="124">
        <f>R123+R128</f>
        <v>107.98099999999999</v>
      </c>
      <c r="T122" s="125">
        <f>T123+T128</f>
        <v>0</v>
      </c>
      <c r="AR122" s="119" t="s">
        <v>86</v>
      </c>
      <c r="AT122" s="126" t="s">
        <v>77</v>
      </c>
      <c r="AU122" s="126" t="s">
        <v>78</v>
      </c>
      <c r="AY122" s="119" t="s">
        <v>135</v>
      </c>
      <c r="BK122" s="127">
        <f>BK123+BK128</f>
        <v>0</v>
      </c>
    </row>
    <row r="123" spans="2:65" s="11" customFormat="1" ht="22.8" customHeight="1">
      <c r="B123" s="118"/>
      <c r="D123" s="119" t="s">
        <v>77</v>
      </c>
      <c r="E123" s="128" t="s">
        <v>86</v>
      </c>
      <c r="F123" s="128" t="s">
        <v>136</v>
      </c>
      <c r="I123" s="121"/>
      <c r="J123" s="129">
        <f>BK123</f>
        <v>0</v>
      </c>
      <c r="L123" s="118"/>
      <c r="M123" s="123"/>
      <c r="P123" s="124">
        <f>SUM(P124:P127)</f>
        <v>0</v>
      </c>
      <c r="R123" s="124">
        <f>SUM(R124:R127)</f>
        <v>0</v>
      </c>
      <c r="T123" s="125">
        <f>SUM(T124:T127)</f>
        <v>0</v>
      </c>
      <c r="AR123" s="119" t="s">
        <v>86</v>
      </c>
      <c r="AT123" s="126" t="s">
        <v>77</v>
      </c>
      <c r="AU123" s="126" t="s">
        <v>86</v>
      </c>
      <c r="AY123" s="119" t="s">
        <v>135</v>
      </c>
      <c r="BK123" s="127">
        <f>SUM(BK124:BK127)</f>
        <v>0</v>
      </c>
    </row>
    <row r="124" spans="2:65" s="1" customFormat="1" ht="16.5" customHeight="1">
      <c r="B124" s="130"/>
      <c r="C124" s="131" t="s">
        <v>86</v>
      </c>
      <c r="D124" s="131" t="s">
        <v>137</v>
      </c>
      <c r="E124" s="132" t="s">
        <v>304</v>
      </c>
      <c r="F124" s="133" t="s">
        <v>305</v>
      </c>
      <c r="G124" s="134" t="s">
        <v>174</v>
      </c>
      <c r="H124" s="135">
        <v>1079.8050000000001</v>
      </c>
      <c r="I124" s="136"/>
      <c r="J124" s="137">
        <f>ROUND(I124*H124,2)</f>
        <v>0</v>
      </c>
      <c r="K124" s="133" t="s">
        <v>141</v>
      </c>
      <c r="L124" s="30"/>
      <c r="M124" s="138" t="s">
        <v>1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142</v>
      </c>
      <c r="AT124" s="142" t="s">
        <v>137</v>
      </c>
      <c r="AU124" s="142" t="s">
        <v>88</v>
      </c>
      <c r="AY124" s="15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86</v>
      </c>
      <c r="BK124" s="143">
        <f>ROUND(I124*H124,2)</f>
        <v>0</v>
      </c>
      <c r="BL124" s="15" t="s">
        <v>142</v>
      </c>
      <c r="BM124" s="142" t="s">
        <v>306</v>
      </c>
    </row>
    <row r="125" spans="2:65" s="1" customFormat="1" ht="19.2">
      <c r="B125" s="30"/>
      <c r="D125" s="145" t="s">
        <v>236</v>
      </c>
      <c r="F125" s="159" t="s">
        <v>307</v>
      </c>
      <c r="I125" s="160"/>
      <c r="L125" s="30"/>
      <c r="M125" s="161"/>
      <c r="T125" s="54"/>
      <c r="AT125" s="15" t="s">
        <v>236</v>
      </c>
      <c r="AU125" s="15" t="s">
        <v>88</v>
      </c>
    </row>
    <row r="126" spans="2:65" s="12" customFormat="1" ht="10.199999999999999">
      <c r="B126" s="144"/>
      <c r="D126" s="145" t="s">
        <v>144</v>
      </c>
      <c r="E126" s="146" t="s">
        <v>1</v>
      </c>
      <c r="F126" s="147" t="s">
        <v>308</v>
      </c>
      <c r="H126" s="148">
        <v>1079.8050000000001</v>
      </c>
      <c r="I126" s="149"/>
      <c r="L126" s="144"/>
      <c r="M126" s="150"/>
      <c r="T126" s="151"/>
      <c r="AT126" s="146" t="s">
        <v>144</v>
      </c>
      <c r="AU126" s="146" t="s">
        <v>88</v>
      </c>
      <c r="AV126" s="12" t="s">
        <v>88</v>
      </c>
      <c r="AW126" s="12" t="s">
        <v>35</v>
      </c>
      <c r="AX126" s="12" t="s">
        <v>78</v>
      </c>
      <c r="AY126" s="146" t="s">
        <v>135</v>
      </c>
    </row>
    <row r="127" spans="2:65" s="13" customFormat="1" ht="10.199999999999999">
      <c r="B127" s="152"/>
      <c r="D127" s="145" t="s">
        <v>144</v>
      </c>
      <c r="E127" s="153" t="s">
        <v>1</v>
      </c>
      <c r="F127" s="154" t="s">
        <v>146</v>
      </c>
      <c r="H127" s="155">
        <v>1079.8050000000001</v>
      </c>
      <c r="I127" s="156"/>
      <c r="L127" s="152"/>
      <c r="M127" s="157"/>
      <c r="T127" s="158"/>
      <c r="AT127" s="153" t="s">
        <v>144</v>
      </c>
      <c r="AU127" s="153" t="s">
        <v>88</v>
      </c>
      <c r="AV127" s="13" t="s">
        <v>142</v>
      </c>
      <c r="AW127" s="13" t="s">
        <v>35</v>
      </c>
      <c r="AX127" s="13" t="s">
        <v>86</v>
      </c>
      <c r="AY127" s="153" t="s">
        <v>135</v>
      </c>
    </row>
    <row r="128" spans="2:65" s="11" customFormat="1" ht="22.8" customHeight="1">
      <c r="B128" s="118"/>
      <c r="D128" s="119" t="s">
        <v>77</v>
      </c>
      <c r="E128" s="128" t="s">
        <v>160</v>
      </c>
      <c r="F128" s="128" t="s">
        <v>226</v>
      </c>
      <c r="I128" s="121"/>
      <c r="J128" s="129">
        <f>BK128</f>
        <v>0</v>
      </c>
      <c r="L128" s="118"/>
      <c r="M128" s="123"/>
      <c r="P128" s="124">
        <f>SUM(P129:P132)</f>
        <v>0</v>
      </c>
      <c r="R128" s="124">
        <f>SUM(R129:R132)</f>
        <v>107.98099999999999</v>
      </c>
      <c r="T128" s="125">
        <f>SUM(T129:T132)</f>
        <v>0</v>
      </c>
      <c r="AR128" s="119" t="s">
        <v>86</v>
      </c>
      <c r="AT128" s="126" t="s">
        <v>77</v>
      </c>
      <c r="AU128" s="126" t="s">
        <v>86</v>
      </c>
      <c r="AY128" s="119" t="s">
        <v>135</v>
      </c>
      <c r="BK128" s="127">
        <f>SUM(BK129:BK132)</f>
        <v>0</v>
      </c>
    </row>
    <row r="129" spans="2:65" s="1" customFormat="1" ht="16.5" customHeight="1">
      <c r="B129" s="130"/>
      <c r="C129" s="167" t="s">
        <v>88</v>
      </c>
      <c r="D129" s="167" t="s">
        <v>309</v>
      </c>
      <c r="E129" s="168" t="s">
        <v>310</v>
      </c>
      <c r="F129" s="169" t="s">
        <v>311</v>
      </c>
      <c r="G129" s="170" t="s">
        <v>266</v>
      </c>
      <c r="H129" s="171">
        <v>107.98099999999999</v>
      </c>
      <c r="I129" s="172"/>
      <c r="J129" s="173">
        <f>ROUND(I129*H129,2)</f>
        <v>0</v>
      </c>
      <c r="K129" s="169" t="s">
        <v>141</v>
      </c>
      <c r="L129" s="174"/>
      <c r="M129" s="175" t="s">
        <v>1</v>
      </c>
      <c r="N129" s="176" t="s">
        <v>43</v>
      </c>
      <c r="P129" s="140">
        <f>O129*H129</f>
        <v>0</v>
      </c>
      <c r="Q129" s="140">
        <v>1</v>
      </c>
      <c r="R129" s="140">
        <f>Q129*H129</f>
        <v>107.98099999999999</v>
      </c>
      <c r="S129" s="140">
        <v>0</v>
      </c>
      <c r="T129" s="141">
        <f>S129*H129</f>
        <v>0</v>
      </c>
      <c r="AR129" s="142" t="s">
        <v>177</v>
      </c>
      <c r="AT129" s="142" t="s">
        <v>309</v>
      </c>
      <c r="AU129" s="142" t="s">
        <v>88</v>
      </c>
      <c r="AY129" s="15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86</v>
      </c>
      <c r="BK129" s="143">
        <f>ROUND(I129*H129,2)</f>
        <v>0</v>
      </c>
      <c r="BL129" s="15" t="s">
        <v>142</v>
      </c>
      <c r="BM129" s="142" t="s">
        <v>312</v>
      </c>
    </row>
    <row r="130" spans="2:65" s="1" customFormat="1" ht="28.8">
      <c r="B130" s="30"/>
      <c r="D130" s="145" t="s">
        <v>236</v>
      </c>
      <c r="F130" s="159" t="s">
        <v>313</v>
      </c>
      <c r="I130" s="160"/>
      <c r="L130" s="30"/>
      <c r="M130" s="161"/>
      <c r="T130" s="54"/>
      <c r="AT130" s="15" t="s">
        <v>236</v>
      </c>
      <c r="AU130" s="15" t="s">
        <v>88</v>
      </c>
    </row>
    <row r="131" spans="2:65" s="12" customFormat="1" ht="10.199999999999999">
      <c r="B131" s="144"/>
      <c r="D131" s="145" t="s">
        <v>144</v>
      </c>
      <c r="E131" s="146" t="s">
        <v>1</v>
      </c>
      <c r="F131" s="147" t="s">
        <v>314</v>
      </c>
      <c r="H131" s="148">
        <v>107.98099999999999</v>
      </c>
      <c r="I131" s="149"/>
      <c r="L131" s="144"/>
      <c r="M131" s="150"/>
      <c r="T131" s="151"/>
      <c r="AT131" s="146" t="s">
        <v>144</v>
      </c>
      <c r="AU131" s="146" t="s">
        <v>88</v>
      </c>
      <c r="AV131" s="12" t="s">
        <v>88</v>
      </c>
      <c r="AW131" s="12" t="s">
        <v>35</v>
      </c>
      <c r="AX131" s="12" t="s">
        <v>78</v>
      </c>
      <c r="AY131" s="146" t="s">
        <v>135</v>
      </c>
    </row>
    <row r="132" spans="2:65" s="13" customFormat="1" ht="10.199999999999999">
      <c r="B132" s="152"/>
      <c r="D132" s="145" t="s">
        <v>144</v>
      </c>
      <c r="E132" s="153" t="s">
        <v>1</v>
      </c>
      <c r="F132" s="154" t="s">
        <v>146</v>
      </c>
      <c r="H132" s="155">
        <v>107.98099999999999</v>
      </c>
      <c r="I132" s="156"/>
      <c r="L132" s="152"/>
      <c r="M132" s="157"/>
      <c r="T132" s="158"/>
      <c r="AT132" s="153" t="s">
        <v>144</v>
      </c>
      <c r="AU132" s="153" t="s">
        <v>88</v>
      </c>
      <c r="AV132" s="13" t="s">
        <v>142</v>
      </c>
      <c r="AW132" s="13" t="s">
        <v>35</v>
      </c>
      <c r="AX132" s="13" t="s">
        <v>86</v>
      </c>
      <c r="AY132" s="153" t="s">
        <v>135</v>
      </c>
    </row>
    <row r="133" spans="2:65" s="11" customFormat="1" ht="25.95" customHeight="1">
      <c r="B133" s="118"/>
      <c r="D133" s="119" t="s">
        <v>77</v>
      </c>
      <c r="E133" s="120" t="s">
        <v>272</v>
      </c>
      <c r="F133" s="120" t="s">
        <v>273</v>
      </c>
      <c r="I133" s="121"/>
      <c r="J133" s="122">
        <f>BK133</f>
        <v>0</v>
      </c>
      <c r="L133" s="118"/>
      <c r="M133" s="123"/>
      <c r="P133" s="124">
        <f>P134</f>
        <v>0</v>
      </c>
      <c r="R133" s="124">
        <f>R134</f>
        <v>0</v>
      </c>
      <c r="T133" s="125">
        <f>T134</f>
        <v>0</v>
      </c>
      <c r="AR133" s="119" t="s">
        <v>160</v>
      </c>
      <c r="AT133" s="126" t="s">
        <v>77</v>
      </c>
      <c r="AU133" s="126" t="s">
        <v>78</v>
      </c>
      <c r="AY133" s="119" t="s">
        <v>135</v>
      </c>
      <c r="BK133" s="127">
        <f>BK134</f>
        <v>0</v>
      </c>
    </row>
    <row r="134" spans="2:65" s="11" customFormat="1" ht="22.8" customHeight="1">
      <c r="B134" s="118"/>
      <c r="D134" s="119" t="s">
        <v>77</v>
      </c>
      <c r="E134" s="128" t="s">
        <v>274</v>
      </c>
      <c r="F134" s="128" t="s">
        <v>275</v>
      </c>
      <c r="I134" s="121"/>
      <c r="J134" s="129">
        <f>BK134</f>
        <v>0</v>
      </c>
      <c r="L134" s="118"/>
      <c r="M134" s="123"/>
      <c r="P134" s="124">
        <f>SUM(P135:P136)</f>
        <v>0</v>
      </c>
      <c r="R134" s="124">
        <f>SUM(R135:R136)</f>
        <v>0</v>
      </c>
      <c r="T134" s="125">
        <f>SUM(T135:T136)</f>
        <v>0</v>
      </c>
      <c r="AR134" s="119" t="s">
        <v>160</v>
      </c>
      <c r="AT134" s="126" t="s">
        <v>77</v>
      </c>
      <c r="AU134" s="126" t="s">
        <v>86</v>
      </c>
      <c r="AY134" s="119" t="s">
        <v>135</v>
      </c>
      <c r="BK134" s="127">
        <f>SUM(BK135:BK136)</f>
        <v>0</v>
      </c>
    </row>
    <row r="135" spans="2:65" s="1" customFormat="1" ht="16.5" customHeight="1">
      <c r="B135" s="130"/>
      <c r="C135" s="131" t="s">
        <v>151</v>
      </c>
      <c r="D135" s="131" t="s">
        <v>137</v>
      </c>
      <c r="E135" s="132" t="s">
        <v>315</v>
      </c>
      <c r="F135" s="133" t="s">
        <v>316</v>
      </c>
      <c r="G135" s="134" t="s">
        <v>296</v>
      </c>
      <c r="H135" s="135">
        <v>2</v>
      </c>
      <c r="I135" s="136"/>
      <c r="J135" s="137">
        <f>ROUND(I135*H135,2)</f>
        <v>0</v>
      </c>
      <c r="K135" s="133" t="s">
        <v>141</v>
      </c>
      <c r="L135" s="30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280</v>
      </c>
      <c r="AT135" s="142" t="s">
        <v>137</v>
      </c>
      <c r="AU135" s="142" t="s">
        <v>88</v>
      </c>
      <c r="AY135" s="15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86</v>
      </c>
      <c r="BK135" s="143">
        <f>ROUND(I135*H135,2)</f>
        <v>0</v>
      </c>
      <c r="BL135" s="15" t="s">
        <v>280</v>
      </c>
      <c r="BM135" s="142" t="s">
        <v>317</v>
      </c>
    </row>
    <row r="136" spans="2:65" s="1" customFormat="1" ht="19.2">
      <c r="B136" s="30"/>
      <c r="D136" s="145" t="s">
        <v>236</v>
      </c>
      <c r="F136" s="159" t="s">
        <v>318</v>
      </c>
      <c r="I136" s="160"/>
      <c r="L136" s="30"/>
      <c r="M136" s="177"/>
      <c r="N136" s="164"/>
      <c r="O136" s="164"/>
      <c r="P136" s="164"/>
      <c r="Q136" s="164"/>
      <c r="R136" s="164"/>
      <c r="S136" s="164"/>
      <c r="T136" s="178"/>
      <c r="AT136" s="15" t="s">
        <v>236</v>
      </c>
      <c r="AU136" s="15" t="s">
        <v>88</v>
      </c>
    </row>
    <row r="137" spans="2:65" s="1" customFormat="1" ht="6.9" customHeight="1"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30"/>
    </row>
  </sheetData>
  <autoFilter ref="C120:K136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94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319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ROUND(J121,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ROUND((SUM(BE121:BE151)),  2)</f>
        <v>0</v>
      </c>
      <c r="I33" s="90">
        <v>0.21</v>
      </c>
      <c r="J33" s="89">
        <f>ROUND(((SUM(BE121:BE151))*I33),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ROUND((SUM(BF121:BF151)),  2)</f>
        <v>0</v>
      </c>
      <c r="I34" s="90">
        <v>0.12</v>
      </c>
      <c r="J34" s="89">
        <f>ROUND(((SUM(BF121:BF151))*I34),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ROUND((SUM(BG121:BG151)),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ROUND((SUM(BH121:BH151)),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ROUND((SUM(BI121:BI151)),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007.03 - hospodářský propustekI DN 400–500 mm o délce do 10 m včetně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J121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J122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J123</f>
        <v>0</v>
      </c>
      <c r="L98" s="106"/>
    </row>
    <row r="99" spans="2:12" s="9" customFormat="1" ht="19.95" hidden="1" customHeight="1">
      <c r="B99" s="106"/>
      <c r="D99" s="107" t="s">
        <v>320</v>
      </c>
      <c r="E99" s="108"/>
      <c r="F99" s="108"/>
      <c r="G99" s="108"/>
      <c r="H99" s="108"/>
      <c r="I99" s="108"/>
      <c r="J99" s="109">
        <f>J141</f>
        <v>0</v>
      </c>
      <c r="L99" s="106"/>
    </row>
    <row r="100" spans="2:12" s="9" customFormat="1" ht="19.95" hidden="1" customHeight="1">
      <c r="B100" s="106"/>
      <c r="D100" s="107" t="s">
        <v>321</v>
      </c>
      <c r="E100" s="108"/>
      <c r="F100" s="108"/>
      <c r="G100" s="108"/>
      <c r="H100" s="108"/>
      <c r="I100" s="108"/>
      <c r="J100" s="109">
        <f>J145</f>
        <v>0</v>
      </c>
      <c r="L100" s="106"/>
    </row>
    <row r="101" spans="2:12" s="9" customFormat="1" ht="19.95" hidden="1" customHeight="1">
      <c r="B101" s="106"/>
      <c r="D101" s="107" t="s">
        <v>115</v>
      </c>
      <c r="E101" s="108"/>
      <c r="F101" s="108"/>
      <c r="G101" s="108"/>
      <c r="H101" s="108"/>
      <c r="I101" s="108"/>
      <c r="J101" s="109">
        <f>J150</f>
        <v>0</v>
      </c>
      <c r="L101" s="106"/>
    </row>
    <row r="102" spans="2:12" s="1" customFormat="1" ht="21.75" hidden="1" customHeight="1">
      <c r="B102" s="30"/>
      <c r="L102" s="30"/>
    </row>
    <row r="103" spans="2:12" s="1" customFormat="1" ht="6.9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4" spans="2:12" ht="10.199999999999999" hidden="1"/>
    <row r="105" spans="2:12" ht="10.199999999999999" hidden="1"/>
    <row r="106" spans="2:12" ht="10.199999999999999" hidden="1"/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4.9" customHeight="1">
      <c r="B108" s="30"/>
      <c r="C108" s="19" t="s">
        <v>120</v>
      </c>
      <c r="L108" s="30"/>
    </row>
    <row r="109" spans="2:12" s="1" customFormat="1" ht="6.9" customHeight="1">
      <c r="B109" s="30"/>
      <c r="L109" s="30"/>
    </row>
    <row r="110" spans="2:12" s="1" customFormat="1" ht="12" customHeight="1">
      <c r="B110" s="30"/>
      <c r="C110" s="25" t="s">
        <v>16</v>
      </c>
      <c r="L110" s="30"/>
    </row>
    <row r="111" spans="2:12" s="1" customFormat="1" ht="16.5" customHeight="1">
      <c r="B111" s="30"/>
      <c r="E111" s="218" t="str">
        <f>E7</f>
        <v>Lesní cesta Nad Bělidlem II. etapa</v>
      </c>
      <c r="F111" s="219"/>
      <c r="G111" s="219"/>
      <c r="H111" s="219"/>
      <c r="L111" s="30"/>
    </row>
    <row r="112" spans="2:12" s="1" customFormat="1" ht="12" customHeight="1">
      <c r="B112" s="30"/>
      <c r="C112" s="25" t="s">
        <v>105</v>
      </c>
      <c r="L112" s="30"/>
    </row>
    <row r="113" spans="2:65" s="1" customFormat="1" ht="16.5" customHeight="1">
      <c r="B113" s="30"/>
      <c r="E113" s="179" t="str">
        <f>E9</f>
        <v>007.03 - hospodářský propustekI DN 400–500 mm o délce do 10 m včetně</v>
      </c>
      <c r="F113" s="220"/>
      <c r="G113" s="220"/>
      <c r="H113" s="220"/>
      <c r="L113" s="30"/>
    </row>
    <row r="114" spans="2:65" s="1" customFormat="1" ht="6.9" customHeight="1">
      <c r="B114" s="30"/>
      <c r="L114" s="30"/>
    </row>
    <row r="115" spans="2:65" s="1" customFormat="1" ht="12" customHeight="1">
      <c r="B115" s="30"/>
      <c r="C115" s="25" t="s">
        <v>20</v>
      </c>
      <c r="F115" s="23" t="str">
        <f>F12</f>
        <v>k.ú. Horní Staré Město, k.ú. Babí a k.ú. Libeč</v>
      </c>
      <c r="I115" s="25" t="s">
        <v>22</v>
      </c>
      <c r="J115" s="50">
        <f>IF(J12="","",J12)</f>
        <v>45809</v>
      </c>
      <c r="L115" s="30"/>
    </row>
    <row r="116" spans="2:65" s="1" customFormat="1" ht="6.9" customHeight="1">
      <c r="B116" s="30"/>
      <c r="L116" s="30"/>
    </row>
    <row r="117" spans="2:65" s="1" customFormat="1" ht="15.15" customHeight="1">
      <c r="B117" s="30"/>
      <c r="C117" s="25" t="s">
        <v>23</v>
      </c>
      <c r="F117" s="23" t="str">
        <f>E15</f>
        <v>Česká lesnická akademie Trutnov</v>
      </c>
      <c r="I117" s="25" t="s">
        <v>31</v>
      </c>
      <c r="J117" s="28" t="str">
        <f>E21</f>
        <v>Ing. Jiří Ježek</v>
      </c>
      <c r="L117" s="30"/>
    </row>
    <row r="118" spans="2:65" s="1" customFormat="1" ht="15.15" customHeight="1">
      <c r="B118" s="30"/>
      <c r="C118" s="25" t="s">
        <v>29</v>
      </c>
      <c r="F118" s="23" t="str">
        <f>IF(E18="","",E18)</f>
        <v>Vyplň údaj</v>
      </c>
      <c r="I118" s="25" t="s">
        <v>36</v>
      </c>
      <c r="J118" s="28" t="str">
        <f>E24</f>
        <v>Ing. Jiří Ježek</v>
      </c>
      <c r="L118" s="30"/>
    </row>
    <row r="119" spans="2:65" s="1" customFormat="1" ht="10.35" customHeight="1">
      <c r="B119" s="30"/>
      <c r="L119" s="30"/>
    </row>
    <row r="120" spans="2:65" s="10" customFormat="1" ht="29.25" customHeight="1">
      <c r="B120" s="110"/>
      <c r="C120" s="111" t="s">
        <v>121</v>
      </c>
      <c r="D120" s="112" t="s">
        <v>63</v>
      </c>
      <c r="E120" s="112" t="s">
        <v>59</v>
      </c>
      <c r="F120" s="112" t="s">
        <v>60</v>
      </c>
      <c r="G120" s="112" t="s">
        <v>122</v>
      </c>
      <c r="H120" s="112" t="s">
        <v>123</v>
      </c>
      <c r="I120" s="112" t="s">
        <v>124</v>
      </c>
      <c r="J120" s="112" t="s">
        <v>109</v>
      </c>
      <c r="K120" s="113" t="s">
        <v>125</v>
      </c>
      <c r="L120" s="110"/>
      <c r="M120" s="57" t="s">
        <v>1</v>
      </c>
      <c r="N120" s="58" t="s">
        <v>42</v>
      </c>
      <c r="O120" s="58" t="s">
        <v>126</v>
      </c>
      <c r="P120" s="58" t="s">
        <v>127</v>
      </c>
      <c r="Q120" s="58" t="s">
        <v>128</v>
      </c>
      <c r="R120" s="58" t="s">
        <v>129</v>
      </c>
      <c r="S120" s="58" t="s">
        <v>130</v>
      </c>
      <c r="T120" s="59" t="s">
        <v>131</v>
      </c>
    </row>
    <row r="121" spans="2:65" s="1" customFormat="1" ht="22.8" customHeight="1">
      <c r="B121" s="30"/>
      <c r="C121" s="62" t="s">
        <v>132</v>
      </c>
      <c r="J121" s="114">
        <f>BK121</f>
        <v>0</v>
      </c>
      <c r="L121" s="30"/>
      <c r="M121" s="60"/>
      <c r="N121" s="51"/>
      <c r="O121" s="51"/>
      <c r="P121" s="115">
        <f>P122</f>
        <v>0</v>
      </c>
      <c r="Q121" s="51"/>
      <c r="R121" s="115">
        <f>R122</f>
        <v>5.5733100000000002</v>
      </c>
      <c r="S121" s="51"/>
      <c r="T121" s="116">
        <f>T122</f>
        <v>0</v>
      </c>
      <c r="AT121" s="15" t="s">
        <v>77</v>
      </c>
      <c r="AU121" s="15" t="s">
        <v>111</v>
      </c>
      <c r="BK121" s="117">
        <f>BK122</f>
        <v>0</v>
      </c>
    </row>
    <row r="122" spans="2:65" s="11" customFormat="1" ht="25.95" customHeight="1">
      <c r="B122" s="118"/>
      <c r="D122" s="119" t="s">
        <v>77</v>
      </c>
      <c r="E122" s="120" t="s">
        <v>133</v>
      </c>
      <c r="F122" s="120" t="s">
        <v>134</v>
      </c>
      <c r="I122" s="121"/>
      <c r="J122" s="122">
        <f>BK122</f>
        <v>0</v>
      </c>
      <c r="L122" s="118"/>
      <c r="M122" s="123"/>
      <c r="P122" s="124">
        <f>P123+P141+P145+P150</f>
        <v>0</v>
      </c>
      <c r="R122" s="124">
        <f>R123+R141+R145+R150</f>
        <v>5.5733100000000002</v>
      </c>
      <c r="T122" s="125">
        <f>T123+T141+T145+T150</f>
        <v>0</v>
      </c>
      <c r="AR122" s="119" t="s">
        <v>86</v>
      </c>
      <c r="AT122" s="126" t="s">
        <v>77</v>
      </c>
      <c r="AU122" s="126" t="s">
        <v>78</v>
      </c>
      <c r="AY122" s="119" t="s">
        <v>135</v>
      </c>
      <c r="BK122" s="127">
        <f>BK123+BK141+BK145+BK150</f>
        <v>0</v>
      </c>
    </row>
    <row r="123" spans="2:65" s="11" customFormat="1" ht="22.8" customHeight="1">
      <c r="B123" s="118"/>
      <c r="D123" s="119" t="s">
        <v>77</v>
      </c>
      <c r="E123" s="128" t="s">
        <v>86</v>
      </c>
      <c r="F123" s="128" t="s">
        <v>136</v>
      </c>
      <c r="I123" s="121"/>
      <c r="J123" s="129">
        <f>BK123</f>
        <v>0</v>
      </c>
      <c r="L123" s="118"/>
      <c r="M123" s="123"/>
      <c r="P123" s="124">
        <f>SUM(P124:P140)</f>
        <v>0</v>
      </c>
      <c r="R123" s="124">
        <f>SUM(R124:R140)</f>
        <v>4.26</v>
      </c>
      <c r="T123" s="125">
        <f>SUM(T124:T140)</f>
        <v>0</v>
      </c>
      <c r="AR123" s="119" t="s">
        <v>86</v>
      </c>
      <c r="AT123" s="126" t="s">
        <v>77</v>
      </c>
      <c r="AU123" s="126" t="s">
        <v>86</v>
      </c>
      <c r="AY123" s="119" t="s">
        <v>135</v>
      </c>
      <c r="BK123" s="127">
        <f>SUM(BK124:BK140)</f>
        <v>0</v>
      </c>
    </row>
    <row r="124" spans="2:65" s="1" customFormat="1" ht="21.75" customHeight="1">
      <c r="B124" s="130"/>
      <c r="C124" s="131" t="s">
        <v>86</v>
      </c>
      <c r="D124" s="131" t="s">
        <v>137</v>
      </c>
      <c r="E124" s="132" t="s">
        <v>322</v>
      </c>
      <c r="F124" s="133" t="s">
        <v>323</v>
      </c>
      <c r="G124" s="134" t="s">
        <v>174</v>
      </c>
      <c r="H124" s="135">
        <v>6.48</v>
      </c>
      <c r="I124" s="136"/>
      <c r="J124" s="137">
        <f>ROUND(I124*H124,2)</f>
        <v>0</v>
      </c>
      <c r="K124" s="133" t="s">
        <v>141</v>
      </c>
      <c r="L124" s="30"/>
      <c r="M124" s="138" t="s">
        <v>1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142</v>
      </c>
      <c r="AT124" s="142" t="s">
        <v>137</v>
      </c>
      <c r="AU124" s="142" t="s">
        <v>88</v>
      </c>
      <c r="AY124" s="15" t="s">
        <v>135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86</v>
      </c>
      <c r="BK124" s="143">
        <f>ROUND(I124*H124,2)</f>
        <v>0</v>
      </c>
      <c r="BL124" s="15" t="s">
        <v>142</v>
      </c>
      <c r="BM124" s="142" t="s">
        <v>324</v>
      </c>
    </row>
    <row r="125" spans="2:65" s="12" customFormat="1" ht="10.199999999999999">
      <c r="B125" s="144"/>
      <c r="D125" s="145" t="s">
        <v>144</v>
      </c>
      <c r="E125" s="146" t="s">
        <v>1</v>
      </c>
      <c r="F125" s="147" t="s">
        <v>325</v>
      </c>
      <c r="H125" s="148">
        <v>6.48</v>
      </c>
      <c r="I125" s="149"/>
      <c r="L125" s="144"/>
      <c r="M125" s="150"/>
      <c r="T125" s="151"/>
      <c r="AT125" s="146" t="s">
        <v>144</v>
      </c>
      <c r="AU125" s="146" t="s">
        <v>88</v>
      </c>
      <c r="AV125" s="12" t="s">
        <v>88</v>
      </c>
      <c r="AW125" s="12" t="s">
        <v>35</v>
      </c>
      <c r="AX125" s="12" t="s">
        <v>78</v>
      </c>
      <c r="AY125" s="146" t="s">
        <v>135</v>
      </c>
    </row>
    <row r="126" spans="2:65" s="13" customFormat="1" ht="10.199999999999999">
      <c r="B126" s="152"/>
      <c r="D126" s="145" t="s">
        <v>144</v>
      </c>
      <c r="E126" s="153" t="s">
        <v>1</v>
      </c>
      <c r="F126" s="154" t="s">
        <v>146</v>
      </c>
      <c r="H126" s="155">
        <v>6.48</v>
      </c>
      <c r="I126" s="156"/>
      <c r="L126" s="152"/>
      <c r="M126" s="157"/>
      <c r="T126" s="158"/>
      <c r="AT126" s="153" t="s">
        <v>144</v>
      </c>
      <c r="AU126" s="153" t="s">
        <v>88</v>
      </c>
      <c r="AV126" s="13" t="s">
        <v>142</v>
      </c>
      <c r="AW126" s="13" t="s">
        <v>35</v>
      </c>
      <c r="AX126" s="13" t="s">
        <v>86</v>
      </c>
      <c r="AY126" s="153" t="s">
        <v>135</v>
      </c>
    </row>
    <row r="127" spans="2:65" s="1" customFormat="1" ht="16.5" customHeight="1">
      <c r="B127" s="130"/>
      <c r="C127" s="131" t="s">
        <v>88</v>
      </c>
      <c r="D127" s="131" t="s">
        <v>137</v>
      </c>
      <c r="E127" s="132" t="s">
        <v>326</v>
      </c>
      <c r="F127" s="133" t="s">
        <v>327</v>
      </c>
      <c r="G127" s="134" t="s">
        <v>174</v>
      </c>
      <c r="H127" s="135">
        <v>1.56</v>
      </c>
      <c r="I127" s="136"/>
      <c r="J127" s="137">
        <f>ROUND(I127*H127,2)</f>
        <v>0</v>
      </c>
      <c r="K127" s="133" t="s">
        <v>141</v>
      </c>
      <c r="L127" s="30"/>
      <c r="M127" s="138" t="s">
        <v>1</v>
      </c>
      <c r="N127" s="139" t="s">
        <v>43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142</v>
      </c>
      <c r="AT127" s="142" t="s">
        <v>137</v>
      </c>
      <c r="AU127" s="142" t="s">
        <v>88</v>
      </c>
      <c r="AY127" s="15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86</v>
      </c>
      <c r="BK127" s="143">
        <f>ROUND(I127*H127,2)</f>
        <v>0</v>
      </c>
      <c r="BL127" s="15" t="s">
        <v>142</v>
      </c>
      <c r="BM127" s="142" t="s">
        <v>328</v>
      </c>
    </row>
    <row r="128" spans="2:65" s="12" customFormat="1" ht="10.199999999999999">
      <c r="B128" s="144"/>
      <c r="D128" s="145" t="s">
        <v>144</v>
      </c>
      <c r="E128" s="146" t="s">
        <v>1</v>
      </c>
      <c r="F128" s="147" t="s">
        <v>329</v>
      </c>
      <c r="H128" s="148">
        <v>1.56</v>
      </c>
      <c r="I128" s="149"/>
      <c r="L128" s="144"/>
      <c r="M128" s="150"/>
      <c r="T128" s="151"/>
      <c r="AT128" s="146" t="s">
        <v>144</v>
      </c>
      <c r="AU128" s="146" t="s">
        <v>88</v>
      </c>
      <c r="AV128" s="12" t="s">
        <v>88</v>
      </c>
      <c r="AW128" s="12" t="s">
        <v>35</v>
      </c>
      <c r="AX128" s="12" t="s">
        <v>78</v>
      </c>
      <c r="AY128" s="146" t="s">
        <v>135</v>
      </c>
    </row>
    <row r="129" spans="2:65" s="13" customFormat="1" ht="10.199999999999999">
      <c r="B129" s="152"/>
      <c r="D129" s="145" t="s">
        <v>144</v>
      </c>
      <c r="E129" s="153" t="s">
        <v>1</v>
      </c>
      <c r="F129" s="154" t="s">
        <v>146</v>
      </c>
      <c r="H129" s="155">
        <v>1.56</v>
      </c>
      <c r="I129" s="156"/>
      <c r="L129" s="152"/>
      <c r="M129" s="157"/>
      <c r="T129" s="158"/>
      <c r="AT129" s="153" t="s">
        <v>144</v>
      </c>
      <c r="AU129" s="153" t="s">
        <v>88</v>
      </c>
      <c r="AV129" s="13" t="s">
        <v>142</v>
      </c>
      <c r="AW129" s="13" t="s">
        <v>35</v>
      </c>
      <c r="AX129" s="13" t="s">
        <v>86</v>
      </c>
      <c r="AY129" s="153" t="s">
        <v>135</v>
      </c>
    </row>
    <row r="130" spans="2:65" s="1" customFormat="1" ht="16.5" customHeight="1">
      <c r="B130" s="130"/>
      <c r="C130" s="131" t="s">
        <v>151</v>
      </c>
      <c r="D130" s="131" t="s">
        <v>137</v>
      </c>
      <c r="E130" s="132" t="s">
        <v>207</v>
      </c>
      <c r="F130" s="133" t="s">
        <v>208</v>
      </c>
      <c r="G130" s="134" t="s">
        <v>174</v>
      </c>
      <c r="H130" s="135">
        <v>1.56</v>
      </c>
      <c r="I130" s="136"/>
      <c r="J130" s="137">
        <f>ROUND(I130*H130,2)</f>
        <v>0</v>
      </c>
      <c r="K130" s="133" t="s">
        <v>141</v>
      </c>
      <c r="L130" s="30"/>
      <c r="M130" s="138" t="s">
        <v>1</v>
      </c>
      <c r="N130" s="139" t="s">
        <v>43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142</v>
      </c>
      <c r="AT130" s="142" t="s">
        <v>137</v>
      </c>
      <c r="AU130" s="142" t="s">
        <v>88</v>
      </c>
      <c r="AY130" s="15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86</v>
      </c>
      <c r="BK130" s="143">
        <f>ROUND(I130*H130,2)</f>
        <v>0</v>
      </c>
      <c r="BL130" s="15" t="s">
        <v>142</v>
      </c>
      <c r="BM130" s="142" t="s">
        <v>330</v>
      </c>
    </row>
    <row r="131" spans="2:65" s="12" customFormat="1" ht="10.199999999999999">
      <c r="B131" s="144"/>
      <c r="D131" s="145" t="s">
        <v>144</v>
      </c>
      <c r="E131" s="146" t="s">
        <v>1</v>
      </c>
      <c r="F131" s="147" t="s">
        <v>331</v>
      </c>
      <c r="H131" s="148">
        <v>1.56</v>
      </c>
      <c r="I131" s="149"/>
      <c r="L131" s="144"/>
      <c r="M131" s="150"/>
      <c r="T131" s="151"/>
      <c r="AT131" s="146" t="s">
        <v>144</v>
      </c>
      <c r="AU131" s="146" t="s">
        <v>88</v>
      </c>
      <c r="AV131" s="12" t="s">
        <v>88</v>
      </c>
      <c r="AW131" s="12" t="s">
        <v>35</v>
      </c>
      <c r="AX131" s="12" t="s">
        <v>78</v>
      </c>
      <c r="AY131" s="146" t="s">
        <v>135</v>
      </c>
    </row>
    <row r="132" spans="2:65" s="13" customFormat="1" ht="10.199999999999999">
      <c r="B132" s="152"/>
      <c r="D132" s="145" t="s">
        <v>144</v>
      </c>
      <c r="E132" s="153" t="s">
        <v>1</v>
      </c>
      <c r="F132" s="154" t="s">
        <v>146</v>
      </c>
      <c r="H132" s="155">
        <v>1.56</v>
      </c>
      <c r="I132" s="156"/>
      <c r="L132" s="152"/>
      <c r="M132" s="157"/>
      <c r="T132" s="158"/>
      <c r="AT132" s="153" t="s">
        <v>144</v>
      </c>
      <c r="AU132" s="153" t="s">
        <v>88</v>
      </c>
      <c r="AV132" s="13" t="s">
        <v>142</v>
      </c>
      <c r="AW132" s="13" t="s">
        <v>35</v>
      </c>
      <c r="AX132" s="13" t="s">
        <v>86</v>
      </c>
      <c r="AY132" s="153" t="s">
        <v>135</v>
      </c>
    </row>
    <row r="133" spans="2:65" s="1" customFormat="1" ht="16.5" customHeight="1">
      <c r="B133" s="130"/>
      <c r="C133" s="131" t="s">
        <v>142</v>
      </c>
      <c r="D133" s="131" t="s">
        <v>137</v>
      </c>
      <c r="E133" s="132" t="s">
        <v>332</v>
      </c>
      <c r="F133" s="133" t="s">
        <v>333</v>
      </c>
      <c r="G133" s="134" t="s">
        <v>174</v>
      </c>
      <c r="H133" s="135">
        <v>2.79</v>
      </c>
      <c r="I133" s="136"/>
      <c r="J133" s="137">
        <f>ROUND(I133*H133,2)</f>
        <v>0</v>
      </c>
      <c r="K133" s="133" t="s">
        <v>141</v>
      </c>
      <c r="L133" s="30"/>
      <c r="M133" s="138" t="s">
        <v>1</v>
      </c>
      <c r="N133" s="139" t="s">
        <v>43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142</v>
      </c>
      <c r="AT133" s="142" t="s">
        <v>137</v>
      </c>
      <c r="AU133" s="142" t="s">
        <v>88</v>
      </c>
      <c r="AY133" s="15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86</v>
      </c>
      <c r="BK133" s="143">
        <f>ROUND(I133*H133,2)</f>
        <v>0</v>
      </c>
      <c r="BL133" s="15" t="s">
        <v>142</v>
      </c>
      <c r="BM133" s="142" t="s">
        <v>334</v>
      </c>
    </row>
    <row r="134" spans="2:65" s="12" customFormat="1" ht="10.199999999999999">
      <c r="B134" s="144"/>
      <c r="D134" s="145" t="s">
        <v>144</v>
      </c>
      <c r="E134" s="146" t="s">
        <v>1</v>
      </c>
      <c r="F134" s="147" t="s">
        <v>335</v>
      </c>
      <c r="H134" s="148">
        <v>2.79</v>
      </c>
      <c r="I134" s="149"/>
      <c r="L134" s="144"/>
      <c r="M134" s="150"/>
      <c r="T134" s="151"/>
      <c r="AT134" s="146" t="s">
        <v>144</v>
      </c>
      <c r="AU134" s="146" t="s">
        <v>88</v>
      </c>
      <c r="AV134" s="12" t="s">
        <v>88</v>
      </c>
      <c r="AW134" s="12" t="s">
        <v>35</v>
      </c>
      <c r="AX134" s="12" t="s">
        <v>78</v>
      </c>
      <c r="AY134" s="146" t="s">
        <v>135</v>
      </c>
    </row>
    <row r="135" spans="2:65" s="13" customFormat="1" ht="10.199999999999999">
      <c r="B135" s="152"/>
      <c r="D135" s="145" t="s">
        <v>144</v>
      </c>
      <c r="E135" s="153" t="s">
        <v>1</v>
      </c>
      <c r="F135" s="154" t="s">
        <v>146</v>
      </c>
      <c r="H135" s="155">
        <v>2.79</v>
      </c>
      <c r="I135" s="156"/>
      <c r="L135" s="152"/>
      <c r="M135" s="157"/>
      <c r="T135" s="158"/>
      <c r="AT135" s="153" t="s">
        <v>144</v>
      </c>
      <c r="AU135" s="153" t="s">
        <v>88</v>
      </c>
      <c r="AV135" s="13" t="s">
        <v>142</v>
      </c>
      <c r="AW135" s="13" t="s">
        <v>35</v>
      </c>
      <c r="AX135" s="13" t="s">
        <v>86</v>
      </c>
      <c r="AY135" s="153" t="s">
        <v>135</v>
      </c>
    </row>
    <row r="136" spans="2:65" s="1" customFormat="1" ht="16.5" customHeight="1">
      <c r="B136" s="130"/>
      <c r="C136" s="131" t="s">
        <v>160</v>
      </c>
      <c r="D136" s="131" t="s">
        <v>137</v>
      </c>
      <c r="E136" s="132" t="s">
        <v>336</v>
      </c>
      <c r="F136" s="133" t="s">
        <v>337</v>
      </c>
      <c r="G136" s="134" t="s">
        <v>174</v>
      </c>
      <c r="H136" s="135">
        <v>2.13</v>
      </c>
      <c r="I136" s="136"/>
      <c r="J136" s="137">
        <f>ROUND(I136*H136,2)</f>
        <v>0</v>
      </c>
      <c r="K136" s="133" t="s">
        <v>141</v>
      </c>
      <c r="L136" s="30"/>
      <c r="M136" s="138" t="s">
        <v>1</v>
      </c>
      <c r="N136" s="139" t="s">
        <v>43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142</v>
      </c>
      <c r="AT136" s="142" t="s">
        <v>137</v>
      </c>
      <c r="AU136" s="142" t="s">
        <v>88</v>
      </c>
      <c r="AY136" s="15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86</v>
      </c>
      <c r="BK136" s="143">
        <f>ROUND(I136*H136,2)</f>
        <v>0</v>
      </c>
      <c r="BL136" s="15" t="s">
        <v>142</v>
      </c>
      <c r="BM136" s="142" t="s">
        <v>338</v>
      </c>
    </row>
    <row r="137" spans="2:65" s="12" customFormat="1" ht="10.199999999999999">
      <c r="B137" s="144"/>
      <c r="D137" s="145" t="s">
        <v>144</v>
      </c>
      <c r="E137" s="146" t="s">
        <v>1</v>
      </c>
      <c r="F137" s="147" t="s">
        <v>339</v>
      </c>
      <c r="H137" s="148">
        <v>2.13</v>
      </c>
      <c r="I137" s="149"/>
      <c r="L137" s="144"/>
      <c r="M137" s="150"/>
      <c r="T137" s="151"/>
      <c r="AT137" s="146" t="s">
        <v>144</v>
      </c>
      <c r="AU137" s="146" t="s">
        <v>88</v>
      </c>
      <c r="AV137" s="12" t="s">
        <v>88</v>
      </c>
      <c r="AW137" s="12" t="s">
        <v>35</v>
      </c>
      <c r="AX137" s="12" t="s">
        <v>78</v>
      </c>
      <c r="AY137" s="146" t="s">
        <v>135</v>
      </c>
    </row>
    <row r="138" spans="2:65" s="13" customFormat="1" ht="10.199999999999999">
      <c r="B138" s="152"/>
      <c r="D138" s="145" t="s">
        <v>144</v>
      </c>
      <c r="E138" s="153" t="s">
        <v>1</v>
      </c>
      <c r="F138" s="154" t="s">
        <v>146</v>
      </c>
      <c r="H138" s="155">
        <v>2.13</v>
      </c>
      <c r="I138" s="156"/>
      <c r="L138" s="152"/>
      <c r="M138" s="157"/>
      <c r="T138" s="158"/>
      <c r="AT138" s="153" t="s">
        <v>144</v>
      </c>
      <c r="AU138" s="153" t="s">
        <v>88</v>
      </c>
      <c r="AV138" s="13" t="s">
        <v>142</v>
      </c>
      <c r="AW138" s="13" t="s">
        <v>35</v>
      </c>
      <c r="AX138" s="13" t="s">
        <v>86</v>
      </c>
      <c r="AY138" s="153" t="s">
        <v>135</v>
      </c>
    </row>
    <row r="139" spans="2:65" s="1" customFormat="1" ht="16.5" customHeight="1">
      <c r="B139" s="130"/>
      <c r="C139" s="167" t="s">
        <v>165</v>
      </c>
      <c r="D139" s="167" t="s">
        <v>309</v>
      </c>
      <c r="E139" s="168" t="s">
        <v>340</v>
      </c>
      <c r="F139" s="169" t="s">
        <v>341</v>
      </c>
      <c r="G139" s="170" t="s">
        <v>266</v>
      </c>
      <c r="H139" s="171">
        <v>4.26</v>
      </c>
      <c r="I139" s="172"/>
      <c r="J139" s="173">
        <f>ROUND(I139*H139,2)</f>
        <v>0</v>
      </c>
      <c r="K139" s="169" t="s">
        <v>1</v>
      </c>
      <c r="L139" s="174"/>
      <c r="M139" s="175" t="s">
        <v>1</v>
      </c>
      <c r="N139" s="176" t="s">
        <v>43</v>
      </c>
      <c r="P139" s="140">
        <f>O139*H139</f>
        <v>0</v>
      </c>
      <c r="Q139" s="140">
        <v>1</v>
      </c>
      <c r="R139" s="140">
        <f>Q139*H139</f>
        <v>4.26</v>
      </c>
      <c r="S139" s="140">
        <v>0</v>
      </c>
      <c r="T139" s="141">
        <f>S139*H139</f>
        <v>0</v>
      </c>
      <c r="AR139" s="142" t="s">
        <v>177</v>
      </c>
      <c r="AT139" s="142" t="s">
        <v>309</v>
      </c>
      <c r="AU139" s="142" t="s">
        <v>88</v>
      </c>
      <c r="AY139" s="15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86</v>
      </c>
      <c r="BK139" s="143">
        <f>ROUND(I139*H139,2)</f>
        <v>0</v>
      </c>
      <c r="BL139" s="15" t="s">
        <v>142</v>
      </c>
      <c r="BM139" s="142" t="s">
        <v>342</v>
      </c>
    </row>
    <row r="140" spans="2:65" s="12" customFormat="1" ht="10.199999999999999">
      <c r="B140" s="144"/>
      <c r="D140" s="145" t="s">
        <v>144</v>
      </c>
      <c r="F140" s="147" t="s">
        <v>343</v>
      </c>
      <c r="H140" s="148">
        <v>4.26</v>
      </c>
      <c r="I140" s="149"/>
      <c r="L140" s="144"/>
      <c r="M140" s="150"/>
      <c r="T140" s="151"/>
      <c r="AT140" s="146" t="s">
        <v>144</v>
      </c>
      <c r="AU140" s="146" t="s">
        <v>88</v>
      </c>
      <c r="AV140" s="12" t="s">
        <v>88</v>
      </c>
      <c r="AW140" s="12" t="s">
        <v>3</v>
      </c>
      <c r="AX140" s="12" t="s">
        <v>86</v>
      </c>
      <c r="AY140" s="146" t="s">
        <v>135</v>
      </c>
    </row>
    <row r="141" spans="2:65" s="11" customFormat="1" ht="22.8" customHeight="1">
      <c r="B141" s="118"/>
      <c r="D141" s="119" t="s">
        <v>77</v>
      </c>
      <c r="E141" s="128" t="s">
        <v>142</v>
      </c>
      <c r="F141" s="128" t="s">
        <v>344</v>
      </c>
      <c r="I141" s="121"/>
      <c r="J141" s="129">
        <f>BK141</f>
        <v>0</v>
      </c>
      <c r="L141" s="118"/>
      <c r="M141" s="123"/>
      <c r="P141" s="124">
        <f>SUM(P142:P144)</f>
        <v>0</v>
      </c>
      <c r="R141" s="124">
        <f>SUM(R142:R144)</f>
        <v>0.76653000000000004</v>
      </c>
      <c r="T141" s="125">
        <f>SUM(T142:T144)</f>
        <v>0</v>
      </c>
      <c r="AR141" s="119" t="s">
        <v>86</v>
      </c>
      <c r="AT141" s="126" t="s">
        <v>77</v>
      </c>
      <c r="AU141" s="126" t="s">
        <v>86</v>
      </c>
      <c r="AY141" s="119" t="s">
        <v>135</v>
      </c>
      <c r="BK141" s="127">
        <f>SUM(BK142:BK144)</f>
        <v>0</v>
      </c>
    </row>
    <row r="142" spans="2:65" s="1" customFormat="1" ht="16.5" customHeight="1">
      <c r="B142" s="130"/>
      <c r="C142" s="131" t="s">
        <v>171</v>
      </c>
      <c r="D142" s="131" t="s">
        <v>137</v>
      </c>
      <c r="E142" s="132" t="s">
        <v>345</v>
      </c>
      <c r="F142" s="133" t="s">
        <v>346</v>
      </c>
      <c r="G142" s="134" t="s">
        <v>174</v>
      </c>
      <c r="H142" s="135">
        <v>0.45</v>
      </c>
      <c r="I142" s="136"/>
      <c r="J142" s="137">
        <f>ROUND(I142*H142,2)</f>
        <v>0</v>
      </c>
      <c r="K142" s="133" t="s">
        <v>141</v>
      </c>
      <c r="L142" s="30"/>
      <c r="M142" s="138" t="s">
        <v>1</v>
      </c>
      <c r="N142" s="139" t="s">
        <v>43</v>
      </c>
      <c r="P142" s="140">
        <f>O142*H142</f>
        <v>0</v>
      </c>
      <c r="Q142" s="140">
        <v>1.7034</v>
      </c>
      <c r="R142" s="140">
        <f>Q142*H142</f>
        <v>0.76653000000000004</v>
      </c>
      <c r="S142" s="140">
        <v>0</v>
      </c>
      <c r="T142" s="141">
        <f>S142*H142</f>
        <v>0</v>
      </c>
      <c r="AR142" s="142" t="s">
        <v>142</v>
      </c>
      <c r="AT142" s="142" t="s">
        <v>137</v>
      </c>
      <c r="AU142" s="142" t="s">
        <v>88</v>
      </c>
      <c r="AY142" s="15" t="s">
        <v>135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86</v>
      </c>
      <c r="BK142" s="143">
        <f>ROUND(I142*H142,2)</f>
        <v>0</v>
      </c>
      <c r="BL142" s="15" t="s">
        <v>142</v>
      </c>
      <c r="BM142" s="142" t="s">
        <v>347</v>
      </c>
    </row>
    <row r="143" spans="2:65" s="12" customFormat="1" ht="10.199999999999999">
      <c r="B143" s="144"/>
      <c r="D143" s="145" t="s">
        <v>144</v>
      </c>
      <c r="E143" s="146" t="s">
        <v>1</v>
      </c>
      <c r="F143" s="147" t="s">
        <v>348</v>
      </c>
      <c r="H143" s="148">
        <v>0.45</v>
      </c>
      <c r="I143" s="149"/>
      <c r="L143" s="144"/>
      <c r="M143" s="150"/>
      <c r="T143" s="151"/>
      <c r="AT143" s="146" t="s">
        <v>144</v>
      </c>
      <c r="AU143" s="146" t="s">
        <v>88</v>
      </c>
      <c r="AV143" s="12" t="s">
        <v>88</v>
      </c>
      <c r="AW143" s="12" t="s">
        <v>35</v>
      </c>
      <c r="AX143" s="12" t="s">
        <v>78</v>
      </c>
      <c r="AY143" s="146" t="s">
        <v>135</v>
      </c>
    </row>
    <row r="144" spans="2:65" s="13" customFormat="1" ht="10.199999999999999">
      <c r="B144" s="152"/>
      <c r="D144" s="145" t="s">
        <v>144</v>
      </c>
      <c r="E144" s="153" t="s">
        <v>1</v>
      </c>
      <c r="F144" s="154" t="s">
        <v>146</v>
      </c>
      <c r="H144" s="155">
        <v>0.45</v>
      </c>
      <c r="I144" s="156"/>
      <c r="L144" s="152"/>
      <c r="M144" s="157"/>
      <c r="T144" s="158"/>
      <c r="AT144" s="153" t="s">
        <v>144</v>
      </c>
      <c r="AU144" s="153" t="s">
        <v>88</v>
      </c>
      <c r="AV144" s="13" t="s">
        <v>142</v>
      </c>
      <c r="AW144" s="13" t="s">
        <v>35</v>
      </c>
      <c r="AX144" s="13" t="s">
        <v>86</v>
      </c>
      <c r="AY144" s="153" t="s">
        <v>135</v>
      </c>
    </row>
    <row r="145" spans="2:65" s="11" customFormat="1" ht="22.8" customHeight="1">
      <c r="B145" s="118"/>
      <c r="D145" s="119" t="s">
        <v>77</v>
      </c>
      <c r="E145" s="128" t="s">
        <v>182</v>
      </c>
      <c r="F145" s="128" t="s">
        <v>349</v>
      </c>
      <c r="I145" s="121"/>
      <c r="J145" s="129">
        <f>BK145</f>
        <v>0</v>
      </c>
      <c r="L145" s="118"/>
      <c r="M145" s="123"/>
      <c r="P145" s="124">
        <f>SUM(P146:P149)</f>
        <v>0</v>
      </c>
      <c r="R145" s="124">
        <f>SUM(R146:R149)</f>
        <v>0.54678000000000004</v>
      </c>
      <c r="T145" s="125">
        <f>SUM(T146:T149)</f>
        <v>0</v>
      </c>
      <c r="AR145" s="119" t="s">
        <v>86</v>
      </c>
      <c r="AT145" s="126" t="s">
        <v>77</v>
      </c>
      <c r="AU145" s="126" t="s">
        <v>86</v>
      </c>
      <c r="AY145" s="119" t="s">
        <v>135</v>
      </c>
      <c r="BK145" s="127">
        <f>SUM(BK146:BK149)</f>
        <v>0</v>
      </c>
    </row>
    <row r="146" spans="2:65" s="1" customFormat="1" ht="16.5" customHeight="1">
      <c r="B146" s="130"/>
      <c r="C146" s="131" t="s">
        <v>177</v>
      </c>
      <c r="D146" s="131" t="s">
        <v>137</v>
      </c>
      <c r="E146" s="132" t="s">
        <v>350</v>
      </c>
      <c r="F146" s="133" t="s">
        <v>351</v>
      </c>
      <c r="G146" s="134" t="s">
        <v>352</v>
      </c>
      <c r="H146" s="135">
        <v>6</v>
      </c>
      <c r="I146" s="136"/>
      <c r="J146" s="137">
        <f>ROUND(I146*H146,2)</f>
        <v>0</v>
      </c>
      <c r="K146" s="133" t="s">
        <v>141</v>
      </c>
      <c r="L146" s="30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142</v>
      </c>
      <c r="AT146" s="142" t="s">
        <v>137</v>
      </c>
      <c r="AU146" s="142" t="s">
        <v>88</v>
      </c>
      <c r="AY146" s="15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86</v>
      </c>
      <c r="BK146" s="143">
        <f>ROUND(I146*H146,2)</f>
        <v>0</v>
      </c>
      <c r="BL146" s="15" t="s">
        <v>142</v>
      </c>
      <c r="BM146" s="142" t="s">
        <v>353</v>
      </c>
    </row>
    <row r="147" spans="2:65" s="12" customFormat="1" ht="10.199999999999999">
      <c r="B147" s="144"/>
      <c r="D147" s="145" t="s">
        <v>144</v>
      </c>
      <c r="E147" s="146" t="s">
        <v>1</v>
      </c>
      <c r="F147" s="147" t="s">
        <v>354</v>
      </c>
      <c r="H147" s="148">
        <v>6</v>
      </c>
      <c r="I147" s="149"/>
      <c r="L147" s="144"/>
      <c r="M147" s="150"/>
      <c r="T147" s="151"/>
      <c r="AT147" s="146" t="s">
        <v>144</v>
      </c>
      <c r="AU147" s="146" t="s">
        <v>88</v>
      </c>
      <c r="AV147" s="12" t="s">
        <v>88</v>
      </c>
      <c r="AW147" s="12" t="s">
        <v>35</v>
      </c>
      <c r="AX147" s="12" t="s">
        <v>78</v>
      </c>
      <c r="AY147" s="146" t="s">
        <v>135</v>
      </c>
    </row>
    <row r="148" spans="2:65" s="13" customFormat="1" ht="10.199999999999999">
      <c r="B148" s="152"/>
      <c r="D148" s="145" t="s">
        <v>144</v>
      </c>
      <c r="E148" s="153" t="s">
        <v>1</v>
      </c>
      <c r="F148" s="154" t="s">
        <v>146</v>
      </c>
      <c r="H148" s="155">
        <v>6</v>
      </c>
      <c r="I148" s="156"/>
      <c r="L148" s="152"/>
      <c r="M148" s="157"/>
      <c r="T148" s="158"/>
      <c r="AT148" s="153" t="s">
        <v>144</v>
      </c>
      <c r="AU148" s="153" t="s">
        <v>88</v>
      </c>
      <c r="AV148" s="13" t="s">
        <v>142</v>
      </c>
      <c r="AW148" s="13" t="s">
        <v>35</v>
      </c>
      <c r="AX148" s="13" t="s">
        <v>86</v>
      </c>
      <c r="AY148" s="153" t="s">
        <v>135</v>
      </c>
    </row>
    <row r="149" spans="2:65" s="1" customFormat="1" ht="16.5" customHeight="1">
      <c r="B149" s="130"/>
      <c r="C149" s="167" t="s">
        <v>182</v>
      </c>
      <c r="D149" s="167" t="s">
        <v>309</v>
      </c>
      <c r="E149" s="168" t="s">
        <v>355</v>
      </c>
      <c r="F149" s="169" t="s">
        <v>356</v>
      </c>
      <c r="G149" s="170" t="s">
        <v>352</v>
      </c>
      <c r="H149" s="171">
        <v>6</v>
      </c>
      <c r="I149" s="172"/>
      <c r="J149" s="173">
        <f>ROUND(I149*H149,2)</f>
        <v>0</v>
      </c>
      <c r="K149" s="169" t="s">
        <v>1</v>
      </c>
      <c r="L149" s="174"/>
      <c r="M149" s="175" t="s">
        <v>1</v>
      </c>
      <c r="N149" s="176" t="s">
        <v>43</v>
      </c>
      <c r="P149" s="140">
        <f>O149*H149</f>
        <v>0</v>
      </c>
      <c r="Q149" s="140">
        <v>9.1130000000000003E-2</v>
      </c>
      <c r="R149" s="140">
        <f>Q149*H149</f>
        <v>0.54678000000000004</v>
      </c>
      <c r="S149" s="140">
        <v>0</v>
      </c>
      <c r="T149" s="141">
        <f>S149*H149</f>
        <v>0</v>
      </c>
      <c r="AR149" s="142" t="s">
        <v>177</v>
      </c>
      <c r="AT149" s="142" t="s">
        <v>309</v>
      </c>
      <c r="AU149" s="142" t="s">
        <v>88</v>
      </c>
      <c r="AY149" s="15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86</v>
      </c>
      <c r="BK149" s="143">
        <f>ROUND(I149*H149,2)</f>
        <v>0</v>
      </c>
      <c r="BL149" s="15" t="s">
        <v>142</v>
      </c>
      <c r="BM149" s="142" t="s">
        <v>357</v>
      </c>
    </row>
    <row r="150" spans="2:65" s="11" customFormat="1" ht="22.8" customHeight="1">
      <c r="B150" s="118"/>
      <c r="D150" s="119" t="s">
        <v>77</v>
      </c>
      <c r="E150" s="128" t="s">
        <v>261</v>
      </c>
      <c r="F150" s="128" t="s">
        <v>262</v>
      </c>
      <c r="I150" s="121"/>
      <c r="J150" s="129">
        <f>BK150</f>
        <v>0</v>
      </c>
      <c r="L150" s="118"/>
      <c r="M150" s="123"/>
      <c r="P150" s="124">
        <f>P151</f>
        <v>0</v>
      </c>
      <c r="R150" s="124">
        <f>R151</f>
        <v>0</v>
      </c>
      <c r="T150" s="125">
        <f>T151</f>
        <v>0</v>
      </c>
      <c r="AR150" s="119" t="s">
        <v>86</v>
      </c>
      <c r="AT150" s="126" t="s">
        <v>77</v>
      </c>
      <c r="AU150" s="126" t="s">
        <v>86</v>
      </c>
      <c r="AY150" s="119" t="s">
        <v>135</v>
      </c>
      <c r="BK150" s="127">
        <f>BK151</f>
        <v>0</v>
      </c>
    </row>
    <row r="151" spans="2:65" s="1" customFormat="1" ht="21.75" customHeight="1">
      <c r="B151" s="130"/>
      <c r="C151" s="131" t="s">
        <v>186</v>
      </c>
      <c r="D151" s="131" t="s">
        <v>137</v>
      </c>
      <c r="E151" s="132" t="s">
        <v>264</v>
      </c>
      <c r="F151" s="133" t="s">
        <v>265</v>
      </c>
      <c r="G151" s="134" t="s">
        <v>266</v>
      </c>
      <c r="H151" s="135">
        <v>5.5730000000000004</v>
      </c>
      <c r="I151" s="136"/>
      <c r="J151" s="137">
        <f>ROUND(I151*H151,2)</f>
        <v>0</v>
      </c>
      <c r="K151" s="133" t="s">
        <v>141</v>
      </c>
      <c r="L151" s="30"/>
      <c r="M151" s="162" t="s">
        <v>1</v>
      </c>
      <c r="N151" s="163" t="s">
        <v>43</v>
      </c>
      <c r="O151" s="164"/>
      <c r="P151" s="165">
        <f>O151*H151</f>
        <v>0</v>
      </c>
      <c r="Q151" s="165">
        <v>0</v>
      </c>
      <c r="R151" s="165">
        <f>Q151*H151</f>
        <v>0</v>
      </c>
      <c r="S151" s="165">
        <v>0</v>
      </c>
      <c r="T151" s="166">
        <f>S151*H151</f>
        <v>0</v>
      </c>
      <c r="AR151" s="142" t="s">
        <v>142</v>
      </c>
      <c r="AT151" s="142" t="s">
        <v>137</v>
      </c>
      <c r="AU151" s="142" t="s">
        <v>88</v>
      </c>
      <c r="AY151" s="15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86</v>
      </c>
      <c r="BK151" s="143">
        <f>ROUND(I151*H151,2)</f>
        <v>0</v>
      </c>
      <c r="BL151" s="15" t="s">
        <v>142</v>
      </c>
      <c r="BM151" s="142" t="s">
        <v>358</v>
      </c>
    </row>
    <row r="152" spans="2:65" s="1" customFormat="1" ht="6.9" customHeight="1"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30"/>
    </row>
  </sheetData>
  <autoFilter ref="C120:K15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97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359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ROUND(J122,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ROUND((SUM(BE122:BE186)),  2)</f>
        <v>0</v>
      </c>
      <c r="I33" s="90">
        <v>0.21</v>
      </c>
      <c r="J33" s="89">
        <f>ROUND(((SUM(BE122:BE186))*I33),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ROUND((SUM(BF122:BF186)),  2)</f>
        <v>0</v>
      </c>
      <c r="I34" s="90">
        <v>0.12</v>
      </c>
      <c r="J34" s="89">
        <f>ROUND(((SUM(BF122:BF186))*I34),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ROUND((SUM(BG122:BG186)),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ROUND((SUM(BH122:BH186)),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ROUND((SUM(BI122:BI186)),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007.04 - trubní propustek DN 510–590 mm o délce do 10 m včetně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J122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J123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J124</f>
        <v>0</v>
      </c>
      <c r="L98" s="106"/>
    </row>
    <row r="99" spans="2:12" s="9" customFormat="1" ht="19.95" hidden="1" customHeight="1">
      <c r="B99" s="106"/>
      <c r="D99" s="107" t="s">
        <v>360</v>
      </c>
      <c r="E99" s="108"/>
      <c r="F99" s="108"/>
      <c r="G99" s="108"/>
      <c r="H99" s="108"/>
      <c r="I99" s="108"/>
      <c r="J99" s="109">
        <f>J157</f>
        <v>0</v>
      </c>
      <c r="L99" s="106"/>
    </row>
    <row r="100" spans="2:12" s="9" customFormat="1" ht="19.95" hidden="1" customHeight="1">
      <c r="B100" s="106"/>
      <c r="D100" s="107" t="s">
        <v>320</v>
      </c>
      <c r="E100" s="108"/>
      <c r="F100" s="108"/>
      <c r="G100" s="108"/>
      <c r="H100" s="108"/>
      <c r="I100" s="108"/>
      <c r="J100" s="109">
        <f>J164</f>
        <v>0</v>
      </c>
      <c r="L100" s="106"/>
    </row>
    <row r="101" spans="2:12" s="9" customFormat="1" ht="19.95" hidden="1" customHeight="1">
      <c r="B101" s="106"/>
      <c r="D101" s="107" t="s">
        <v>321</v>
      </c>
      <c r="E101" s="108"/>
      <c r="F101" s="108"/>
      <c r="G101" s="108"/>
      <c r="H101" s="108"/>
      <c r="I101" s="108"/>
      <c r="J101" s="109">
        <f>J177</f>
        <v>0</v>
      </c>
      <c r="L101" s="106"/>
    </row>
    <row r="102" spans="2:12" s="9" customFormat="1" ht="19.95" hidden="1" customHeight="1">
      <c r="B102" s="106"/>
      <c r="D102" s="107" t="s">
        <v>115</v>
      </c>
      <c r="E102" s="108"/>
      <c r="F102" s="108"/>
      <c r="G102" s="108"/>
      <c r="H102" s="108"/>
      <c r="I102" s="108"/>
      <c r="J102" s="109">
        <f>J185</f>
        <v>0</v>
      </c>
      <c r="L102" s="106"/>
    </row>
    <row r="103" spans="2:12" s="1" customFormat="1" ht="21.75" hidden="1" customHeight="1">
      <c r="B103" s="30"/>
      <c r="L103" s="30"/>
    </row>
    <row r="104" spans="2:12" s="1" customFormat="1" ht="6.9" hidden="1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5" spans="2:12" ht="10.199999999999999" hidden="1"/>
    <row r="106" spans="2:12" ht="10.199999999999999" hidden="1"/>
    <row r="107" spans="2:12" ht="10.199999999999999" hidden="1"/>
    <row r="108" spans="2:12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" customHeight="1">
      <c r="B109" s="30"/>
      <c r="C109" s="19" t="s">
        <v>120</v>
      </c>
      <c r="L109" s="30"/>
    </row>
    <row r="110" spans="2:12" s="1" customFormat="1" ht="6.9" customHeight="1">
      <c r="B110" s="30"/>
      <c r="L110" s="30"/>
    </row>
    <row r="111" spans="2:12" s="1" customFormat="1" ht="12" customHeight="1">
      <c r="B111" s="30"/>
      <c r="C111" s="25" t="s">
        <v>16</v>
      </c>
      <c r="L111" s="30"/>
    </row>
    <row r="112" spans="2:12" s="1" customFormat="1" ht="16.5" customHeight="1">
      <c r="B112" s="30"/>
      <c r="E112" s="218" t="str">
        <f>E7</f>
        <v>Lesní cesta Nad Bělidlem II. etapa</v>
      </c>
      <c r="F112" s="219"/>
      <c r="G112" s="219"/>
      <c r="H112" s="219"/>
      <c r="L112" s="30"/>
    </row>
    <row r="113" spans="2:65" s="1" customFormat="1" ht="12" customHeight="1">
      <c r="B113" s="30"/>
      <c r="C113" s="25" t="s">
        <v>105</v>
      </c>
      <c r="L113" s="30"/>
    </row>
    <row r="114" spans="2:65" s="1" customFormat="1" ht="16.5" customHeight="1">
      <c r="B114" s="30"/>
      <c r="E114" s="179" t="str">
        <f>E9</f>
        <v>007.04 - trubní propustek DN 510–590 mm o délce do 10 m včetně</v>
      </c>
      <c r="F114" s="220"/>
      <c r="G114" s="220"/>
      <c r="H114" s="220"/>
      <c r="L114" s="30"/>
    </row>
    <row r="115" spans="2:65" s="1" customFormat="1" ht="6.9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F12</f>
        <v>k.ú. Horní Staré Město, k.ú. Babí a k.ú. Libeč</v>
      </c>
      <c r="I116" s="25" t="s">
        <v>22</v>
      </c>
      <c r="J116" s="50">
        <f>IF(J12="","",J12)</f>
        <v>45809</v>
      </c>
      <c r="L116" s="30"/>
    </row>
    <row r="117" spans="2:65" s="1" customFormat="1" ht="6.9" customHeight="1">
      <c r="B117" s="30"/>
      <c r="L117" s="30"/>
    </row>
    <row r="118" spans="2:65" s="1" customFormat="1" ht="15.15" customHeight="1">
      <c r="B118" s="30"/>
      <c r="C118" s="25" t="s">
        <v>23</v>
      </c>
      <c r="F118" s="23" t="str">
        <f>E15</f>
        <v>Česká lesnická akademie Trutnov</v>
      </c>
      <c r="I118" s="25" t="s">
        <v>31</v>
      </c>
      <c r="J118" s="28" t="str">
        <f>E21</f>
        <v>Ing. Jiří Ježek</v>
      </c>
      <c r="L118" s="30"/>
    </row>
    <row r="119" spans="2:65" s="1" customFormat="1" ht="15.15" customHeight="1">
      <c r="B119" s="30"/>
      <c r="C119" s="25" t="s">
        <v>29</v>
      </c>
      <c r="F119" s="23" t="str">
        <f>IF(E18="","",E18)</f>
        <v>Vyplň údaj</v>
      </c>
      <c r="I119" s="25" t="s">
        <v>36</v>
      </c>
      <c r="J119" s="28" t="str">
        <f>E24</f>
        <v>Ing. Jiří Ježek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10"/>
      <c r="C121" s="111" t="s">
        <v>121</v>
      </c>
      <c r="D121" s="112" t="s">
        <v>63</v>
      </c>
      <c r="E121" s="112" t="s">
        <v>59</v>
      </c>
      <c r="F121" s="112" t="s">
        <v>60</v>
      </c>
      <c r="G121" s="112" t="s">
        <v>122</v>
      </c>
      <c r="H121" s="112" t="s">
        <v>123</v>
      </c>
      <c r="I121" s="112" t="s">
        <v>124</v>
      </c>
      <c r="J121" s="112" t="s">
        <v>109</v>
      </c>
      <c r="K121" s="113" t="s">
        <v>125</v>
      </c>
      <c r="L121" s="110"/>
      <c r="M121" s="57" t="s">
        <v>1</v>
      </c>
      <c r="N121" s="58" t="s">
        <v>42</v>
      </c>
      <c r="O121" s="58" t="s">
        <v>126</v>
      </c>
      <c r="P121" s="58" t="s">
        <v>127</v>
      </c>
      <c r="Q121" s="58" t="s">
        <v>128</v>
      </c>
      <c r="R121" s="58" t="s">
        <v>129</v>
      </c>
      <c r="S121" s="58" t="s">
        <v>130</v>
      </c>
      <c r="T121" s="59" t="s">
        <v>131</v>
      </c>
    </row>
    <row r="122" spans="2:65" s="1" customFormat="1" ht="22.8" customHeight="1">
      <c r="B122" s="30"/>
      <c r="C122" s="62" t="s">
        <v>132</v>
      </c>
      <c r="J122" s="114">
        <f>BK122</f>
        <v>0</v>
      </c>
      <c r="L122" s="30"/>
      <c r="M122" s="60"/>
      <c r="N122" s="51"/>
      <c r="O122" s="51"/>
      <c r="P122" s="115">
        <f>P123</f>
        <v>0</v>
      </c>
      <c r="Q122" s="51"/>
      <c r="R122" s="115">
        <f>R123</f>
        <v>40.291594199999992</v>
      </c>
      <c r="S122" s="51"/>
      <c r="T122" s="116">
        <f>T123</f>
        <v>0</v>
      </c>
      <c r="AT122" s="15" t="s">
        <v>77</v>
      </c>
      <c r="AU122" s="15" t="s">
        <v>111</v>
      </c>
      <c r="BK122" s="117">
        <f>BK123</f>
        <v>0</v>
      </c>
    </row>
    <row r="123" spans="2:65" s="11" customFormat="1" ht="25.95" customHeight="1">
      <c r="B123" s="118"/>
      <c r="D123" s="119" t="s">
        <v>77</v>
      </c>
      <c r="E123" s="120" t="s">
        <v>133</v>
      </c>
      <c r="F123" s="120" t="s">
        <v>134</v>
      </c>
      <c r="I123" s="121"/>
      <c r="J123" s="122">
        <f>BK123</f>
        <v>0</v>
      </c>
      <c r="L123" s="118"/>
      <c r="M123" s="123"/>
      <c r="P123" s="124">
        <f>P124+P157+P164+P177+P185</f>
        <v>0</v>
      </c>
      <c r="R123" s="124">
        <f>R124+R157+R164+R177+R185</f>
        <v>40.291594199999992</v>
      </c>
      <c r="T123" s="125">
        <f>T124+T157+T164+T177+T185</f>
        <v>0</v>
      </c>
      <c r="AR123" s="119" t="s">
        <v>86</v>
      </c>
      <c r="AT123" s="126" t="s">
        <v>77</v>
      </c>
      <c r="AU123" s="126" t="s">
        <v>78</v>
      </c>
      <c r="AY123" s="119" t="s">
        <v>135</v>
      </c>
      <c r="BK123" s="127">
        <f>BK124+BK157+BK164+BK177+BK185</f>
        <v>0</v>
      </c>
    </row>
    <row r="124" spans="2:65" s="11" customFormat="1" ht="22.8" customHeight="1">
      <c r="B124" s="118"/>
      <c r="D124" s="119" t="s">
        <v>77</v>
      </c>
      <c r="E124" s="128" t="s">
        <v>86</v>
      </c>
      <c r="F124" s="128" t="s">
        <v>136</v>
      </c>
      <c r="I124" s="121"/>
      <c r="J124" s="129">
        <f>BK124</f>
        <v>0</v>
      </c>
      <c r="L124" s="118"/>
      <c r="M124" s="123"/>
      <c r="P124" s="124">
        <f>SUM(P125:P156)</f>
        <v>0</v>
      </c>
      <c r="R124" s="124">
        <f>SUM(R125:R156)</f>
        <v>4.82</v>
      </c>
      <c r="T124" s="125">
        <f>SUM(T125:T156)</f>
        <v>0</v>
      </c>
      <c r="AR124" s="119" t="s">
        <v>86</v>
      </c>
      <c r="AT124" s="126" t="s">
        <v>77</v>
      </c>
      <c r="AU124" s="126" t="s">
        <v>86</v>
      </c>
      <c r="AY124" s="119" t="s">
        <v>135</v>
      </c>
      <c r="BK124" s="127">
        <f>SUM(BK125:BK156)</f>
        <v>0</v>
      </c>
    </row>
    <row r="125" spans="2:65" s="1" customFormat="1" ht="16.5" customHeight="1">
      <c r="B125" s="130"/>
      <c r="C125" s="131" t="s">
        <v>86</v>
      </c>
      <c r="D125" s="131" t="s">
        <v>137</v>
      </c>
      <c r="E125" s="132" t="s">
        <v>361</v>
      </c>
      <c r="F125" s="133" t="s">
        <v>362</v>
      </c>
      <c r="G125" s="134" t="s">
        <v>174</v>
      </c>
      <c r="H125" s="135">
        <v>23.46</v>
      </c>
      <c r="I125" s="136"/>
      <c r="J125" s="137">
        <f>ROUND(I125*H125,2)</f>
        <v>0</v>
      </c>
      <c r="K125" s="133" t="s">
        <v>141</v>
      </c>
      <c r="L125" s="30"/>
      <c r="M125" s="138" t="s">
        <v>1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142</v>
      </c>
      <c r="AT125" s="142" t="s">
        <v>137</v>
      </c>
      <c r="AU125" s="142" t="s">
        <v>88</v>
      </c>
      <c r="AY125" s="15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86</v>
      </c>
      <c r="BK125" s="143">
        <f>ROUND(I125*H125,2)</f>
        <v>0</v>
      </c>
      <c r="BL125" s="15" t="s">
        <v>142</v>
      </c>
      <c r="BM125" s="142" t="s">
        <v>363</v>
      </c>
    </row>
    <row r="126" spans="2:65" s="12" customFormat="1" ht="10.199999999999999">
      <c r="B126" s="144"/>
      <c r="D126" s="145" t="s">
        <v>144</v>
      </c>
      <c r="E126" s="146" t="s">
        <v>1</v>
      </c>
      <c r="F126" s="147" t="s">
        <v>364</v>
      </c>
      <c r="H126" s="148">
        <v>23.46</v>
      </c>
      <c r="I126" s="149"/>
      <c r="L126" s="144"/>
      <c r="M126" s="150"/>
      <c r="T126" s="151"/>
      <c r="AT126" s="146" t="s">
        <v>144</v>
      </c>
      <c r="AU126" s="146" t="s">
        <v>88</v>
      </c>
      <c r="AV126" s="12" t="s">
        <v>88</v>
      </c>
      <c r="AW126" s="12" t="s">
        <v>35</v>
      </c>
      <c r="AX126" s="12" t="s">
        <v>78</v>
      </c>
      <c r="AY126" s="146" t="s">
        <v>135</v>
      </c>
    </row>
    <row r="127" spans="2:65" s="13" customFormat="1" ht="10.199999999999999">
      <c r="B127" s="152"/>
      <c r="D127" s="145" t="s">
        <v>144</v>
      </c>
      <c r="E127" s="153" t="s">
        <v>1</v>
      </c>
      <c r="F127" s="154" t="s">
        <v>146</v>
      </c>
      <c r="H127" s="155">
        <v>23.46</v>
      </c>
      <c r="I127" s="156"/>
      <c r="L127" s="152"/>
      <c r="M127" s="157"/>
      <c r="T127" s="158"/>
      <c r="AT127" s="153" t="s">
        <v>144</v>
      </c>
      <c r="AU127" s="153" t="s">
        <v>88</v>
      </c>
      <c r="AV127" s="13" t="s">
        <v>142</v>
      </c>
      <c r="AW127" s="13" t="s">
        <v>35</v>
      </c>
      <c r="AX127" s="13" t="s">
        <v>86</v>
      </c>
      <c r="AY127" s="153" t="s">
        <v>135</v>
      </c>
    </row>
    <row r="128" spans="2:65" s="1" customFormat="1" ht="16.5" customHeight="1">
      <c r="B128" s="130"/>
      <c r="C128" s="131" t="s">
        <v>88</v>
      </c>
      <c r="D128" s="131" t="s">
        <v>137</v>
      </c>
      <c r="E128" s="132" t="s">
        <v>365</v>
      </c>
      <c r="F128" s="133" t="s">
        <v>366</v>
      </c>
      <c r="G128" s="134" t="s">
        <v>174</v>
      </c>
      <c r="H128" s="135">
        <v>7.29</v>
      </c>
      <c r="I128" s="136"/>
      <c r="J128" s="137">
        <f>ROUND(I128*H128,2)</f>
        <v>0</v>
      </c>
      <c r="K128" s="133" t="s">
        <v>141</v>
      </c>
      <c r="L128" s="30"/>
      <c r="M128" s="138" t="s">
        <v>1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142</v>
      </c>
      <c r="AT128" s="142" t="s">
        <v>137</v>
      </c>
      <c r="AU128" s="142" t="s">
        <v>88</v>
      </c>
      <c r="AY128" s="15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86</v>
      </c>
      <c r="BK128" s="143">
        <f>ROUND(I128*H128,2)</f>
        <v>0</v>
      </c>
      <c r="BL128" s="15" t="s">
        <v>142</v>
      </c>
      <c r="BM128" s="142" t="s">
        <v>367</v>
      </c>
    </row>
    <row r="129" spans="2:65" s="12" customFormat="1" ht="10.199999999999999">
      <c r="B129" s="144"/>
      <c r="D129" s="145" t="s">
        <v>144</v>
      </c>
      <c r="E129" s="146" t="s">
        <v>1</v>
      </c>
      <c r="F129" s="147" t="s">
        <v>368</v>
      </c>
      <c r="H129" s="148">
        <v>7.29</v>
      </c>
      <c r="I129" s="149"/>
      <c r="L129" s="144"/>
      <c r="M129" s="150"/>
      <c r="T129" s="151"/>
      <c r="AT129" s="146" t="s">
        <v>144</v>
      </c>
      <c r="AU129" s="146" t="s">
        <v>88</v>
      </c>
      <c r="AV129" s="12" t="s">
        <v>88</v>
      </c>
      <c r="AW129" s="12" t="s">
        <v>35</v>
      </c>
      <c r="AX129" s="12" t="s">
        <v>78</v>
      </c>
      <c r="AY129" s="146" t="s">
        <v>135</v>
      </c>
    </row>
    <row r="130" spans="2:65" s="13" customFormat="1" ht="10.199999999999999">
      <c r="B130" s="152"/>
      <c r="D130" s="145" t="s">
        <v>144</v>
      </c>
      <c r="E130" s="153" t="s">
        <v>1</v>
      </c>
      <c r="F130" s="154" t="s">
        <v>146</v>
      </c>
      <c r="H130" s="155">
        <v>7.29</v>
      </c>
      <c r="I130" s="156"/>
      <c r="L130" s="152"/>
      <c r="M130" s="157"/>
      <c r="T130" s="158"/>
      <c r="AT130" s="153" t="s">
        <v>144</v>
      </c>
      <c r="AU130" s="153" t="s">
        <v>88</v>
      </c>
      <c r="AV130" s="13" t="s">
        <v>142</v>
      </c>
      <c r="AW130" s="13" t="s">
        <v>35</v>
      </c>
      <c r="AX130" s="13" t="s">
        <v>86</v>
      </c>
      <c r="AY130" s="153" t="s">
        <v>135</v>
      </c>
    </row>
    <row r="131" spans="2:65" s="1" customFormat="1" ht="21.75" customHeight="1">
      <c r="B131" s="130"/>
      <c r="C131" s="131" t="s">
        <v>151</v>
      </c>
      <c r="D131" s="131" t="s">
        <v>137</v>
      </c>
      <c r="E131" s="132" t="s">
        <v>369</v>
      </c>
      <c r="F131" s="133" t="s">
        <v>370</v>
      </c>
      <c r="G131" s="134" t="s">
        <v>174</v>
      </c>
      <c r="H131" s="135">
        <v>0.11</v>
      </c>
      <c r="I131" s="136"/>
      <c r="J131" s="137">
        <f>ROUND(I131*H131,2)</f>
        <v>0</v>
      </c>
      <c r="K131" s="133" t="s">
        <v>141</v>
      </c>
      <c r="L131" s="30"/>
      <c r="M131" s="138" t="s">
        <v>1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142</v>
      </c>
      <c r="AT131" s="142" t="s">
        <v>137</v>
      </c>
      <c r="AU131" s="142" t="s">
        <v>88</v>
      </c>
      <c r="AY131" s="15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86</v>
      </c>
      <c r="BK131" s="143">
        <f>ROUND(I131*H131,2)</f>
        <v>0</v>
      </c>
      <c r="BL131" s="15" t="s">
        <v>142</v>
      </c>
      <c r="BM131" s="142" t="s">
        <v>371</v>
      </c>
    </row>
    <row r="132" spans="2:65" s="12" customFormat="1" ht="10.199999999999999">
      <c r="B132" s="144"/>
      <c r="D132" s="145" t="s">
        <v>144</v>
      </c>
      <c r="E132" s="146" t="s">
        <v>1</v>
      </c>
      <c r="F132" s="147" t="s">
        <v>372</v>
      </c>
      <c r="H132" s="148">
        <v>0.11</v>
      </c>
      <c r="I132" s="149"/>
      <c r="L132" s="144"/>
      <c r="M132" s="150"/>
      <c r="T132" s="151"/>
      <c r="AT132" s="146" t="s">
        <v>144</v>
      </c>
      <c r="AU132" s="146" t="s">
        <v>88</v>
      </c>
      <c r="AV132" s="12" t="s">
        <v>88</v>
      </c>
      <c r="AW132" s="12" t="s">
        <v>35</v>
      </c>
      <c r="AX132" s="12" t="s">
        <v>78</v>
      </c>
      <c r="AY132" s="146" t="s">
        <v>135</v>
      </c>
    </row>
    <row r="133" spans="2:65" s="13" customFormat="1" ht="10.199999999999999">
      <c r="B133" s="152"/>
      <c r="D133" s="145" t="s">
        <v>144</v>
      </c>
      <c r="E133" s="153" t="s">
        <v>1</v>
      </c>
      <c r="F133" s="154" t="s">
        <v>146</v>
      </c>
      <c r="H133" s="155">
        <v>0.11</v>
      </c>
      <c r="I133" s="156"/>
      <c r="L133" s="152"/>
      <c r="M133" s="157"/>
      <c r="T133" s="158"/>
      <c r="AT133" s="153" t="s">
        <v>144</v>
      </c>
      <c r="AU133" s="153" t="s">
        <v>88</v>
      </c>
      <c r="AV133" s="13" t="s">
        <v>142</v>
      </c>
      <c r="AW133" s="13" t="s">
        <v>35</v>
      </c>
      <c r="AX133" s="13" t="s">
        <v>86</v>
      </c>
      <c r="AY133" s="153" t="s">
        <v>135</v>
      </c>
    </row>
    <row r="134" spans="2:65" s="1" customFormat="1" ht="21.75" customHeight="1">
      <c r="B134" s="130"/>
      <c r="C134" s="131" t="s">
        <v>142</v>
      </c>
      <c r="D134" s="131" t="s">
        <v>137</v>
      </c>
      <c r="E134" s="132" t="s">
        <v>322</v>
      </c>
      <c r="F134" s="133" t="s">
        <v>323</v>
      </c>
      <c r="G134" s="134" t="s">
        <v>174</v>
      </c>
      <c r="H134" s="135">
        <v>17.190000000000001</v>
      </c>
      <c r="I134" s="136"/>
      <c r="J134" s="137">
        <f>ROUND(I134*H134,2)</f>
        <v>0</v>
      </c>
      <c r="K134" s="133" t="s">
        <v>141</v>
      </c>
      <c r="L134" s="30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142</v>
      </c>
      <c r="AT134" s="142" t="s">
        <v>137</v>
      </c>
      <c r="AU134" s="142" t="s">
        <v>88</v>
      </c>
      <c r="AY134" s="15" t="s">
        <v>135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86</v>
      </c>
      <c r="BK134" s="143">
        <f>ROUND(I134*H134,2)</f>
        <v>0</v>
      </c>
      <c r="BL134" s="15" t="s">
        <v>142</v>
      </c>
      <c r="BM134" s="142" t="s">
        <v>373</v>
      </c>
    </row>
    <row r="135" spans="2:65" s="12" customFormat="1" ht="10.199999999999999">
      <c r="B135" s="144"/>
      <c r="D135" s="145" t="s">
        <v>144</v>
      </c>
      <c r="E135" s="146" t="s">
        <v>1</v>
      </c>
      <c r="F135" s="147" t="s">
        <v>374</v>
      </c>
      <c r="H135" s="148">
        <v>17.190000000000001</v>
      </c>
      <c r="I135" s="149"/>
      <c r="L135" s="144"/>
      <c r="M135" s="150"/>
      <c r="T135" s="151"/>
      <c r="AT135" s="146" t="s">
        <v>144</v>
      </c>
      <c r="AU135" s="146" t="s">
        <v>88</v>
      </c>
      <c r="AV135" s="12" t="s">
        <v>88</v>
      </c>
      <c r="AW135" s="12" t="s">
        <v>35</v>
      </c>
      <c r="AX135" s="12" t="s">
        <v>78</v>
      </c>
      <c r="AY135" s="146" t="s">
        <v>135</v>
      </c>
    </row>
    <row r="136" spans="2:65" s="13" customFormat="1" ht="10.199999999999999">
      <c r="B136" s="152"/>
      <c r="D136" s="145" t="s">
        <v>144</v>
      </c>
      <c r="E136" s="153" t="s">
        <v>1</v>
      </c>
      <c r="F136" s="154" t="s">
        <v>146</v>
      </c>
      <c r="H136" s="155">
        <v>17.190000000000001</v>
      </c>
      <c r="I136" s="156"/>
      <c r="L136" s="152"/>
      <c r="M136" s="157"/>
      <c r="T136" s="158"/>
      <c r="AT136" s="153" t="s">
        <v>144</v>
      </c>
      <c r="AU136" s="153" t="s">
        <v>88</v>
      </c>
      <c r="AV136" s="13" t="s">
        <v>142</v>
      </c>
      <c r="AW136" s="13" t="s">
        <v>35</v>
      </c>
      <c r="AX136" s="13" t="s">
        <v>86</v>
      </c>
      <c r="AY136" s="153" t="s">
        <v>135</v>
      </c>
    </row>
    <row r="137" spans="2:65" s="1" customFormat="1" ht="16.5" customHeight="1">
      <c r="B137" s="130"/>
      <c r="C137" s="131" t="s">
        <v>160</v>
      </c>
      <c r="D137" s="131" t="s">
        <v>137</v>
      </c>
      <c r="E137" s="132" t="s">
        <v>326</v>
      </c>
      <c r="F137" s="133" t="s">
        <v>327</v>
      </c>
      <c r="G137" s="134" t="s">
        <v>174</v>
      </c>
      <c r="H137" s="135">
        <v>33.119999999999997</v>
      </c>
      <c r="I137" s="136"/>
      <c r="J137" s="137">
        <f>ROUND(I137*H137,2)</f>
        <v>0</v>
      </c>
      <c r="K137" s="133" t="s">
        <v>141</v>
      </c>
      <c r="L137" s="30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142</v>
      </c>
      <c r="AT137" s="142" t="s">
        <v>137</v>
      </c>
      <c r="AU137" s="142" t="s">
        <v>88</v>
      </c>
      <c r="AY137" s="15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86</v>
      </c>
      <c r="BK137" s="143">
        <f>ROUND(I137*H137,2)</f>
        <v>0</v>
      </c>
      <c r="BL137" s="15" t="s">
        <v>142</v>
      </c>
      <c r="BM137" s="142" t="s">
        <v>375</v>
      </c>
    </row>
    <row r="138" spans="2:65" s="12" customFormat="1" ht="10.199999999999999">
      <c r="B138" s="144"/>
      <c r="D138" s="145" t="s">
        <v>144</v>
      </c>
      <c r="E138" s="146" t="s">
        <v>1</v>
      </c>
      <c r="F138" s="147" t="s">
        <v>376</v>
      </c>
      <c r="H138" s="148">
        <v>23.46</v>
      </c>
      <c r="I138" s="149"/>
      <c r="L138" s="144"/>
      <c r="M138" s="150"/>
      <c r="T138" s="151"/>
      <c r="AT138" s="146" t="s">
        <v>144</v>
      </c>
      <c r="AU138" s="146" t="s">
        <v>88</v>
      </c>
      <c r="AV138" s="12" t="s">
        <v>88</v>
      </c>
      <c r="AW138" s="12" t="s">
        <v>35</v>
      </c>
      <c r="AX138" s="12" t="s">
        <v>78</v>
      </c>
      <c r="AY138" s="146" t="s">
        <v>135</v>
      </c>
    </row>
    <row r="139" spans="2:65" s="12" customFormat="1" ht="10.199999999999999">
      <c r="B139" s="144"/>
      <c r="D139" s="145" t="s">
        <v>144</v>
      </c>
      <c r="E139" s="146" t="s">
        <v>1</v>
      </c>
      <c r="F139" s="147" t="s">
        <v>377</v>
      </c>
      <c r="H139" s="148">
        <v>9.66</v>
      </c>
      <c r="I139" s="149"/>
      <c r="L139" s="144"/>
      <c r="M139" s="150"/>
      <c r="T139" s="151"/>
      <c r="AT139" s="146" t="s">
        <v>144</v>
      </c>
      <c r="AU139" s="146" t="s">
        <v>88</v>
      </c>
      <c r="AV139" s="12" t="s">
        <v>88</v>
      </c>
      <c r="AW139" s="12" t="s">
        <v>35</v>
      </c>
      <c r="AX139" s="12" t="s">
        <v>78</v>
      </c>
      <c r="AY139" s="146" t="s">
        <v>135</v>
      </c>
    </row>
    <row r="140" spans="2:65" s="13" customFormat="1" ht="10.199999999999999">
      <c r="B140" s="152"/>
      <c r="D140" s="145" t="s">
        <v>144</v>
      </c>
      <c r="E140" s="153" t="s">
        <v>1</v>
      </c>
      <c r="F140" s="154" t="s">
        <v>146</v>
      </c>
      <c r="H140" s="155">
        <v>33.120000000000005</v>
      </c>
      <c r="I140" s="156"/>
      <c r="L140" s="152"/>
      <c r="M140" s="157"/>
      <c r="T140" s="158"/>
      <c r="AT140" s="153" t="s">
        <v>144</v>
      </c>
      <c r="AU140" s="153" t="s">
        <v>88</v>
      </c>
      <c r="AV140" s="13" t="s">
        <v>142</v>
      </c>
      <c r="AW140" s="13" t="s">
        <v>35</v>
      </c>
      <c r="AX140" s="13" t="s">
        <v>86</v>
      </c>
      <c r="AY140" s="153" t="s">
        <v>135</v>
      </c>
    </row>
    <row r="141" spans="2:65" s="1" customFormat="1" ht="16.5" customHeight="1">
      <c r="B141" s="130"/>
      <c r="C141" s="131" t="s">
        <v>165</v>
      </c>
      <c r="D141" s="131" t="s">
        <v>137</v>
      </c>
      <c r="E141" s="132" t="s">
        <v>207</v>
      </c>
      <c r="F141" s="133" t="s">
        <v>208</v>
      </c>
      <c r="G141" s="134" t="s">
        <v>174</v>
      </c>
      <c r="H141" s="135">
        <v>33.83</v>
      </c>
      <c r="I141" s="136"/>
      <c r="J141" s="137">
        <f>ROUND(I141*H141,2)</f>
        <v>0</v>
      </c>
      <c r="K141" s="133" t="s">
        <v>141</v>
      </c>
      <c r="L141" s="30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142</v>
      </c>
      <c r="AT141" s="142" t="s">
        <v>137</v>
      </c>
      <c r="AU141" s="142" t="s">
        <v>88</v>
      </c>
      <c r="AY141" s="15" t="s">
        <v>135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86</v>
      </c>
      <c r="BK141" s="143">
        <f>ROUND(I141*H141,2)</f>
        <v>0</v>
      </c>
      <c r="BL141" s="15" t="s">
        <v>142</v>
      </c>
      <c r="BM141" s="142" t="s">
        <v>378</v>
      </c>
    </row>
    <row r="142" spans="2:65" s="12" customFormat="1" ht="10.199999999999999">
      <c r="B142" s="144"/>
      <c r="D142" s="145" t="s">
        <v>144</v>
      </c>
      <c r="E142" s="146" t="s">
        <v>1</v>
      </c>
      <c r="F142" s="147" t="s">
        <v>364</v>
      </c>
      <c r="H142" s="148">
        <v>23.46</v>
      </c>
      <c r="I142" s="149"/>
      <c r="L142" s="144"/>
      <c r="M142" s="150"/>
      <c r="T142" s="151"/>
      <c r="AT142" s="146" t="s">
        <v>144</v>
      </c>
      <c r="AU142" s="146" t="s">
        <v>88</v>
      </c>
      <c r="AV142" s="12" t="s">
        <v>88</v>
      </c>
      <c r="AW142" s="12" t="s">
        <v>35</v>
      </c>
      <c r="AX142" s="12" t="s">
        <v>78</v>
      </c>
      <c r="AY142" s="146" t="s">
        <v>135</v>
      </c>
    </row>
    <row r="143" spans="2:65" s="12" customFormat="1" ht="10.199999999999999">
      <c r="B143" s="144"/>
      <c r="D143" s="145" t="s">
        <v>144</v>
      </c>
      <c r="E143" s="146" t="s">
        <v>1</v>
      </c>
      <c r="F143" s="147" t="s">
        <v>379</v>
      </c>
      <c r="H143" s="148">
        <v>10.37</v>
      </c>
      <c r="I143" s="149"/>
      <c r="L143" s="144"/>
      <c r="M143" s="150"/>
      <c r="T143" s="151"/>
      <c r="AT143" s="146" t="s">
        <v>144</v>
      </c>
      <c r="AU143" s="146" t="s">
        <v>88</v>
      </c>
      <c r="AV143" s="12" t="s">
        <v>88</v>
      </c>
      <c r="AW143" s="12" t="s">
        <v>35</v>
      </c>
      <c r="AX143" s="12" t="s">
        <v>78</v>
      </c>
      <c r="AY143" s="146" t="s">
        <v>135</v>
      </c>
    </row>
    <row r="144" spans="2:65" s="13" customFormat="1" ht="10.199999999999999">
      <c r="B144" s="152"/>
      <c r="D144" s="145" t="s">
        <v>144</v>
      </c>
      <c r="E144" s="153" t="s">
        <v>1</v>
      </c>
      <c r="F144" s="154" t="s">
        <v>146</v>
      </c>
      <c r="H144" s="155">
        <v>33.83</v>
      </c>
      <c r="I144" s="156"/>
      <c r="L144" s="152"/>
      <c r="M144" s="157"/>
      <c r="T144" s="158"/>
      <c r="AT144" s="153" t="s">
        <v>144</v>
      </c>
      <c r="AU144" s="153" t="s">
        <v>88</v>
      </c>
      <c r="AV144" s="13" t="s">
        <v>142</v>
      </c>
      <c r="AW144" s="13" t="s">
        <v>35</v>
      </c>
      <c r="AX144" s="13" t="s">
        <v>86</v>
      </c>
      <c r="AY144" s="153" t="s">
        <v>135</v>
      </c>
    </row>
    <row r="145" spans="2:65" s="1" customFormat="1" ht="16.5" customHeight="1">
      <c r="B145" s="130"/>
      <c r="C145" s="131" t="s">
        <v>171</v>
      </c>
      <c r="D145" s="131" t="s">
        <v>137</v>
      </c>
      <c r="E145" s="132" t="s">
        <v>332</v>
      </c>
      <c r="F145" s="133" t="s">
        <v>333</v>
      </c>
      <c r="G145" s="134" t="s">
        <v>174</v>
      </c>
      <c r="H145" s="135">
        <v>11.81</v>
      </c>
      <c r="I145" s="136"/>
      <c r="J145" s="137">
        <f>ROUND(I145*H145,2)</f>
        <v>0</v>
      </c>
      <c r="K145" s="133" t="s">
        <v>141</v>
      </c>
      <c r="L145" s="30"/>
      <c r="M145" s="138" t="s">
        <v>1</v>
      </c>
      <c r="N145" s="139" t="s">
        <v>43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142</v>
      </c>
      <c r="AT145" s="142" t="s">
        <v>137</v>
      </c>
      <c r="AU145" s="142" t="s">
        <v>88</v>
      </c>
      <c r="AY145" s="15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86</v>
      </c>
      <c r="BK145" s="143">
        <f>ROUND(I145*H145,2)</f>
        <v>0</v>
      </c>
      <c r="BL145" s="15" t="s">
        <v>142</v>
      </c>
      <c r="BM145" s="142" t="s">
        <v>380</v>
      </c>
    </row>
    <row r="146" spans="2:65" s="12" customFormat="1" ht="10.199999999999999">
      <c r="B146" s="144"/>
      <c r="D146" s="145" t="s">
        <v>144</v>
      </c>
      <c r="E146" s="146" t="s">
        <v>1</v>
      </c>
      <c r="F146" s="147" t="s">
        <v>381</v>
      </c>
      <c r="H146" s="148">
        <v>11.81</v>
      </c>
      <c r="I146" s="149"/>
      <c r="L146" s="144"/>
      <c r="M146" s="150"/>
      <c r="T146" s="151"/>
      <c r="AT146" s="146" t="s">
        <v>144</v>
      </c>
      <c r="AU146" s="146" t="s">
        <v>88</v>
      </c>
      <c r="AV146" s="12" t="s">
        <v>88</v>
      </c>
      <c r="AW146" s="12" t="s">
        <v>35</v>
      </c>
      <c r="AX146" s="12" t="s">
        <v>78</v>
      </c>
      <c r="AY146" s="146" t="s">
        <v>135</v>
      </c>
    </row>
    <row r="147" spans="2:65" s="13" customFormat="1" ht="10.199999999999999">
      <c r="B147" s="152"/>
      <c r="D147" s="145" t="s">
        <v>144</v>
      </c>
      <c r="E147" s="153" t="s">
        <v>1</v>
      </c>
      <c r="F147" s="154" t="s">
        <v>146</v>
      </c>
      <c r="H147" s="155">
        <v>11.81</v>
      </c>
      <c r="I147" s="156"/>
      <c r="L147" s="152"/>
      <c r="M147" s="157"/>
      <c r="T147" s="158"/>
      <c r="AT147" s="153" t="s">
        <v>144</v>
      </c>
      <c r="AU147" s="153" t="s">
        <v>88</v>
      </c>
      <c r="AV147" s="13" t="s">
        <v>142</v>
      </c>
      <c r="AW147" s="13" t="s">
        <v>35</v>
      </c>
      <c r="AX147" s="13" t="s">
        <v>86</v>
      </c>
      <c r="AY147" s="153" t="s">
        <v>135</v>
      </c>
    </row>
    <row r="148" spans="2:65" s="1" customFormat="1" ht="16.5" customHeight="1">
      <c r="B148" s="130"/>
      <c r="C148" s="131" t="s">
        <v>177</v>
      </c>
      <c r="D148" s="131" t="s">
        <v>137</v>
      </c>
      <c r="E148" s="132" t="s">
        <v>336</v>
      </c>
      <c r="F148" s="133" t="s">
        <v>337</v>
      </c>
      <c r="G148" s="134" t="s">
        <v>174</v>
      </c>
      <c r="H148" s="135">
        <v>2.41</v>
      </c>
      <c r="I148" s="136"/>
      <c r="J148" s="137">
        <f>ROUND(I148*H148,2)</f>
        <v>0</v>
      </c>
      <c r="K148" s="133" t="s">
        <v>141</v>
      </c>
      <c r="L148" s="30"/>
      <c r="M148" s="138" t="s">
        <v>1</v>
      </c>
      <c r="N148" s="139" t="s">
        <v>43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142</v>
      </c>
      <c r="AT148" s="142" t="s">
        <v>137</v>
      </c>
      <c r="AU148" s="142" t="s">
        <v>88</v>
      </c>
      <c r="AY148" s="15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5" t="s">
        <v>86</v>
      </c>
      <c r="BK148" s="143">
        <f>ROUND(I148*H148,2)</f>
        <v>0</v>
      </c>
      <c r="BL148" s="15" t="s">
        <v>142</v>
      </c>
      <c r="BM148" s="142" t="s">
        <v>382</v>
      </c>
    </row>
    <row r="149" spans="2:65" s="12" customFormat="1" ht="10.199999999999999">
      <c r="B149" s="144"/>
      <c r="D149" s="145" t="s">
        <v>144</v>
      </c>
      <c r="E149" s="146" t="s">
        <v>1</v>
      </c>
      <c r="F149" s="147" t="s">
        <v>383</v>
      </c>
      <c r="H149" s="148">
        <v>2.41</v>
      </c>
      <c r="I149" s="149"/>
      <c r="L149" s="144"/>
      <c r="M149" s="150"/>
      <c r="T149" s="151"/>
      <c r="AT149" s="146" t="s">
        <v>144</v>
      </c>
      <c r="AU149" s="146" t="s">
        <v>88</v>
      </c>
      <c r="AV149" s="12" t="s">
        <v>88</v>
      </c>
      <c r="AW149" s="12" t="s">
        <v>35</v>
      </c>
      <c r="AX149" s="12" t="s">
        <v>78</v>
      </c>
      <c r="AY149" s="146" t="s">
        <v>135</v>
      </c>
    </row>
    <row r="150" spans="2:65" s="13" customFormat="1" ht="10.199999999999999">
      <c r="B150" s="152"/>
      <c r="D150" s="145" t="s">
        <v>144</v>
      </c>
      <c r="E150" s="153" t="s">
        <v>1</v>
      </c>
      <c r="F150" s="154" t="s">
        <v>146</v>
      </c>
      <c r="H150" s="155">
        <v>2.41</v>
      </c>
      <c r="I150" s="156"/>
      <c r="L150" s="152"/>
      <c r="M150" s="157"/>
      <c r="T150" s="158"/>
      <c r="AT150" s="153" t="s">
        <v>144</v>
      </c>
      <c r="AU150" s="153" t="s">
        <v>88</v>
      </c>
      <c r="AV150" s="13" t="s">
        <v>142</v>
      </c>
      <c r="AW150" s="13" t="s">
        <v>35</v>
      </c>
      <c r="AX150" s="13" t="s">
        <v>86</v>
      </c>
      <c r="AY150" s="153" t="s">
        <v>135</v>
      </c>
    </row>
    <row r="151" spans="2:65" s="1" customFormat="1" ht="16.5" customHeight="1">
      <c r="B151" s="130"/>
      <c r="C151" s="167" t="s">
        <v>182</v>
      </c>
      <c r="D151" s="167" t="s">
        <v>309</v>
      </c>
      <c r="E151" s="168" t="s">
        <v>340</v>
      </c>
      <c r="F151" s="169" t="s">
        <v>341</v>
      </c>
      <c r="G151" s="170" t="s">
        <v>266</v>
      </c>
      <c r="H151" s="171">
        <v>4.82</v>
      </c>
      <c r="I151" s="172"/>
      <c r="J151" s="173">
        <f>ROUND(I151*H151,2)</f>
        <v>0</v>
      </c>
      <c r="K151" s="169" t="s">
        <v>1</v>
      </c>
      <c r="L151" s="174"/>
      <c r="M151" s="175" t="s">
        <v>1</v>
      </c>
      <c r="N151" s="176" t="s">
        <v>43</v>
      </c>
      <c r="P151" s="140">
        <f>O151*H151</f>
        <v>0</v>
      </c>
      <c r="Q151" s="140">
        <v>1</v>
      </c>
      <c r="R151" s="140">
        <f>Q151*H151</f>
        <v>4.82</v>
      </c>
      <c r="S151" s="140">
        <v>0</v>
      </c>
      <c r="T151" s="141">
        <f>S151*H151</f>
        <v>0</v>
      </c>
      <c r="AR151" s="142" t="s">
        <v>177</v>
      </c>
      <c r="AT151" s="142" t="s">
        <v>309</v>
      </c>
      <c r="AU151" s="142" t="s">
        <v>88</v>
      </c>
      <c r="AY151" s="15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86</v>
      </c>
      <c r="BK151" s="143">
        <f>ROUND(I151*H151,2)</f>
        <v>0</v>
      </c>
      <c r="BL151" s="15" t="s">
        <v>142</v>
      </c>
      <c r="BM151" s="142" t="s">
        <v>384</v>
      </c>
    </row>
    <row r="152" spans="2:65" s="12" customFormat="1" ht="10.199999999999999">
      <c r="B152" s="144"/>
      <c r="D152" s="145" t="s">
        <v>144</v>
      </c>
      <c r="F152" s="147" t="s">
        <v>385</v>
      </c>
      <c r="H152" s="148">
        <v>4.82</v>
      </c>
      <c r="I152" s="149"/>
      <c r="L152" s="144"/>
      <c r="M152" s="150"/>
      <c r="T152" s="151"/>
      <c r="AT152" s="146" t="s">
        <v>144</v>
      </c>
      <c r="AU152" s="146" t="s">
        <v>88</v>
      </c>
      <c r="AV152" s="12" t="s">
        <v>88</v>
      </c>
      <c r="AW152" s="12" t="s">
        <v>3</v>
      </c>
      <c r="AX152" s="12" t="s">
        <v>86</v>
      </c>
      <c r="AY152" s="146" t="s">
        <v>135</v>
      </c>
    </row>
    <row r="153" spans="2:65" s="1" customFormat="1" ht="16.5" customHeight="1">
      <c r="B153" s="130"/>
      <c r="C153" s="131" t="s">
        <v>186</v>
      </c>
      <c r="D153" s="131" t="s">
        <v>137</v>
      </c>
      <c r="E153" s="132" t="s">
        <v>217</v>
      </c>
      <c r="F153" s="133" t="s">
        <v>218</v>
      </c>
      <c r="G153" s="134" t="s">
        <v>168</v>
      </c>
      <c r="H153" s="135">
        <v>86.12</v>
      </c>
      <c r="I153" s="136"/>
      <c r="J153" s="137">
        <f>ROUND(I153*H153,2)</f>
        <v>0</v>
      </c>
      <c r="K153" s="133" t="s">
        <v>141</v>
      </c>
      <c r="L153" s="30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142</v>
      </c>
      <c r="AT153" s="142" t="s">
        <v>137</v>
      </c>
      <c r="AU153" s="142" t="s">
        <v>88</v>
      </c>
      <c r="AY153" s="15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86</v>
      </c>
      <c r="BK153" s="143">
        <f>ROUND(I153*H153,2)</f>
        <v>0</v>
      </c>
      <c r="BL153" s="15" t="s">
        <v>142</v>
      </c>
      <c r="BM153" s="142" t="s">
        <v>386</v>
      </c>
    </row>
    <row r="154" spans="2:65" s="12" customFormat="1" ht="10.199999999999999">
      <c r="B154" s="144"/>
      <c r="D154" s="145" t="s">
        <v>144</v>
      </c>
      <c r="E154" s="146" t="s">
        <v>1</v>
      </c>
      <c r="F154" s="147" t="s">
        <v>387</v>
      </c>
      <c r="H154" s="148">
        <v>2.4</v>
      </c>
      <c r="I154" s="149"/>
      <c r="L154" s="144"/>
      <c r="M154" s="150"/>
      <c r="T154" s="151"/>
      <c r="AT154" s="146" t="s">
        <v>144</v>
      </c>
      <c r="AU154" s="146" t="s">
        <v>88</v>
      </c>
      <c r="AV154" s="12" t="s">
        <v>88</v>
      </c>
      <c r="AW154" s="12" t="s">
        <v>35</v>
      </c>
      <c r="AX154" s="12" t="s">
        <v>78</v>
      </c>
      <c r="AY154" s="146" t="s">
        <v>135</v>
      </c>
    </row>
    <row r="155" spans="2:65" s="12" customFormat="1" ht="10.199999999999999">
      <c r="B155" s="144"/>
      <c r="D155" s="145" t="s">
        <v>144</v>
      </c>
      <c r="E155" s="146" t="s">
        <v>1</v>
      </c>
      <c r="F155" s="147" t="s">
        <v>388</v>
      </c>
      <c r="H155" s="148">
        <v>83.72</v>
      </c>
      <c r="I155" s="149"/>
      <c r="L155" s="144"/>
      <c r="M155" s="150"/>
      <c r="T155" s="151"/>
      <c r="AT155" s="146" t="s">
        <v>144</v>
      </c>
      <c r="AU155" s="146" t="s">
        <v>88</v>
      </c>
      <c r="AV155" s="12" t="s">
        <v>88</v>
      </c>
      <c r="AW155" s="12" t="s">
        <v>35</v>
      </c>
      <c r="AX155" s="12" t="s">
        <v>78</v>
      </c>
      <c r="AY155" s="146" t="s">
        <v>135</v>
      </c>
    </row>
    <row r="156" spans="2:65" s="13" customFormat="1" ht="10.199999999999999">
      <c r="B156" s="152"/>
      <c r="D156" s="145" t="s">
        <v>144</v>
      </c>
      <c r="E156" s="153" t="s">
        <v>1</v>
      </c>
      <c r="F156" s="154" t="s">
        <v>146</v>
      </c>
      <c r="H156" s="155">
        <v>86.12</v>
      </c>
      <c r="I156" s="156"/>
      <c r="L156" s="152"/>
      <c r="M156" s="157"/>
      <c r="T156" s="158"/>
      <c r="AT156" s="153" t="s">
        <v>144</v>
      </c>
      <c r="AU156" s="153" t="s">
        <v>88</v>
      </c>
      <c r="AV156" s="13" t="s">
        <v>142</v>
      </c>
      <c r="AW156" s="13" t="s">
        <v>35</v>
      </c>
      <c r="AX156" s="13" t="s">
        <v>86</v>
      </c>
      <c r="AY156" s="153" t="s">
        <v>135</v>
      </c>
    </row>
    <row r="157" spans="2:65" s="11" customFormat="1" ht="22.8" customHeight="1">
      <c r="B157" s="118"/>
      <c r="D157" s="119" t="s">
        <v>77</v>
      </c>
      <c r="E157" s="128" t="s">
        <v>88</v>
      </c>
      <c r="F157" s="128" t="s">
        <v>389</v>
      </c>
      <c r="I157" s="121"/>
      <c r="J157" s="129">
        <f>BK157</f>
        <v>0</v>
      </c>
      <c r="L157" s="118"/>
      <c r="M157" s="123"/>
      <c r="P157" s="124">
        <f>SUM(P158:P163)</f>
        <v>0</v>
      </c>
      <c r="R157" s="124">
        <f>SUM(R158:R163)</f>
        <v>13.066348999999997</v>
      </c>
      <c r="T157" s="125">
        <f>SUM(T158:T163)</f>
        <v>0</v>
      </c>
      <c r="AR157" s="119" t="s">
        <v>86</v>
      </c>
      <c r="AT157" s="126" t="s">
        <v>77</v>
      </c>
      <c r="AU157" s="126" t="s">
        <v>86</v>
      </c>
      <c r="AY157" s="119" t="s">
        <v>135</v>
      </c>
      <c r="BK157" s="127">
        <f>SUM(BK158:BK163)</f>
        <v>0</v>
      </c>
    </row>
    <row r="158" spans="2:65" s="1" customFormat="1" ht="16.5" customHeight="1">
      <c r="B158" s="130"/>
      <c r="C158" s="131" t="s">
        <v>190</v>
      </c>
      <c r="D158" s="131" t="s">
        <v>137</v>
      </c>
      <c r="E158" s="132" t="s">
        <v>390</v>
      </c>
      <c r="F158" s="133" t="s">
        <v>391</v>
      </c>
      <c r="G158" s="134" t="s">
        <v>174</v>
      </c>
      <c r="H158" s="135">
        <v>0.27</v>
      </c>
      <c r="I158" s="136"/>
      <c r="J158" s="137">
        <f>ROUND(I158*H158,2)</f>
        <v>0</v>
      </c>
      <c r="K158" s="133" t="s">
        <v>141</v>
      </c>
      <c r="L158" s="30"/>
      <c r="M158" s="138" t="s">
        <v>1</v>
      </c>
      <c r="N158" s="139" t="s">
        <v>43</v>
      </c>
      <c r="P158" s="140">
        <f>O158*H158</f>
        <v>0</v>
      </c>
      <c r="Q158" s="140">
        <v>2.7995999999999999</v>
      </c>
      <c r="R158" s="140">
        <f>Q158*H158</f>
        <v>0.75589200000000001</v>
      </c>
      <c r="S158" s="140">
        <v>0</v>
      </c>
      <c r="T158" s="141">
        <f>S158*H158</f>
        <v>0</v>
      </c>
      <c r="AR158" s="142" t="s">
        <v>142</v>
      </c>
      <c r="AT158" s="142" t="s">
        <v>137</v>
      </c>
      <c r="AU158" s="142" t="s">
        <v>88</v>
      </c>
      <c r="AY158" s="15" t="s">
        <v>135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86</v>
      </c>
      <c r="BK158" s="143">
        <f>ROUND(I158*H158,2)</f>
        <v>0</v>
      </c>
      <c r="BL158" s="15" t="s">
        <v>142</v>
      </c>
      <c r="BM158" s="142" t="s">
        <v>392</v>
      </c>
    </row>
    <row r="159" spans="2:65" s="12" customFormat="1" ht="10.199999999999999">
      <c r="B159" s="144"/>
      <c r="D159" s="145" t="s">
        <v>144</v>
      </c>
      <c r="E159" s="146" t="s">
        <v>1</v>
      </c>
      <c r="F159" s="147" t="s">
        <v>393</v>
      </c>
      <c r="H159" s="148">
        <v>0.27</v>
      </c>
      <c r="I159" s="149"/>
      <c r="L159" s="144"/>
      <c r="M159" s="150"/>
      <c r="T159" s="151"/>
      <c r="AT159" s="146" t="s">
        <v>144</v>
      </c>
      <c r="AU159" s="146" t="s">
        <v>88</v>
      </c>
      <c r="AV159" s="12" t="s">
        <v>88</v>
      </c>
      <c r="AW159" s="12" t="s">
        <v>35</v>
      </c>
      <c r="AX159" s="12" t="s">
        <v>78</v>
      </c>
      <c r="AY159" s="146" t="s">
        <v>135</v>
      </c>
    </row>
    <row r="160" spans="2:65" s="13" customFormat="1" ht="10.199999999999999">
      <c r="B160" s="152"/>
      <c r="D160" s="145" t="s">
        <v>144</v>
      </c>
      <c r="E160" s="153" t="s">
        <v>1</v>
      </c>
      <c r="F160" s="154" t="s">
        <v>146</v>
      </c>
      <c r="H160" s="155">
        <v>0.27</v>
      </c>
      <c r="I160" s="156"/>
      <c r="L160" s="152"/>
      <c r="M160" s="157"/>
      <c r="T160" s="158"/>
      <c r="AT160" s="153" t="s">
        <v>144</v>
      </c>
      <c r="AU160" s="153" t="s">
        <v>88</v>
      </c>
      <c r="AV160" s="13" t="s">
        <v>142</v>
      </c>
      <c r="AW160" s="13" t="s">
        <v>35</v>
      </c>
      <c r="AX160" s="13" t="s">
        <v>86</v>
      </c>
      <c r="AY160" s="153" t="s">
        <v>135</v>
      </c>
    </row>
    <row r="161" spans="2:65" s="1" customFormat="1" ht="16.5" customHeight="1">
      <c r="B161" s="130"/>
      <c r="C161" s="131" t="s">
        <v>8</v>
      </c>
      <c r="D161" s="131" t="s">
        <v>137</v>
      </c>
      <c r="E161" s="132" t="s">
        <v>394</v>
      </c>
      <c r="F161" s="133" t="s">
        <v>395</v>
      </c>
      <c r="G161" s="134" t="s">
        <v>174</v>
      </c>
      <c r="H161" s="135">
        <v>5.35</v>
      </c>
      <c r="I161" s="136"/>
      <c r="J161" s="137">
        <f>ROUND(I161*H161,2)</f>
        <v>0</v>
      </c>
      <c r="K161" s="133" t="s">
        <v>141</v>
      </c>
      <c r="L161" s="30"/>
      <c r="M161" s="138" t="s">
        <v>1</v>
      </c>
      <c r="N161" s="139" t="s">
        <v>43</v>
      </c>
      <c r="P161" s="140">
        <f>O161*H161</f>
        <v>0</v>
      </c>
      <c r="Q161" s="140">
        <v>2.3010199999999998</v>
      </c>
      <c r="R161" s="140">
        <f>Q161*H161</f>
        <v>12.310456999999998</v>
      </c>
      <c r="S161" s="140">
        <v>0</v>
      </c>
      <c r="T161" s="141">
        <f>S161*H161</f>
        <v>0</v>
      </c>
      <c r="AR161" s="142" t="s">
        <v>142</v>
      </c>
      <c r="AT161" s="142" t="s">
        <v>137</v>
      </c>
      <c r="AU161" s="142" t="s">
        <v>88</v>
      </c>
      <c r="AY161" s="15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5" t="s">
        <v>86</v>
      </c>
      <c r="BK161" s="143">
        <f>ROUND(I161*H161,2)</f>
        <v>0</v>
      </c>
      <c r="BL161" s="15" t="s">
        <v>142</v>
      </c>
      <c r="BM161" s="142" t="s">
        <v>396</v>
      </c>
    </row>
    <row r="162" spans="2:65" s="12" customFormat="1" ht="10.199999999999999">
      <c r="B162" s="144"/>
      <c r="D162" s="145" t="s">
        <v>144</v>
      </c>
      <c r="E162" s="146" t="s">
        <v>1</v>
      </c>
      <c r="F162" s="147" t="s">
        <v>397</v>
      </c>
      <c r="H162" s="148">
        <v>5.35</v>
      </c>
      <c r="I162" s="149"/>
      <c r="L162" s="144"/>
      <c r="M162" s="150"/>
      <c r="T162" s="151"/>
      <c r="AT162" s="146" t="s">
        <v>144</v>
      </c>
      <c r="AU162" s="146" t="s">
        <v>88</v>
      </c>
      <c r="AV162" s="12" t="s">
        <v>88</v>
      </c>
      <c r="AW162" s="12" t="s">
        <v>35</v>
      </c>
      <c r="AX162" s="12" t="s">
        <v>78</v>
      </c>
      <c r="AY162" s="146" t="s">
        <v>135</v>
      </c>
    </row>
    <row r="163" spans="2:65" s="13" customFormat="1" ht="10.199999999999999">
      <c r="B163" s="152"/>
      <c r="D163" s="145" t="s">
        <v>144</v>
      </c>
      <c r="E163" s="153" t="s">
        <v>1</v>
      </c>
      <c r="F163" s="154" t="s">
        <v>146</v>
      </c>
      <c r="H163" s="155">
        <v>5.35</v>
      </c>
      <c r="I163" s="156"/>
      <c r="L163" s="152"/>
      <c r="M163" s="157"/>
      <c r="T163" s="158"/>
      <c r="AT163" s="153" t="s">
        <v>144</v>
      </c>
      <c r="AU163" s="153" t="s">
        <v>88</v>
      </c>
      <c r="AV163" s="13" t="s">
        <v>142</v>
      </c>
      <c r="AW163" s="13" t="s">
        <v>35</v>
      </c>
      <c r="AX163" s="13" t="s">
        <v>86</v>
      </c>
      <c r="AY163" s="153" t="s">
        <v>135</v>
      </c>
    </row>
    <row r="164" spans="2:65" s="11" customFormat="1" ht="22.8" customHeight="1">
      <c r="B164" s="118"/>
      <c r="D164" s="119" t="s">
        <v>77</v>
      </c>
      <c r="E164" s="128" t="s">
        <v>142</v>
      </c>
      <c r="F164" s="128" t="s">
        <v>344</v>
      </c>
      <c r="I164" s="121"/>
      <c r="J164" s="129">
        <f>BK164</f>
        <v>0</v>
      </c>
      <c r="L164" s="118"/>
      <c r="M164" s="123"/>
      <c r="P164" s="124">
        <f>SUM(P165:P176)</f>
        <v>0</v>
      </c>
      <c r="R164" s="124">
        <f>SUM(R165:R176)</f>
        <v>6.6482939999999999</v>
      </c>
      <c r="T164" s="125">
        <f>SUM(T165:T176)</f>
        <v>0</v>
      </c>
      <c r="AR164" s="119" t="s">
        <v>86</v>
      </c>
      <c r="AT164" s="126" t="s">
        <v>77</v>
      </c>
      <c r="AU164" s="126" t="s">
        <v>86</v>
      </c>
      <c r="AY164" s="119" t="s">
        <v>135</v>
      </c>
      <c r="BK164" s="127">
        <f>SUM(BK165:BK176)</f>
        <v>0</v>
      </c>
    </row>
    <row r="165" spans="2:65" s="1" customFormat="1" ht="16.5" customHeight="1">
      <c r="B165" s="130"/>
      <c r="C165" s="131" t="s">
        <v>197</v>
      </c>
      <c r="D165" s="131" t="s">
        <v>137</v>
      </c>
      <c r="E165" s="132" t="s">
        <v>345</v>
      </c>
      <c r="F165" s="133" t="s">
        <v>346</v>
      </c>
      <c r="G165" s="134" t="s">
        <v>174</v>
      </c>
      <c r="H165" s="135">
        <v>0.51</v>
      </c>
      <c r="I165" s="136"/>
      <c r="J165" s="137">
        <f>ROUND(I165*H165,2)</f>
        <v>0</v>
      </c>
      <c r="K165" s="133" t="s">
        <v>141</v>
      </c>
      <c r="L165" s="30"/>
      <c r="M165" s="138" t="s">
        <v>1</v>
      </c>
      <c r="N165" s="139" t="s">
        <v>43</v>
      </c>
      <c r="P165" s="140">
        <f>O165*H165</f>
        <v>0</v>
      </c>
      <c r="Q165" s="140">
        <v>1.7034</v>
      </c>
      <c r="R165" s="140">
        <f>Q165*H165</f>
        <v>0.86873400000000001</v>
      </c>
      <c r="S165" s="140">
        <v>0</v>
      </c>
      <c r="T165" s="141">
        <f>S165*H165</f>
        <v>0</v>
      </c>
      <c r="AR165" s="142" t="s">
        <v>142</v>
      </c>
      <c r="AT165" s="142" t="s">
        <v>137</v>
      </c>
      <c r="AU165" s="142" t="s">
        <v>88</v>
      </c>
      <c r="AY165" s="15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86</v>
      </c>
      <c r="BK165" s="143">
        <f>ROUND(I165*H165,2)</f>
        <v>0</v>
      </c>
      <c r="BL165" s="15" t="s">
        <v>142</v>
      </c>
      <c r="BM165" s="142" t="s">
        <v>398</v>
      </c>
    </row>
    <row r="166" spans="2:65" s="12" customFormat="1" ht="10.199999999999999">
      <c r="B166" s="144"/>
      <c r="D166" s="145" t="s">
        <v>144</v>
      </c>
      <c r="E166" s="146" t="s">
        <v>1</v>
      </c>
      <c r="F166" s="147" t="s">
        <v>399</v>
      </c>
      <c r="H166" s="148">
        <v>0.51</v>
      </c>
      <c r="I166" s="149"/>
      <c r="L166" s="144"/>
      <c r="M166" s="150"/>
      <c r="T166" s="151"/>
      <c r="AT166" s="146" t="s">
        <v>144</v>
      </c>
      <c r="AU166" s="146" t="s">
        <v>88</v>
      </c>
      <c r="AV166" s="12" t="s">
        <v>88</v>
      </c>
      <c r="AW166" s="12" t="s">
        <v>35</v>
      </c>
      <c r="AX166" s="12" t="s">
        <v>78</v>
      </c>
      <c r="AY166" s="146" t="s">
        <v>135</v>
      </c>
    </row>
    <row r="167" spans="2:65" s="13" customFormat="1" ht="10.199999999999999">
      <c r="B167" s="152"/>
      <c r="D167" s="145" t="s">
        <v>144</v>
      </c>
      <c r="E167" s="153" t="s">
        <v>1</v>
      </c>
      <c r="F167" s="154" t="s">
        <v>146</v>
      </c>
      <c r="H167" s="155">
        <v>0.51</v>
      </c>
      <c r="I167" s="156"/>
      <c r="L167" s="152"/>
      <c r="M167" s="157"/>
      <c r="T167" s="158"/>
      <c r="AT167" s="153" t="s">
        <v>144</v>
      </c>
      <c r="AU167" s="153" t="s">
        <v>88</v>
      </c>
      <c r="AV167" s="13" t="s">
        <v>142</v>
      </c>
      <c r="AW167" s="13" t="s">
        <v>35</v>
      </c>
      <c r="AX167" s="13" t="s">
        <v>86</v>
      </c>
      <c r="AY167" s="153" t="s">
        <v>135</v>
      </c>
    </row>
    <row r="168" spans="2:65" s="1" customFormat="1" ht="16.5" customHeight="1">
      <c r="B168" s="130"/>
      <c r="C168" s="131" t="s">
        <v>201</v>
      </c>
      <c r="D168" s="131" t="s">
        <v>137</v>
      </c>
      <c r="E168" s="132" t="s">
        <v>400</v>
      </c>
      <c r="F168" s="133" t="s">
        <v>401</v>
      </c>
      <c r="G168" s="134" t="s">
        <v>174</v>
      </c>
      <c r="H168" s="135">
        <v>2</v>
      </c>
      <c r="I168" s="136"/>
      <c r="J168" s="137">
        <f>ROUND(I168*H168,2)</f>
        <v>0</v>
      </c>
      <c r="K168" s="133" t="s">
        <v>141</v>
      </c>
      <c r="L168" s="30"/>
      <c r="M168" s="138" t="s">
        <v>1</v>
      </c>
      <c r="N168" s="139" t="s">
        <v>43</v>
      </c>
      <c r="P168" s="140">
        <f>O168*H168</f>
        <v>0</v>
      </c>
      <c r="Q168" s="140">
        <v>1.9967999999999999</v>
      </c>
      <c r="R168" s="140">
        <f>Q168*H168</f>
        <v>3.9935999999999998</v>
      </c>
      <c r="S168" s="140">
        <v>0</v>
      </c>
      <c r="T168" s="141">
        <f>S168*H168</f>
        <v>0</v>
      </c>
      <c r="AR168" s="142" t="s">
        <v>142</v>
      </c>
      <c r="AT168" s="142" t="s">
        <v>137</v>
      </c>
      <c r="AU168" s="142" t="s">
        <v>88</v>
      </c>
      <c r="AY168" s="15" t="s">
        <v>135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86</v>
      </c>
      <c r="BK168" s="143">
        <f>ROUND(I168*H168,2)</f>
        <v>0</v>
      </c>
      <c r="BL168" s="15" t="s">
        <v>142</v>
      </c>
      <c r="BM168" s="142" t="s">
        <v>402</v>
      </c>
    </row>
    <row r="169" spans="2:65" s="12" customFormat="1" ht="10.199999999999999">
      <c r="B169" s="144"/>
      <c r="D169" s="145" t="s">
        <v>144</v>
      </c>
      <c r="E169" s="146" t="s">
        <v>1</v>
      </c>
      <c r="F169" s="147" t="s">
        <v>403</v>
      </c>
      <c r="H169" s="148">
        <v>2</v>
      </c>
      <c r="I169" s="149"/>
      <c r="L169" s="144"/>
      <c r="M169" s="150"/>
      <c r="T169" s="151"/>
      <c r="AT169" s="146" t="s">
        <v>144</v>
      </c>
      <c r="AU169" s="146" t="s">
        <v>88</v>
      </c>
      <c r="AV169" s="12" t="s">
        <v>88</v>
      </c>
      <c r="AW169" s="12" t="s">
        <v>35</v>
      </c>
      <c r="AX169" s="12" t="s">
        <v>78</v>
      </c>
      <c r="AY169" s="146" t="s">
        <v>135</v>
      </c>
    </row>
    <row r="170" spans="2:65" s="13" customFormat="1" ht="10.199999999999999">
      <c r="B170" s="152"/>
      <c r="D170" s="145" t="s">
        <v>144</v>
      </c>
      <c r="E170" s="153" t="s">
        <v>1</v>
      </c>
      <c r="F170" s="154" t="s">
        <v>146</v>
      </c>
      <c r="H170" s="155">
        <v>2</v>
      </c>
      <c r="I170" s="156"/>
      <c r="L170" s="152"/>
      <c r="M170" s="157"/>
      <c r="T170" s="158"/>
      <c r="AT170" s="153" t="s">
        <v>144</v>
      </c>
      <c r="AU170" s="153" t="s">
        <v>88</v>
      </c>
      <c r="AV170" s="13" t="s">
        <v>142</v>
      </c>
      <c r="AW170" s="13" t="s">
        <v>35</v>
      </c>
      <c r="AX170" s="13" t="s">
        <v>86</v>
      </c>
      <c r="AY170" s="153" t="s">
        <v>135</v>
      </c>
    </row>
    <row r="171" spans="2:65" s="1" customFormat="1" ht="16.5" customHeight="1">
      <c r="B171" s="130"/>
      <c r="C171" s="131" t="s">
        <v>206</v>
      </c>
      <c r="D171" s="131" t="s">
        <v>137</v>
      </c>
      <c r="E171" s="132" t="s">
        <v>404</v>
      </c>
      <c r="F171" s="133" t="s">
        <v>405</v>
      </c>
      <c r="G171" s="134" t="s">
        <v>168</v>
      </c>
      <c r="H171" s="135">
        <v>4</v>
      </c>
      <c r="I171" s="136"/>
      <c r="J171" s="137">
        <f>ROUND(I171*H171,2)</f>
        <v>0</v>
      </c>
      <c r="K171" s="133" t="s">
        <v>141</v>
      </c>
      <c r="L171" s="30"/>
      <c r="M171" s="138" t="s">
        <v>1</v>
      </c>
      <c r="N171" s="139" t="s">
        <v>43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142</v>
      </c>
      <c r="AT171" s="142" t="s">
        <v>137</v>
      </c>
      <c r="AU171" s="142" t="s">
        <v>88</v>
      </c>
      <c r="AY171" s="15" t="s">
        <v>135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86</v>
      </c>
      <c r="BK171" s="143">
        <f>ROUND(I171*H171,2)</f>
        <v>0</v>
      </c>
      <c r="BL171" s="15" t="s">
        <v>142</v>
      </c>
      <c r="BM171" s="142" t="s">
        <v>406</v>
      </c>
    </row>
    <row r="172" spans="2:65" s="12" customFormat="1" ht="10.199999999999999">
      <c r="B172" s="144"/>
      <c r="D172" s="145" t="s">
        <v>144</v>
      </c>
      <c r="E172" s="146" t="s">
        <v>1</v>
      </c>
      <c r="F172" s="147" t="s">
        <v>407</v>
      </c>
      <c r="H172" s="148">
        <v>4</v>
      </c>
      <c r="I172" s="149"/>
      <c r="L172" s="144"/>
      <c r="M172" s="150"/>
      <c r="T172" s="151"/>
      <c r="AT172" s="146" t="s">
        <v>144</v>
      </c>
      <c r="AU172" s="146" t="s">
        <v>88</v>
      </c>
      <c r="AV172" s="12" t="s">
        <v>88</v>
      </c>
      <c r="AW172" s="12" t="s">
        <v>35</v>
      </c>
      <c r="AX172" s="12" t="s">
        <v>78</v>
      </c>
      <c r="AY172" s="146" t="s">
        <v>135</v>
      </c>
    </row>
    <row r="173" spans="2:65" s="13" customFormat="1" ht="10.199999999999999">
      <c r="B173" s="152"/>
      <c r="D173" s="145" t="s">
        <v>144</v>
      </c>
      <c r="E173" s="153" t="s">
        <v>1</v>
      </c>
      <c r="F173" s="154" t="s">
        <v>146</v>
      </c>
      <c r="H173" s="155">
        <v>4</v>
      </c>
      <c r="I173" s="156"/>
      <c r="L173" s="152"/>
      <c r="M173" s="157"/>
      <c r="T173" s="158"/>
      <c r="AT173" s="153" t="s">
        <v>144</v>
      </c>
      <c r="AU173" s="153" t="s">
        <v>88</v>
      </c>
      <c r="AV173" s="13" t="s">
        <v>142</v>
      </c>
      <c r="AW173" s="13" t="s">
        <v>35</v>
      </c>
      <c r="AX173" s="13" t="s">
        <v>86</v>
      </c>
      <c r="AY173" s="153" t="s">
        <v>135</v>
      </c>
    </row>
    <row r="174" spans="2:65" s="1" customFormat="1" ht="21.75" customHeight="1">
      <c r="B174" s="130"/>
      <c r="C174" s="131" t="s">
        <v>211</v>
      </c>
      <c r="D174" s="131" t="s">
        <v>137</v>
      </c>
      <c r="E174" s="132" t="s">
        <v>408</v>
      </c>
      <c r="F174" s="133" t="s">
        <v>409</v>
      </c>
      <c r="G174" s="134" t="s">
        <v>168</v>
      </c>
      <c r="H174" s="135">
        <v>1.98</v>
      </c>
      <c r="I174" s="136"/>
      <c r="J174" s="137">
        <f>ROUND(I174*H174,2)</f>
        <v>0</v>
      </c>
      <c r="K174" s="133" t="s">
        <v>141</v>
      </c>
      <c r="L174" s="30"/>
      <c r="M174" s="138" t="s">
        <v>1</v>
      </c>
      <c r="N174" s="139" t="s">
        <v>43</v>
      </c>
      <c r="P174" s="140">
        <f>O174*H174</f>
        <v>0</v>
      </c>
      <c r="Q174" s="140">
        <v>0.90200000000000002</v>
      </c>
      <c r="R174" s="140">
        <f>Q174*H174</f>
        <v>1.78596</v>
      </c>
      <c r="S174" s="140">
        <v>0</v>
      </c>
      <c r="T174" s="141">
        <f>S174*H174</f>
        <v>0</v>
      </c>
      <c r="AR174" s="142" t="s">
        <v>142</v>
      </c>
      <c r="AT174" s="142" t="s">
        <v>137</v>
      </c>
      <c r="AU174" s="142" t="s">
        <v>88</v>
      </c>
      <c r="AY174" s="15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86</v>
      </c>
      <c r="BK174" s="143">
        <f>ROUND(I174*H174,2)</f>
        <v>0</v>
      </c>
      <c r="BL174" s="15" t="s">
        <v>142</v>
      </c>
      <c r="BM174" s="142" t="s">
        <v>410</v>
      </c>
    </row>
    <row r="175" spans="2:65" s="12" customFormat="1" ht="10.199999999999999">
      <c r="B175" s="144"/>
      <c r="D175" s="145" t="s">
        <v>144</v>
      </c>
      <c r="E175" s="146" t="s">
        <v>1</v>
      </c>
      <c r="F175" s="147" t="s">
        <v>411</v>
      </c>
      <c r="H175" s="148">
        <v>1.98</v>
      </c>
      <c r="I175" s="149"/>
      <c r="L175" s="144"/>
      <c r="M175" s="150"/>
      <c r="T175" s="151"/>
      <c r="AT175" s="146" t="s">
        <v>144</v>
      </c>
      <c r="AU175" s="146" t="s">
        <v>88</v>
      </c>
      <c r="AV175" s="12" t="s">
        <v>88</v>
      </c>
      <c r="AW175" s="12" t="s">
        <v>35</v>
      </c>
      <c r="AX175" s="12" t="s">
        <v>78</v>
      </c>
      <c r="AY175" s="146" t="s">
        <v>135</v>
      </c>
    </row>
    <row r="176" spans="2:65" s="13" customFormat="1" ht="10.199999999999999">
      <c r="B176" s="152"/>
      <c r="D176" s="145" t="s">
        <v>144</v>
      </c>
      <c r="E176" s="153" t="s">
        <v>1</v>
      </c>
      <c r="F176" s="154" t="s">
        <v>146</v>
      </c>
      <c r="H176" s="155">
        <v>1.98</v>
      </c>
      <c r="I176" s="156"/>
      <c r="L176" s="152"/>
      <c r="M176" s="157"/>
      <c r="T176" s="158"/>
      <c r="AT176" s="153" t="s">
        <v>144</v>
      </c>
      <c r="AU176" s="153" t="s">
        <v>88</v>
      </c>
      <c r="AV176" s="13" t="s">
        <v>142</v>
      </c>
      <c r="AW176" s="13" t="s">
        <v>35</v>
      </c>
      <c r="AX176" s="13" t="s">
        <v>86</v>
      </c>
      <c r="AY176" s="153" t="s">
        <v>135</v>
      </c>
    </row>
    <row r="177" spans="2:65" s="11" customFormat="1" ht="22.8" customHeight="1">
      <c r="B177" s="118"/>
      <c r="D177" s="119" t="s">
        <v>77</v>
      </c>
      <c r="E177" s="128" t="s">
        <v>182</v>
      </c>
      <c r="F177" s="128" t="s">
        <v>349</v>
      </c>
      <c r="I177" s="121"/>
      <c r="J177" s="129">
        <f>BK177</f>
        <v>0</v>
      </c>
      <c r="L177" s="118"/>
      <c r="M177" s="123"/>
      <c r="P177" s="124">
        <f>SUM(P178:P184)</f>
        <v>0</v>
      </c>
      <c r="R177" s="124">
        <f>SUM(R178:R184)</f>
        <v>15.7569512</v>
      </c>
      <c r="T177" s="125">
        <f>SUM(T178:T184)</f>
        <v>0</v>
      </c>
      <c r="AR177" s="119" t="s">
        <v>86</v>
      </c>
      <c r="AT177" s="126" t="s">
        <v>77</v>
      </c>
      <c r="AU177" s="126" t="s">
        <v>86</v>
      </c>
      <c r="AY177" s="119" t="s">
        <v>135</v>
      </c>
      <c r="BK177" s="127">
        <f>SUM(BK178:BK184)</f>
        <v>0</v>
      </c>
    </row>
    <row r="178" spans="2:65" s="1" customFormat="1" ht="16.5" customHeight="1">
      <c r="B178" s="130"/>
      <c r="C178" s="131" t="s">
        <v>216</v>
      </c>
      <c r="D178" s="131" t="s">
        <v>137</v>
      </c>
      <c r="E178" s="132" t="s">
        <v>412</v>
      </c>
      <c r="F178" s="133" t="s">
        <v>413</v>
      </c>
      <c r="G178" s="134" t="s">
        <v>174</v>
      </c>
      <c r="H178" s="135">
        <v>5.66</v>
      </c>
      <c r="I178" s="136"/>
      <c r="J178" s="137">
        <f>ROUND(I178*H178,2)</f>
        <v>0</v>
      </c>
      <c r="K178" s="133" t="s">
        <v>141</v>
      </c>
      <c r="L178" s="30"/>
      <c r="M178" s="138" t="s">
        <v>1</v>
      </c>
      <c r="N178" s="139" t="s">
        <v>43</v>
      </c>
      <c r="P178" s="140">
        <f>O178*H178</f>
        <v>0</v>
      </c>
      <c r="Q178" s="140">
        <v>2.6033200000000001</v>
      </c>
      <c r="R178" s="140">
        <f>Q178*H178</f>
        <v>14.7347912</v>
      </c>
      <c r="S178" s="140">
        <v>0</v>
      </c>
      <c r="T178" s="141">
        <f>S178*H178</f>
        <v>0</v>
      </c>
      <c r="AR178" s="142" t="s">
        <v>142</v>
      </c>
      <c r="AT178" s="142" t="s">
        <v>137</v>
      </c>
      <c r="AU178" s="142" t="s">
        <v>88</v>
      </c>
      <c r="AY178" s="15" t="s">
        <v>135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86</v>
      </c>
      <c r="BK178" s="143">
        <f>ROUND(I178*H178,2)</f>
        <v>0</v>
      </c>
      <c r="BL178" s="15" t="s">
        <v>142</v>
      </c>
      <c r="BM178" s="142" t="s">
        <v>414</v>
      </c>
    </row>
    <row r="179" spans="2:65" s="12" customFormat="1" ht="10.199999999999999">
      <c r="B179" s="144"/>
      <c r="D179" s="145" t="s">
        <v>144</v>
      </c>
      <c r="E179" s="146" t="s">
        <v>1</v>
      </c>
      <c r="F179" s="147" t="s">
        <v>415</v>
      </c>
      <c r="H179" s="148">
        <v>5.66</v>
      </c>
      <c r="I179" s="149"/>
      <c r="L179" s="144"/>
      <c r="M179" s="150"/>
      <c r="T179" s="151"/>
      <c r="AT179" s="146" t="s">
        <v>144</v>
      </c>
      <c r="AU179" s="146" t="s">
        <v>88</v>
      </c>
      <c r="AV179" s="12" t="s">
        <v>88</v>
      </c>
      <c r="AW179" s="12" t="s">
        <v>35</v>
      </c>
      <c r="AX179" s="12" t="s">
        <v>78</v>
      </c>
      <c r="AY179" s="146" t="s">
        <v>135</v>
      </c>
    </row>
    <row r="180" spans="2:65" s="13" customFormat="1" ht="10.199999999999999">
      <c r="B180" s="152"/>
      <c r="D180" s="145" t="s">
        <v>144</v>
      </c>
      <c r="E180" s="153" t="s">
        <v>1</v>
      </c>
      <c r="F180" s="154" t="s">
        <v>146</v>
      </c>
      <c r="H180" s="155">
        <v>5.66</v>
      </c>
      <c r="I180" s="156"/>
      <c r="L180" s="152"/>
      <c r="M180" s="157"/>
      <c r="T180" s="158"/>
      <c r="AT180" s="153" t="s">
        <v>144</v>
      </c>
      <c r="AU180" s="153" t="s">
        <v>88</v>
      </c>
      <c r="AV180" s="13" t="s">
        <v>142</v>
      </c>
      <c r="AW180" s="13" t="s">
        <v>35</v>
      </c>
      <c r="AX180" s="13" t="s">
        <v>86</v>
      </c>
      <c r="AY180" s="153" t="s">
        <v>135</v>
      </c>
    </row>
    <row r="181" spans="2:65" s="1" customFormat="1" ht="16.5" customHeight="1">
      <c r="B181" s="130"/>
      <c r="C181" s="131" t="s">
        <v>221</v>
      </c>
      <c r="D181" s="131" t="s">
        <v>137</v>
      </c>
      <c r="E181" s="132" t="s">
        <v>350</v>
      </c>
      <c r="F181" s="133" t="s">
        <v>351</v>
      </c>
      <c r="G181" s="134" t="s">
        <v>352</v>
      </c>
      <c r="H181" s="135">
        <v>8</v>
      </c>
      <c r="I181" s="136"/>
      <c r="J181" s="137">
        <f>ROUND(I181*H181,2)</f>
        <v>0</v>
      </c>
      <c r="K181" s="133" t="s">
        <v>141</v>
      </c>
      <c r="L181" s="30"/>
      <c r="M181" s="138" t="s">
        <v>1</v>
      </c>
      <c r="N181" s="139" t="s">
        <v>43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142</v>
      </c>
      <c r="AT181" s="142" t="s">
        <v>137</v>
      </c>
      <c r="AU181" s="142" t="s">
        <v>88</v>
      </c>
      <c r="AY181" s="15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5" t="s">
        <v>86</v>
      </c>
      <c r="BK181" s="143">
        <f>ROUND(I181*H181,2)</f>
        <v>0</v>
      </c>
      <c r="BL181" s="15" t="s">
        <v>142</v>
      </c>
      <c r="BM181" s="142" t="s">
        <v>416</v>
      </c>
    </row>
    <row r="182" spans="2:65" s="12" customFormat="1" ht="10.199999999999999">
      <c r="B182" s="144"/>
      <c r="D182" s="145" t="s">
        <v>144</v>
      </c>
      <c r="E182" s="146" t="s">
        <v>1</v>
      </c>
      <c r="F182" s="147" t="s">
        <v>417</v>
      </c>
      <c r="H182" s="148">
        <v>8</v>
      </c>
      <c r="I182" s="149"/>
      <c r="L182" s="144"/>
      <c r="M182" s="150"/>
      <c r="T182" s="151"/>
      <c r="AT182" s="146" t="s">
        <v>144</v>
      </c>
      <c r="AU182" s="146" t="s">
        <v>88</v>
      </c>
      <c r="AV182" s="12" t="s">
        <v>88</v>
      </c>
      <c r="AW182" s="12" t="s">
        <v>35</v>
      </c>
      <c r="AX182" s="12" t="s">
        <v>78</v>
      </c>
      <c r="AY182" s="146" t="s">
        <v>135</v>
      </c>
    </row>
    <row r="183" spans="2:65" s="13" customFormat="1" ht="10.199999999999999">
      <c r="B183" s="152"/>
      <c r="D183" s="145" t="s">
        <v>144</v>
      </c>
      <c r="E183" s="153" t="s">
        <v>1</v>
      </c>
      <c r="F183" s="154" t="s">
        <v>146</v>
      </c>
      <c r="H183" s="155">
        <v>8</v>
      </c>
      <c r="I183" s="156"/>
      <c r="L183" s="152"/>
      <c r="M183" s="157"/>
      <c r="T183" s="158"/>
      <c r="AT183" s="153" t="s">
        <v>144</v>
      </c>
      <c r="AU183" s="153" t="s">
        <v>88</v>
      </c>
      <c r="AV183" s="13" t="s">
        <v>142</v>
      </c>
      <c r="AW183" s="13" t="s">
        <v>35</v>
      </c>
      <c r="AX183" s="13" t="s">
        <v>86</v>
      </c>
      <c r="AY183" s="153" t="s">
        <v>135</v>
      </c>
    </row>
    <row r="184" spans="2:65" s="1" customFormat="1" ht="16.5" customHeight="1">
      <c r="B184" s="130"/>
      <c r="C184" s="167" t="s">
        <v>227</v>
      </c>
      <c r="D184" s="167" t="s">
        <v>309</v>
      </c>
      <c r="E184" s="168" t="s">
        <v>418</v>
      </c>
      <c r="F184" s="169" t="s">
        <v>419</v>
      </c>
      <c r="G184" s="170" t="s">
        <v>352</v>
      </c>
      <c r="H184" s="171">
        <v>8</v>
      </c>
      <c r="I184" s="172"/>
      <c r="J184" s="173">
        <f>ROUND(I184*H184,2)</f>
        <v>0</v>
      </c>
      <c r="K184" s="169" t="s">
        <v>1</v>
      </c>
      <c r="L184" s="174"/>
      <c r="M184" s="175" t="s">
        <v>1</v>
      </c>
      <c r="N184" s="176" t="s">
        <v>43</v>
      </c>
      <c r="P184" s="140">
        <f>O184*H184</f>
        <v>0</v>
      </c>
      <c r="Q184" s="140">
        <v>0.12776999999999999</v>
      </c>
      <c r="R184" s="140">
        <f>Q184*H184</f>
        <v>1.02216</v>
      </c>
      <c r="S184" s="140">
        <v>0</v>
      </c>
      <c r="T184" s="141">
        <f>S184*H184</f>
        <v>0</v>
      </c>
      <c r="AR184" s="142" t="s">
        <v>177</v>
      </c>
      <c r="AT184" s="142" t="s">
        <v>309</v>
      </c>
      <c r="AU184" s="142" t="s">
        <v>88</v>
      </c>
      <c r="AY184" s="15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86</v>
      </c>
      <c r="BK184" s="143">
        <f>ROUND(I184*H184,2)</f>
        <v>0</v>
      </c>
      <c r="BL184" s="15" t="s">
        <v>142</v>
      </c>
      <c r="BM184" s="142" t="s">
        <v>420</v>
      </c>
    </row>
    <row r="185" spans="2:65" s="11" customFormat="1" ht="22.8" customHeight="1">
      <c r="B185" s="118"/>
      <c r="D185" s="119" t="s">
        <v>77</v>
      </c>
      <c r="E185" s="128" t="s">
        <v>261</v>
      </c>
      <c r="F185" s="128" t="s">
        <v>262</v>
      </c>
      <c r="I185" s="121"/>
      <c r="J185" s="129">
        <f>BK185</f>
        <v>0</v>
      </c>
      <c r="L185" s="118"/>
      <c r="M185" s="123"/>
      <c r="P185" s="124">
        <f>P186</f>
        <v>0</v>
      </c>
      <c r="R185" s="124">
        <f>R186</f>
        <v>0</v>
      </c>
      <c r="T185" s="125">
        <f>T186</f>
        <v>0</v>
      </c>
      <c r="AR185" s="119" t="s">
        <v>86</v>
      </c>
      <c r="AT185" s="126" t="s">
        <v>77</v>
      </c>
      <c r="AU185" s="126" t="s">
        <v>86</v>
      </c>
      <c r="AY185" s="119" t="s">
        <v>135</v>
      </c>
      <c r="BK185" s="127">
        <f>BK186</f>
        <v>0</v>
      </c>
    </row>
    <row r="186" spans="2:65" s="1" customFormat="1" ht="21.75" customHeight="1">
      <c r="B186" s="130"/>
      <c r="C186" s="131" t="s">
        <v>232</v>
      </c>
      <c r="D186" s="131" t="s">
        <v>137</v>
      </c>
      <c r="E186" s="132" t="s">
        <v>264</v>
      </c>
      <c r="F186" s="133" t="s">
        <v>265</v>
      </c>
      <c r="G186" s="134" t="s">
        <v>266</v>
      </c>
      <c r="H186" s="135">
        <v>40.292000000000002</v>
      </c>
      <c r="I186" s="136"/>
      <c r="J186" s="137">
        <f>ROUND(I186*H186,2)</f>
        <v>0</v>
      </c>
      <c r="K186" s="133" t="s">
        <v>141</v>
      </c>
      <c r="L186" s="30"/>
      <c r="M186" s="162" t="s">
        <v>1</v>
      </c>
      <c r="N186" s="163" t="s">
        <v>43</v>
      </c>
      <c r="O186" s="164"/>
      <c r="P186" s="165">
        <f>O186*H186</f>
        <v>0</v>
      </c>
      <c r="Q186" s="165">
        <v>0</v>
      </c>
      <c r="R186" s="165">
        <f>Q186*H186</f>
        <v>0</v>
      </c>
      <c r="S186" s="165">
        <v>0</v>
      </c>
      <c r="T186" s="166">
        <f>S186*H186</f>
        <v>0</v>
      </c>
      <c r="AR186" s="142" t="s">
        <v>142</v>
      </c>
      <c r="AT186" s="142" t="s">
        <v>137</v>
      </c>
      <c r="AU186" s="142" t="s">
        <v>88</v>
      </c>
      <c r="AY186" s="15" t="s">
        <v>135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86</v>
      </c>
      <c r="BK186" s="143">
        <f>ROUND(I186*H186,2)</f>
        <v>0</v>
      </c>
      <c r="BL186" s="15" t="s">
        <v>142</v>
      </c>
      <c r="BM186" s="142" t="s">
        <v>421</v>
      </c>
    </row>
    <row r="187" spans="2:65" s="1" customFormat="1" ht="6.9" customHeight="1">
      <c r="B187" s="42"/>
      <c r="C187" s="43"/>
      <c r="D187" s="43"/>
      <c r="E187" s="43"/>
      <c r="F187" s="43"/>
      <c r="G187" s="43"/>
      <c r="H187" s="43"/>
      <c r="I187" s="43"/>
      <c r="J187" s="43"/>
      <c r="K187" s="43"/>
      <c r="L187" s="30"/>
    </row>
  </sheetData>
  <autoFilter ref="C121:K186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100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422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ROUND(J120,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ROUND((SUM(BE120:BE138)),  2)</f>
        <v>0</v>
      </c>
      <c r="I33" s="90">
        <v>0.21</v>
      </c>
      <c r="J33" s="89">
        <f>ROUND(((SUM(BE120:BE138))*I33),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ROUND((SUM(BF120:BF138)),  2)</f>
        <v>0</v>
      </c>
      <c r="I34" s="90">
        <v>0.12</v>
      </c>
      <c r="J34" s="89">
        <f>ROUND(((SUM(BF120:BF138))*I34),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ROUND((SUM(BG120:BG138)),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ROUND((SUM(BH120:BH138)),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ROUND((SUM(BI120:BI138)),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007.16 - samostatný sjezd, bez propustku nebo otevřeného žlabu s mříží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J120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95" hidden="1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J129</f>
        <v>0</v>
      </c>
      <c r="L99" s="106"/>
    </row>
    <row r="100" spans="2:12" s="9" customFormat="1" ht="19.95" hidden="1" customHeight="1">
      <c r="B100" s="106"/>
      <c r="D100" s="107" t="s">
        <v>115</v>
      </c>
      <c r="E100" s="108"/>
      <c r="F100" s="108"/>
      <c r="G100" s="108"/>
      <c r="H100" s="108"/>
      <c r="I100" s="108"/>
      <c r="J100" s="109">
        <f>J137</f>
        <v>0</v>
      </c>
      <c r="L100" s="106"/>
    </row>
    <row r="101" spans="2:12" s="1" customFormat="1" ht="21.75" hidden="1" customHeight="1">
      <c r="B101" s="30"/>
      <c r="L101" s="30"/>
    </row>
    <row r="102" spans="2:12" s="1" customFormat="1" ht="6.9" hidden="1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3" spans="2:12" ht="10.199999999999999" hidden="1"/>
    <row r="104" spans="2:12" ht="10.199999999999999" hidden="1"/>
    <row r="105" spans="2:12" ht="10.199999999999999" hidden="1"/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" customHeight="1">
      <c r="B107" s="30"/>
      <c r="C107" s="19" t="s">
        <v>120</v>
      </c>
      <c r="L107" s="30"/>
    </row>
    <row r="108" spans="2:12" s="1" customFormat="1" ht="6.9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18" t="str">
        <f>E7</f>
        <v>Lesní cesta Nad Bělidlem II. etapa</v>
      </c>
      <c r="F110" s="219"/>
      <c r="G110" s="219"/>
      <c r="H110" s="219"/>
      <c r="L110" s="30"/>
    </row>
    <row r="111" spans="2:12" s="1" customFormat="1" ht="12" customHeight="1">
      <c r="B111" s="30"/>
      <c r="C111" s="25" t="s">
        <v>105</v>
      </c>
      <c r="L111" s="30"/>
    </row>
    <row r="112" spans="2:12" s="1" customFormat="1" ht="16.5" customHeight="1">
      <c r="B112" s="30"/>
      <c r="E112" s="179" t="str">
        <f>E9</f>
        <v>007.16 - samostatný sjezd, bez propustku nebo otevřeného žlabu s mříží</v>
      </c>
      <c r="F112" s="220"/>
      <c r="G112" s="220"/>
      <c r="H112" s="220"/>
      <c r="L112" s="30"/>
    </row>
    <row r="113" spans="2:65" s="1" customFormat="1" ht="6.9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k.ú. Horní Staré Město, k.ú. Babí a k.ú. Libeč</v>
      </c>
      <c r="I114" s="25" t="s">
        <v>22</v>
      </c>
      <c r="J114" s="50">
        <f>IF(J12="","",J12)</f>
        <v>45809</v>
      </c>
      <c r="L114" s="30"/>
    </row>
    <row r="115" spans="2:65" s="1" customFormat="1" ht="6.9" customHeight="1">
      <c r="B115" s="30"/>
      <c r="L115" s="30"/>
    </row>
    <row r="116" spans="2:65" s="1" customFormat="1" ht="15.15" customHeight="1">
      <c r="B116" s="30"/>
      <c r="C116" s="25" t="s">
        <v>23</v>
      </c>
      <c r="F116" s="23" t="str">
        <f>E15</f>
        <v>Česká lesnická akademie Trutnov</v>
      </c>
      <c r="I116" s="25" t="s">
        <v>31</v>
      </c>
      <c r="J116" s="28" t="str">
        <f>E21</f>
        <v>Ing. Jiří Ježek</v>
      </c>
      <c r="L116" s="30"/>
    </row>
    <row r="117" spans="2:65" s="1" customFormat="1" ht="15.15" customHeight="1">
      <c r="B117" s="30"/>
      <c r="C117" s="25" t="s">
        <v>29</v>
      </c>
      <c r="F117" s="23" t="str">
        <f>IF(E18="","",E18)</f>
        <v>Vyplň údaj</v>
      </c>
      <c r="I117" s="25" t="s">
        <v>36</v>
      </c>
      <c r="J117" s="28" t="str">
        <f>E24</f>
        <v>Ing. Jiří Ježek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121</v>
      </c>
      <c r="D119" s="112" t="s">
        <v>63</v>
      </c>
      <c r="E119" s="112" t="s">
        <v>59</v>
      </c>
      <c r="F119" s="112" t="s">
        <v>60</v>
      </c>
      <c r="G119" s="112" t="s">
        <v>122</v>
      </c>
      <c r="H119" s="112" t="s">
        <v>123</v>
      </c>
      <c r="I119" s="112" t="s">
        <v>124</v>
      </c>
      <c r="J119" s="112" t="s">
        <v>109</v>
      </c>
      <c r="K119" s="113" t="s">
        <v>125</v>
      </c>
      <c r="L119" s="110"/>
      <c r="M119" s="57" t="s">
        <v>1</v>
      </c>
      <c r="N119" s="58" t="s">
        <v>42</v>
      </c>
      <c r="O119" s="58" t="s">
        <v>126</v>
      </c>
      <c r="P119" s="58" t="s">
        <v>127</v>
      </c>
      <c r="Q119" s="58" t="s">
        <v>128</v>
      </c>
      <c r="R119" s="58" t="s">
        <v>129</v>
      </c>
      <c r="S119" s="58" t="s">
        <v>130</v>
      </c>
      <c r="T119" s="59" t="s">
        <v>131</v>
      </c>
    </row>
    <row r="120" spans="2:65" s="1" customFormat="1" ht="22.8" customHeight="1">
      <c r="B120" s="30"/>
      <c r="C120" s="62" t="s">
        <v>132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112.73534999999998</v>
      </c>
      <c r="S120" s="51"/>
      <c r="T120" s="116">
        <f>T121</f>
        <v>0</v>
      </c>
      <c r="AT120" s="15" t="s">
        <v>77</v>
      </c>
      <c r="AU120" s="15" t="s">
        <v>111</v>
      </c>
      <c r="BK120" s="117">
        <f>BK121</f>
        <v>0</v>
      </c>
    </row>
    <row r="121" spans="2:65" s="11" customFormat="1" ht="25.95" customHeight="1">
      <c r="B121" s="118"/>
      <c r="D121" s="119" t="s">
        <v>77</v>
      </c>
      <c r="E121" s="120" t="s">
        <v>133</v>
      </c>
      <c r="F121" s="120" t="s">
        <v>134</v>
      </c>
      <c r="I121" s="121"/>
      <c r="J121" s="122">
        <f>BK121</f>
        <v>0</v>
      </c>
      <c r="L121" s="118"/>
      <c r="M121" s="123"/>
      <c r="P121" s="124">
        <f>P122+P129+P137</f>
        <v>0</v>
      </c>
      <c r="R121" s="124">
        <f>R122+R129+R137</f>
        <v>112.73534999999998</v>
      </c>
      <c r="T121" s="125">
        <f>T122+T129+T137</f>
        <v>0</v>
      </c>
      <c r="AR121" s="119" t="s">
        <v>86</v>
      </c>
      <c r="AT121" s="126" t="s">
        <v>77</v>
      </c>
      <c r="AU121" s="126" t="s">
        <v>78</v>
      </c>
      <c r="AY121" s="119" t="s">
        <v>135</v>
      </c>
      <c r="BK121" s="127">
        <f>BK122+BK129+BK137</f>
        <v>0</v>
      </c>
    </row>
    <row r="122" spans="2:65" s="11" customFormat="1" ht="22.8" customHeight="1">
      <c r="B122" s="118"/>
      <c r="D122" s="119" t="s">
        <v>77</v>
      </c>
      <c r="E122" s="128" t="s">
        <v>86</v>
      </c>
      <c r="F122" s="128" t="s">
        <v>136</v>
      </c>
      <c r="I122" s="121"/>
      <c r="J122" s="129">
        <f>BK122</f>
        <v>0</v>
      </c>
      <c r="L122" s="118"/>
      <c r="M122" s="123"/>
      <c r="P122" s="124">
        <f>SUM(P123:P128)</f>
        <v>0</v>
      </c>
      <c r="R122" s="124">
        <f>SUM(R123:R128)</f>
        <v>0</v>
      </c>
      <c r="T122" s="125">
        <f>SUM(T123:T128)</f>
        <v>0</v>
      </c>
      <c r="AR122" s="119" t="s">
        <v>86</v>
      </c>
      <c r="AT122" s="126" t="s">
        <v>77</v>
      </c>
      <c r="AU122" s="126" t="s">
        <v>86</v>
      </c>
      <c r="AY122" s="119" t="s">
        <v>135</v>
      </c>
      <c r="BK122" s="127">
        <f>SUM(BK123:BK128)</f>
        <v>0</v>
      </c>
    </row>
    <row r="123" spans="2:65" s="1" customFormat="1" ht="16.5" customHeight="1">
      <c r="B123" s="130"/>
      <c r="C123" s="131" t="s">
        <v>86</v>
      </c>
      <c r="D123" s="131" t="s">
        <v>137</v>
      </c>
      <c r="E123" s="132" t="s">
        <v>423</v>
      </c>
      <c r="F123" s="133" t="s">
        <v>424</v>
      </c>
      <c r="G123" s="134" t="s">
        <v>168</v>
      </c>
      <c r="H123" s="135">
        <v>136.5</v>
      </c>
      <c r="I123" s="136"/>
      <c r="J123" s="137">
        <f>ROUND(I123*H123,2)</f>
        <v>0</v>
      </c>
      <c r="K123" s="133" t="s">
        <v>141</v>
      </c>
      <c r="L123" s="30"/>
      <c r="M123" s="138" t="s">
        <v>1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142</v>
      </c>
      <c r="AT123" s="142" t="s">
        <v>137</v>
      </c>
      <c r="AU123" s="142" t="s">
        <v>88</v>
      </c>
      <c r="AY123" s="15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86</v>
      </c>
      <c r="BK123" s="143">
        <f>ROUND(I123*H123,2)</f>
        <v>0</v>
      </c>
      <c r="BL123" s="15" t="s">
        <v>142</v>
      </c>
      <c r="BM123" s="142" t="s">
        <v>425</v>
      </c>
    </row>
    <row r="124" spans="2:65" s="12" customFormat="1" ht="10.199999999999999">
      <c r="B124" s="144"/>
      <c r="D124" s="145" t="s">
        <v>144</v>
      </c>
      <c r="E124" s="146" t="s">
        <v>1</v>
      </c>
      <c r="F124" s="147" t="s">
        <v>426</v>
      </c>
      <c r="H124" s="148">
        <v>136.5</v>
      </c>
      <c r="I124" s="149"/>
      <c r="L124" s="144"/>
      <c r="M124" s="150"/>
      <c r="T124" s="151"/>
      <c r="AT124" s="146" t="s">
        <v>144</v>
      </c>
      <c r="AU124" s="146" t="s">
        <v>88</v>
      </c>
      <c r="AV124" s="12" t="s">
        <v>88</v>
      </c>
      <c r="AW124" s="12" t="s">
        <v>35</v>
      </c>
      <c r="AX124" s="12" t="s">
        <v>78</v>
      </c>
      <c r="AY124" s="146" t="s">
        <v>135</v>
      </c>
    </row>
    <row r="125" spans="2:65" s="13" customFormat="1" ht="10.199999999999999">
      <c r="B125" s="152"/>
      <c r="D125" s="145" t="s">
        <v>144</v>
      </c>
      <c r="E125" s="153" t="s">
        <v>1</v>
      </c>
      <c r="F125" s="154" t="s">
        <v>146</v>
      </c>
      <c r="H125" s="155">
        <v>136.5</v>
      </c>
      <c r="I125" s="156"/>
      <c r="L125" s="152"/>
      <c r="M125" s="157"/>
      <c r="T125" s="158"/>
      <c r="AT125" s="153" t="s">
        <v>144</v>
      </c>
      <c r="AU125" s="153" t="s">
        <v>88</v>
      </c>
      <c r="AV125" s="13" t="s">
        <v>142</v>
      </c>
      <c r="AW125" s="13" t="s">
        <v>35</v>
      </c>
      <c r="AX125" s="13" t="s">
        <v>86</v>
      </c>
      <c r="AY125" s="153" t="s">
        <v>135</v>
      </c>
    </row>
    <row r="126" spans="2:65" s="1" customFormat="1" ht="16.5" customHeight="1">
      <c r="B126" s="130"/>
      <c r="C126" s="131" t="s">
        <v>88</v>
      </c>
      <c r="D126" s="131" t="s">
        <v>137</v>
      </c>
      <c r="E126" s="132" t="s">
        <v>427</v>
      </c>
      <c r="F126" s="133" t="s">
        <v>428</v>
      </c>
      <c r="G126" s="134" t="s">
        <v>168</v>
      </c>
      <c r="H126" s="135">
        <v>136.5</v>
      </c>
      <c r="I126" s="136"/>
      <c r="J126" s="137">
        <f>ROUND(I126*H126,2)</f>
        <v>0</v>
      </c>
      <c r="K126" s="133" t="s">
        <v>141</v>
      </c>
      <c r="L126" s="30"/>
      <c r="M126" s="138" t="s">
        <v>1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142</v>
      </c>
      <c r="AT126" s="142" t="s">
        <v>137</v>
      </c>
      <c r="AU126" s="142" t="s">
        <v>88</v>
      </c>
      <c r="AY126" s="15" t="s">
        <v>135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86</v>
      </c>
      <c r="BK126" s="143">
        <f>ROUND(I126*H126,2)</f>
        <v>0</v>
      </c>
      <c r="BL126" s="15" t="s">
        <v>142</v>
      </c>
      <c r="BM126" s="142" t="s">
        <v>429</v>
      </c>
    </row>
    <row r="127" spans="2:65" s="12" customFormat="1" ht="10.199999999999999">
      <c r="B127" s="144"/>
      <c r="D127" s="145" t="s">
        <v>144</v>
      </c>
      <c r="E127" s="146" t="s">
        <v>1</v>
      </c>
      <c r="F127" s="147" t="s">
        <v>430</v>
      </c>
      <c r="H127" s="148">
        <v>136.5</v>
      </c>
      <c r="I127" s="149"/>
      <c r="L127" s="144"/>
      <c r="M127" s="150"/>
      <c r="T127" s="151"/>
      <c r="AT127" s="146" t="s">
        <v>144</v>
      </c>
      <c r="AU127" s="146" t="s">
        <v>88</v>
      </c>
      <c r="AV127" s="12" t="s">
        <v>88</v>
      </c>
      <c r="AW127" s="12" t="s">
        <v>35</v>
      </c>
      <c r="AX127" s="12" t="s">
        <v>78</v>
      </c>
      <c r="AY127" s="146" t="s">
        <v>135</v>
      </c>
    </row>
    <row r="128" spans="2:65" s="13" customFormat="1" ht="10.199999999999999">
      <c r="B128" s="152"/>
      <c r="D128" s="145" t="s">
        <v>144</v>
      </c>
      <c r="E128" s="153" t="s">
        <v>1</v>
      </c>
      <c r="F128" s="154" t="s">
        <v>146</v>
      </c>
      <c r="H128" s="155">
        <v>136.5</v>
      </c>
      <c r="I128" s="156"/>
      <c r="L128" s="152"/>
      <c r="M128" s="157"/>
      <c r="T128" s="158"/>
      <c r="AT128" s="153" t="s">
        <v>144</v>
      </c>
      <c r="AU128" s="153" t="s">
        <v>88</v>
      </c>
      <c r="AV128" s="13" t="s">
        <v>142</v>
      </c>
      <c r="AW128" s="13" t="s">
        <v>35</v>
      </c>
      <c r="AX128" s="13" t="s">
        <v>86</v>
      </c>
      <c r="AY128" s="153" t="s">
        <v>135</v>
      </c>
    </row>
    <row r="129" spans="2:65" s="11" customFormat="1" ht="22.8" customHeight="1">
      <c r="B129" s="118"/>
      <c r="D129" s="119" t="s">
        <v>77</v>
      </c>
      <c r="E129" s="128" t="s">
        <v>160</v>
      </c>
      <c r="F129" s="128" t="s">
        <v>226</v>
      </c>
      <c r="I129" s="121"/>
      <c r="J129" s="129">
        <f>BK129</f>
        <v>0</v>
      </c>
      <c r="L129" s="118"/>
      <c r="M129" s="123"/>
      <c r="P129" s="124">
        <f>SUM(P130:P136)</f>
        <v>0</v>
      </c>
      <c r="R129" s="124">
        <f>SUM(R130:R136)</f>
        <v>112.73534999999998</v>
      </c>
      <c r="T129" s="125">
        <f>SUM(T130:T136)</f>
        <v>0</v>
      </c>
      <c r="AR129" s="119" t="s">
        <v>86</v>
      </c>
      <c r="AT129" s="126" t="s">
        <v>77</v>
      </c>
      <c r="AU129" s="126" t="s">
        <v>86</v>
      </c>
      <c r="AY129" s="119" t="s">
        <v>135</v>
      </c>
      <c r="BK129" s="127">
        <f>SUM(BK130:BK136)</f>
        <v>0</v>
      </c>
    </row>
    <row r="130" spans="2:65" s="1" customFormat="1" ht="16.5" customHeight="1">
      <c r="B130" s="130"/>
      <c r="C130" s="131" t="s">
        <v>151</v>
      </c>
      <c r="D130" s="131" t="s">
        <v>137</v>
      </c>
      <c r="E130" s="132" t="s">
        <v>431</v>
      </c>
      <c r="F130" s="133" t="s">
        <v>432</v>
      </c>
      <c r="G130" s="134" t="s">
        <v>168</v>
      </c>
      <c r="H130" s="135">
        <v>136.5</v>
      </c>
      <c r="I130" s="136"/>
      <c r="J130" s="137">
        <f>ROUND(I130*H130,2)</f>
        <v>0</v>
      </c>
      <c r="K130" s="133" t="s">
        <v>141</v>
      </c>
      <c r="L130" s="30"/>
      <c r="M130" s="138" t="s">
        <v>1</v>
      </c>
      <c r="N130" s="139" t="s">
        <v>43</v>
      </c>
      <c r="P130" s="140">
        <f>O130*H130</f>
        <v>0</v>
      </c>
      <c r="Q130" s="140">
        <v>0.48089999999999999</v>
      </c>
      <c r="R130" s="140">
        <f>Q130*H130</f>
        <v>65.642849999999996</v>
      </c>
      <c r="S130" s="140">
        <v>0</v>
      </c>
      <c r="T130" s="141">
        <f>S130*H130</f>
        <v>0</v>
      </c>
      <c r="AR130" s="142" t="s">
        <v>142</v>
      </c>
      <c r="AT130" s="142" t="s">
        <v>137</v>
      </c>
      <c r="AU130" s="142" t="s">
        <v>88</v>
      </c>
      <c r="AY130" s="15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86</v>
      </c>
      <c r="BK130" s="143">
        <f>ROUND(I130*H130,2)</f>
        <v>0</v>
      </c>
      <c r="BL130" s="15" t="s">
        <v>142</v>
      </c>
      <c r="BM130" s="142" t="s">
        <v>433</v>
      </c>
    </row>
    <row r="131" spans="2:65" s="12" customFormat="1" ht="10.199999999999999">
      <c r="B131" s="144"/>
      <c r="D131" s="145" t="s">
        <v>144</v>
      </c>
      <c r="E131" s="146" t="s">
        <v>1</v>
      </c>
      <c r="F131" s="147" t="s">
        <v>430</v>
      </c>
      <c r="H131" s="148">
        <v>136.5</v>
      </c>
      <c r="I131" s="149"/>
      <c r="L131" s="144"/>
      <c r="M131" s="150"/>
      <c r="T131" s="151"/>
      <c r="AT131" s="146" t="s">
        <v>144</v>
      </c>
      <c r="AU131" s="146" t="s">
        <v>88</v>
      </c>
      <c r="AV131" s="12" t="s">
        <v>88</v>
      </c>
      <c r="AW131" s="12" t="s">
        <v>35</v>
      </c>
      <c r="AX131" s="12" t="s">
        <v>78</v>
      </c>
      <c r="AY131" s="146" t="s">
        <v>135</v>
      </c>
    </row>
    <row r="132" spans="2:65" s="13" customFormat="1" ht="10.199999999999999">
      <c r="B132" s="152"/>
      <c r="D132" s="145" t="s">
        <v>144</v>
      </c>
      <c r="E132" s="153" t="s">
        <v>1</v>
      </c>
      <c r="F132" s="154" t="s">
        <v>146</v>
      </c>
      <c r="H132" s="155">
        <v>136.5</v>
      </c>
      <c r="I132" s="156"/>
      <c r="L132" s="152"/>
      <c r="M132" s="157"/>
      <c r="T132" s="158"/>
      <c r="AT132" s="153" t="s">
        <v>144</v>
      </c>
      <c r="AU132" s="153" t="s">
        <v>88</v>
      </c>
      <c r="AV132" s="13" t="s">
        <v>142</v>
      </c>
      <c r="AW132" s="13" t="s">
        <v>35</v>
      </c>
      <c r="AX132" s="13" t="s">
        <v>86</v>
      </c>
      <c r="AY132" s="153" t="s">
        <v>135</v>
      </c>
    </row>
    <row r="133" spans="2:65" s="1" customFormat="1" ht="16.5" customHeight="1">
      <c r="B133" s="130"/>
      <c r="C133" s="131" t="s">
        <v>142</v>
      </c>
      <c r="D133" s="131" t="s">
        <v>137</v>
      </c>
      <c r="E133" s="132" t="s">
        <v>233</v>
      </c>
      <c r="F133" s="133" t="s">
        <v>234</v>
      </c>
      <c r="G133" s="134" t="s">
        <v>168</v>
      </c>
      <c r="H133" s="135">
        <v>136.5</v>
      </c>
      <c r="I133" s="136"/>
      <c r="J133" s="137">
        <f>ROUND(I133*H133,2)</f>
        <v>0</v>
      </c>
      <c r="K133" s="133" t="s">
        <v>141</v>
      </c>
      <c r="L133" s="30"/>
      <c r="M133" s="138" t="s">
        <v>1</v>
      </c>
      <c r="N133" s="139" t="s">
        <v>43</v>
      </c>
      <c r="P133" s="140">
        <f>O133*H133</f>
        <v>0</v>
      </c>
      <c r="Q133" s="140">
        <v>0.34499999999999997</v>
      </c>
      <c r="R133" s="140">
        <f>Q133*H133</f>
        <v>47.092499999999994</v>
      </c>
      <c r="S133" s="140">
        <v>0</v>
      </c>
      <c r="T133" s="141">
        <f>S133*H133</f>
        <v>0</v>
      </c>
      <c r="AR133" s="142" t="s">
        <v>142</v>
      </c>
      <c r="AT133" s="142" t="s">
        <v>137</v>
      </c>
      <c r="AU133" s="142" t="s">
        <v>88</v>
      </c>
      <c r="AY133" s="15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86</v>
      </c>
      <c r="BK133" s="143">
        <f>ROUND(I133*H133,2)</f>
        <v>0</v>
      </c>
      <c r="BL133" s="15" t="s">
        <v>142</v>
      </c>
      <c r="BM133" s="142" t="s">
        <v>434</v>
      </c>
    </row>
    <row r="134" spans="2:65" s="1" customFormat="1" ht="19.2">
      <c r="B134" s="30"/>
      <c r="D134" s="145" t="s">
        <v>236</v>
      </c>
      <c r="F134" s="159" t="s">
        <v>435</v>
      </c>
      <c r="I134" s="160"/>
      <c r="L134" s="30"/>
      <c r="M134" s="161"/>
      <c r="T134" s="54"/>
      <c r="AT134" s="15" t="s">
        <v>236</v>
      </c>
      <c r="AU134" s="15" t="s">
        <v>88</v>
      </c>
    </row>
    <row r="135" spans="2:65" s="12" customFormat="1" ht="10.199999999999999">
      <c r="B135" s="144"/>
      <c r="D135" s="145" t="s">
        <v>144</v>
      </c>
      <c r="E135" s="146" t="s">
        <v>1</v>
      </c>
      <c r="F135" s="147" t="s">
        <v>430</v>
      </c>
      <c r="H135" s="148">
        <v>136.5</v>
      </c>
      <c r="I135" s="149"/>
      <c r="L135" s="144"/>
      <c r="M135" s="150"/>
      <c r="T135" s="151"/>
      <c r="AT135" s="146" t="s">
        <v>144</v>
      </c>
      <c r="AU135" s="146" t="s">
        <v>88</v>
      </c>
      <c r="AV135" s="12" t="s">
        <v>88</v>
      </c>
      <c r="AW135" s="12" t="s">
        <v>35</v>
      </c>
      <c r="AX135" s="12" t="s">
        <v>78</v>
      </c>
      <c r="AY135" s="146" t="s">
        <v>135</v>
      </c>
    </row>
    <row r="136" spans="2:65" s="13" customFormat="1" ht="10.199999999999999">
      <c r="B136" s="152"/>
      <c r="D136" s="145" t="s">
        <v>144</v>
      </c>
      <c r="E136" s="153" t="s">
        <v>1</v>
      </c>
      <c r="F136" s="154" t="s">
        <v>146</v>
      </c>
      <c r="H136" s="155">
        <v>136.5</v>
      </c>
      <c r="I136" s="156"/>
      <c r="L136" s="152"/>
      <c r="M136" s="157"/>
      <c r="T136" s="158"/>
      <c r="AT136" s="153" t="s">
        <v>144</v>
      </c>
      <c r="AU136" s="153" t="s">
        <v>88</v>
      </c>
      <c r="AV136" s="13" t="s">
        <v>142</v>
      </c>
      <c r="AW136" s="13" t="s">
        <v>35</v>
      </c>
      <c r="AX136" s="13" t="s">
        <v>86</v>
      </c>
      <c r="AY136" s="153" t="s">
        <v>135</v>
      </c>
    </row>
    <row r="137" spans="2:65" s="11" customFormat="1" ht="22.8" customHeight="1">
      <c r="B137" s="118"/>
      <c r="D137" s="119" t="s">
        <v>77</v>
      </c>
      <c r="E137" s="128" t="s">
        <v>261</v>
      </c>
      <c r="F137" s="128" t="s">
        <v>262</v>
      </c>
      <c r="I137" s="121"/>
      <c r="J137" s="129">
        <f>BK137</f>
        <v>0</v>
      </c>
      <c r="L137" s="118"/>
      <c r="M137" s="123"/>
      <c r="P137" s="124">
        <f>P138</f>
        <v>0</v>
      </c>
      <c r="R137" s="124">
        <f>R138</f>
        <v>0</v>
      </c>
      <c r="T137" s="125">
        <f>T138</f>
        <v>0</v>
      </c>
      <c r="AR137" s="119" t="s">
        <v>86</v>
      </c>
      <c r="AT137" s="126" t="s">
        <v>77</v>
      </c>
      <c r="AU137" s="126" t="s">
        <v>86</v>
      </c>
      <c r="AY137" s="119" t="s">
        <v>135</v>
      </c>
      <c r="BK137" s="127">
        <f>BK138</f>
        <v>0</v>
      </c>
    </row>
    <row r="138" spans="2:65" s="1" customFormat="1" ht="21.75" customHeight="1">
      <c r="B138" s="130"/>
      <c r="C138" s="131" t="s">
        <v>160</v>
      </c>
      <c r="D138" s="131" t="s">
        <v>137</v>
      </c>
      <c r="E138" s="132" t="s">
        <v>264</v>
      </c>
      <c r="F138" s="133" t="s">
        <v>265</v>
      </c>
      <c r="G138" s="134" t="s">
        <v>266</v>
      </c>
      <c r="H138" s="135">
        <v>112.735</v>
      </c>
      <c r="I138" s="136"/>
      <c r="J138" s="137">
        <f>ROUND(I138*H138,2)</f>
        <v>0</v>
      </c>
      <c r="K138" s="133" t="s">
        <v>141</v>
      </c>
      <c r="L138" s="30"/>
      <c r="M138" s="162" t="s">
        <v>1</v>
      </c>
      <c r="N138" s="163" t="s">
        <v>43</v>
      </c>
      <c r="O138" s="164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AR138" s="142" t="s">
        <v>142</v>
      </c>
      <c r="AT138" s="142" t="s">
        <v>137</v>
      </c>
      <c r="AU138" s="142" t="s">
        <v>88</v>
      </c>
      <c r="AY138" s="15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86</v>
      </c>
      <c r="BK138" s="143">
        <f>ROUND(I138*H138,2)</f>
        <v>0</v>
      </c>
      <c r="BL138" s="15" t="s">
        <v>142</v>
      </c>
      <c r="BM138" s="142" t="s">
        <v>436</v>
      </c>
    </row>
    <row r="139" spans="2:65" s="1" customFormat="1" ht="6.9" customHeight="1"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30"/>
    </row>
  </sheetData>
  <autoFilter ref="C119:K13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7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5" t="s">
        <v>103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" customHeight="1">
      <c r="B4" s="18"/>
      <c r="D4" s="19" t="s">
        <v>104</v>
      </c>
      <c r="L4" s="18"/>
      <c r="M4" s="86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8" t="str">
        <f>'Rekapitulace stavby'!K6</f>
        <v>Lesní cesta Nad Bělidlem II. etapa</v>
      </c>
      <c r="F7" s="219"/>
      <c r="G7" s="219"/>
      <c r="H7" s="219"/>
      <c r="L7" s="18"/>
    </row>
    <row r="8" spans="2:46" s="1" customFormat="1" ht="12" customHeight="1">
      <c r="B8" s="30"/>
      <c r="D8" s="25" t="s">
        <v>105</v>
      </c>
      <c r="L8" s="30"/>
    </row>
    <row r="9" spans="2:46" s="1" customFormat="1" ht="16.5" customHeight="1">
      <c r="B9" s="30"/>
      <c r="E9" s="179" t="s">
        <v>437</v>
      </c>
      <c r="F9" s="220"/>
      <c r="G9" s="220"/>
      <c r="H9" s="220"/>
      <c r="L9" s="30"/>
    </row>
    <row r="10" spans="2:46" s="1" customFormat="1" ht="10.199999999999999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45809</v>
      </c>
      <c r="L12" s="30"/>
    </row>
    <row r="13" spans="2:46" s="1" customFormat="1" ht="10.8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1" t="str">
        <f>'Rekapitulace stavby'!E14</f>
        <v>Vyplň údaj</v>
      </c>
      <c r="F18" s="201"/>
      <c r="G18" s="201"/>
      <c r="H18" s="201"/>
      <c r="I18" s="25" t="s">
        <v>27</v>
      </c>
      <c r="J18" s="26" t="str">
        <f>'Rekapitulace stavby'!AN14</f>
        <v>Vyplň údaj</v>
      </c>
      <c r="L18" s="30"/>
    </row>
    <row r="19" spans="2:12" s="1" customFormat="1" ht="6.9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" customHeight="1">
      <c r="B25" s="30"/>
      <c r="L25" s="30"/>
    </row>
    <row r="26" spans="2:12" s="1" customFormat="1" ht="12" customHeight="1">
      <c r="B26" s="30"/>
      <c r="D26" s="25" t="s">
        <v>37</v>
      </c>
      <c r="L26" s="30"/>
    </row>
    <row r="27" spans="2:12" s="7" customFormat="1" ht="16.5" customHeight="1">
      <c r="B27" s="87"/>
      <c r="E27" s="206" t="s">
        <v>1</v>
      </c>
      <c r="F27" s="206"/>
      <c r="G27" s="206"/>
      <c r="H27" s="206"/>
      <c r="L27" s="87"/>
    </row>
    <row r="28" spans="2:12" s="1" customFormat="1" ht="6.9" customHeight="1">
      <c r="B28" s="30"/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38</v>
      </c>
      <c r="J30" s="64">
        <f>ROUND(J120, 2)</f>
        <v>0</v>
      </c>
      <c r="L30" s="30"/>
    </row>
    <row r="31" spans="2:12" s="1" customFormat="1" ht="6.9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customHeight="1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" customHeight="1">
      <c r="B33" s="30"/>
      <c r="D33" s="53" t="s">
        <v>42</v>
      </c>
      <c r="E33" s="25" t="s">
        <v>43</v>
      </c>
      <c r="F33" s="89">
        <f>ROUND((SUM(BE120:BE147)),  2)</f>
        <v>0</v>
      </c>
      <c r="I33" s="90">
        <v>0.21</v>
      </c>
      <c r="J33" s="89">
        <f>ROUND(((SUM(BE120:BE147))*I33),  2)</f>
        <v>0</v>
      </c>
      <c r="L33" s="30"/>
    </row>
    <row r="34" spans="2:12" s="1" customFormat="1" ht="14.4" customHeight="1">
      <c r="B34" s="30"/>
      <c r="E34" s="25" t="s">
        <v>44</v>
      </c>
      <c r="F34" s="89">
        <f>ROUND((SUM(BF120:BF147)),  2)</f>
        <v>0</v>
      </c>
      <c r="I34" s="90">
        <v>0.12</v>
      </c>
      <c r="J34" s="89">
        <f>ROUND(((SUM(BF120:BF147))*I34),  2)</f>
        <v>0</v>
      </c>
      <c r="L34" s="30"/>
    </row>
    <row r="35" spans="2:12" s="1" customFormat="1" ht="14.4" hidden="1" customHeight="1">
      <c r="B35" s="30"/>
      <c r="E35" s="25" t="s">
        <v>45</v>
      </c>
      <c r="F35" s="89">
        <f>ROUND((SUM(BG120:BG147)),  2)</f>
        <v>0</v>
      </c>
      <c r="I35" s="90">
        <v>0.21</v>
      </c>
      <c r="J35" s="89">
        <f>0</f>
        <v>0</v>
      </c>
      <c r="L35" s="30"/>
    </row>
    <row r="36" spans="2:12" s="1" customFormat="1" ht="14.4" hidden="1" customHeight="1">
      <c r="B36" s="30"/>
      <c r="E36" s="25" t="s">
        <v>46</v>
      </c>
      <c r="F36" s="89">
        <f>ROUND((SUM(BH120:BH147)),  2)</f>
        <v>0</v>
      </c>
      <c r="I36" s="90">
        <v>0.12</v>
      </c>
      <c r="J36" s="89">
        <f>0</f>
        <v>0</v>
      </c>
      <c r="L36" s="30"/>
    </row>
    <row r="37" spans="2:12" s="1" customFormat="1" ht="14.4" hidden="1" customHeight="1">
      <c r="B37" s="30"/>
      <c r="E37" s="25" t="s">
        <v>47</v>
      </c>
      <c r="F37" s="89">
        <f>ROUND((SUM(BI120:BI147)),  2)</f>
        <v>0</v>
      </c>
      <c r="I37" s="90">
        <v>0</v>
      </c>
      <c r="J37" s="89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0"/>
    </row>
    <row r="40" spans="2:12" s="1" customFormat="1" ht="14.4" customHeight="1">
      <c r="B40" s="30"/>
      <c r="L40" s="30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0.199999999999999">
      <c r="B51" s="18"/>
      <c r="L51" s="18"/>
    </row>
    <row r="52" spans="2:12" ht="10.199999999999999">
      <c r="B52" s="18"/>
      <c r="L52" s="18"/>
    </row>
    <row r="53" spans="2:12" ht="10.199999999999999">
      <c r="B53" s="18"/>
      <c r="L53" s="18"/>
    </row>
    <row r="54" spans="2:12" ht="10.199999999999999">
      <c r="B54" s="18"/>
      <c r="L54" s="18"/>
    </row>
    <row r="55" spans="2:12" ht="10.199999999999999">
      <c r="B55" s="18"/>
      <c r="L55" s="18"/>
    </row>
    <row r="56" spans="2:12" ht="10.199999999999999">
      <c r="B56" s="18"/>
      <c r="L56" s="18"/>
    </row>
    <row r="57" spans="2:12" ht="10.199999999999999">
      <c r="B57" s="18"/>
      <c r="L57" s="18"/>
    </row>
    <row r="58" spans="2:12" ht="10.199999999999999">
      <c r="B58" s="18"/>
      <c r="L58" s="18"/>
    </row>
    <row r="59" spans="2:12" ht="10.199999999999999">
      <c r="B59" s="18"/>
      <c r="L59" s="18"/>
    </row>
    <row r="60" spans="2:12" ht="10.199999999999999">
      <c r="B60" s="18"/>
      <c r="L60" s="18"/>
    </row>
    <row r="61" spans="2:12" s="1" customFormat="1" ht="13.2">
      <c r="B61" s="30"/>
      <c r="D61" s="41" t="s">
        <v>53</v>
      </c>
      <c r="E61" s="32"/>
      <c r="F61" s="97" t="s">
        <v>54</v>
      </c>
      <c r="G61" s="41" t="s">
        <v>53</v>
      </c>
      <c r="H61" s="32"/>
      <c r="I61" s="32"/>
      <c r="J61" s="98" t="s">
        <v>54</v>
      </c>
      <c r="K61" s="32"/>
      <c r="L61" s="30"/>
    </row>
    <row r="62" spans="2:12" ht="10.199999999999999">
      <c r="B62" s="18"/>
      <c r="L62" s="18"/>
    </row>
    <row r="63" spans="2:12" ht="10.199999999999999">
      <c r="B63" s="18"/>
      <c r="L63" s="18"/>
    </row>
    <row r="64" spans="2:12" ht="10.199999999999999">
      <c r="B64" s="18"/>
      <c r="L64" s="18"/>
    </row>
    <row r="65" spans="2:12" s="1" customFormat="1" ht="13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0.199999999999999">
      <c r="B66" s="18"/>
      <c r="L66" s="18"/>
    </row>
    <row r="67" spans="2:12" ht="10.199999999999999">
      <c r="B67" s="18"/>
      <c r="L67" s="18"/>
    </row>
    <row r="68" spans="2:12" ht="10.199999999999999">
      <c r="B68" s="18"/>
      <c r="L68" s="18"/>
    </row>
    <row r="69" spans="2:12" ht="10.199999999999999">
      <c r="B69" s="18"/>
      <c r="L69" s="18"/>
    </row>
    <row r="70" spans="2:12" ht="10.199999999999999">
      <c r="B70" s="18"/>
      <c r="L70" s="18"/>
    </row>
    <row r="71" spans="2:12" ht="10.199999999999999">
      <c r="B71" s="18"/>
      <c r="L71" s="18"/>
    </row>
    <row r="72" spans="2:12" ht="10.199999999999999">
      <c r="B72" s="18"/>
      <c r="L72" s="18"/>
    </row>
    <row r="73" spans="2:12" ht="10.199999999999999">
      <c r="B73" s="18"/>
      <c r="L73" s="18"/>
    </row>
    <row r="74" spans="2:12" ht="10.199999999999999">
      <c r="B74" s="18"/>
      <c r="L74" s="18"/>
    </row>
    <row r="75" spans="2:12" ht="10.199999999999999">
      <c r="B75" s="18"/>
      <c r="L75" s="18"/>
    </row>
    <row r="76" spans="2:12" s="1" customFormat="1" ht="13.2">
      <c r="B76" s="30"/>
      <c r="D76" s="41" t="s">
        <v>53</v>
      </c>
      <c r="E76" s="32"/>
      <c r="F76" s="97" t="s">
        <v>54</v>
      </c>
      <c r="G76" s="41" t="s">
        <v>53</v>
      </c>
      <c r="H76" s="32"/>
      <c r="I76" s="32"/>
      <c r="J76" s="98" t="s">
        <v>54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hidden="1" customHeight="1">
      <c r="B82" s="30"/>
      <c r="C82" s="19" t="s">
        <v>107</v>
      </c>
      <c r="L82" s="30"/>
    </row>
    <row r="83" spans="2:47" s="1" customFormat="1" ht="6.9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8" t="str">
        <f>E7</f>
        <v>Lesní cesta Nad Bělidlem II. etapa</v>
      </c>
      <c r="F85" s="219"/>
      <c r="G85" s="219"/>
      <c r="H85" s="219"/>
      <c r="L85" s="30"/>
    </row>
    <row r="86" spans="2:47" s="1" customFormat="1" ht="12" hidden="1" customHeight="1">
      <c r="B86" s="30"/>
      <c r="C86" s="25" t="s">
        <v>105</v>
      </c>
      <c r="L86" s="30"/>
    </row>
    <row r="87" spans="2:47" s="1" customFormat="1" ht="16.5" hidden="1" customHeight="1">
      <c r="B87" s="30"/>
      <c r="E87" s="179" t="str">
        <f>E9</f>
        <v>007.20 - Výhybna</v>
      </c>
      <c r="F87" s="220"/>
      <c r="G87" s="220"/>
      <c r="H87" s="220"/>
      <c r="L87" s="30"/>
    </row>
    <row r="88" spans="2:47" s="1" customFormat="1" ht="6.9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k.ú. Horní Staré Město, k.ú. Babí a k.ú. Libeč</v>
      </c>
      <c r="I89" s="25" t="s">
        <v>22</v>
      </c>
      <c r="J89" s="50">
        <f>IF(J12="","",J12)</f>
        <v>45809</v>
      </c>
      <c r="L89" s="30"/>
    </row>
    <row r="90" spans="2:47" s="1" customFormat="1" ht="6.9" hidden="1" customHeight="1">
      <c r="B90" s="30"/>
      <c r="L90" s="30"/>
    </row>
    <row r="91" spans="2:47" s="1" customFormat="1" ht="15.15" hidden="1" customHeight="1">
      <c r="B91" s="30"/>
      <c r="C91" s="25" t="s">
        <v>23</v>
      </c>
      <c r="F91" s="23" t="str">
        <f>E15</f>
        <v>Česká lesnická akademie Trutnov</v>
      </c>
      <c r="I91" s="25" t="s">
        <v>31</v>
      </c>
      <c r="J91" s="28" t="str">
        <f>E21</f>
        <v>Ing. Jiří Ježek</v>
      </c>
      <c r="L91" s="30"/>
    </row>
    <row r="92" spans="2:47" s="1" customFormat="1" ht="15.15" hidden="1" customHeight="1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108</v>
      </c>
      <c r="D94" s="91"/>
      <c r="E94" s="91"/>
      <c r="F94" s="91"/>
      <c r="G94" s="91"/>
      <c r="H94" s="91"/>
      <c r="I94" s="91"/>
      <c r="J94" s="100" t="s">
        <v>109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8" hidden="1" customHeight="1">
      <c r="B96" s="30"/>
      <c r="C96" s="101" t="s">
        <v>110</v>
      </c>
      <c r="J96" s="64">
        <f>J120</f>
        <v>0</v>
      </c>
      <c r="L96" s="30"/>
      <c r="AU96" s="15" t="s">
        <v>111</v>
      </c>
    </row>
    <row r="97" spans="2:12" s="8" customFormat="1" ht="24.9" hidden="1" customHeight="1">
      <c r="B97" s="102"/>
      <c r="D97" s="103" t="s">
        <v>112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95" hidden="1" customHeight="1">
      <c r="B98" s="106"/>
      <c r="D98" s="107" t="s">
        <v>113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95" hidden="1" customHeight="1">
      <c r="B99" s="106"/>
      <c r="D99" s="107" t="s">
        <v>114</v>
      </c>
      <c r="E99" s="108"/>
      <c r="F99" s="108"/>
      <c r="G99" s="108"/>
      <c r="H99" s="108"/>
      <c r="I99" s="108"/>
      <c r="J99" s="109">
        <f>J126</f>
        <v>0</v>
      </c>
      <c r="L99" s="106"/>
    </row>
    <row r="100" spans="2:12" s="9" customFormat="1" ht="19.95" hidden="1" customHeight="1">
      <c r="B100" s="106"/>
      <c r="D100" s="107" t="s">
        <v>115</v>
      </c>
      <c r="E100" s="108"/>
      <c r="F100" s="108"/>
      <c r="G100" s="108"/>
      <c r="H100" s="108"/>
      <c r="I100" s="108"/>
      <c r="J100" s="109">
        <f>J146</f>
        <v>0</v>
      </c>
      <c r="L100" s="106"/>
    </row>
    <row r="101" spans="2:12" s="1" customFormat="1" ht="21.75" hidden="1" customHeight="1">
      <c r="B101" s="30"/>
      <c r="L101" s="30"/>
    </row>
    <row r="102" spans="2:12" s="1" customFormat="1" ht="6.9" hidden="1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3" spans="2:12" ht="10.199999999999999" hidden="1"/>
    <row r="104" spans="2:12" ht="10.199999999999999" hidden="1"/>
    <row r="105" spans="2:12" ht="10.199999999999999" hidden="1"/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" customHeight="1">
      <c r="B107" s="30"/>
      <c r="C107" s="19" t="s">
        <v>120</v>
      </c>
      <c r="L107" s="30"/>
    </row>
    <row r="108" spans="2:12" s="1" customFormat="1" ht="6.9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18" t="str">
        <f>E7</f>
        <v>Lesní cesta Nad Bělidlem II. etapa</v>
      </c>
      <c r="F110" s="219"/>
      <c r="G110" s="219"/>
      <c r="H110" s="219"/>
      <c r="L110" s="30"/>
    </row>
    <row r="111" spans="2:12" s="1" customFormat="1" ht="12" customHeight="1">
      <c r="B111" s="30"/>
      <c r="C111" s="25" t="s">
        <v>105</v>
      </c>
      <c r="L111" s="30"/>
    </row>
    <row r="112" spans="2:12" s="1" customFormat="1" ht="16.5" customHeight="1">
      <c r="B112" s="30"/>
      <c r="E112" s="179" t="str">
        <f>E9</f>
        <v>007.20 - Výhybna</v>
      </c>
      <c r="F112" s="220"/>
      <c r="G112" s="220"/>
      <c r="H112" s="220"/>
      <c r="L112" s="30"/>
    </row>
    <row r="113" spans="2:65" s="1" customFormat="1" ht="6.9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k.ú. Horní Staré Město, k.ú. Babí a k.ú. Libeč</v>
      </c>
      <c r="I114" s="25" t="s">
        <v>22</v>
      </c>
      <c r="J114" s="50">
        <f>IF(J12="","",J12)</f>
        <v>45809</v>
      </c>
      <c r="L114" s="30"/>
    </row>
    <row r="115" spans="2:65" s="1" customFormat="1" ht="6.9" customHeight="1">
      <c r="B115" s="30"/>
      <c r="L115" s="30"/>
    </row>
    <row r="116" spans="2:65" s="1" customFormat="1" ht="15.15" customHeight="1">
      <c r="B116" s="30"/>
      <c r="C116" s="25" t="s">
        <v>23</v>
      </c>
      <c r="F116" s="23" t="str">
        <f>E15</f>
        <v>Česká lesnická akademie Trutnov</v>
      </c>
      <c r="I116" s="25" t="s">
        <v>31</v>
      </c>
      <c r="J116" s="28" t="str">
        <f>E21</f>
        <v>Ing. Jiří Ježek</v>
      </c>
      <c r="L116" s="30"/>
    </row>
    <row r="117" spans="2:65" s="1" customFormat="1" ht="15.15" customHeight="1">
      <c r="B117" s="30"/>
      <c r="C117" s="25" t="s">
        <v>29</v>
      </c>
      <c r="F117" s="23" t="str">
        <f>IF(E18="","",E18)</f>
        <v>Vyplň údaj</v>
      </c>
      <c r="I117" s="25" t="s">
        <v>36</v>
      </c>
      <c r="J117" s="28" t="str">
        <f>E24</f>
        <v>Ing. Jiří Ježek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121</v>
      </c>
      <c r="D119" s="112" t="s">
        <v>63</v>
      </c>
      <c r="E119" s="112" t="s">
        <v>59</v>
      </c>
      <c r="F119" s="112" t="s">
        <v>60</v>
      </c>
      <c r="G119" s="112" t="s">
        <v>122</v>
      </c>
      <c r="H119" s="112" t="s">
        <v>123</v>
      </c>
      <c r="I119" s="112" t="s">
        <v>124</v>
      </c>
      <c r="J119" s="112" t="s">
        <v>109</v>
      </c>
      <c r="K119" s="113" t="s">
        <v>125</v>
      </c>
      <c r="L119" s="110"/>
      <c r="M119" s="57" t="s">
        <v>1</v>
      </c>
      <c r="N119" s="58" t="s">
        <v>42</v>
      </c>
      <c r="O119" s="58" t="s">
        <v>126</v>
      </c>
      <c r="P119" s="58" t="s">
        <v>127</v>
      </c>
      <c r="Q119" s="58" t="s">
        <v>128</v>
      </c>
      <c r="R119" s="58" t="s">
        <v>129</v>
      </c>
      <c r="S119" s="58" t="s">
        <v>130</v>
      </c>
      <c r="T119" s="59" t="s">
        <v>131</v>
      </c>
    </row>
    <row r="120" spans="2:65" s="1" customFormat="1" ht="22.8" customHeight="1">
      <c r="B120" s="30"/>
      <c r="C120" s="62" t="s">
        <v>132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136.29018600000001</v>
      </c>
      <c r="S120" s="51"/>
      <c r="T120" s="116">
        <f>T121</f>
        <v>0</v>
      </c>
      <c r="AT120" s="15" t="s">
        <v>77</v>
      </c>
      <c r="AU120" s="15" t="s">
        <v>111</v>
      </c>
      <c r="BK120" s="117">
        <f>BK121</f>
        <v>0</v>
      </c>
    </row>
    <row r="121" spans="2:65" s="11" customFormat="1" ht="25.95" customHeight="1">
      <c r="B121" s="118"/>
      <c r="D121" s="119" t="s">
        <v>77</v>
      </c>
      <c r="E121" s="120" t="s">
        <v>133</v>
      </c>
      <c r="F121" s="120" t="s">
        <v>134</v>
      </c>
      <c r="I121" s="121"/>
      <c r="J121" s="122">
        <f>BK121</f>
        <v>0</v>
      </c>
      <c r="L121" s="118"/>
      <c r="M121" s="123"/>
      <c r="P121" s="124">
        <f>P122+P126+P146</f>
        <v>0</v>
      </c>
      <c r="R121" s="124">
        <f>R122+R126+R146</f>
        <v>136.29018600000001</v>
      </c>
      <c r="T121" s="125">
        <f>T122+T126+T146</f>
        <v>0</v>
      </c>
      <c r="AR121" s="119" t="s">
        <v>86</v>
      </c>
      <c r="AT121" s="126" t="s">
        <v>77</v>
      </c>
      <c r="AU121" s="126" t="s">
        <v>78</v>
      </c>
      <c r="AY121" s="119" t="s">
        <v>135</v>
      </c>
      <c r="BK121" s="127">
        <f>BK122+BK126+BK146</f>
        <v>0</v>
      </c>
    </row>
    <row r="122" spans="2:65" s="11" customFormat="1" ht="22.8" customHeight="1">
      <c r="B122" s="118"/>
      <c r="D122" s="119" t="s">
        <v>77</v>
      </c>
      <c r="E122" s="128" t="s">
        <v>86</v>
      </c>
      <c r="F122" s="128" t="s">
        <v>136</v>
      </c>
      <c r="I122" s="121"/>
      <c r="J122" s="129">
        <f>BK122</f>
        <v>0</v>
      </c>
      <c r="L122" s="118"/>
      <c r="M122" s="123"/>
      <c r="P122" s="124">
        <f>SUM(P123:P125)</f>
        <v>0</v>
      </c>
      <c r="R122" s="124">
        <f>SUM(R123:R125)</f>
        <v>0</v>
      </c>
      <c r="T122" s="125">
        <f>SUM(T123:T125)</f>
        <v>0</v>
      </c>
      <c r="AR122" s="119" t="s">
        <v>86</v>
      </c>
      <c r="AT122" s="126" t="s">
        <v>77</v>
      </c>
      <c r="AU122" s="126" t="s">
        <v>86</v>
      </c>
      <c r="AY122" s="119" t="s">
        <v>135</v>
      </c>
      <c r="BK122" s="127">
        <f>SUM(BK123:BK125)</f>
        <v>0</v>
      </c>
    </row>
    <row r="123" spans="2:65" s="1" customFormat="1" ht="16.5" customHeight="1">
      <c r="B123" s="130"/>
      <c r="C123" s="131" t="s">
        <v>86</v>
      </c>
      <c r="D123" s="131" t="s">
        <v>137</v>
      </c>
      <c r="E123" s="132" t="s">
        <v>427</v>
      </c>
      <c r="F123" s="133" t="s">
        <v>428</v>
      </c>
      <c r="G123" s="134" t="s">
        <v>168</v>
      </c>
      <c r="H123" s="135">
        <v>123.7</v>
      </c>
      <c r="I123" s="136"/>
      <c r="J123" s="137">
        <f>ROUND(I123*H123,2)</f>
        <v>0</v>
      </c>
      <c r="K123" s="133" t="s">
        <v>141</v>
      </c>
      <c r="L123" s="30"/>
      <c r="M123" s="138" t="s">
        <v>1</v>
      </c>
      <c r="N123" s="139" t="s">
        <v>43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142</v>
      </c>
      <c r="AT123" s="142" t="s">
        <v>137</v>
      </c>
      <c r="AU123" s="142" t="s">
        <v>88</v>
      </c>
      <c r="AY123" s="15" t="s">
        <v>135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86</v>
      </c>
      <c r="BK123" s="143">
        <f>ROUND(I123*H123,2)</f>
        <v>0</v>
      </c>
      <c r="BL123" s="15" t="s">
        <v>142</v>
      </c>
      <c r="BM123" s="142" t="s">
        <v>438</v>
      </c>
    </row>
    <row r="124" spans="2:65" s="12" customFormat="1" ht="10.199999999999999">
      <c r="B124" s="144"/>
      <c r="D124" s="145" t="s">
        <v>144</v>
      </c>
      <c r="E124" s="146" t="s">
        <v>1</v>
      </c>
      <c r="F124" s="147" t="s">
        <v>439</v>
      </c>
      <c r="H124" s="148">
        <v>123.7</v>
      </c>
      <c r="I124" s="149"/>
      <c r="L124" s="144"/>
      <c r="M124" s="150"/>
      <c r="T124" s="151"/>
      <c r="AT124" s="146" t="s">
        <v>144</v>
      </c>
      <c r="AU124" s="146" t="s">
        <v>88</v>
      </c>
      <c r="AV124" s="12" t="s">
        <v>88</v>
      </c>
      <c r="AW124" s="12" t="s">
        <v>35</v>
      </c>
      <c r="AX124" s="12" t="s">
        <v>78</v>
      </c>
      <c r="AY124" s="146" t="s">
        <v>135</v>
      </c>
    </row>
    <row r="125" spans="2:65" s="13" customFormat="1" ht="10.199999999999999">
      <c r="B125" s="152"/>
      <c r="D125" s="145" t="s">
        <v>144</v>
      </c>
      <c r="E125" s="153" t="s">
        <v>1</v>
      </c>
      <c r="F125" s="154" t="s">
        <v>146</v>
      </c>
      <c r="H125" s="155">
        <v>123.7</v>
      </c>
      <c r="I125" s="156"/>
      <c r="L125" s="152"/>
      <c r="M125" s="157"/>
      <c r="T125" s="158"/>
      <c r="AT125" s="153" t="s">
        <v>144</v>
      </c>
      <c r="AU125" s="153" t="s">
        <v>88</v>
      </c>
      <c r="AV125" s="13" t="s">
        <v>142</v>
      </c>
      <c r="AW125" s="13" t="s">
        <v>35</v>
      </c>
      <c r="AX125" s="13" t="s">
        <v>86</v>
      </c>
      <c r="AY125" s="153" t="s">
        <v>135</v>
      </c>
    </row>
    <row r="126" spans="2:65" s="11" customFormat="1" ht="22.8" customHeight="1">
      <c r="B126" s="118"/>
      <c r="D126" s="119" t="s">
        <v>77</v>
      </c>
      <c r="E126" s="128" t="s">
        <v>160</v>
      </c>
      <c r="F126" s="128" t="s">
        <v>226</v>
      </c>
      <c r="I126" s="121"/>
      <c r="J126" s="129">
        <f>BK126</f>
        <v>0</v>
      </c>
      <c r="L126" s="118"/>
      <c r="M126" s="123"/>
      <c r="P126" s="124">
        <f>SUM(P127:P145)</f>
        <v>0</v>
      </c>
      <c r="R126" s="124">
        <f>SUM(R127:R145)</f>
        <v>136.29018600000001</v>
      </c>
      <c r="T126" s="125">
        <f>SUM(T127:T145)</f>
        <v>0</v>
      </c>
      <c r="AR126" s="119" t="s">
        <v>86</v>
      </c>
      <c r="AT126" s="126" t="s">
        <v>77</v>
      </c>
      <c r="AU126" s="126" t="s">
        <v>86</v>
      </c>
      <c r="AY126" s="119" t="s">
        <v>135</v>
      </c>
      <c r="BK126" s="127">
        <f>SUM(BK127:BK145)</f>
        <v>0</v>
      </c>
    </row>
    <row r="127" spans="2:65" s="1" customFormat="1" ht="16.5" customHeight="1">
      <c r="B127" s="130"/>
      <c r="C127" s="131" t="s">
        <v>88</v>
      </c>
      <c r="D127" s="131" t="s">
        <v>137</v>
      </c>
      <c r="E127" s="132" t="s">
        <v>228</v>
      </c>
      <c r="F127" s="133" t="s">
        <v>229</v>
      </c>
      <c r="G127" s="134" t="s">
        <v>168</v>
      </c>
      <c r="H127" s="135">
        <v>123.7</v>
      </c>
      <c r="I127" s="136"/>
      <c r="J127" s="137">
        <f>ROUND(I127*H127,2)</f>
        <v>0</v>
      </c>
      <c r="K127" s="133" t="s">
        <v>141</v>
      </c>
      <c r="L127" s="30"/>
      <c r="M127" s="138" t="s">
        <v>1</v>
      </c>
      <c r="N127" s="139" t="s">
        <v>43</v>
      </c>
      <c r="P127" s="140">
        <f>O127*H127</f>
        <v>0</v>
      </c>
      <c r="Q127" s="140">
        <v>0.48699999999999999</v>
      </c>
      <c r="R127" s="140">
        <f>Q127*H127</f>
        <v>60.241900000000001</v>
      </c>
      <c r="S127" s="140">
        <v>0</v>
      </c>
      <c r="T127" s="141">
        <f>S127*H127</f>
        <v>0</v>
      </c>
      <c r="AR127" s="142" t="s">
        <v>142</v>
      </c>
      <c r="AT127" s="142" t="s">
        <v>137</v>
      </c>
      <c r="AU127" s="142" t="s">
        <v>88</v>
      </c>
      <c r="AY127" s="15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86</v>
      </c>
      <c r="BK127" s="143">
        <f>ROUND(I127*H127,2)</f>
        <v>0</v>
      </c>
      <c r="BL127" s="15" t="s">
        <v>142</v>
      </c>
      <c r="BM127" s="142" t="s">
        <v>440</v>
      </c>
    </row>
    <row r="128" spans="2:65" s="12" customFormat="1" ht="10.199999999999999">
      <c r="B128" s="144"/>
      <c r="D128" s="145" t="s">
        <v>144</v>
      </c>
      <c r="E128" s="146" t="s">
        <v>1</v>
      </c>
      <c r="F128" s="147" t="s">
        <v>441</v>
      </c>
      <c r="H128" s="148">
        <v>123.7</v>
      </c>
      <c r="I128" s="149"/>
      <c r="L128" s="144"/>
      <c r="M128" s="150"/>
      <c r="T128" s="151"/>
      <c r="AT128" s="146" t="s">
        <v>144</v>
      </c>
      <c r="AU128" s="146" t="s">
        <v>88</v>
      </c>
      <c r="AV128" s="12" t="s">
        <v>88</v>
      </c>
      <c r="AW128" s="12" t="s">
        <v>35</v>
      </c>
      <c r="AX128" s="12" t="s">
        <v>78</v>
      </c>
      <c r="AY128" s="146" t="s">
        <v>135</v>
      </c>
    </row>
    <row r="129" spans="2:65" s="13" customFormat="1" ht="10.199999999999999">
      <c r="B129" s="152"/>
      <c r="D129" s="145" t="s">
        <v>144</v>
      </c>
      <c r="E129" s="153" t="s">
        <v>1</v>
      </c>
      <c r="F129" s="154" t="s">
        <v>146</v>
      </c>
      <c r="H129" s="155">
        <v>123.7</v>
      </c>
      <c r="I129" s="156"/>
      <c r="L129" s="152"/>
      <c r="M129" s="157"/>
      <c r="T129" s="158"/>
      <c r="AT129" s="153" t="s">
        <v>144</v>
      </c>
      <c r="AU129" s="153" t="s">
        <v>88</v>
      </c>
      <c r="AV129" s="13" t="s">
        <v>142</v>
      </c>
      <c r="AW129" s="13" t="s">
        <v>35</v>
      </c>
      <c r="AX129" s="13" t="s">
        <v>86</v>
      </c>
      <c r="AY129" s="153" t="s">
        <v>135</v>
      </c>
    </row>
    <row r="130" spans="2:65" s="1" customFormat="1" ht="16.5" customHeight="1">
      <c r="B130" s="130"/>
      <c r="C130" s="131" t="s">
        <v>151</v>
      </c>
      <c r="D130" s="131" t="s">
        <v>137</v>
      </c>
      <c r="E130" s="132" t="s">
        <v>233</v>
      </c>
      <c r="F130" s="133" t="s">
        <v>234</v>
      </c>
      <c r="G130" s="134" t="s">
        <v>168</v>
      </c>
      <c r="H130" s="135">
        <v>123.7</v>
      </c>
      <c r="I130" s="136"/>
      <c r="J130" s="137">
        <f>ROUND(I130*H130,2)</f>
        <v>0</v>
      </c>
      <c r="K130" s="133" t="s">
        <v>141</v>
      </c>
      <c r="L130" s="30"/>
      <c r="M130" s="138" t="s">
        <v>1</v>
      </c>
      <c r="N130" s="139" t="s">
        <v>43</v>
      </c>
      <c r="P130" s="140">
        <f>O130*H130</f>
        <v>0</v>
      </c>
      <c r="Q130" s="140">
        <v>0.34499999999999997</v>
      </c>
      <c r="R130" s="140">
        <f>Q130*H130</f>
        <v>42.676499999999997</v>
      </c>
      <c r="S130" s="140">
        <v>0</v>
      </c>
      <c r="T130" s="141">
        <f>S130*H130</f>
        <v>0</v>
      </c>
      <c r="AR130" s="142" t="s">
        <v>142</v>
      </c>
      <c r="AT130" s="142" t="s">
        <v>137</v>
      </c>
      <c r="AU130" s="142" t="s">
        <v>88</v>
      </c>
      <c r="AY130" s="15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86</v>
      </c>
      <c r="BK130" s="143">
        <f>ROUND(I130*H130,2)</f>
        <v>0</v>
      </c>
      <c r="BL130" s="15" t="s">
        <v>142</v>
      </c>
      <c r="BM130" s="142" t="s">
        <v>442</v>
      </c>
    </row>
    <row r="131" spans="2:65" s="1" customFormat="1" ht="19.2">
      <c r="B131" s="30"/>
      <c r="D131" s="145" t="s">
        <v>236</v>
      </c>
      <c r="F131" s="159" t="s">
        <v>237</v>
      </c>
      <c r="I131" s="160"/>
      <c r="L131" s="30"/>
      <c r="M131" s="161"/>
      <c r="T131" s="54"/>
      <c r="AT131" s="15" t="s">
        <v>236</v>
      </c>
      <c r="AU131" s="15" t="s">
        <v>88</v>
      </c>
    </row>
    <row r="132" spans="2:65" s="12" customFormat="1" ht="10.199999999999999">
      <c r="B132" s="144"/>
      <c r="D132" s="145" t="s">
        <v>144</v>
      </c>
      <c r="E132" s="146" t="s">
        <v>1</v>
      </c>
      <c r="F132" s="147" t="s">
        <v>441</v>
      </c>
      <c r="H132" s="148">
        <v>123.7</v>
      </c>
      <c r="I132" s="149"/>
      <c r="L132" s="144"/>
      <c r="M132" s="150"/>
      <c r="T132" s="151"/>
      <c r="AT132" s="146" t="s">
        <v>144</v>
      </c>
      <c r="AU132" s="146" t="s">
        <v>88</v>
      </c>
      <c r="AV132" s="12" t="s">
        <v>88</v>
      </c>
      <c r="AW132" s="12" t="s">
        <v>35</v>
      </c>
      <c r="AX132" s="12" t="s">
        <v>78</v>
      </c>
      <c r="AY132" s="146" t="s">
        <v>135</v>
      </c>
    </row>
    <row r="133" spans="2:65" s="13" customFormat="1" ht="10.199999999999999">
      <c r="B133" s="152"/>
      <c r="D133" s="145" t="s">
        <v>144</v>
      </c>
      <c r="E133" s="153" t="s">
        <v>1</v>
      </c>
      <c r="F133" s="154" t="s">
        <v>146</v>
      </c>
      <c r="H133" s="155">
        <v>123.7</v>
      </c>
      <c r="I133" s="156"/>
      <c r="L133" s="152"/>
      <c r="M133" s="157"/>
      <c r="T133" s="158"/>
      <c r="AT133" s="153" t="s">
        <v>144</v>
      </c>
      <c r="AU133" s="153" t="s">
        <v>88</v>
      </c>
      <c r="AV133" s="13" t="s">
        <v>142</v>
      </c>
      <c r="AW133" s="13" t="s">
        <v>35</v>
      </c>
      <c r="AX133" s="13" t="s">
        <v>86</v>
      </c>
      <c r="AY133" s="153" t="s">
        <v>135</v>
      </c>
    </row>
    <row r="134" spans="2:65" s="1" customFormat="1" ht="16.5" customHeight="1">
      <c r="B134" s="130"/>
      <c r="C134" s="131" t="s">
        <v>142</v>
      </c>
      <c r="D134" s="131" t="s">
        <v>137</v>
      </c>
      <c r="E134" s="132" t="s">
        <v>239</v>
      </c>
      <c r="F134" s="133" t="s">
        <v>240</v>
      </c>
      <c r="G134" s="134" t="s">
        <v>168</v>
      </c>
      <c r="H134" s="135">
        <v>123.7</v>
      </c>
      <c r="I134" s="136"/>
      <c r="J134" s="137">
        <f>ROUND(I134*H134,2)</f>
        <v>0</v>
      </c>
      <c r="K134" s="133" t="s">
        <v>141</v>
      </c>
      <c r="L134" s="30"/>
      <c r="M134" s="138" t="s">
        <v>1</v>
      </c>
      <c r="N134" s="139" t="s">
        <v>43</v>
      </c>
      <c r="P134" s="140">
        <f>O134*H134</f>
        <v>0</v>
      </c>
      <c r="Q134" s="140">
        <v>0.13188</v>
      </c>
      <c r="R134" s="140">
        <f>Q134*H134</f>
        <v>16.313555999999998</v>
      </c>
      <c r="S134" s="140">
        <v>0</v>
      </c>
      <c r="T134" s="141">
        <f>S134*H134</f>
        <v>0</v>
      </c>
      <c r="AR134" s="142" t="s">
        <v>142</v>
      </c>
      <c r="AT134" s="142" t="s">
        <v>137</v>
      </c>
      <c r="AU134" s="142" t="s">
        <v>88</v>
      </c>
      <c r="AY134" s="15" t="s">
        <v>135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86</v>
      </c>
      <c r="BK134" s="143">
        <f>ROUND(I134*H134,2)</f>
        <v>0</v>
      </c>
      <c r="BL134" s="15" t="s">
        <v>142</v>
      </c>
      <c r="BM134" s="142" t="s">
        <v>443</v>
      </c>
    </row>
    <row r="135" spans="2:65" s="12" customFormat="1" ht="10.199999999999999">
      <c r="B135" s="144"/>
      <c r="D135" s="145" t="s">
        <v>144</v>
      </c>
      <c r="E135" s="146" t="s">
        <v>1</v>
      </c>
      <c r="F135" s="147" t="s">
        <v>441</v>
      </c>
      <c r="H135" s="148">
        <v>123.7</v>
      </c>
      <c r="I135" s="149"/>
      <c r="L135" s="144"/>
      <c r="M135" s="150"/>
      <c r="T135" s="151"/>
      <c r="AT135" s="146" t="s">
        <v>144</v>
      </c>
      <c r="AU135" s="146" t="s">
        <v>88</v>
      </c>
      <c r="AV135" s="12" t="s">
        <v>88</v>
      </c>
      <c r="AW135" s="12" t="s">
        <v>35</v>
      </c>
      <c r="AX135" s="12" t="s">
        <v>78</v>
      </c>
      <c r="AY135" s="146" t="s">
        <v>135</v>
      </c>
    </row>
    <row r="136" spans="2:65" s="13" customFormat="1" ht="10.199999999999999">
      <c r="B136" s="152"/>
      <c r="D136" s="145" t="s">
        <v>144</v>
      </c>
      <c r="E136" s="153" t="s">
        <v>1</v>
      </c>
      <c r="F136" s="154" t="s">
        <v>146</v>
      </c>
      <c r="H136" s="155">
        <v>123.7</v>
      </c>
      <c r="I136" s="156"/>
      <c r="L136" s="152"/>
      <c r="M136" s="157"/>
      <c r="T136" s="158"/>
      <c r="AT136" s="153" t="s">
        <v>144</v>
      </c>
      <c r="AU136" s="153" t="s">
        <v>88</v>
      </c>
      <c r="AV136" s="13" t="s">
        <v>142</v>
      </c>
      <c r="AW136" s="13" t="s">
        <v>35</v>
      </c>
      <c r="AX136" s="13" t="s">
        <v>86</v>
      </c>
      <c r="AY136" s="153" t="s">
        <v>135</v>
      </c>
    </row>
    <row r="137" spans="2:65" s="1" customFormat="1" ht="16.5" customHeight="1">
      <c r="B137" s="130"/>
      <c r="C137" s="131" t="s">
        <v>160</v>
      </c>
      <c r="D137" s="131" t="s">
        <v>137</v>
      </c>
      <c r="E137" s="132" t="s">
        <v>249</v>
      </c>
      <c r="F137" s="133" t="s">
        <v>250</v>
      </c>
      <c r="G137" s="134" t="s">
        <v>168</v>
      </c>
      <c r="H137" s="135">
        <v>123.7</v>
      </c>
      <c r="I137" s="136"/>
      <c r="J137" s="137">
        <f>ROUND(I137*H137,2)</f>
        <v>0</v>
      </c>
      <c r="K137" s="133" t="s">
        <v>141</v>
      </c>
      <c r="L137" s="30"/>
      <c r="M137" s="138" t="s">
        <v>1</v>
      </c>
      <c r="N137" s="139" t="s">
        <v>43</v>
      </c>
      <c r="P137" s="140">
        <f>O137*H137</f>
        <v>0</v>
      </c>
      <c r="Q137" s="140">
        <v>7.5300000000000002E-3</v>
      </c>
      <c r="R137" s="140">
        <f>Q137*H137</f>
        <v>0.93146100000000009</v>
      </c>
      <c r="S137" s="140">
        <v>0</v>
      </c>
      <c r="T137" s="141">
        <f>S137*H137</f>
        <v>0</v>
      </c>
      <c r="AR137" s="142" t="s">
        <v>142</v>
      </c>
      <c r="AT137" s="142" t="s">
        <v>137</v>
      </c>
      <c r="AU137" s="142" t="s">
        <v>88</v>
      </c>
      <c r="AY137" s="15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86</v>
      </c>
      <c r="BK137" s="143">
        <f>ROUND(I137*H137,2)</f>
        <v>0</v>
      </c>
      <c r="BL137" s="15" t="s">
        <v>142</v>
      </c>
      <c r="BM137" s="142" t="s">
        <v>444</v>
      </c>
    </row>
    <row r="138" spans="2:65" s="12" customFormat="1" ht="10.199999999999999">
      <c r="B138" s="144"/>
      <c r="D138" s="145" t="s">
        <v>144</v>
      </c>
      <c r="E138" s="146" t="s">
        <v>1</v>
      </c>
      <c r="F138" s="147" t="s">
        <v>441</v>
      </c>
      <c r="H138" s="148">
        <v>123.7</v>
      </c>
      <c r="I138" s="149"/>
      <c r="L138" s="144"/>
      <c r="M138" s="150"/>
      <c r="T138" s="151"/>
      <c r="AT138" s="146" t="s">
        <v>144</v>
      </c>
      <c r="AU138" s="146" t="s">
        <v>88</v>
      </c>
      <c r="AV138" s="12" t="s">
        <v>88</v>
      </c>
      <c r="AW138" s="12" t="s">
        <v>35</v>
      </c>
      <c r="AX138" s="12" t="s">
        <v>78</v>
      </c>
      <c r="AY138" s="146" t="s">
        <v>135</v>
      </c>
    </row>
    <row r="139" spans="2:65" s="13" customFormat="1" ht="10.199999999999999">
      <c r="B139" s="152"/>
      <c r="D139" s="145" t="s">
        <v>144</v>
      </c>
      <c r="E139" s="153" t="s">
        <v>1</v>
      </c>
      <c r="F139" s="154" t="s">
        <v>146</v>
      </c>
      <c r="H139" s="155">
        <v>123.7</v>
      </c>
      <c r="I139" s="156"/>
      <c r="L139" s="152"/>
      <c r="M139" s="157"/>
      <c r="T139" s="158"/>
      <c r="AT139" s="153" t="s">
        <v>144</v>
      </c>
      <c r="AU139" s="153" t="s">
        <v>88</v>
      </c>
      <c r="AV139" s="13" t="s">
        <v>142</v>
      </c>
      <c r="AW139" s="13" t="s">
        <v>35</v>
      </c>
      <c r="AX139" s="13" t="s">
        <v>86</v>
      </c>
      <c r="AY139" s="153" t="s">
        <v>135</v>
      </c>
    </row>
    <row r="140" spans="2:65" s="1" customFormat="1" ht="16.5" customHeight="1">
      <c r="B140" s="130"/>
      <c r="C140" s="131" t="s">
        <v>165</v>
      </c>
      <c r="D140" s="131" t="s">
        <v>137</v>
      </c>
      <c r="E140" s="132" t="s">
        <v>253</v>
      </c>
      <c r="F140" s="133" t="s">
        <v>254</v>
      </c>
      <c r="G140" s="134" t="s">
        <v>168</v>
      </c>
      <c r="H140" s="135">
        <v>123.7</v>
      </c>
      <c r="I140" s="136"/>
      <c r="J140" s="137">
        <f>ROUND(I140*H140,2)</f>
        <v>0</v>
      </c>
      <c r="K140" s="133" t="s">
        <v>141</v>
      </c>
      <c r="L140" s="30"/>
      <c r="M140" s="138" t="s">
        <v>1</v>
      </c>
      <c r="N140" s="139" t="s">
        <v>43</v>
      </c>
      <c r="P140" s="140">
        <f>O140*H140</f>
        <v>0</v>
      </c>
      <c r="Q140" s="140">
        <v>7.1000000000000002E-4</v>
      </c>
      <c r="R140" s="140">
        <f>Q140*H140</f>
        <v>8.7827000000000002E-2</v>
      </c>
      <c r="S140" s="140">
        <v>0</v>
      </c>
      <c r="T140" s="141">
        <f>S140*H140</f>
        <v>0</v>
      </c>
      <c r="AR140" s="142" t="s">
        <v>142</v>
      </c>
      <c r="AT140" s="142" t="s">
        <v>137</v>
      </c>
      <c r="AU140" s="142" t="s">
        <v>88</v>
      </c>
      <c r="AY140" s="15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86</v>
      </c>
      <c r="BK140" s="143">
        <f>ROUND(I140*H140,2)</f>
        <v>0</v>
      </c>
      <c r="BL140" s="15" t="s">
        <v>142</v>
      </c>
      <c r="BM140" s="142" t="s">
        <v>445</v>
      </c>
    </row>
    <row r="141" spans="2:65" s="12" customFormat="1" ht="10.199999999999999">
      <c r="B141" s="144"/>
      <c r="D141" s="145" t="s">
        <v>144</v>
      </c>
      <c r="E141" s="146" t="s">
        <v>1</v>
      </c>
      <c r="F141" s="147" t="s">
        <v>441</v>
      </c>
      <c r="H141" s="148">
        <v>123.7</v>
      </c>
      <c r="I141" s="149"/>
      <c r="L141" s="144"/>
      <c r="M141" s="150"/>
      <c r="T141" s="151"/>
      <c r="AT141" s="146" t="s">
        <v>144</v>
      </c>
      <c r="AU141" s="146" t="s">
        <v>88</v>
      </c>
      <c r="AV141" s="12" t="s">
        <v>88</v>
      </c>
      <c r="AW141" s="12" t="s">
        <v>35</v>
      </c>
      <c r="AX141" s="12" t="s">
        <v>78</v>
      </c>
      <c r="AY141" s="146" t="s">
        <v>135</v>
      </c>
    </row>
    <row r="142" spans="2:65" s="13" customFormat="1" ht="10.199999999999999">
      <c r="B142" s="152"/>
      <c r="D142" s="145" t="s">
        <v>144</v>
      </c>
      <c r="E142" s="153" t="s">
        <v>1</v>
      </c>
      <c r="F142" s="154" t="s">
        <v>146</v>
      </c>
      <c r="H142" s="155">
        <v>123.7</v>
      </c>
      <c r="I142" s="156"/>
      <c r="L142" s="152"/>
      <c r="M142" s="157"/>
      <c r="T142" s="158"/>
      <c r="AT142" s="153" t="s">
        <v>144</v>
      </c>
      <c r="AU142" s="153" t="s">
        <v>88</v>
      </c>
      <c r="AV142" s="13" t="s">
        <v>142</v>
      </c>
      <c r="AW142" s="13" t="s">
        <v>35</v>
      </c>
      <c r="AX142" s="13" t="s">
        <v>86</v>
      </c>
      <c r="AY142" s="153" t="s">
        <v>135</v>
      </c>
    </row>
    <row r="143" spans="2:65" s="1" customFormat="1" ht="21.75" customHeight="1">
      <c r="B143" s="130"/>
      <c r="C143" s="131" t="s">
        <v>171</v>
      </c>
      <c r="D143" s="131" t="s">
        <v>137</v>
      </c>
      <c r="E143" s="132" t="s">
        <v>257</v>
      </c>
      <c r="F143" s="133" t="s">
        <v>258</v>
      </c>
      <c r="G143" s="134" t="s">
        <v>168</v>
      </c>
      <c r="H143" s="135">
        <v>123.7</v>
      </c>
      <c r="I143" s="136"/>
      <c r="J143" s="137">
        <f>ROUND(I143*H143,2)</f>
        <v>0</v>
      </c>
      <c r="K143" s="133" t="s">
        <v>141</v>
      </c>
      <c r="L143" s="30"/>
      <c r="M143" s="138" t="s">
        <v>1</v>
      </c>
      <c r="N143" s="139" t="s">
        <v>43</v>
      </c>
      <c r="P143" s="140">
        <f>O143*H143</f>
        <v>0</v>
      </c>
      <c r="Q143" s="140">
        <v>0.12966</v>
      </c>
      <c r="R143" s="140">
        <f>Q143*H143</f>
        <v>16.038941999999999</v>
      </c>
      <c r="S143" s="140">
        <v>0</v>
      </c>
      <c r="T143" s="141">
        <f>S143*H143</f>
        <v>0</v>
      </c>
      <c r="AR143" s="142" t="s">
        <v>142</v>
      </c>
      <c r="AT143" s="142" t="s">
        <v>137</v>
      </c>
      <c r="AU143" s="142" t="s">
        <v>88</v>
      </c>
      <c r="AY143" s="15" t="s">
        <v>135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86</v>
      </c>
      <c r="BK143" s="143">
        <f>ROUND(I143*H143,2)</f>
        <v>0</v>
      </c>
      <c r="BL143" s="15" t="s">
        <v>142</v>
      </c>
      <c r="BM143" s="142" t="s">
        <v>446</v>
      </c>
    </row>
    <row r="144" spans="2:65" s="12" customFormat="1" ht="10.199999999999999">
      <c r="B144" s="144"/>
      <c r="D144" s="145" t="s">
        <v>144</v>
      </c>
      <c r="E144" s="146" t="s">
        <v>1</v>
      </c>
      <c r="F144" s="147" t="s">
        <v>441</v>
      </c>
      <c r="H144" s="148">
        <v>123.7</v>
      </c>
      <c r="I144" s="149"/>
      <c r="L144" s="144"/>
      <c r="M144" s="150"/>
      <c r="T144" s="151"/>
      <c r="AT144" s="146" t="s">
        <v>144</v>
      </c>
      <c r="AU144" s="146" t="s">
        <v>88</v>
      </c>
      <c r="AV144" s="12" t="s">
        <v>88</v>
      </c>
      <c r="AW144" s="12" t="s">
        <v>35</v>
      </c>
      <c r="AX144" s="12" t="s">
        <v>78</v>
      </c>
      <c r="AY144" s="146" t="s">
        <v>135</v>
      </c>
    </row>
    <row r="145" spans="2:65" s="13" customFormat="1" ht="10.199999999999999">
      <c r="B145" s="152"/>
      <c r="D145" s="145" t="s">
        <v>144</v>
      </c>
      <c r="E145" s="153" t="s">
        <v>1</v>
      </c>
      <c r="F145" s="154" t="s">
        <v>146</v>
      </c>
      <c r="H145" s="155">
        <v>123.7</v>
      </c>
      <c r="I145" s="156"/>
      <c r="L145" s="152"/>
      <c r="M145" s="157"/>
      <c r="T145" s="158"/>
      <c r="AT145" s="153" t="s">
        <v>144</v>
      </c>
      <c r="AU145" s="153" t="s">
        <v>88</v>
      </c>
      <c r="AV145" s="13" t="s">
        <v>142</v>
      </c>
      <c r="AW145" s="13" t="s">
        <v>35</v>
      </c>
      <c r="AX145" s="13" t="s">
        <v>86</v>
      </c>
      <c r="AY145" s="153" t="s">
        <v>135</v>
      </c>
    </row>
    <row r="146" spans="2:65" s="11" customFormat="1" ht="22.8" customHeight="1">
      <c r="B146" s="118"/>
      <c r="D146" s="119" t="s">
        <v>77</v>
      </c>
      <c r="E146" s="128" t="s">
        <v>261</v>
      </c>
      <c r="F146" s="128" t="s">
        <v>262</v>
      </c>
      <c r="I146" s="121"/>
      <c r="J146" s="129">
        <f>BK146</f>
        <v>0</v>
      </c>
      <c r="L146" s="118"/>
      <c r="M146" s="123"/>
      <c r="P146" s="124">
        <f>P147</f>
        <v>0</v>
      </c>
      <c r="R146" s="124">
        <f>R147</f>
        <v>0</v>
      </c>
      <c r="T146" s="125">
        <f>T147</f>
        <v>0</v>
      </c>
      <c r="AR146" s="119" t="s">
        <v>86</v>
      </c>
      <c r="AT146" s="126" t="s">
        <v>77</v>
      </c>
      <c r="AU146" s="126" t="s">
        <v>86</v>
      </c>
      <c r="AY146" s="119" t="s">
        <v>135</v>
      </c>
      <c r="BK146" s="127">
        <f>BK147</f>
        <v>0</v>
      </c>
    </row>
    <row r="147" spans="2:65" s="1" customFormat="1" ht="21.75" customHeight="1">
      <c r="B147" s="130"/>
      <c r="C147" s="131" t="s">
        <v>177</v>
      </c>
      <c r="D147" s="131" t="s">
        <v>137</v>
      </c>
      <c r="E147" s="132" t="s">
        <v>264</v>
      </c>
      <c r="F147" s="133" t="s">
        <v>265</v>
      </c>
      <c r="G147" s="134" t="s">
        <v>266</v>
      </c>
      <c r="H147" s="135">
        <v>136.29</v>
      </c>
      <c r="I147" s="136"/>
      <c r="J147" s="137">
        <f>ROUND(I147*H147,2)</f>
        <v>0</v>
      </c>
      <c r="K147" s="133" t="s">
        <v>141</v>
      </c>
      <c r="L147" s="30"/>
      <c r="M147" s="162" t="s">
        <v>1</v>
      </c>
      <c r="N147" s="163" t="s">
        <v>43</v>
      </c>
      <c r="O147" s="164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AR147" s="142" t="s">
        <v>142</v>
      </c>
      <c r="AT147" s="142" t="s">
        <v>137</v>
      </c>
      <c r="AU147" s="142" t="s">
        <v>88</v>
      </c>
      <c r="AY147" s="15" t="s">
        <v>135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86</v>
      </c>
      <c r="BK147" s="143">
        <f>ROUND(I147*H147,2)</f>
        <v>0</v>
      </c>
      <c r="BL147" s="15" t="s">
        <v>142</v>
      </c>
      <c r="BM147" s="142" t="s">
        <v>447</v>
      </c>
    </row>
    <row r="148" spans="2:65" s="1" customFormat="1" ht="6.9" customHeight="1">
      <c r="B148" s="42"/>
      <c r="C148" s="43"/>
      <c r="D148" s="43"/>
      <c r="E148" s="43"/>
      <c r="F148" s="43"/>
      <c r="G148" s="43"/>
      <c r="H148" s="43"/>
      <c r="I148" s="43"/>
      <c r="J148" s="43"/>
      <c r="K148" s="43"/>
      <c r="L148" s="30"/>
    </row>
  </sheetData>
  <autoFilter ref="C119:K147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001.12 - 1L 4,0-20</vt:lpstr>
      <vt:lpstr>007.01 - zlepšení podloží...</vt:lpstr>
      <vt:lpstr>007.03 - hospodářský prop...</vt:lpstr>
      <vt:lpstr>007.04 - trubní propustek...</vt:lpstr>
      <vt:lpstr>007.16 - samostatný sjezd...</vt:lpstr>
      <vt:lpstr>007.20 - Výhybna</vt:lpstr>
      <vt:lpstr>'001.12 - 1L 4,0-20'!Názvy_tisku</vt:lpstr>
      <vt:lpstr>'007.01 - zlepšení podloží...'!Názvy_tisku</vt:lpstr>
      <vt:lpstr>'007.03 - hospodářský prop...'!Názvy_tisku</vt:lpstr>
      <vt:lpstr>'007.04 - trubní propustek...'!Názvy_tisku</vt:lpstr>
      <vt:lpstr>'007.16 - samostatný sjezd...'!Názvy_tisku</vt:lpstr>
      <vt:lpstr>'007.20 - Výhybna'!Názvy_tisku</vt:lpstr>
      <vt:lpstr>'Rekapitulace stavby'!Názvy_tisku</vt:lpstr>
      <vt:lpstr>'001.12 - 1L 4,0-20'!Oblast_tisku</vt:lpstr>
      <vt:lpstr>'007.01 - zlepšení podloží...'!Oblast_tisku</vt:lpstr>
      <vt:lpstr>'007.03 - hospodářský prop...'!Oblast_tisku</vt:lpstr>
      <vt:lpstr>'007.04 - trubní propustek...'!Oblast_tisku</vt:lpstr>
      <vt:lpstr>'007.16 - samostatný sjezd...'!Oblast_tisku</vt:lpstr>
      <vt:lpstr>'007.20 - Výhybna'!Oblast_tisku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DESKTOP-UOT9UUB\Zalman</dc:creator>
  <cp:lastModifiedBy>Ondřej Schrötter</cp:lastModifiedBy>
  <dcterms:created xsi:type="dcterms:W3CDTF">2024-09-21T09:25:25Z</dcterms:created>
  <dcterms:modified xsi:type="dcterms:W3CDTF">2025-06-09T10:12:07Z</dcterms:modified>
</cp:coreProperties>
</file>