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_Sokolová_2025\012_VS_VZMR_ Oprava střechy pavilon A\DI\"/>
    </mc:Choice>
  </mc:AlternateContent>
  <xr:revisionPtr revIDLastSave="0" documentId="13_ncr:1_{D0348A29-1415-4FEB-A555-C520AEF539B2}" xr6:coauthVersionLast="47" xr6:coauthVersionMax="47" xr10:uidLastSave="{00000000-0000-0000-0000-000000000000}"/>
  <bookViews>
    <workbookView xWindow="-28908" yWindow="-108" windowWidth="29016" windowHeight="15816" xr2:uid="{867A58B8-D760-4E4A-96C6-43DF32552E64}"/>
  </bookViews>
  <sheets>
    <sheet name="List1" sheetId="1" r:id="rId1"/>
  </sheets>
  <definedNames>
    <definedName name="_xlnm._FilterDatabase" localSheetId="0" hidden="1">List1!$A$45:$H$119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11" i="1"/>
  <c r="F10" i="1"/>
  <c r="H98" i="1" l="1"/>
  <c r="H97" i="1"/>
  <c r="H96" i="1"/>
  <c r="H95" i="1"/>
  <c r="H118" i="1"/>
  <c r="F102" i="1"/>
  <c r="F103" i="1"/>
  <c r="H105" i="1"/>
  <c r="H94" i="1" l="1"/>
  <c r="F104" i="1"/>
  <c r="F100" i="1" s="1"/>
  <c r="H100" i="1" s="1"/>
  <c r="H116" i="1" l="1"/>
  <c r="H114" i="1"/>
  <c r="H112" i="1"/>
  <c r="AZ46" i="1"/>
  <c r="F82" i="1"/>
  <c r="H110" i="1"/>
  <c r="H109" i="1"/>
  <c r="H92" i="1"/>
  <c r="F90" i="1"/>
  <c r="F89" i="1"/>
  <c r="F83" i="1"/>
  <c r="F79" i="1"/>
  <c r="F78" i="1"/>
  <c r="F61" i="1"/>
  <c r="F58" i="1"/>
  <c r="F59" i="1"/>
  <c r="F57" i="1"/>
  <c r="F54" i="1"/>
  <c r="F53" i="1"/>
  <c r="F60" i="1"/>
  <c r="F68" i="1"/>
  <c r="F72" i="1"/>
  <c r="F71" i="1"/>
  <c r="F65" i="1"/>
  <c r="F64" i="1"/>
  <c r="F67" i="1" s="1"/>
  <c r="H111" i="1" l="1"/>
  <c r="F91" i="1"/>
  <c r="F88" i="1" s="1"/>
  <c r="H88" i="1" s="1"/>
  <c r="F84" i="1"/>
  <c r="F81" i="1" s="1"/>
  <c r="F86" i="1" s="1"/>
  <c r="H86" i="1" s="1"/>
  <c r="H108" i="1"/>
  <c r="F80" i="1"/>
  <c r="F75" i="1" s="1"/>
  <c r="H75" i="1" s="1"/>
  <c r="F62" i="1"/>
  <c r="F56" i="1" s="1"/>
  <c r="H56" i="1" s="1"/>
  <c r="F55" i="1"/>
  <c r="F51" i="1" s="1"/>
  <c r="H51" i="1" s="1"/>
  <c r="F66" i="1"/>
  <c r="F70" i="1" s="1"/>
  <c r="H70" i="1" s="1"/>
  <c r="H81" i="1" l="1"/>
  <c r="F85" i="1"/>
  <c r="H85" i="1" s="1"/>
  <c r="F107" i="1"/>
  <c r="H107" i="1" s="1"/>
  <c r="H99" i="1" s="1"/>
  <c r="F69" i="1"/>
  <c r="F63" i="1" s="1"/>
  <c r="F74" i="1" s="1"/>
  <c r="F73" i="1" s="1"/>
  <c r="H73" i="1" s="1"/>
  <c r="H63" i="1" l="1"/>
  <c r="F93" i="1" s="1"/>
  <c r="H93" i="1" s="1"/>
  <c r="H50" i="1" s="1"/>
  <c r="H49" i="1" s="1"/>
  <c r="H46" i="1" l="1"/>
</calcChain>
</file>

<file path=xl/sharedStrings.xml><?xml version="1.0" encoding="utf-8"?>
<sst xmlns="http://schemas.openxmlformats.org/spreadsheetml/2006/main" count="161" uniqueCount="127">
  <si>
    <t>Provedení povlakové krytiny střech plochých do 10° -ostatní práce provedení vrstvy textilní podkladní</t>
  </si>
  <si>
    <t>m2</t>
  </si>
  <si>
    <t>m</t>
  </si>
  <si>
    <t>Provedení povlakové krytiny střech plochých do 10° -ostatní práce provedení vrstvy textilní ochranné</t>
  </si>
  <si>
    <t>geotextilie netkaná separační, ochranná, filtrační, drenážní PP 300g/m2</t>
  </si>
  <si>
    <t>Kompl. dod. + mtž. hydroizolační folie tl. 2,0 mm</t>
  </si>
  <si>
    <t>Příplatek k povlakové krytině střech do 10° ZKD 10 mm násypu z hrubého kameniva</t>
  </si>
  <si>
    <t>%</t>
  </si>
  <si>
    <t>Odstranění násypu povlakové krytiny střech přes 10° tl přes 50 do 100 mm, z kameniva frakce 16 - 32</t>
  </si>
  <si>
    <t>Postupné odstranění násypu kameniva pro opětovné použití</t>
  </si>
  <si>
    <t>Přesun hmot procentní pro krytiny povlakové v objektech v přes 12 do 24 m</t>
  </si>
  <si>
    <t>Plocha střechy vč. atiky (910,972+65,195)*1,02</t>
  </si>
  <si>
    <t>Svislá část atiky (111,593+24,01)*0,6</t>
  </si>
  <si>
    <t>Součet</t>
  </si>
  <si>
    <t>Mezisoučet</t>
  </si>
  <si>
    <t xml:space="preserve">  -(111,593+24,01)*0,45</t>
  </si>
  <si>
    <t>995,690*2</t>
  </si>
  <si>
    <t>(1930,359+1077,052)*1,15</t>
  </si>
  <si>
    <t>(1,6+2,7)*2*2</t>
  </si>
  <si>
    <t>(2,2+1,7)*2*2</t>
  </si>
  <si>
    <t>(3,3+5,2)*2*2</t>
  </si>
  <si>
    <t>okapnice</t>
  </si>
  <si>
    <t>(111,593+24,01)</t>
  </si>
  <si>
    <t>(3,3+4,5)*2</t>
  </si>
  <si>
    <t>Povlakové krytiny střech do 10° z tvarovaných poplastovaných lišt délky 2 m okapnice široká rš 200 mm</t>
  </si>
  <si>
    <t>(111,593+24,01)*2</t>
  </si>
  <si>
    <t>(3,3+4,5)*2*2</t>
  </si>
  <si>
    <t>Odstranění povlakové krytiny střech do 10° z fólií položených volně vč. likvidace odpadu a přesunu suti</t>
  </si>
  <si>
    <t>Povlakové krytiny střech do 10° z tvarovaných poplastovaných lišt délky 2 m koutová rš 100 mm</t>
  </si>
  <si>
    <t>Provedení povlakové krytiny střech do 10° násypem z hrubého kameniva tl 50 mm</t>
  </si>
  <si>
    <t>Vč. dodávky materiálu, vč. opracování detailů prostupů potrubí a podpor skrz skladbu střechy</t>
  </si>
  <si>
    <t>ks</t>
  </si>
  <si>
    <t>Kompl. dod. + mtž. střešní vpusť s nástavcem a  kontrolní šachtou</t>
  </si>
  <si>
    <t>Vč. nezbytných manipulací s rozvody a vedením hrmosvodu</t>
  </si>
  <si>
    <t>Demontáž a zpětná nápisu „Nemocnice Náchod“ vč. ocelové konstrukce – pro opětovnou instalaci po dokončení oprav</t>
  </si>
  <si>
    <t>Demontáž a zpětná montáž stojanu vč. kamery - pro opětovnou instalaci po dokončení oprav</t>
  </si>
  <si>
    <t>soub.</t>
  </si>
  <si>
    <t>D</t>
  </si>
  <si>
    <t>Povlakové krytiny</t>
  </si>
  <si>
    <t>Práce a dodávky PSV</t>
  </si>
  <si>
    <t>Demontáže</t>
  </si>
  <si>
    <t>Izolace tepelné</t>
  </si>
  <si>
    <t>Odstranění tepelné izolace střech lepené  z polystyrenu nasáklého vodou tl přes 100 do 200 mm</t>
  </si>
  <si>
    <t>materiál určen pro další použítí - zpětnou pokládku</t>
  </si>
  <si>
    <t>SOUPIS PRACÍ</t>
  </si>
  <si>
    <t>Stavba:</t>
  </si>
  <si>
    <t>Objekt:</t>
  </si>
  <si>
    <t>Soupis:</t>
  </si>
  <si>
    <t>Místo:</t>
  </si>
  <si>
    <t>Datum:</t>
  </si>
  <si>
    <t>Zadavatel:</t>
  </si>
  <si>
    <t>Projektant:</t>
  </si>
  <si>
    <t>Uchazeč:</t>
  </si>
  <si>
    <t>Zpracovatel:</t>
  </si>
  <si>
    <t>Popis</t>
  </si>
  <si>
    <t>MJ</t>
  </si>
  <si>
    <t>Množství</t>
  </si>
  <si>
    <t>J.cena [CZK]</t>
  </si>
  <si>
    <t>Cena celkem [CZK]</t>
  </si>
  <si>
    <t>Náklady soupisu celkem</t>
  </si>
  <si>
    <t>-1</t>
  </si>
  <si>
    <t>Oprava skladby střešní konstrukce na pavilonu A</t>
  </si>
  <si>
    <t>Pavilon A</t>
  </si>
  <si>
    <t>Stavební část</t>
  </si>
  <si>
    <t>Náchod</t>
  </si>
  <si>
    <t>Nemocnice Náchod</t>
  </si>
  <si>
    <t>Vyplň údaj</t>
  </si>
  <si>
    <t>Přesun hmot procentní pro izolace tepelné v objektech v přes 12 do 24 m</t>
  </si>
  <si>
    <t>Vedlejší rozpočtové náklady</t>
  </si>
  <si>
    <t>3</t>
  </si>
  <si>
    <t>Zařízení staveniště</t>
  </si>
  <si>
    <t>kpl</t>
  </si>
  <si>
    <t>Poznámka k položce:_x000D_
cena zahrnuje např. vybavení staveniště (stavební buňky, sociální zařízení), oplocení, zabezpečení staveniště, označení tabulemi, osvětelní, připojení energií apod.</t>
  </si>
  <si>
    <t>4</t>
  </si>
  <si>
    <t>Územní vlivy</t>
  </si>
  <si>
    <t>Poznámka k položce:_x000D_
cena zahrnuje ztížené dopravní podmínky a vliv klimatických podmínek</t>
  </si>
  <si>
    <t>5</t>
  </si>
  <si>
    <t>Provozní vlivy</t>
  </si>
  <si>
    <t>Poznámka k položce:_x000D_
cena zahrnuje provoz investora, zabezpeční stavby pro pohyb klientů investora apod.</t>
  </si>
  <si>
    <t>Klempířské kce</t>
  </si>
  <si>
    <t>bm</t>
  </si>
  <si>
    <t>Demontáž a zpětná montáž klempířského prvku zhlaví atiky</t>
  </si>
  <si>
    <t>Dodávka a montáž klempířského prvku vnitřní roh z poplastovaného plechu, barva dle výběru investora</t>
  </si>
  <si>
    <t>Dodávka a montáž klempířského prvku vnější roh z poplastovaného plechu, barva dle výběru investora</t>
  </si>
  <si>
    <t>Dodávka a montáž tmelící lišty z poplastovaného plechu</t>
  </si>
  <si>
    <t>Měření těsnosti nové hydroizolace autorizovanou osobou + vystavení protokolu</t>
  </si>
  <si>
    <t>jiskrová zkouška</t>
  </si>
  <si>
    <t>1</t>
  </si>
  <si>
    <t>2</t>
  </si>
  <si>
    <t>7</t>
  </si>
  <si>
    <t>6</t>
  </si>
  <si>
    <t>8</t>
  </si>
  <si>
    <t>9</t>
  </si>
  <si>
    <t>10</t>
  </si>
  <si>
    <t>11</t>
  </si>
  <si>
    <t>12</t>
  </si>
  <si>
    <t>17</t>
  </si>
  <si>
    <t>18</t>
  </si>
  <si>
    <t>19</t>
  </si>
  <si>
    <t>20</t>
  </si>
  <si>
    <t>21</t>
  </si>
  <si>
    <t>22</t>
  </si>
  <si>
    <t>23</t>
  </si>
  <si>
    <t>24</t>
  </si>
  <si>
    <t>13</t>
  </si>
  <si>
    <t>14</t>
  </si>
  <si>
    <t>15</t>
  </si>
  <si>
    <t>16</t>
  </si>
  <si>
    <t>Montáž tepelné izolace střech plochých rohožemi, pásy, deskami, dílci, bloky kladenými volně jednovrstvá včetně doplněním 20% nového izolantu</t>
  </si>
  <si>
    <t>Cenová nabídka</t>
  </si>
  <si>
    <t>Oprava skladby střešní konstrukce na pavilonu A v ONN a. s.</t>
  </si>
  <si>
    <t>Popis výkonu</t>
  </si>
  <si>
    <t>Výše DPH v Kč*</t>
  </si>
  <si>
    <t>* Výše uvedené ceny budou tvořit přílohu smlouvy pro ONN a.s.</t>
  </si>
  <si>
    <t>**účastník vyplní pouze pole označená žlutou barvou</t>
  </si>
  <si>
    <t>Předmětem hodnocení je celková nabídková cena v Kč bez DPH.</t>
  </si>
  <si>
    <t>Hodnoty dopočítané vzorcem musí být zkontrolované uchazečem.</t>
  </si>
  <si>
    <t>Nabídková cena za předmět plnění ve specifikaci uvedené v zadávací dokumentaci ke shora uvedené veřejné zakázce na stavební práce</t>
  </si>
  <si>
    <r>
      <t xml:space="preserve">Celková nabídková cena v Kč bez DPH (součet)
</t>
    </r>
    <r>
      <rPr>
        <i/>
        <sz val="12"/>
        <rFont val="Arial"/>
        <family val="2"/>
        <charset val="238"/>
      </rPr>
      <t>údaj uvést do Krycího listu</t>
    </r>
    <r>
      <rPr>
        <b/>
        <sz val="12"/>
        <rFont val="Arial"/>
        <family val="2"/>
        <charset val="238"/>
      </rPr>
      <t xml:space="preserve"> *</t>
    </r>
  </si>
  <si>
    <r>
      <t xml:space="preserve">Celková nabídková cena v Kč s DPH (součet)
</t>
    </r>
    <r>
      <rPr>
        <i/>
        <sz val="12"/>
        <rFont val="Arial"/>
        <family val="2"/>
        <charset val="238"/>
      </rPr>
      <t>údaj uvést do Krycího listu</t>
    </r>
    <r>
      <rPr>
        <b/>
        <sz val="12"/>
        <rFont val="Arial"/>
        <family val="2"/>
        <charset val="238"/>
      </rPr>
      <t>*</t>
    </r>
  </si>
  <si>
    <t>Klempířské práce</t>
  </si>
  <si>
    <t>Cena celkem 
v Kč bez DPH</t>
  </si>
  <si>
    <t xml:space="preserve">
Povlakové krytiny</t>
  </si>
  <si>
    <t>…............................................................</t>
  </si>
  <si>
    <t xml:space="preserve">V….............dne….....................                     </t>
  </si>
  <si>
    <t>Podpis osoby oprávněné jednat za účastníka</t>
  </si>
  <si>
    <t>Příloha č. 2_Cenová nabídka_REVI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</si>
</sst>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dd\.mm\.yyyy"/>
    <numFmt numFmtId="166" formatCode="0.000"/>
  </numFmts>
  <fonts count="30" x14ac:knownFonts="1">
    <font>
      <sz val="11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rgb="FF0070C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color rgb="FF969696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960000"/>
      <name val="Arial"/>
      <family val="2"/>
      <charset val="238"/>
    </font>
    <font>
      <b/>
      <sz val="8"/>
      <name val="Arial"/>
      <family val="2"/>
      <charset val="238"/>
    </font>
    <font>
      <sz val="8"/>
      <color rgb="FF003366"/>
      <name val="Arial"/>
      <family val="2"/>
      <charset val="238"/>
    </font>
    <font>
      <sz val="12"/>
      <color rgb="FF003366"/>
      <name val="Arial"/>
      <family val="2"/>
      <charset val="238"/>
    </font>
    <font>
      <sz val="10"/>
      <color rgb="FF003366"/>
      <name val="Arial"/>
      <family val="2"/>
      <charset val="238"/>
    </font>
    <font>
      <sz val="8"/>
      <color rgb="FF505050"/>
      <name val="Arial"/>
      <family val="2"/>
      <charset val="238"/>
    </font>
    <font>
      <sz val="7"/>
      <color rgb="FF969696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9"/>
      <color rgb="FF0000FF"/>
      <name val="Arial"/>
      <family val="2"/>
      <charset val="238"/>
    </font>
    <font>
      <sz val="11"/>
      <color theme="4"/>
      <name val="Arial"/>
      <family val="2"/>
      <charset val="238"/>
    </font>
    <font>
      <strike/>
      <sz val="9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969696"/>
      </left>
      <right/>
      <top style="thin">
        <color auto="1"/>
      </top>
      <bottom style="hair">
        <color rgb="FF969696"/>
      </bottom>
      <diagonal/>
    </border>
    <border>
      <left/>
      <right/>
      <top style="thin">
        <color auto="1"/>
      </top>
      <bottom style="hair">
        <color rgb="FF969696"/>
      </bottom>
      <diagonal/>
    </border>
    <border>
      <left/>
      <right style="thin">
        <color auto="1"/>
      </right>
      <top style="thin">
        <color auto="1"/>
      </top>
      <bottom style="hair">
        <color rgb="FF969696"/>
      </bottom>
      <diagonal/>
    </border>
    <border>
      <left/>
      <right style="thin">
        <color auto="1"/>
      </right>
      <top/>
      <bottom/>
      <diagonal/>
    </border>
    <border>
      <left style="hair">
        <color rgb="FF969696"/>
      </left>
      <right style="thin">
        <color auto="1"/>
      </right>
      <top style="hair">
        <color rgb="FF969696"/>
      </top>
      <bottom style="hair">
        <color rgb="FF969696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7" fillId="3" borderId="11" xfId="0" applyFont="1" applyFill="1" applyBorder="1" applyAlignment="1">
      <alignment horizontal="center" wrapText="1"/>
    </xf>
    <xf numFmtId="3" fontId="8" fillId="4" borderId="12" xfId="0" applyNumberFormat="1" applyFont="1" applyFill="1" applyBorder="1" applyAlignment="1">
      <alignment horizontal="right" vertical="top"/>
    </xf>
    <xf numFmtId="3" fontId="8" fillId="4" borderId="13" xfId="0" applyNumberFormat="1" applyFont="1" applyFill="1" applyBorder="1" applyAlignment="1">
      <alignment horizontal="right" vertical="top"/>
    </xf>
    <xf numFmtId="3" fontId="8" fillId="4" borderId="15" xfId="0" applyNumberFormat="1" applyFont="1" applyFill="1" applyBorder="1" applyAlignment="1">
      <alignment horizontal="right" vertical="top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1" fillId="0" borderId="0" xfId="0" applyFont="1"/>
    <xf numFmtId="0" fontId="11" fillId="4" borderId="0" xfId="0" applyFont="1" applyFill="1" applyAlignment="1">
      <alignment horizontal="left"/>
    </xf>
    <xf numFmtId="0" fontId="10" fillId="5" borderId="0" xfId="0" applyFont="1" applyFill="1" applyAlignment="1">
      <alignment horizontal="right" vertical="top" wrapText="1"/>
    </xf>
    <xf numFmtId="3" fontId="11" fillId="5" borderId="0" xfId="0" applyNumberFormat="1" applyFont="1" applyFill="1" applyAlignment="1">
      <alignment horizontal="right" vertical="top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2" fillId="0" borderId="7" xfId="0" applyFont="1" applyBorder="1"/>
    <xf numFmtId="0" fontId="17" fillId="0" borderId="0" xfId="0" applyFont="1" applyAlignment="1">
      <alignment horizontal="left" vertical="center"/>
    </xf>
    <xf numFmtId="165" fontId="17" fillId="0" borderId="7" xfId="0" applyNumberFormat="1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4" fontId="19" fillId="0" borderId="7" xfId="0" applyNumberFormat="1" applyFont="1" applyBorder="1"/>
    <xf numFmtId="0" fontId="2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1" fillId="0" borderId="0" xfId="0" applyFont="1"/>
    <xf numFmtId="0" fontId="21" fillId="0" borderId="0" xfId="0" applyFont="1" applyProtection="1">
      <protection locked="0"/>
    </xf>
    <xf numFmtId="4" fontId="22" fillId="0" borderId="7" xfId="0" applyNumberFormat="1" applyFont="1" applyBorder="1"/>
    <xf numFmtId="0" fontId="23" fillId="0" borderId="0" xfId="0" applyFont="1" applyAlignment="1">
      <alignment horizontal="left"/>
    </xf>
    <xf numFmtId="4" fontId="23" fillId="0" borderId="7" xfId="0" applyNumberFormat="1" applyFont="1" applyBorder="1"/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vertical="center"/>
    </xf>
    <xf numFmtId="4" fontId="11" fillId="0" borderId="8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164" fontId="24" fillId="0" borderId="0" xfId="0" applyNumberFormat="1" applyFont="1" applyAlignment="1">
      <alignment vertical="center"/>
    </xf>
    <xf numFmtId="0" fontId="24" fillId="0" borderId="0" xfId="0" applyFont="1" applyAlignment="1" applyProtection="1">
      <alignment vertical="center"/>
      <protection locked="0"/>
    </xf>
    <xf numFmtId="0" fontId="24" fillId="0" borderId="7" xfId="0" applyFont="1" applyBorder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164" fontId="26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 vertical="center" wrapText="1"/>
    </xf>
    <xf numFmtId="4" fontId="11" fillId="0" borderId="7" xfId="0" applyNumberFormat="1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164" fontId="27" fillId="0" borderId="1" xfId="0" applyNumberFormat="1" applyFont="1" applyBorder="1" applyAlignment="1">
      <alignment vertical="center"/>
    </xf>
    <xf numFmtId="4" fontId="27" fillId="0" borderId="8" xfId="0" applyNumberFormat="1" applyFont="1" applyBorder="1" applyAlignment="1">
      <alignment vertical="center"/>
    </xf>
    <xf numFmtId="166" fontId="28" fillId="0" borderId="7" xfId="0" applyNumberFormat="1" applyFont="1" applyBorder="1"/>
    <xf numFmtId="0" fontId="12" fillId="0" borderId="0" xfId="0" applyFont="1" applyAlignment="1">
      <alignment wrapText="1"/>
    </xf>
    <xf numFmtId="0" fontId="12" fillId="0" borderId="0" xfId="0" applyFont="1"/>
    <xf numFmtId="166" fontId="12" fillId="0" borderId="0" xfId="0" applyNumberFormat="1" applyFont="1"/>
    <xf numFmtId="166" fontId="21" fillId="0" borderId="0" xfId="0" applyNumberFormat="1" applyFont="1"/>
    <xf numFmtId="4" fontId="11" fillId="0" borderId="1" xfId="0" applyNumberFormat="1" applyFont="1" applyBorder="1" applyAlignment="1" applyProtection="1">
      <alignment vertical="center"/>
      <protection locked="0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2" fillId="0" borderId="9" xfId="0" applyFont="1" applyBorder="1"/>
    <xf numFmtId="0" fontId="24" fillId="0" borderId="9" xfId="0" applyFont="1" applyBorder="1" applyAlignment="1">
      <alignment horizontal="left" vertical="center" wrapText="1"/>
    </xf>
    <xf numFmtId="0" fontId="2" fillId="0" borderId="10" xfId="0" applyFont="1" applyBorder="1"/>
    <xf numFmtId="0" fontId="2" fillId="5" borderId="0" xfId="0" applyFont="1" applyFill="1"/>
    <xf numFmtId="4" fontId="11" fillId="4" borderId="1" xfId="0" applyNumberFormat="1" applyFont="1" applyFill="1" applyBorder="1" applyAlignment="1" applyProtection="1">
      <alignment vertical="center"/>
      <protection locked="0"/>
    </xf>
    <xf numFmtId="4" fontId="27" fillId="4" borderId="1" xfId="0" applyNumberFormat="1" applyFont="1" applyFill="1" applyBorder="1" applyAlignment="1" applyProtection="1">
      <alignment vertical="center"/>
      <protection locked="0"/>
    </xf>
    <xf numFmtId="164" fontId="11" fillId="4" borderId="1" xfId="0" applyNumberFormat="1" applyFont="1" applyFill="1" applyBorder="1" applyAlignment="1" applyProtection="1">
      <alignment vertical="center"/>
      <protection locked="0"/>
    </xf>
    <xf numFmtId="0" fontId="11" fillId="5" borderId="0" xfId="0" applyFont="1" applyFill="1"/>
    <xf numFmtId="3" fontId="8" fillId="4" borderId="16" xfId="0" applyNumberFormat="1" applyFont="1" applyFill="1" applyBorder="1" applyAlignment="1">
      <alignment horizontal="right" vertical="top"/>
    </xf>
    <xf numFmtId="3" fontId="8" fillId="4" borderId="17" xfId="0" applyNumberFormat="1" applyFont="1" applyFill="1" applyBorder="1" applyAlignment="1">
      <alignment horizontal="right" vertical="top"/>
    </xf>
    <xf numFmtId="0" fontId="12" fillId="0" borderId="0" xfId="0" applyFont="1" applyAlignment="1">
      <alignment vertical="center"/>
    </xf>
    <xf numFmtId="0" fontId="13" fillId="5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left"/>
    </xf>
    <xf numFmtId="0" fontId="13" fillId="4" borderId="0" xfId="0" applyFont="1" applyFill="1" applyAlignment="1">
      <alignment horizontal="left" vertical="center"/>
    </xf>
    <xf numFmtId="0" fontId="11" fillId="4" borderId="0" xfId="0" applyFont="1" applyFill="1"/>
    <xf numFmtId="3" fontId="8" fillId="4" borderId="31" xfId="0" applyNumberFormat="1" applyFont="1" applyFill="1" applyBorder="1" applyAlignment="1">
      <alignment horizontal="right" vertical="top"/>
    </xf>
    <xf numFmtId="49" fontId="29" fillId="0" borderId="1" xfId="0" applyNumberFormat="1" applyFont="1" applyBorder="1" applyAlignment="1">
      <alignment horizontal="left" vertical="center" wrapText="1"/>
    </xf>
    <xf numFmtId="0" fontId="29" fillId="0" borderId="0" xfId="0" applyFont="1" applyAlignment="1">
      <alignment wrapText="1"/>
    </xf>
    <xf numFmtId="0" fontId="29" fillId="0" borderId="0" xfId="0" applyFont="1"/>
    <xf numFmtId="166" fontId="29" fillId="0" borderId="0" xfId="0" applyNumberFormat="1" applyFont="1"/>
    <xf numFmtId="4" fontId="29" fillId="0" borderId="8" xfId="0" applyNumberFormat="1" applyFont="1" applyBorder="1" applyAlignment="1">
      <alignment vertical="center"/>
    </xf>
    <xf numFmtId="4" fontId="29" fillId="0" borderId="1" xfId="0" applyNumberFormat="1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6" fillId="3" borderId="14" xfId="0" applyFont="1" applyFill="1" applyBorder="1" applyAlignment="1">
      <alignment horizontal="right" vertical="top" wrapText="1"/>
    </xf>
    <xf numFmtId="0" fontId="6" fillId="3" borderId="22" xfId="0" applyFont="1" applyFill="1" applyBorder="1" applyAlignment="1">
      <alignment horizontal="right" vertical="top" wrapText="1"/>
    </xf>
    <xf numFmtId="0" fontId="6" fillId="3" borderId="23" xfId="0" applyFont="1" applyFill="1" applyBorder="1" applyAlignment="1">
      <alignment horizontal="right" vertical="top" wrapText="1"/>
    </xf>
    <xf numFmtId="0" fontId="6" fillId="3" borderId="19" xfId="0" applyFont="1" applyFill="1" applyBorder="1" applyAlignment="1">
      <alignment horizontal="center" wrapText="1"/>
    </xf>
    <xf numFmtId="0" fontId="6" fillId="3" borderId="20" xfId="0" applyFont="1" applyFill="1" applyBorder="1" applyAlignment="1">
      <alignment horizontal="center" wrapText="1"/>
    </xf>
    <xf numFmtId="0" fontId="6" fillId="3" borderId="21" xfId="0" applyFont="1" applyFill="1" applyBorder="1" applyAlignment="1">
      <alignment horizontal="center" wrapText="1"/>
    </xf>
    <xf numFmtId="0" fontId="8" fillId="0" borderId="25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wrapText="1"/>
    </xf>
    <xf numFmtId="0" fontId="8" fillId="0" borderId="29" xfId="0" applyFont="1" applyBorder="1" applyAlignment="1">
      <alignment horizontal="left" wrapText="1"/>
    </xf>
    <xf numFmtId="0" fontId="8" fillId="0" borderId="30" xfId="0" applyFont="1" applyBorder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6" fillId="3" borderId="24" xfId="0" applyFont="1" applyFill="1" applyBorder="1" applyAlignment="1">
      <alignment horizontal="righ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4DD5B-E45F-43F6-A622-F7EF228E1811}">
  <dimension ref="A1:AZ119"/>
  <sheetViews>
    <sheetView tabSelected="1" zoomScaleNormal="100" workbookViewId="0">
      <selection activeCell="C1" sqref="C1"/>
    </sheetView>
  </sheetViews>
  <sheetFormatPr defaultColWidth="8.88671875" defaultRowHeight="13.8" x14ac:dyDescent="0.25"/>
  <cols>
    <col min="1" max="1" width="3.5546875" style="2" customWidth="1"/>
    <col min="2" max="2" width="3.6640625" style="2" customWidth="1"/>
    <col min="3" max="3" width="14.33203125" style="2" customWidth="1"/>
    <col min="4" max="4" width="25" style="2" customWidth="1"/>
    <col min="5" max="5" width="12.44140625" style="2" customWidth="1"/>
    <col min="6" max="6" width="21.33203125" style="2" customWidth="1"/>
    <col min="7" max="7" width="13.5546875" style="2" customWidth="1"/>
    <col min="8" max="8" width="19.109375" style="2" customWidth="1"/>
    <col min="9" max="16384" width="8.88671875" style="2"/>
  </cols>
  <sheetData>
    <row r="1" spans="1:8" x14ac:dyDescent="0.25">
      <c r="C1" s="1" t="s">
        <v>126</v>
      </c>
    </row>
    <row r="3" spans="1:8" ht="17.399999999999999" customHeight="1" x14ac:dyDescent="0.3">
      <c r="A3" s="4"/>
      <c r="B3" s="4"/>
      <c r="C3" s="102" t="s">
        <v>109</v>
      </c>
      <c r="D3" s="102"/>
      <c r="E3" s="102"/>
      <c r="F3" s="102"/>
      <c r="G3" s="4"/>
      <c r="H3" s="4"/>
    </row>
    <row r="4" spans="1:8" ht="17.399999999999999" customHeight="1" x14ac:dyDescent="0.3">
      <c r="A4" s="3"/>
      <c r="B4" s="3"/>
      <c r="C4" s="3"/>
      <c r="D4" s="3"/>
      <c r="E4" s="3"/>
      <c r="F4" s="3"/>
      <c r="G4" s="3"/>
      <c r="H4" s="3"/>
    </row>
    <row r="5" spans="1:8" ht="17.399999999999999" customHeight="1" x14ac:dyDescent="0.3">
      <c r="A5" s="5"/>
      <c r="B5" s="5"/>
      <c r="C5" s="101" t="s">
        <v>110</v>
      </c>
      <c r="D5" s="101"/>
      <c r="E5" s="101"/>
      <c r="F5" s="101"/>
      <c r="G5" s="5"/>
      <c r="H5" s="5"/>
    </row>
    <row r="6" spans="1:8" ht="17.399999999999999" customHeight="1" x14ac:dyDescent="0.3">
      <c r="A6" s="6"/>
      <c r="C6" s="6"/>
      <c r="D6" s="7"/>
      <c r="E6" s="7"/>
      <c r="F6" s="7"/>
      <c r="G6" s="7"/>
      <c r="H6" s="7"/>
    </row>
    <row r="7" spans="1:8" ht="28.2" customHeight="1" x14ac:dyDescent="0.25">
      <c r="A7" s="9"/>
      <c r="B7" s="9"/>
      <c r="C7" s="103" t="s">
        <v>117</v>
      </c>
      <c r="D7" s="103"/>
      <c r="E7" s="103"/>
      <c r="F7" s="103"/>
      <c r="G7" s="9"/>
      <c r="H7" s="9"/>
    </row>
    <row r="8" spans="1:8" ht="14.4" thickBot="1" x14ac:dyDescent="0.3">
      <c r="A8" s="8"/>
      <c r="B8" s="8"/>
      <c r="C8" s="8"/>
      <c r="D8" s="8"/>
      <c r="E8" s="8"/>
      <c r="F8" s="8"/>
      <c r="G8" s="8"/>
      <c r="H8" s="8"/>
    </row>
    <row r="9" spans="1:8" ht="63" customHeight="1" thickBot="1" x14ac:dyDescent="0.35">
      <c r="A9" s="8"/>
      <c r="B9" s="8"/>
      <c r="C9" s="110" t="s">
        <v>111</v>
      </c>
      <c r="D9" s="111"/>
      <c r="E9" s="112"/>
      <c r="F9" s="10" t="s">
        <v>121</v>
      </c>
    </row>
    <row r="10" spans="1:8" ht="32.4" customHeight="1" thickTop="1" x14ac:dyDescent="0.25">
      <c r="A10" s="8"/>
      <c r="B10" s="8"/>
      <c r="C10" s="113" t="s">
        <v>122</v>
      </c>
      <c r="D10" s="114"/>
      <c r="E10" s="115"/>
      <c r="F10" s="11">
        <f>K78</f>
        <v>0</v>
      </c>
    </row>
    <row r="11" spans="1:8" ht="32.4" customHeight="1" x14ac:dyDescent="0.25">
      <c r="A11" s="8"/>
      <c r="B11" s="8"/>
      <c r="C11" s="116" t="s">
        <v>120</v>
      </c>
      <c r="D11" s="117"/>
      <c r="E11" s="118"/>
      <c r="F11" s="12">
        <f>K79</f>
        <v>0</v>
      </c>
    </row>
    <row r="12" spans="1:8" ht="32.4" customHeight="1" x14ac:dyDescent="0.25">
      <c r="A12" s="8"/>
      <c r="B12" s="8"/>
      <c r="C12" s="116" t="s">
        <v>41</v>
      </c>
      <c r="D12" s="117"/>
      <c r="E12" s="118"/>
      <c r="F12" s="12">
        <f>K80</f>
        <v>0</v>
      </c>
    </row>
    <row r="13" spans="1:8" ht="32.4" customHeight="1" x14ac:dyDescent="0.25">
      <c r="A13" s="8"/>
      <c r="B13" s="8"/>
      <c r="C13" s="116" t="s">
        <v>40</v>
      </c>
      <c r="D13" s="117"/>
      <c r="E13" s="118"/>
      <c r="F13" s="12">
        <f>K81</f>
        <v>0</v>
      </c>
    </row>
    <row r="14" spans="1:8" ht="32.4" customHeight="1" thickBot="1" x14ac:dyDescent="0.3">
      <c r="A14" s="8"/>
      <c r="B14" s="8"/>
      <c r="C14" s="104" t="s">
        <v>68</v>
      </c>
      <c r="D14" s="105"/>
      <c r="E14" s="106"/>
      <c r="F14" s="87">
        <f>K82</f>
        <v>0</v>
      </c>
    </row>
    <row r="15" spans="1:8" ht="31.95" customHeight="1" thickBot="1" x14ac:dyDescent="0.3">
      <c r="C15" s="107" t="s">
        <v>118</v>
      </c>
      <c r="D15" s="108"/>
      <c r="E15" s="109"/>
      <c r="F15" s="88">
        <f>K89</f>
        <v>0</v>
      </c>
    </row>
    <row r="16" spans="1:8" ht="31.95" customHeight="1" thickBot="1" x14ac:dyDescent="0.3">
      <c r="C16" s="107" t="s">
        <v>112</v>
      </c>
      <c r="D16" s="108"/>
      <c r="E16" s="122"/>
      <c r="F16" s="13">
        <f>K90</f>
        <v>0</v>
      </c>
    </row>
    <row r="17" spans="1:9" ht="31.95" customHeight="1" thickBot="1" x14ac:dyDescent="0.3">
      <c r="C17" s="107" t="s">
        <v>119</v>
      </c>
      <c r="D17" s="108"/>
      <c r="E17" s="122"/>
      <c r="F17" s="94">
        <f>K91</f>
        <v>0</v>
      </c>
    </row>
    <row r="18" spans="1:9" s="82" customFormat="1" ht="16.2" customHeight="1" x14ac:dyDescent="0.25">
      <c r="C18" s="18"/>
      <c r="D18" s="19"/>
    </row>
    <row r="19" spans="1:9" ht="15" customHeight="1" x14ac:dyDescent="0.25">
      <c r="A19" s="89"/>
      <c r="B19" s="89"/>
      <c r="C19" s="89" t="s">
        <v>113</v>
      </c>
      <c r="D19" s="89"/>
      <c r="E19" s="89"/>
      <c r="F19" s="89"/>
    </row>
    <row r="20" spans="1:9" ht="15" customHeight="1" x14ac:dyDescent="0.25">
      <c r="A20" s="14"/>
      <c r="B20" s="14"/>
      <c r="C20" s="14"/>
      <c r="D20" s="14"/>
      <c r="E20" s="14"/>
      <c r="F20" s="14"/>
    </row>
    <row r="21" spans="1:9" ht="15" customHeight="1" x14ac:dyDescent="0.25">
      <c r="A21" s="90"/>
      <c r="B21" s="90"/>
      <c r="C21" s="91" t="s">
        <v>114</v>
      </c>
      <c r="D21" s="92"/>
      <c r="E21" s="92"/>
      <c r="F21" s="14"/>
    </row>
    <row r="22" spans="1:9" ht="15" customHeight="1" x14ac:dyDescent="0.25">
      <c r="A22" s="14"/>
      <c r="B22" s="14"/>
      <c r="C22" s="14"/>
      <c r="D22" s="14"/>
      <c r="E22" s="14"/>
      <c r="F22" s="14"/>
    </row>
    <row r="23" spans="1:9" ht="15" customHeight="1" x14ac:dyDescent="0.25">
      <c r="A23" s="14"/>
      <c r="B23" s="14"/>
      <c r="C23" s="15" t="s">
        <v>115</v>
      </c>
      <c r="D23" s="14"/>
      <c r="E23" s="14"/>
      <c r="F23" s="14"/>
    </row>
    <row r="24" spans="1:9" ht="15" customHeight="1" x14ac:dyDescent="0.25">
      <c r="A24" s="14"/>
      <c r="B24" s="14"/>
      <c r="C24" s="15"/>
      <c r="D24" s="14"/>
      <c r="E24" s="14"/>
      <c r="F24" s="14"/>
    </row>
    <row r="25" spans="1:9" ht="15" customHeight="1" x14ac:dyDescent="0.25">
      <c r="A25" s="14"/>
      <c r="B25" s="14"/>
      <c r="C25" s="14" t="s">
        <v>116</v>
      </c>
      <c r="D25" s="14"/>
      <c r="E25" s="14"/>
      <c r="F25" s="14"/>
    </row>
    <row r="26" spans="1:9" ht="15" customHeight="1" x14ac:dyDescent="0.25">
      <c r="A26" s="16"/>
      <c r="B26" s="16"/>
      <c r="C26" s="16"/>
      <c r="D26" s="16"/>
      <c r="E26" s="16"/>
      <c r="F26" s="16"/>
    </row>
    <row r="27" spans="1:9" ht="15" customHeight="1" x14ac:dyDescent="0.25">
      <c r="A27" s="86"/>
      <c r="B27" s="86"/>
      <c r="C27" s="17" t="s">
        <v>124</v>
      </c>
      <c r="D27" s="86"/>
      <c r="E27" s="93" t="s">
        <v>123</v>
      </c>
      <c r="F27" s="93"/>
    </row>
    <row r="28" spans="1:9" ht="15" customHeight="1" x14ac:dyDescent="0.25">
      <c r="A28" s="16"/>
      <c r="B28" s="16"/>
      <c r="C28" s="16"/>
      <c r="D28" s="16"/>
      <c r="E28" s="93" t="s">
        <v>125</v>
      </c>
      <c r="F28" s="93"/>
    </row>
    <row r="29" spans="1:9" ht="15" customHeight="1" x14ac:dyDescent="0.25">
      <c r="C29" s="18"/>
      <c r="D29" s="18"/>
      <c r="E29" s="19"/>
    </row>
    <row r="30" spans="1:9" s="20" customFormat="1" ht="6.9" customHeight="1" x14ac:dyDescent="0.3">
      <c r="A30" s="21"/>
      <c r="B30" s="21"/>
      <c r="C30" s="21"/>
      <c r="D30" s="21"/>
      <c r="E30" s="21"/>
      <c r="F30" s="21"/>
      <c r="G30" s="21"/>
      <c r="H30" s="21"/>
      <c r="I30" s="22"/>
    </row>
    <row r="31" spans="1:9" s="20" customFormat="1" ht="24.9" customHeight="1" x14ac:dyDescent="0.3">
      <c r="A31" s="23" t="s">
        <v>44</v>
      </c>
      <c r="H31" s="24"/>
    </row>
    <row r="32" spans="1:9" s="20" customFormat="1" ht="6.9" customHeight="1" x14ac:dyDescent="0.3">
      <c r="H32" s="24"/>
    </row>
    <row r="33" spans="1:52" s="20" customFormat="1" ht="12" customHeight="1" x14ac:dyDescent="0.3">
      <c r="A33" s="25" t="s">
        <v>45</v>
      </c>
      <c r="H33" s="24"/>
    </row>
    <row r="34" spans="1:52" s="20" customFormat="1" ht="16.5" customHeight="1" x14ac:dyDescent="0.3">
      <c r="C34" s="119" t="s">
        <v>61</v>
      </c>
      <c r="D34" s="119"/>
      <c r="E34" s="119"/>
      <c r="F34" s="119"/>
      <c r="H34" s="24"/>
    </row>
    <row r="35" spans="1:52" ht="12" customHeight="1" x14ac:dyDescent="0.25">
      <c r="A35" s="25" t="s">
        <v>46</v>
      </c>
      <c r="H35" s="26"/>
    </row>
    <row r="36" spans="1:52" s="20" customFormat="1" ht="16.5" customHeight="1" x14ac:dyDescent="0.3">
      <c r="C36" s="119" t="s">
        <v>62</v>
      </c>
      <c r="D36" s="119"/>
      <c r="E36" s="119"/>
      <c r="F36" s="119"/>
      <c r="H36" s="24"/>
    </row>
    <row r="37" spans="1:52" s="20" customFormat="1" ht="12" customHeight="1" x14ac:dyDescent="0.3">
      <c r="A37" s="25" t="s">
        <v>47</v>
      </c>
      <c r="H37" s="24"/>
    </row>
    <row r="38" spans="1:52" s="20" customFormat="1" ht="16.5" customHeight="1" x14ac:dyDescent="0.3">
      <c r="C38" s="120" t="s">
        <v>63</v>
      </c>
      <c r="D38" s="121"/>
      <c r="E38" s="121"/>
      <c r="F38" s="121"/>
      <c r="H38" s="24"/>
    </row>
    <row r="39" spans="1:52" s="20" customFormat="1" ht="6.9" customHeight="1" x14ac:dyDescent="0.3">
      <c r="H39" s="24"/>
    </row>
    <row r="40" spans="1:52" s="20" customFormat="1" ht="12" customHeight="1" x14ac:dyDescent="0.3">
      <c r="A40" s="25" t="s">
        <v>48</v>
      </c>
      <c r="D40" s="27" t="s">
        <v>64</v>
      </c>
      <c r="G40" s="25" t="s">
        <v>49</v>
      </c>
      <c r="H40" s="28"/>
    </row>
    <row r="41" spans="1:52" s="20" customFormat="1" ht="6.9" customHeight="1" x14ac:dyDescent="0.3">
      <c r="H41" s="24"/>
    </row>
    <row r="42" spans="1:52" s="20" customFormat="1" ht="15.15" customHeight="1" x14ac:dyDescent="0.3">
      <c r="A42" s="25" t="s">
        <v>50</v>
      </c>
      <c r="D42" s="27" t="s">
        <v>65</v>
      </c>
      <c r="G42" s="25" t="s">
        <v>51</v>
      </c>
      <c r="H42" s="29"/>
    </row>
    <row r="43" spans="1:52" s="20" customFormat="1" ht="15.15" customHeight="1" x14ac:dyDescent="0.3">
      <c r="A43" s="25" t="s">
        <v>52</v>
      </c>
      <c r="D43" s="27" t="s">
        <v>66</v>
      </c>
      <c r="G43" s="25" t="s">
        <v>53</v>
      </c>
      <c r="H43" s="29"/>
    </row>
    <row r="44" spans="1:52" s="20" customFormat="1" ht="10.35" customHeight="1" x14ac:dyDescent="0.3">
      <c r="H44" s="24"/>
    </row>
    <row r="45" spans="1:52" s="30" customFormat="1" ht="29.25" customHeight="1" x14ac:dyDescent="0.3">
      <c r="A45" s="31"/>
      <c r="B45" s="32"/>
      <c r="C45" s="32"/>
      <c r="D45" s="32" t="s">
        <v>54</v>
      </c>
      <c r="E45" s="32" t="s">
        <v>55</v>
      </c>
      <c r="F45" s="32" t="s">
        <v>56</v>
      </c>
      <c r="G45" s="32" t="s">
        <v>57</v>
      </c>
      <c r="H45" s="33" t="s">
        <v>58</v>
      </c>
    </row>
    <row r="46" spans="1:52" s="20" customFormat="1" ht="22.95" customHeight="1" x14ac:dyDescent="0.3">
      <c r="A46" s="34" t="s">
        <v>59</v>
      </c>
      <c r="H46" s="35">
        <f>SUBTOTAL(9,H47:H117)</f>
        <v>0</v>
      </c>
      <c r="AI46" s="36" t="s">
        <v>37</v>
      </c>
      <c r="AJ46" s="36" t="s">
        <v>60</v>
      </c>
      <c r="AZ46" s="37">
        <f>AZ47+AZ1083+AZ2028+AZ2032</f>
        <v>0</v>
      </c>
    </row>
    <row r="47" spans="1:52" ht="6.9" customHeight="1" x14ac:dyDescent="0.25">
      <c r="H47" s="26"/>
    </row>
    <row r="48" spans="1:52" ht="15.15" customHeight="1" x14ac:dyDescent="0.25">
      <c r="H48" s="26"/>
    </row>
    <row r="49" spans="1:8" ht="33" customHeight="1" x14ac:dyDescent="0.25">
      <c r="B49" s="38"/>
      <c r="C49" s="39"/>
      <c r="D49" s="39" t="s">
        <v>39</v>
      </c>
      <c r="E49" s="40"/>
      <c r="F49" s="40"/>
      <c r="G49" s="41"/>
      <c r="H49" s="42">
        <f>SUBTOTAL(9,H50:H118)</f>
        <v>0</v>
      </c>
    </row>
    <row r="50" spans="1:8" ht="29.25" customHeight="1" x14ac:dyDescent="0.25">
      <c r="B50" s="38"/>
      <c r="C50" s="43"/>
      <c r="D50" s="43" t="s">
        <v>38</v>
      </c>
      <c r="E50" s="40"/>
      <c r="F50" s="40"/>
      <c r="G50" s="41"/>
      <c r="H50" s="44">
        <f>SUBTOTAL(9,H51:H93)</f>
        <v>0</v>
      </c>
    </row>
    <row r="51" spans="1:8" ht="48.75" customHeight="1" x14ac:dyDescent="0.25">
      <c r="A51" s="45"/>
      <c r="B51" s="45"/>
      <c r="C51" s="46" t="s">
        <v>87</v>
      </c>
      <c r="D51" s="47" t="s">
        <v>24</v>
      </c>
      <c r="E51" s="48" t="s">
        <v>2</v>
      </c>
      <c r="F51" s="49">
        <f>F55</f>
        <v>151.203</v>
      </c>
      <c r="G51" s="83"/>
      <c r="H51" s="50">
        <f>ROUND(G51*F51,2)</f>
        <v>0</v>
      </c>
    </row>
    <row r="52" spans="1:8" x14ac:dyDescent="0.25">
      <c r="A52" s="51"/>
      <c r="B52" s="52"/>
      <c r="C52" s="53"/>
      <c r="D52" s="54" t="s">
        <v>21</v>
      </c>
      <c r="E52" s="51"/>
      <c r="F52" s="55"/>
      <c r="G52" s="56"/>
      <c r="H52" s="57"/>
    </row>
    <row r="53" spans="1:8" x14ac:dyDescent="0.25">
      <c r="A53" s="51"/>
      <c r="B53" s="52"/>
      <c r="C53" s="53"/>
      <c r="D53" s="54" t="s">
        <v>22</v>
      </c>
      <c r="E53" s="51"/>
      <c r="F53" s="55">
        <f>(111.593+24.01)</f>
        <v>135.60300000000001</v>
      </c>
      <c r="G53" s="56"/>
      <c r="H53" s="57"/>
    </row>
    <row r="54" spans="1:8" x14ac:dyDescent="0.25">
      <c r="A54" s="51"/>
      <c r="B54" s="52"/>
      <c r="C54" s="53"/>
      <c r="D54" s="54" t="s">
        <v>23</v>
      </c>
      <c r="E54" s="51"/>
      <c r="F54" s="55">
        <f>(3.3+4.5)*2</f>
        <v>15.6</v>
      </c>
      <c r="G54" s="56"/>
      <c r="H54" s="57"/>
    </row>
    <row r="55" spans="1:8" x14ac:dyDescent="0.25">
      <c r="A55" s="51"/>
      <c r="B55" s="52"/>
      <c r="C55" s="53"/>
      <c r="D55" s="58" t="s">
        <v>13</v>
      </c>
      <c r="E55" s="59"/>
      <c r="F55" s="60">
        <f>SUM(F53:F54)</f>
        <v>151.203</v>
      </c>
      <c r="G55" s="56"/>
      <c r="H55" s="57"/>
    </row>
    <row r="56" spans="1:8" ht="34.200000000000003" x14ac:dyDescent="0.25">
      <c r="A56" s="45"/>
      <c r="B56" s="45"/>
      <c r="C56" s="46" t="s">
        <v>88</v>
      </c>
      <c r="D56" s="47" t="s">
        <v>28</v>
      </c>
      <c r="E56" s="48"/>
      <c r="F56" s="49">
        <f>F62</f>
        <v>369.20600000000002</v>
      </c>
      <c r="G56" s="83"/>
      <c r="H56" s="50">
        <f>ROUND(G56*F56,2)</f>
        <v>0</v>
      </c>
    </row>
    <row r="57" spans="1:8" x14ac:dyDescent="0.25">
      <c r="A57" s="61"/>
      <c r="B57" s="52"/>
      <c r="C57" s="62"/>
      <c r="D57" s="54" t="s">
        <v>25</v>
      </c>
      <c r="E57" s="51"/>
      <c r="F57" s="55">
        <f>(111.593+24.01)*2</f>
        <v>271.20600000000002</v>
      </c>
      <c r="G57" s="56"/>
      <c r="H57" s="63"/>
    </row>
    <row r="58" spans="1:8" x14ac:dyDescent="0.25">
      <c r="A58" s="61"/>
      <c r="B58" s="52"/>
      <c r="C58" s="62"/>
      <c r="D58" s="54" t="s">
        <v>18</v>
      </c>
      <c r="E58" s="51"/>
      <c r="F58" s="55">
        <f>(1.6+2.7)*2*2</f>
        <v>17.200000000000003</v>
      </c>
      <c r="G58" s="56"/>
      <c r="H58" s="63"/>
    </row>
    <row r="59" spans="1:8" x14ac:dyDescent="0.25">
      <c r="A59" s="61"/>
      <c r="B59" s="52"/>
      <c r="C59" s="62"/>
      <c r="D59" s="54" t="s">
        <v>19</v>
      </c>
      <c r="E59" s="51"/>
      <c r="F59" s="55">
        <f>(2.2+1.7)*2*2</f>
        <v>15.600000000000001</v>
      </c>
      <c r="G59" s="56"/>
      <c r="H59" s="63"/>
    </row>
    <row r="60" spans="1:8" x14ac:dyDescent="0.25">
      <c r="A60" s="61"/>
      <c r="B60" s="52"/>
      <c r="C60" s="62"/>
      <c r="D60" s="54" t="s">
        <v>20</v>
      </c>
      <c r="E60" s="51"/>
      <c r="F60" s="55">
        <f>(3.3+5.2)*2*2</f>
        <v>34</v>
      </c>
      <c r="G60" s="56"/>
      <c r="H60" s="63"/>
    </row>
    <row r="61" spans="1:8" x14ac:dyDescent="0.25">
      <c r="A61" s="61"/>
      <c r="B61" s="52"/>
      <c r="C61" s="62"/>
      <c r="D61" s="54" t="s">
        <v>26</v>
      </c>
      <c r="E61" s="51"/>
      <c r="F61" s="55">
        <f>(3.3+4.5)*2*2</f>
        <v>31.2</v>
      </c>
      <c r="G61" s="56"/>
      <c r="H61" s="63"/>
    </row>
    <row r="62" spans="1:8" x14ac:dyDescent="0.25">
      <c r="A62" s="51"/>
      <c r="B62" s="52"/>
      <c r="C62" s="53"/>
      <c r="D62" s="58" t="s">
        <v>13</v>
      </c>
      <c r="E62" s="59"/>
      <c r="F62" s="60">
        <f>SUM(F57:F61)</f>
        <v>369.20600000000002</v>
      </c>
      <c r="G62" s="56"/>
      <c r="H62" s="57"/>
    </row>
    <row r="63" spans="1:8" ht="45.6" x14ac:dyDescent="0.25">
      <c r="A63" s="45"/>
      <c r="B63" s="45"/>
      <c r="C63" s="46" t="s">
        <v>69</v>
      </c>
      <c r="D63" s="47" t="s">
        <v>0</v>
      </c>
      <c r="E63" s="48" t="s">
        <v>1</v>
      </c>
      <c r="F63" s="49">
        <f>F69</f>
        <v>1930.3593299999998</v>
      </c>
      <c r="G63" s="83"/>
      <c r="H63" s="50">
        <f>ROUND(G63*F63,2)</f>
        <v>0</v>
      </c>
    </row>
    <row r="64" spans="1:8" ht="25.95" customHeight="1" x14ac:dyDescent="0.25">
      <c r="A64" s="51"/>
      <c r="B64" s="52"/>
      <c r="C64" s="53"/>
      <c r="D64" s="54" t="s">
        <v>11</v>
      </c>
      <c r="E64" s="51"/>
      <c r="F64" s="55">
        <f>(910.972+65.195)*1.02</f>
        <v>995.69033999999988</v>
      </c>
      <c r="G64" s="56"/>
      <c r="H64" s="57"/>
    </row>
    <row r="65" spans="1:8" ht="20.399999999999999" x14ac:dyDescent="0.25">
      <c r="A65" s="51"/>
      <c r="B65" s="52"/>
      <c r="C65" s="53"/>
      <c r="D65" s="54" t="s">
        <v>12</v>
      </c>
      <c r="E65" s="51"/>
      <c r="F65" s="55">
        <f xml:space="preserve"> (111.593+24.01)*0.6</f>
        <v>81.361800000000002</v>
      </c>
      <c r="G65" s="56"/>
      <c r="H65" s="57"/>
    </row>
    <row r="66" spans="1:8" x14ac:dyDescent="0.25">
      <c r="A66" s="51"/>
      <c r="B66" s="52"/>
      <c r="C66" s="53"/>
      <c r="D66" s="58" t="s">
        <v>14</v>
      </c>
      <c r="E66" s="59"/>
      <c r="F66" s="60">
        <f>SUM(F64:F65)</f>
        <v>1077.0521399999998</v>
      </c>
      <c r="G66" s="56"/>
      <c r="H66" s="57"/>
    </row>
    <row r="67" spans="1:8" x14ac:dyDescent="0.25">
      <c r="A67" s="51"/>
      <c r="B67" s="52"/>
      <c r="C67" s="53"/>
      <c r="D67" s="54" t="s">
        <v>16</v>
      </c>
      <c r="E67" s="51"/>
      <c r="F67" s="55">
        <f>F64*2</f>
        <v>1991.3806799999998</v>
      </c>
      <c r="G67" s="56"/>
      <c r="H67" s="57"/>
    </row>
    <row r="68" spans="1:8" x14ac:dyDescent="0.25">
      <c r="A68" s="51"/>
      <c r="B68" s="52"/>
      <c r="C68" s="53"/>
      <c r="D68" s="54" t="s">
        <v>15</v>
      </c>
      <c r="E68" s="51"/>
      <c r="F68" s="55">
        <f>-(111.593+24.01)*0.45</f>
        <v>-61.021350000000005</v>
      </c>
      <c r="G68" s="56"/>
      <c r="H68" s="57"/>
    </row>
    <row r="69" spans="1:8" x14ac:dyDescent="0.25">
      <c r="A69" s="51"/>
      <c r="B69" s="52"/>
      <c r="C69" s="53"/>
      <c r="D69" s="58" t="s">
        <v>13</v>
      </c>
      <c r="E69" s="59"/>
      <c r="F69" s="60">
        <f>SUM(F67:F68)</f>
        <v>1930.3593299999998</v>
      </c>
      <c r="G69" s="56"/>
      <c r="H69" s="57"/>
    </row>
    <row r="70" spans="1:8" ht="45.6" x14ac:dyDescent="0.25">
      <c r="A70" s="45"/>
      <c r="B70" s="45"/>
      <c r="C70" s="46" t="s">
        <v>73</v>
      </c>
      <c r="D70" s="47" t="s">
        <v>3</v>
      </c>
      <c r="E70" s="48" t="s">
        <v>1</v>
      </c>
      <c r="F70" s="49">
        <f>F66</f>
        <v>1077.0521399999998</v>
      </c>
      <c r="G70" s="83"/>
      <c r="H70" s="50">
        <f>ROUND(G70*F70,2)</f>
        <v>0</v>
      </c>
    </row>
    <row r="71" spans="1:8" ht="36" customHeight="1" x14ac:dyDescent="0.25">
      <c r="A71" s="51"/>
      <c r="B71" s="52"/>
      <c r="C71" s="53"/>
      <c r="D71" s="54" t="s">
        <v>11</v>
      </c>
      <c r="E71" s="51"/>
      <c r="F71" s="55">
        <f>(910.972+65.195)*1.02</f>
        <v>995.69033999999988</v>
      </c>
      <c r="G71" s="56"/>
      <c r="H71" s="57"/>
    </row>
    <row r="72" spans="1:8" x14ac:dyDescent="0.25">
      <c r="A72" s="51"/>
      <c r="B72" s="52"/>
      <c r="C72" s="53"/>
      <c r="D72" s="54" t="s">
        <v>15</v>
      </c>
      <c r="E72" s="51"/>
      <c r="F72" s="55">
        <f>-(111.593+24.01)*0.45</f>
        <v>-61.021350000000005</v>
      </c>
      <c r="G72" s="56"/>
      <c r="H72" s="57"/>
    </row>
    <row r="73" spans="1:8" ht="34.200000000000003" x14ac:dyDescent="0.25">
      <c r="A73" s="64"/>
      <c r="B73" s="64"/>
      <c r="C73" s="65" t="s">
        <v>76</v>
      </c>
      <c r="D73" s="66" t="s">
        <v>4</v>
      </c>
      <c r="E73" s="67" t="s">
        <v>1</v>
      </c>
      <c r="F73" s="68">
        <f>F74</f>
        <v>3458.5231904999991</v>
      </c>
      <c r="G73" s="84"/>
      <c r="H73" s="69">
        <f>ROUND(G73*F73,2)</f>
        <v>0</v>
      </c>
    </row>
    <row r="74" spans="1:8" x14ac:dyDescent="0.25">
      <c r="A74" s="51"/>
      <c r="B74" s="52"/>
      <c r="C74" s="53"/>
      <c r="D74" s="54" t="s">
        <v>17</v>
      </c>
      <c r="E74" s="51"/>
      <c r="F74" s="55">
        <f>(F63+F70)*1.15</f>
        <v>3458.5231904999991</v>
      </c>
      <c r="G74" s="56"/>
      <c r="H74" s="57"/>
    </row>
    <row r="75" spans="1:8" ht="32.4" customHeight="1" x14ac:dyDescent="0.25">
      <c r="A75" s="45"/>
      <c r="B75" s="45"/>
      <c r="C75" s="46" t="s">
        <v>90</v>
      </c>
      <c r="D75" s="47" t="s">
        <v>5</v>
      </c>
      <c r="E75" s="48" t="s">
        <v>1</v>
      </c>
      <c r="F75" s="49">
        <f>F80</f>
        <v>1077.0521399999998</v>
      </c>
      <c r="G75" s="83"/>
      <c r="H75" s="50">
        <f>ROUND(G75*F75,2)</f>
        <v>0</v>
      </c>
    </row>
    <row r="76" spans="1:8" ht="30.6" customHeight="1" x14ac:dyDescent="0.25">
      <c r="A76" s="51"/>
      <c r="B76" s="52"/>
      <c r="C76" s="53"/>
      <c r="D76" s="54" t="s">
        <v>30</v>
      </c>
      <c r="E76" s="51"/>
      <c r="F76" s="55"/>
      <c r="G76" s="56"/>
      <c r="H76" s="57"/>
    </row>
    <row r="77" spans="1:8" ht="27" customHeight="1" x14ac:dyDescent="0.25">
      <c r="A77" s="51"/>
      <c r="B77" s="52"/>
      <c r="C77" s="53"/>
      <c r="D77" s="54" t="s">
        <v>33</v>
      </c>
      <c r="E77" s="51"/>
      <c r="F77" s="55"/>
      <c r="G77" s="56"/>
      <c r="H77" s="57"/>
    </row>
    <row r="78" spans="1:8" ht="25.2" customHeight="1" x14ac:dyDescent="0.25">
      <c r="A78" s="61"/>
      <c r="B78" s="52"/>
      <c r="C78" s="62"/>
      <c r="D78" s="54" t="s">
        <v>11</v>
      </c>
      <c r="E78" s="51"/>
      <c r="F78" s="55">
        <f>(910.972+65.195)*1.02</f>
        <v>995.69033999999988</v>
      </c>
      <c r="G78" s="56"/>
      <c r="H78" s="63"/>
    </row>
    <row r="79" spans="1:8" ht="20.399999999999999" x14ac:dyDescent="0.25">
      <c r="A79" s="61"/>
      <c r="B79" s="52"/>
      <c r="C79" s="62"/>
      <c r="D79" s="54" t="s">
        <v>12</v>
      </c>
      <c r="E79" s="51"/>
      <c r="F79" s="55">
        <f xml:space="preserve"> (111.593+24.01)*0.6</f>
        <v>81.361800000000002</v>
      </c>
      <c r="G79" s="56"/>
      <c r="H79" s="63"/>
    </row>
    <row r="80" spans="1:8" x14ac:dyDescent="0.25">
      <c r="A80" s="61"/>
      <c r="B80" s="52"/>
      <c r="C80" s="62"/>
      <c r="D80" s="58" t="s">
        <v>13</v>
      </c>
      <c r="E80" s="59"/>
      <c r="F80" s="60">
        <f>SUM(F78:F79)</f>
        <v>1077.0521399999998</v>
      </c>
      <c r="G80" s="56"/>
      <c r="H80" s="63"/>
    </row>
    <row r="81" spans="1:8" ht="34.200000000000003" x14ac:dyDescent="0.25">
      <c r="A81" s="45"/>
      <c r="B81" s="45"/>
      <c r="C81" s="46" t="s">
        <v>89</v>
      </c>
      <c r="D81" s="47" t="s">
        <v>29</v>
      </c>
      <c r="E81" s="48" t="s">
        <v>1</v>
      </c>
      <c r="F81" s="49">
        <f>F84</f>
        <v>934.66865000000007</v>
      </c>
      <c r="G81" s="83"/>
      <c r="H81" s="50">
        <f>ROUND(G81*F81,2)</f>
        <v>0</v>
      </c>
    </row>
    <row r="82" spans="1:8" x14ac:dyDescent="0.25">
      <c r="A82" s="51"/>
      <c r="B82" s="52"/>
      <c r="C82" s="53"/>
      <c r="D82" s="54">
        <v>995.69</v>
      </c>
      <c r="E82" s="51"/>
      <c r="F82" s="55">
        <f>995.69</f>
        <v>995.69</v>
      </c>
      <c r="G82" s="56"/>
      <c r="H82" s="57"/>
    </row>
    <row r="83" spans="1:8" x14ac:dyDescent="0.25">
      <c r="A83" s="51"/>
      <c r="B83" s="52"/>
      <c r="C83" s="53"/>
      <c r="D83" s="54" t="s">
        <v>15</v>
      </c>
      <c r="E83" s="51"/>
      <c r="F83" s="55">
        <f>-(111.593+24.01)*0.45</f>
        <v>-61.021350000000005</v>
      </c>
      <c r="G83" s="56"/>
      <c r="H83" s="57"/>
    </row>
    <row r="84" spans="1:8" x14ac:dyDescent="0.25">
      <c r="A84" s="51"/>
      <c r="B84" s="52"/>
      <c r="C84" s="53"/>
      <c r="D84" s="58" t="s">
        <v>13</v>
      </c>
      <c r="E84" s="59"/>
      <c r="F84" s="60">
        <f>SUM(F82:F83)</f>
        <v>934.66865000000007</v>
      </c>
      <c r="G84" s="56"/>
      <c r="H84" s="57"/>
    </row>
    <row r="85" spans="1:8" ht="34.200000000000003" x14ac:dyDescent="0.25">
      <c r="A85" s="45"/>
      <c r="B85" s="45"/>
      <c r="C85" s="46" t="s">
        <v>91</v>
      </c>
      <c r="D85" s="47" t="s">
        <v>6</v>
      </c>
      <c r="E85" s="48" t="s">
        <v>1</v>
      </c>
      <c r="F85" s="49">
        <f>5*F81</f>
        <v>4673.3432499999999</v>
      </c>
      <c r="G85" s="83"/>
      <c r="H85" s="50">
        <f>ROUND(G85*F85,2)</f>
        <v>0</v>
      </c>
    </row>
    <row r="86" spans="1:8" ht="45.6" x14ac:dyDescent="0.25">
      <c r="A86" s="45"/>
      <c r="B86" s="45"/>
      <c r="C86" s="46" t="s">
        <v>92</v>
      </c>
      <c r="D86" s="47" t="s">
        <v>8</v>
      </c>
      <c r="E86" s="48" t="s">
        <v>1</v>
      </c>
      <c r="F86" s="49">
        <f>F81</f>
        <v>934.66865000000007</v>
      </c>
      <c r="G86" s="83"/>
      <c r="H86" s="50">
        <f>ROUND(G86*F86,2)</f>
        <v>0</v>
      </c>
    </row>
    <row r="87" spans="1:8" ht="24.6" customHeight="1" x14ac:dyDescent="0.25">
      <c r="A87" s="51"/>
      <c r="B87" s="52"/>
      <c r="C87" s="53"/>
      <c r="D87" s="54" t="s">
        <v>9</v>
      </c>
      <c r="E87" s="51"/>
      <c r="F87" s="55"/>
      <c r="G87" s="56"/>
      <c r="H87" s="57"/>
    </row>
    <row r="88" spans="1:8" ht="45.6" x14ac:dyDescent="0.25">
      <c r="A88" s="45"/>
      <c r="B88" s="45"/>
      <c r="C88" s="46" t="s">
        <v>93</v>
      </c>
      <c r="D88" s="47" t="s">
        <v>27</v>
      </c>
      <c r="E88" s="48" t="s">
        <v>1</v>
      </c>
      <c r="F88" s="49">
        <f>F91</f>
        <v>1077.0521399999998</v>
      </c>
      <c r="G88" s="83"/>
      <c r="H88" s="50">
        <f>ROUND(G88*F88,2)</f>
        <v>0</v>
      </c>
    </row>
    <row r="89" spans="1:8" ht="26.4" customHeight="1" x14ac:dyDescent="0.25">
      <c r="A89" s="51"/>
      <c r="B89" s="52"/>
      <c r="C89" s="53"/>
      <c r="D89" s="54" t="s">
        <v>11</v>
      </c>
      <c r="E89" s="51"/>
      <c r="F89" s="55">
        <f>(910.972+65.195)*1.02</f>
        <v>995.69033999999988</v>
      </c>
      <c r="G89" s="56"/>
      <c r="H89" s="57"/>
    </row>
    <row r="90" spans="1:8" ht="20.399999999999999" x14ac:dyDescent="0.25">
      <c r="A90" s="51"/>
      <c r="B90" s="52"/>
      <c r="C90" s="53"/>
      <c r="D90" s="54" t="s">
        <v>12</v>
      </c>
      <c r="E90" s="51"/>
      <c r="F90" s="55">
        <f xml:space="preserve"> (111.593+24.01)*0.6</f>
        <v>81.361800000000002</v>
      </c>
      <c r="G90" s="56"/>
      <c r="H90" s="57"/>
    </row>
    <row r="91" spans="1:8" x14ac:dyDescent="0.25">
      <c r="A91" s="51"/>
      <c r="B91" s="52"/>
      <c r="C91" s="53"/>
      <c r="D91" s="58" t="s">
        <v>13</v>
      </c>
      <c r="E91" s="59"/>
      <c r="F91" s="60">
        <f>SUM(F89:F90)</f>
        <v>1077.0521399999998</v>
      </c>
      <c r="G91" s="56"/>
      <c r="H91" s="57"/>
    </row>
    <row r="92" spans="1:8" ht="22.8" x14ac:dyDescent="0.25">
      <c r="A92" s="45"/>
      <c r="B92" s="45"/>
      <c r="C92" s="46" t="s">
        <v>94</v>
      </c>
      <c r="D92" s="47" t="s">
        <v>32</v>
      </c>
      <c r="E92" s="48" t="s">
        <v>31</v>
      </c>
      <c r="F92" s="49">
        <v>6</v>
      </c>
      <c r="G92" s="83"/>
      <c r="H92" s="50">
        <f>ROUND(G92*F92,2)</f>
        <v>0</v>
      </c>
    </row>
    <row r="93" spans="1:8" ht="34.200000000000003" x14ac:dyDescent="0.25">
      <c r="A93" s="45"/>
      <c r="B93" s="45"/>
      <c r="C93" s="46" t="s">
        <v>95</v>
      </c>
      <c r="D93" s="47" t="s">
        <v>10</v>
      </c>
      <c r="E93" s="48" t="s">
        <v>7</v>
      </c>
      <c r="F93" s="85">
        <f>SUM(H51:H92)/100</f>
        <v>0</v>
      </c>
      <c r="G93" s="83"/>
      <c r="H93" s="50">
        <f>ROUND(G93*F93,2)</f>
        <v>0</v>
      </c>
    </row>
    <row r="94" spans="1:8" x14ac:dyDescent="0.25">
      <c r="B94" s="38"/>
      <c r="C94" s="43"/>
      <c r="D94" s="43" t="s">
        <v>79</v>
      </c>
      <c r="H94" s="70">
        <f>SUBTOTAL(9,H95:H98)</f>
        <v>0</v>
      </c>
    </row>
    <row r="95" spans="1:8" ht="23.4" x14ac:dyDescent="0.25">
      <c r="C95" s="46" t="s">
        <v>104</v>
      </c>
      <c r="D95" s="71" t="s">
        <v>81</v>
      </c>
      <c r="E95" s="72" t="s">
        <v>80</v>
      </c>
      <c r="F95" s="73">
        <v>148</v>
      </c>
      <c r="G95" s="83"/>
      <c r="H95" s="50">
        <f>ROUND(G95*F95,2)</f>
        <v>0</v>
      </c>
    </row>
    <row r="96" spans="1:8" ht="46.2" x14ac:dyDescent="0.25">
      <c r="C96" s="95" t="s">
        <v>105</v>
      </c>
      <c r="D96" s="96" t="s">
        <v>82</v>
      </c>
      <c r="E96" s="97" t="s">
        <v>80</v>
      </c>
      <c r="F96" s="98">
        <v>396</v>
      </c>
      <c r="G96" s="100"/>
      <c r="H96" s="99">
        <f>ROUND(G96*F96,2)</f>
        <v>0</v>
      </c>
    </row>
    <row r="97" spans="1:8" ht="46.2" x14ac:dyDescent="0.25">
      <c r="C97" s="95" t="s">
        <v>106</v>
      </c>
      <c r="D97" s="96" t="s">
        <v>83</v>
      </c>
      <c r="E97" s="97" t="s">
        <v>80</v>
      </c>
      <c r="F97" s="98">
        <v>186</v>
      </c>
      <c r="G97" s="100"/>
      <c r="H97" s="99">
        <f>ROUND(G97*F97,2)</f>
        <v>0</v>
      </c>
    </row>
    <row r="98" spans="1:8" ht="27" customHeight="1" x14ac:dyDescent="0.25">
      <c r="C98" s="46" t="s">
        <v>107</v>
      </c>
      <c r="D98" s="71" t="s">
        <v>84</v>
      </c>
      <c r="E98" s="72" t="s">
        <v>80</v>
      </c>
      <c r="F98" s="73">
        <v>121</v>
      </c>
      <c r="G98" s="83"/>
      <c r="H98" s="50">
        <f>ROUND(G98*F98,2)</f>
        <v>0</v>
      </c>
    </row>
    <row r="99" spans="1:8" x14ac:dyDescent="0.25">
      <c r="A99" s="61"/>
      <c r="B99" s="38"/>
      <c r="C99" s="43"/>
      <c r="D99" s="43" t="s">
        <v>41</v>
      </c>
      <c r="E99" s="40"/>
      <c r="F99" s="74"/>
      <c r="G99" s="41"/>
      <c r="H99" s="44">
        <f>SUBTOTAL(9,H100:H107)</f>
        <v>0</v>
      </c>
    </row>
    <row r="100" spans="1:8" ht="57" x14ac:dyDescent="0.25">
      <c r="A100" s="45"/>
      <c r="B100" s="45"/>
      <c r="C100" s="46" t="s">
        <v>96</v>
      </c>
      <c r="D100" s="47" t="s">
        <v>108</v>
      </c>
      <c r="E100" s="48" t="s">
        <v>1</v>
      </c>
      <c r="F100" s="49">
        <f>F104</f>
        <v>934.66865000000007</v>
      </c>
      <c r="G100" s="83"/>
      <c r="H100" s="50">
        <f>ROUND(G100*F100,2)</f>
        <v>0</v>
      </c>
    </row>
    <row r="101" spans="1:8" ht="27" customHeight="1" x14ac:dyDescent="0.25">
      <c r="A101" s="45"/>
      <c r="B101" s="52"/>
      <c r="C101" s="53"/>
      <c r="D101" s="54" t="s">
        <v>43</v>
      </c>
      <c r="E101" s="51"/>
      <c r="F101" s="55"/>
      <c r="G101" s="75"/>
      <c r="H101" s="50"/>
    </row>
    <row r="102" spans="1:8" x14ac:dyDescent="0.25">
      <c r="A102" s="45"/>
      <c r="B102" s="52"/>
      <c r="C102" s="53"/>
      <c r="D102" s="54">
        <v>995.69</v>
      </c>
      <c r="E102" s="51"/>
      <c r="F102" s="55">
        <f>995.69</f>
        <v>995.69</v>
      </c>
      <c r="G102" s="75"/>
      <c r="H102" s="50"/>
    </row>
    <row r="103" spans="1:8" x14ac:dyDescent="0.25">
      <c r="A103" s="45"/>
      <c r="B103" s="52"/>
      <c r="C103" s="53"/>
      <c r="D103" s="54" t="s">
        <v>15</v>
      </c>
      <c r="E103" s="51"/>
      <c r="F103" s="55">
        <f>-(111.593+24.01)*0.45</f>
        <v>-61.021350000000005</v>
      </c>
      <c r="G103" s="75"/>
      <c r="H103" s="50"/>
    </row>
    <row r="104" spans="1:8" x14ac:dyDescent="0.25">
      <c r="A104" s="45"/>
      <c r="B104" s="52"/>
      <c r="C104" s="53"/>
      <c r="D104" s="58" t="s">
        <v>13</v>
      </c>
      <c r="E104" s="59"/>
      <c r="F104" s="60">
        <f>SUM(F102:F103)</f>
        <v>934.66865000000007</v>
      </c>
      <c r="G104" s="75"/>
      <c r="H104" s="50"/>
    </row>
    <row r="105" spans="1:8" ht="45.6" x14ac:dyDescent="0.25">
      <c r="A105" s="45"/>
      <c r="B105" s="45"/>
      <c r="C105" s="46" t="s">
        <v>97</v>
      </c>
      <c r="D105" s="47" t="s">
        <v>42</v>
      </c>
      <c r="E105" s="48"/>
      <c r="F105" s="49">
        <v>934.66899999999998</v>
      </c>
      <c r="G105" s="83"/>
      <c r="H105" s="50">
        <f>ROUND(G105*F105,2)</f>
        <v>0</v>
      </c>
    </row>
    <row r="106" spans="1:8" ht="27.6" customHeight="1" x14ac:dyDescent="0.25">
      <c r="A106" s="45"/>
      <c r="B106" s="52"/>
      <c r="C106" s="53"/>
      <c r="D106" s="54" t="s">
        <v>43</v>
      </c>
      <c r="E106" s="51"/>
      <c r="F106" s="55"/>
      <c r="G106" s="75"/>
      <c r="H106" s="50"/>
    </row>
    <row r="107" spans="1:8" ht="34.200000000000003" x14ac:dyDescent="0.25">
      <c r="A107" s="45"/>
      <c r="B107" s="45"/>
      <c r="C107" s="46" t="s">
        <v>98</v>
      </c>
      <c r="D107" s="47" t="s">
        <v>67</v>
      </c>
      <c r="E107" s="48" t="s">
        <v>7</v>
      </c>
      <c r="F107" s="85">
        <f>SUM(H100:H106)/100</f>
        <v>0</v>
      </c>
      <c r="G107" s="83"/>
      <c r="H107" s="50">
        <f>ROUND(G107*F107,2)</f>
        <v>0</v>
      </c>
    </row>
    <row r="108" spans="1:8" x14ac:dyDescent="0.25">
      <c r="B108" s="38"/>
      <c r="C108" s="43"/>
      <c r="D108" s="43" t="s">
        <v>40</v>
      </c>
      <c r="E108" s="40"/>
      <c r="F108" s="40"/>
      <c r="G108" s="41"/>
      <c r="H108" s="44">
        <f>SUBTOTAL(9,H109:H110)</f>
        <v>0</v>
      </c>
    </row>
    <row r="109" spans="1:8" ht="45.6" x14ac:dyDescent="0.25">
      <c r="A109" s="45"/>
      <c r="B109" s="45"/>
      <c r="C109" s="46" t="s">
        <v>99</v>
      </c>
      <c r="D109" s="47" t="s">
        <v>34</v>
      </c>
      <c r="E109" s="48" t="s">
        <v>36</v>
      </c>
      <c r="F109" s="49">
        <v>1</v>
      </c>
      <c r="G109" s="83"/>
      <c r="H109" s="50">
        <f t="shared" ref="H109:H110" si="0">ROUND(G109*F109,2)</f>
        <v>0</v>
      </c>
    </row>
    <row r="110" spans="1:8" ht="45.6" x14ac:dyDescent="0.25">
      <c r="A110" s="45"/>
      <c r="B110" s="45"/>
      <c r="C110" s="46" t="s">
        <v>100</v>
      </c>
      <c r="D110" s="47" t="s">
        <v>35</v>
      </c>
      <c r="E110" s="48" t="s">
        <v>36</v>
      </c>
      <c r="F110" s="49">
        <v>1</v>
      </c>
      <c r="G110" s="83"/>
      <c r="H110" s="50">
        <f t="shared" si="0"/>
        <v>0</v>
      </c>
    </row>
    <row r="111" spans="1:8" ht="30.75" customHeight="1" x14ac:dyDescent="0.25">
      <c r="A111" s="61"/>
      <c r="B111" s="38"/>
      <c r="C111" s="39"/>
      <c r="D111" s="39" t="s">
        <v>68</v>
      </c>
      <c r="E111" s="40"/>
      <c r="F111" s="40"/>
      <c r="G111" s="41"/>
      <c r="H111" s="42">
        <f>SUBTOTAL(9,H112:H118)</f>
        <v>0</v>
      </c>
    </row>
    <row r="112" spans="1:8" x14ac:dyDescent="0.25">
      <c r="A112" s="45"/>
      <c r="B112" s="45"/>
      <c r="C112" s="46" t="s">
        <v>101</v>
      </c>
      <c r="D112" s="47" t="s">
        <v>70</v>
      </c>
      <c r="E112" s="48" t="s">
        <v>71</v>
      </c>
      <c r="F112" s="49">
        <v>1</v>
      </c>
      <c r="G112" s="83"/>
      <c r="H112" s="50">
        <f>ROUND(G112*F112,2)</f>
        <v>0</v>
      </c>
    </row>
    <row r="113" spans="1:8" ht="61.2" x14ac:dyDescent="0.25">
      <c r="A113" s="45"/>
      <c r="B113" s="52"/>
      <c r="C113" s="53"/>
      <c r="D113" s="54" t="s">
        <v>72</v>
      </c>
      <c r="E113" s="51"/>
      <c r="F113" s="55"/>
      <c r="G113" s="75"/>
      <c r="H113" s="50"/>
    </row>
    <row r="114" spans="1:8" x14ac:dyDescent="0.25">
      <c r="A114" s="45"/>
      <c r="B114" s="45"/>
      <c r="C114" s="46" t="s">
        <v>102</v>
      </c>
      <c r="D114" s="47" t="s">
        <v>74</v>
      </c>
      <c r="E114" s="48" t="s">
        <v>31</v>
      </c>
      <c r="F114" s="49">
        <v>1</v>
      </c>
      <c r="G114" s="83"/>
      <c r="H114" s="50">
        <f>ROUND(G114*F114,2)</f>
        <v>0</v>
      </c>
    </row>
    <row r="115" spans="1:8" ht="40.799999999999997" x14ac:dyDescent="0.25">
      <c r="A115" s="45"/>
      <c r="B115" s="52"/>
      <c r="C115" s="53"/>
      <c r="D115" s="54" t="s">
        <v>75</v>
      </c>
      <c r="E115" s="51"/>
      <c r="F115" s="55"/>
      <c r="G115" s="75"/>
      <c r="H115" s="50"/>
    </row>
    <row r="116" spans="1:8" x14ac:dyDescent="0.25">
      <c r="A116" s="45"/>
      <c r="B116" s="45"/>
      <c r="C116" s="46" t="s">
        <v>103</v>
      </c>
      <c r="D116" s="47" t="s">
        <v>77</v>
      </c>
      <c r="E116" s="48" t="s">
        <v>71</v>
      </c>
      <c r="F116" s="49">
        <v>1</v>
      </c>
      <c r="G116" s="83"/>
      <c r="H116" s="50">
        <f>ROUND(G116*F116,2)</f>
        <v>0</v>
      </c>
    </row>
    <row r="117" spans="1:8" ht="40.799999999999997" x14ac:dyDescent="0.25">
      <c r="A117" s="45"/>
      <c r="B117" s="52"/>
      <c r="C117" s="53"/>
      <c r="D117" s="54" t="s">
        <v>78</v>
      </c>
      <c r="E117" s="51"/>
      <c r="F117" s="55"/>
      <c r="G117" s="75"/>
      <c r="H117" s="50"/>
    </row>
    <row r="118" spans="1:8" ht="34.200000000000003" x14ac:dyDescent="0.25">
      <c r="A118" s="61"/>
      <c r="B118" s="52"/>
      <c r="C118" s="53">
        <v>25</v>
      </c>
      <c r="D118" s="76" t="s">
        <v>85</v>
      </c>
      <c r="E118" s="77" t="s">
        <v>71</v>
      </c>
      <c r="F118" s="78">
        <v>1</v>
      </c>
      <c r="G118" s="83"/>
      <c r="H118" s="50">
        <f>ROUND(G118*F118,2)</f>
        <v>0</v>
      </c>
    </row>
    <row r="119" spans="1:8" x14ac:dyDescent="0.25">
      <c r="A119" s="79"/>
      <c r="B119" s="79"/>
      <c r="C119" s="79"/>
      <c r="D119" s="80" t="s">
        <v>86</v>
      </c>
      <c r="E119" s="79"/>
      <c r="F119" s="79"/>
      <c r="G119" s="79"/>
      <c r="H119" s="81"/>
    </row>
  </sheetData>
  <autoFilter ref="A45:H110" xr:uid="{DCC4DD5B-E45F-43F6-A622-F7EF228E1811}"/>
  <mergeCells count="15">
    <mergeCell ref="C36:F36"/>
    <mergeCell ref="C38:F38"/>
    <mergeCell ref="C34:F34"/>
    <mergeCell ref="C16:E16"/>
    <mergeCell ref="C17:E17"/>
    <mergeCell ref="C5:F5"/>
    <mergeCell ref="C3:F3"/>
    <mergeCell ref="C7:F7"/>
    <mergeCell ref="C14:E14"/>
    <mergeCell ref="C15:E15"/>
    <mergeCell ref="C9:E9"/>
    <mergeCell ref="C10:E10"/>
    <mergeCell ref="C11:E11"/>
    <mergeCell ref="C12:E12"/>
    <mergeCell ref="C13:E13"/>
  </mergeCells>
  <pageMargins left="0.70866141732283472" right="0.70866141732283472" top="0.19685039370078741" bottom="0.19685039370078741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Pazdera</dc:creator>
  <cp:lastModifiedBy>Veronika Sokolová, DiS.</cp:lastModifiedBy>
  <cp:lastPrinted>2025-03-31T11:32:47Z</cp:lastPrinted>
  <dcterms:created xsi:type="dcterms:W3CDTF">2024-12-09T20:18:49Z</dcterms:created>
  <dcterms:modified xsi:type="dcterms:W3CDTF">2025-03-31T11:33:00Z</dcterms:modified>
</cp:coreProperties>
</file>