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PSKS\KHK ŘEDITEL\00_DOTACE, AKCE, PROJEKTY\2024_Domeček\FW_ Střecha domečku - PD DPS\"/>
    </mc:Choice>
  </mc:AlternateContent>
  <bookViews>
    <workbookView xWindow="0" yWindow="0" windowWidth="28740" windowHeight="5310" activeTab="1"/>
  </bookViews>
  <sheets>
    <sheet name="Rekapitulace stavby" sheetId="1" r:id="rId1"/>
    <sheet name="SO-01 - Oprava konstrukce..." sheetId="2" r:id="rId2"/>
    <sheet name="SO-02 - Elektroinstalace" sheetId="3" r:id="rId3"/>
    <sheet name="SO-03 - Vedlejší rozpočto..." sheetId="4" r:id="rId4"/>
  </sheets>
  <definedNames>
    <definedName name="_xlnm._FilterDatabase" localSheetId="1" hidden="1">'SO-01 - Oprava konstrukce...'!$C$133:$K$502</definedName>
    <definedName name="_xlnm._FilterDatabase" localSheetId="2" hidden="1">'SO-02 - Elektroinstalace'!$C$123:$K$176</definedName>
    <definedName name="_xlnm._FilterDatabase" localSheetId="3" hidden="1">'SO-03 - Vedlejší rozpočto...'!$C$117:$K$122</definedName>
    <definedName name="_xlnm.Print_Titles" localSheetId="0">'Rekapitulace stavby'!$92:$92</definedName>
    <definedName name="_xlnm.Print_Titles" localSheetId="1">'SO-01 - Oprava konstrukce...'!$133:$133</definedName>
    <definedName name="_xlnm.Print_Titles" localSheetId="2">'SO-02 - Elektroinstalace'!$123:$123</definedName>
    <definedName name="_xlnm.Print_Titles" localSheetId="3">'SO-03 - Vedlejší rozpočto...'!$117:$117</definedName>
    <definedName name="_xlnm.Print_Area" localSheetId="0">'Rekapitulace stavby'!$D$4:$AO$76,'Rekapitulace stavby'!$C$82:$AQ$98</definedName>
    <definedName name="_xlnm.Print_Area" localSheetId="1">'SO-01 - Oprava konstrukce...'!$C$4:$J$76,'SO-01 - Oprava konstrukce...'!$C$82:$J$115,'SO-01 - Oprava konstrukce...'!$C$121:$J$502</definedName>
    <definedName name="_xlnm.Print_Area" localSheetId="2">'SO-02 - Elektroinstalace'!$C$4:$J$76,'SO-02 - Elektroinstalace'!$C$82:$J$105,'SO-02 - Elektroinstalace'!$C$111:$J$176</definedName>
    <definedName name="_xlnm.Print_Area" localSheetId="3">'SO-03 - Vedlejší rozpočto...'!$C$4:$J$76,'SO-03 - Vedlejší rozpočto...'!$C$82:$J$99,'SO-03 - Vedlejší rozpočto...'!$C$105:$J$122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21" i="4"/>
  <c r="BH121" i="4"/>
  <c r="BG121" i="4"/>
  <c r="BF121" i="4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 s="1"/>
  <c r="J17" i="4"/>
  <c r="J12" i="4"/>
  <c r="J112" i="4" s="1"/>
  <c r="E7" i="4"/>
  <c r="E108" i="4"/>
  <c r="J37" i="3"/>
  <c r="J36" i="3"/>
  <c r="AY96" i="1"/>
  <c r="J35" i="3"/>
  <c r="AX96" i="1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T167" i="3"/>
  <c r="R168" i="3"/>
  <c r="R167" i="3" s="1"/>
  <c r="P168" i="3"/>
  <c r="P167" i="3"/>
  <c r="BI164" i="3"/>
  <c r="BH164" i="3"/>
  <c r="BG164" i="3"/>
  <c r="BF164" i="3"/>
  <c r="T164" i="3"/>
  <c r="T163" i="3" s="1"/>
  <c r="R164" i="3"/>
  <c r="R163" i="3"/>
  <c r="P164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T155" i="3"/>
  <c r="R156" i="3"/>
  <c r="R155" i="3"/>
  <c r="P156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2" i="3"/>
  <c r="J89" i="3" s="1"/>
  <c r="E7" i="3"/>
  <c r="E85" i="3" s="1"/>
  <c r="J37" i="2"/>
  <c r="J36" i="2"/>
  <c r="AY95" i="1"/>
  <c r="J35" i="2"/>
  <c r="AX95" i="1"/>
  <c r="BI501" i="2"/>
  <c r="BH501" i="2"/>
  <c r="BG501" i="2"/>
  <c r="BF501" i="2"/>
  <c r="T501" i="2"/>
  <c r="T500" i="2"/>
  <c r="R501" i="2"/>
  <c r="R500" i="2"/>
  <c r="P501" i="2"/>
  <c r="P500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T463" i="2"/>
  <c r="R464" i="2"/>
  <c r="R463" i="2"/>
  <c r="P464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T248" i="2"/>
  <c r="R249" i="2"/>
  <c r="R248" i="2"/>
  <c r="P249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J34" i="2" s="1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T136" i="2"/>
  <c r="R137" i="2"/>
  <c r="R136" i="2" s="1"/>
  <c r="P137" i="2"/>
  <c r="P136" i="2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/>
  <c r="J17" i="2"/>
  <c r="J12" i="2"/>
  <c r="J128" i="2" s="1"/>
  <c r="E7" i="2"/>
  <c r="E124" i="2" s="1"/>
  <c r="L90" i="1"/>
  <c r="AM90" i="1"/>
  <c r="AM89" i="1"/>
  <c r="L89" i="1"/>
  <c r="AM87" i="1"/>
  <c r="L87" i="1"/>
  <c r="L85" i="1"/>
  <c r="L84" i="1"/>
  <c r="J302" i="2"/>
  <c r="BK290" i="2"/>
  <c r="J278" i="2"/>
  <c r="J274" i="2"/>
  <c r="J267" i="2"/>
  <c r="BK246" i="2"/>
  <c r="BK240" i="2"/>
  <c r="J231" i="2"/>
  <c r="J223" i="2"/>
  <c r="J211" i="2"/>
  <c r="J200" i="2"/>
  <c r="BK182" i="2"/>
  <c r="J175" i="2"/>
  <c r="BK164" i="2"/>
  <c r="J150" i="2"/>
  <c r="AS94" i="1"/>
  <c r="J164" i="3"/>
  <c r="BK156" i="3"/>
  <c r="BK501" i="2"/>
  <c r="BK498" i="2"/>
  <c r="BK495" i="2"/>
  <c r="BK492" i="2"/>
  <c r="BK489" i="2"/>
  <c r="BK485" i="2"/>
  <c r="BK482" i="2"/>
  <c r="BK479" i="2"/>
  <c r="BK476" i="2"/>
  <c r="BK473" i="2"/>
  <c r="BK471" i="2"/>
  <c r="BK469" i="2"/>
  <c r="BK467" i="2"/>
  <c r="BK464" i="2"/>
  <c r="BK461" i="2"/>
  <c r="BK458" i="2"/>
  <c r="J455" i="2"/>
  <c r="J452" i="2"/>
  <c r="BK449" i="2"/>
  <c r="J447" i="2"/>
  <c r="BK442" i="2"/>
  <c r="BK439" i="2"/>
  <c r="BK437" i="2"/>
  <c r="J437" i="2"/>
  <c r="J435" i="2"/>
  <c r="J430" i="2"/>
  <c r="J428" i="2"/>
  <c r="BK422" i="2"/>
  <c r="J419" i="2"/>
  <c r="BK413" i="2"/>
  <c r="BK407" i="2"/>
  <c r="J405" i="2"/>
  <c r="BK399" i="2"/>
  <c r="BK393" i="2"/>
  <c r="BK387" i="2"/>
  <c r="J382" i="2"/>
  <c r="BK371" i="2"/>
  <c r="J368" i="2"/>
  <c r="J361" i="2"/>
  <c r="BK353" i="2"/>
  <c r="BK348" i="2"/>
  <c r="J337" i="2"/>
  <c r="BK330" i="2"/>
  <c r="BK327" i="2"/>
  <c r="BK324" i="2"/>
  <c r="BK321" i="2"/>
  <c r="BK314" i="2"/>
  <c r="BK302" i="2"/>
  <c r="BK267" i="2"/>
  <c r="BK253" i="2"/>
  <c r="J244" i="2"/>
  <c r="BK231" i="2"/>
  <c r="J209" i="2"/>
  <c r="J195" i="2"/>
  <c r="BK178" i="2"/>
  <c r="J170" i="2"/>
  <c r="BK162" i="2"/>
  <c r="J147" i="2"/>
  <c r="BK151" i="3"/>
  <c r="BK168" i="3"/>
  <c r="BK135" i="3"/>
  <c r="J132" i="3"/>
  <c r="BK126" i="3"/>
  <c r="BK121" i="4"/>
  <c r="F35" i="2"/>
  <c r="BK309" i="2"/>
  <c r="BK288" i="2"/>
  <c r="J282" i="2"/>
  <c r="J276" i="2"/>
  <c r="J272" i="2"/>
  <c r="BK264" i="2"/>
  <c r="J259" i="2"/>
  <c r="BK249" i="2"/>
  <c r="BK237" i="2"/>
  <c r="J228" i="2"/>
  <c r="BK211" i="2"/>
  <c r="BK200" i="2"/>
  <c r="BK185" i="2"/>
  <c r="BK175" i="2"/>
  <c r="J168" i="2"/>
  <c r="BK153" i="2"/>
  <c r="J144" i="2"/>
  <c r="J175" i="3"/>
  <c r="J159" i="3"/>
  <c r="J126" i="3"/>
  <c r="J138" i="3"/>
  <c r="J153" i="3"/>
  <c r="F37" i="4"/>
  <c r="BD97" i="1" s="1"/>
  <c r="J501" i="2"/>
  <c r="J498" i="2"/>
  <c r="J495" i="2"/>
  <c r="J492" i="2"/>
  <c r="J489" i="2"/>
  <c r="J485" i="2"/>
  <c r="J482" i="2"/>
  <c r="J479" i="2"/>
  <c r="J476" i="2"/>
  <c r="J473" i="2"/>
  <c r="J471" i="2"/>
  <c r="J469" i="2"/>
  <c r="J467" i="2"/>
  <c r="J464" i="2"/>
  <c r="J461" i="2"/>
  <c r="J458" i="2"/>
  <c r="BK455" i="2"/>
  <c r="BK452" i="2"/>
  <c r="J449" i="2"/>
  <c r="BK447" i="2"/>
  <c r="BK445" i="2"/>
  <c r="J445" i="2"/>
  <c r="J442" i="2"/>
  <c r="J439" i="2"/>
  <c r="BK435" i="2"/>
  <c r="BK432" i="2"/>
  <c r="BK430" i="2"/>
  <c r="BK428" i="2"/>
  <c r="BK425" i="2"/>
  <c r="J422" i="2"/>
  <c r="BK416" i="2"/>
  <c r="J413" i="2"/>
  <c r="J410" i="2"/>
  <c r="BK405" i="2"/>
  <c r="J403" i="2"/>
  <c r="J399" i="2"/>
  <c r="J396" i="2"/>
  <c r="BK390" i="2"/>
  <c r="J387" i="2"/>
  <c r="J385" i="2"/>
  <c r="BK379" i="2"/>
  <c r="BK376" i="2"/>
  <c r="J371" i="2"/>
  <c r="BK363" i="2"/>
  <c r="BK361" i="2"/>
  <c r="J358" i="2"/>
  <c r="BK351" i="2"/>
  <c r="J348" i="2"/>
  <c r="BK337" i="2"/>
  <c r="J330" i="2"/>
  <c r="J327" i="2"/>
  <c r="J324" i="2"/>
  <c r="J321" i="2"/>
  <c r="J314" i="2"/>
  <c r="J309" i="2"/>
  <c r="J297" i="2"/>
  <c r="J290" i="2"/>
  <c r="BK278" i="2"/>
  <c r="BK272" i="2"/>
  <c r="J270" i="2"/>
  <c r="J256" i="2"/>
  <c r="BK244" i="2"/>
  <c r="BK233" i="2"/>
  <c r="BK223" i="2"/>
  <c r="J207" i="2"/>
  <c r="J192" i="2"/>
  <c r="J173" i="2"/>
  <c r="J166" i="2"/>
  <c r="J153" i="2"/>
  <c r="J156" i="3"/>
  <c r="BK161" i="3"/>
  <c r="BK132" i="3"/>
  <c r="BK175" i="3"/>
  <c r="J121" i="4"/>
  <c r="F36" i="2"/>
  <c r="BK341" i="2"/>
  <c r="J334" i="2"/>
  <c r="J237" i="2"/>
  <c r="BK217" i="2"/>
  <c r="BK209" i="2"/>
  <c r="BK195" i="2"/>
  <c r="J188" i="2"/>
  <c r="J178" i="2"/>
  <c r="BK166" i="2"/>
  <c r="J156" i="2"/>
  <c r="BK137" i="2"/>
  <c r="J171" i="3"/>
  <c r="J151" i="3"/>
  <c r="BK146" i="3"/>
  <c r="J129" i="3"/>
  <c r="J146" i="3"/>
  <c r="F36" i="4"/>
  <c r="BC97" i="1"/>
  <c r="F37" i="2"/>
  <c r="BK297" i="2"/>
  <c r="J288" i="2"/>
  <c r="BK282" i="2"/>
  <c r="BK276" i="2"/>
  <c r="BK274" i="2"/>
  <c r="BK270" i="2"/>
  <c r="J264" i="2"/>
  <c r="J253" i="2"/>
  <c r="J246" i="2"/>
  <c r="J240" i="2"/>
  <c r="J233" i="2"/>
  <c r="BK215" i="2"/>
  <c r="BK207" i="2"/>
  <c r="BK188" i="2"/>
  <c r="BK168" i="2"/>
  <c r="J162" i="2"/>
  <c r="BK147" i="2"/>
  <c r="BK138" i="3"/>
  <c r="BK159" i="3"/>
  <c r="BK142" i="3"/>
  <c r="BK171" i="3"/>
  <c r="J173" i="3"/>
  <c r="BK129" i="3"/>
  <c r="F34" i="4"/>
  <c r="BA97" i="1"/>
  <c r="F34" i="2"/>
  <c r="BK256" i="2"/>
  <c r="J249" i="2"/>
  <c r="BK242" i="2"/>
  <c r="BK235" i="2"/>
  <c r="BK228" i="2"/>
  <c r="J215" i="2"/>
  <c r="BK203" i="2"/>
  <c r="J185" i="2"/>
  <c r="BK173" i="2"/>
  <c r="J164" i="2"/>
  <c r="BK150" i="2"/>
  <c r="J137" i="2"/>
  <c r="BK173" i="3"/>
  <c r="BK149" i="3"/>
  <c r="J149" i="3"/>
  <c r="BK144" i="3"/>
  <c r="J161" i="3"/>
  <c r="J432" i="2"/>
  <c r="J425" i="2"/>
  <c r="BK419" i="2"/>
  <c r="J416" i="2"/>
  <c r="BK410" i="2"/>
  <c r="J407" i="2"/>
  <c r="BK403" i="2"/>
  <c r="BK396" i="2"/>
  <c r="J393" i="2"/>
  <c r="J390" i="2"/>
  <c r="BK385" i="2"/>
  <c r="BK382" i="2"/>
  <c r="J379" i="2"/>
  <c r="J376" i="2"/>
  <c r="BK368" i="2"/>
  <c r="J363" i="2"/>
  <c r="BK358" i="2"/>
  <c r="J353" i="2"/>
  <c r="J351" i="2"/>
  <c r="J341" i="2"/>
  <c r="BK334" i="2"/>
  <c r="BK259" i="2"/>
  <c r="J242" i="2"/>
  <c r="J235" i="2"/>
  <c r="J217" i="2"/>
  <c r="J203" i="2"/>
  <c r="BK192" i="2"/>
  <c r="J182" i="2"/>
  <c r="BK170" i="2"/>
  <c r="BK156" i="2"/>
  <c r="BK144" i="2"/>
  <c r="J142" i="3"/>
  <c r="BK164" i="3"/>
  <c r="J168" i="3"/>
  <c r="J135" i="3"/>
  <c r="BK153" i="3"/>
  <c r="J144" i="3"/>
  <c r="F35" i="4"/>
  <c r="BB97" i="1" s="1"/>
  <c r="BK172" i="2" l="1"/>
  <c r="J172" i="2" s="1"/>
  <c r="J101" i="2" s="1"/>
  <c r="T230" i="2"/>
  <c r="BK143" i="2"/>
  <c r="J143" i="2" s="1"/>
  <c r="J99" i="2" s="1"/>
  <c r="BK161" i="2"/>
  <c r="J161" i="2" s="1"/>
  <c r="J100" i="2" s="1"/>
  <c r="R161" i="2"/>
  <c r="T172" i="2"/>
  <c r="R230" i="2"/>
  <c r="R252" i="2"/>
  <c r="P269" i="2"/>
  <c r="P281" i="2"/>
  <c r="R378" i="2"/>
  <c r="T378" i="2"/>
  <c r="R475" i="2"/>
  <c r="BK125" i="3"/>
  <c r="J125" i="3" s="1"/>
  <c r="J97" i="3" s="1"/>
  <c r="P141" i="3"/>
  <c r="R158" i="3"/>
  <c r="T143" i="2"/>
  <c r="T135" i="2" s="1"/>
  <c r="P172" i="2"/>
  <c r="BK230" i="2"/>
  <c r="J230" i="2" s="1"/>
  <c r="J102" i="2" s="1"/>
  <c r="BK252" i="2"/>
  <c r="J252" i="2"/>
  <c r="J105" i="2" s="1"/>
  <c r="T252" i="2"/>
  <c r="R269" i="2"/>
  <c r="T281" i="2"/>
  <c r="R360" i="2"/>
  <c r="BK402" i="2"/>
  <c r="J402" i="2"/>
  <c r="J110" i="2"/>
  <c r="P466" i="2"/>
  <c r="T475" i="2"/>
  <c r="T125" i="3"/>
  <c r="BK148" i="3"/>
  <c r="J148" i="3" s="1"/>
  <c r="J99" i="3" s="1"/>
  <c r="T158" i="3"/>
  <c r="T124" i="3" s="1"/>
  <c r="BK170" i="3"/>
  <c r="J170" i="3" s="1"/>
  <c r="J104" i="3" s="1"/>
  <c r="P360" i="2"/>
  <c r="P378" i="2"/>
  <c r="P402" i="2"/>
  <c r="R466" i="2"/>
  <c r="T466" i="2"/>
  <c r="R125" i="3"/>
  <c r="T141" i="3"/>
  <c r="T148" i="3"/>
  <c r="BK158" i="3"/>
  <c r="J158" i="3" s="1"/>
  <c r="J101" i="3" s="1"/>
  <c r="T170" i="3"/>
  <c r="P143" i="2"/>
  <c r="P135" i="2" s="1"/>
  <c r="T161" i="2"/>
  <c r="BK281" i="2"/>
  <c r="J281" i="2"/>
  <c r="J107" i="2" s="1"/>
  <c r="BK360" i="2"/>
  <c r="J360" i="2"/>
  <c r="J108" i="2"/>
  <c r="T360" i="2"/>
  <c r="R402" i="2"/>
  <c r="BK475" i="2"/>
  <c r="J475" i="2"/>
  <c r="J113" i="2" s="1"/>
  <c r="P125" i="3"/>
  <c r="R141" i="3"/>
  <c r="R148" i="3"/>
  <c r="R170" i="3"/>
  <c r="R143" i="2"/>
  <c r="R135" i="2" s="1"/>
  <c r="P161" i="2"/>
  <c r="R172" i="2"/>
  <c r="P230" i="2"/>
  <c r="P252" i="2"/>
  <c r="BK269" i="2"/>
  <c r="J269" i="2" s="1"/>
  <c r="J106" i="2" s="1"/>
  <c r="T269" i="2"/>
  <c r="R281" i="2"/>
  <c r="BK378" i="2"/>
  <c r="J378" i="2"/>
  <c r="J109" i="2" s="1"/>
  <c r="T402" i="2"/>
  <c r="BK466" i="2"/>
  <c r="J466" i="2"/>
  <c r="J112" i="2" s="1"/>
  <c r="P475" i="2"/>
  <c r="BK141" i="3"/>
  <c r="J141" i="3"/>
  <c r="J98" i="3" s="1"/>
  <c r="P148" i="3"/>
  <c r="P158" i="3"/>
  <c r="P170" i="3"/>
  <c r="BK136" i="2"/>
  <c r="J136" i="2"/>
  <c r="J98" i="2" s="1"/>
  <c r="BK155" i="3"/>
  <c r="J155" i="3" s="1"/>
  <c r="J100" i="3" s="1"/>
  <c r="BK248" i="2"/>
  <c r="J248" i="2"/>
  <c r="J103" i="2" s="1"/>
  <c r="BK463" i="2"/>
  <c r="J463" i="2" s="1"/>
  <c r="J111" i="2" s="1"/>
  <c r="BK500" i="2"/>
  <c r="J500" i="2"/>
  <c r="J114" i="2" s="1"/>
  <c r="BK163" i="3"/>
  <c r="J163" i="3" s="1"/>
  <c r="J102" i="3" s="1"/>
  <c r="BK167" i="3"/>
  <c r="J167" i="3"/>
  <c r="J103" i="3" s="1"/>
  <c r="BK120" i="4"/>
  <c r="J120" i="4" s="1"/>
  <c r="J98" i="4" s="1"/>
  <c r="E85" i="4"/>
  <c r="J89" i="4"/>
  <c r="F92" i="4"/>
  <c r="BE121" i="4"/>
  <c r="J118" i="3"/>
  <c r="BE151" i="3"/>
  <c r="BE159" i="3"/>
  <c r="F92" i="3"/>
  <c r="E114" i="3"/>
  <c r="BE138" i="3"/>
  <c r="BE156" i="3"/>
  <c r="BE171" i="3"/>
  <c r="BE173" i="3"/>
  <c r="BE129" i="3"/>
  <c r="BE144" i="3"/>
  <c r="BE161" i="3"/>
  <c r="BE164" i="3"/>
  <c r="BE126" i="3"/>
  <c r="BE142" i="3"/>
  <c r="BE153" i="3"/>
  <c r="BE175" i="3"/>
  <c r="BE132" i="3"/>
  <c r="BE135" i="3"/>
  <c r="BE146" i="3"/>
  <c r="BE149" i="3"/>
  <c r="BE168" i="3"/>
  <c r="E85" i="2"/>
  <c r="J89" i="2"/>
  <c r="F92" i="2"/>
  <c r="BE137" i="2"/>
  <c r="BE144" i="2"/>
  <c r="BE147" i="2"/>
  <c r="BE150" i="2"/>
  <c r="BE153" i="2"/>
  <c r="BE156" i="2"/>
  <c r="BE162" i="2"/>
  <c r="BE164" i="2"/>
  <c r="BE166" i="2"/>
  <c r="BE168" i="2"/>
  <c r="BE170" i="2"/>
  <c r="BE173" i="2"/>
  <c r="BE175" i="2"/>
  <c r="BE178" i="2"/>
  <c r="BE182" i="2"/>
  <c r="BE185" i="2"/>
  <c r="BE188" i="2"/>
  <c r="BE192" i="2"/>
  <c r="BE195" i="2"/>
  <c r="BE200" i="2"/>
  <c r="BE203" i="2"/>
  <c r="BE207" i="2"/>
  <c r="BE209" i="2"/>
  <c r="BE211" i="2"/>
  <c r="BE215" i="2"/>
  <c r="BE217" i="2"/>
  <c r="BE223" i="2"/>
  <c r="BE228" i="2"/>
  <c r="BE231" i="2"/>
  <c r="BE233" i="2"/>
  <c r="BE235" i="2"/>
  <c r="BE237" i="2"/>
  <c r="BE240" i="2"/>
  <c r="BE242" i="2"/>
  <c r="BE244" i="2"/>
  <c r="BE246" i="2"/>
  <c r="BE249" i="2"/>
  <c r="BE253" i="2"/>
  <c r="BE256" i="2"/>
  <c r="BE259" i="2"/>
  <c r="BE264" i="2"/>
  <c r="BE267" i="2"/>
  <c r="BE270" i="2"/>
  <c r="BE272" i="2"/>
  <c r="BE274" i="2"/>
  <c r="BE276" i="2"/>
  <c r="BE278" i="2"/>
  <c r="BE282" i="2"/>
  <c r="BE288" i="2"/>
  <c r="BE290" i="2"/>
  <c r="BE297" i="2"/>
  <c r="BE302" i="2"/>
  <c r="BE309" i="2"/>
  <c r="BE314" i="2"/>
  <c r="BE321" i="2"/>
  <c r="BE324" i="2"/>
  <c r="BE327" i="2"/>
  <c r="BE330" i="2"/>
  <c r="BE334" i="2"/>
  <c r="BE337" i="2"/>
  <c r="BE341" i="2"/>
  <c r="BE348" i="2"/>
  <c r="BE351" i="2"/>
  <c r="BE353" i="2"/>
  <c r="BE358" i="2"/>
  <c r="BE361" i="2"/>
  <c r="BE363" i="2"/>
  <c r="BE368" i="2"/>
  <c r="BE371" i="2"/>
  <c r="BE376" i="2"/>
  <c r="BE379" i="2"/>
  <c r="BE382" i="2"/>
  <c r="BE385" i="2"/>
  <c r="BE387" i="2"/>
  <c r="BE390" i="2"/>
  <c r="BE393" i="2"/>
  <c r="BE396" i="2"/>
  <c r="BE399" i="2"/>
  <c r="BE403" i="2"/>
  <c r="BE405" i="2"/>
  <c r="BE407" i="2"/>
  <c r="BE410" i="2"/>
  <c r="BE413" i="2"/>
  <c r="BE416" i="2"/>
  <c r="BE419" i="2"/>
  <c r="BE422" i="2"/>
  <c r="BE425" i="2"/>
  <c r="BE428" i="2"/>
  <c r="BE430" i="2"/>
  <c r="BE432" i="2"/>
  <c r="BE435" i="2"/>
  <c r="BE437" i="2"/>
  <c r="BE439" i="2"/>
  <c r="BE442" i="2"/>
  <c r="BE445" i="2"/>
  <c r="BE447" i="2"/>
  <c r="BE449" i="2"/>
  <c r="BE452" i="2"/>
  <c r="BE455" i="2"/>
  <c r="BE458" i="2"/>
  <c r="BE461" i="2"/>
  <c r="BE464" i="2"/>
  <c r="BE467" i="2"/>
  <c r="BE469" i="2"/>
  <c r="BE471" i="2"/>
  <c r="BE473" i="2"/>
  <c r="BE476" i="2"/>
  <c r="BE479" i="2"/>
  <c r="BE482" i="2"/>
  <c r="BE485" i="2"/>
  <c r="BE489" i="2"/>
  <c r="BE492" i="2"/>
  <c r="BE495" i="2"/>
  <c r="BE498" i="2"/>
  <c r="BE501" i="2"/>
  <c r="BC95" i="1"/>
  <c r="BC94" i="1" s="1"/>
  <c r="W32" i="1" s="1"/>
  <c r="BA95" i="1"/>
  <c r="BB95" i="1"/>
  <c r="BB94" i="1" s="1"/>
  <c r="W31" i="1" s="1"/>
  <c r="AW95" i="1"/>
  <c r="BD95" i="1"/>
  <c r="BD94" i="1" s="1"/>
  <c r="W33" i="1" s="1"/>
  <c r="F36" i="3"/>
  <c r="BC96" i="1"/>
  <c r="J34" i="4"/>
  <c r="AW97" i="1"/>
  <c r="J34" i="3"/>
  <c r="AW96" i="1"/>
  <c r="F34" i="3"/>
  <c r="BA96" i="1"/>
  <c r="BA94" i="1"/>
  <c r="W30" i="1"/>
  <c r="J33" i="4"/>
  <c r="AV97" i="1"/>
  <c r="F35" i="3"/>
  <c r="BB96" i="1"/>
  <c r="F37" i="3"/>
  <c r="BD96" i="1"/>
  <c r="BK135" i="2" l="1"/>
  <c r="J135" i="2" s="1"/>
  <c r="J97" i="2" s="1"/>
  <c r="BK124" i="3"/>
  <c r="J124" i="3" s="1"/>
  <c r="J96" i="3" s="1"/>
  <c r="BK251" i="2"/>
  <c r="J251" i="2" s="1"/>
  <c r="J104" i="2" s="1"/>
  <c r="P251" i="2"/>
  <c r="P134" i="2" s="1"/>
  <c r="AU95" i="1" s="1"/>
  <c r="P124" i="3"/>
  <c r="AU96" i="1"/>
  <c r="R124" i="3"/>
  <c r="R251" i="2"/>
  <c r="R134" i="2"/>
  <c r="T251" i="2"/>
  <c r="T134" i="2" s="1"/>
  <c r="BK119" i="4"/>
  <c r="J119" i="4"/>
  <c r="J97" i="4"/>
  <c r="F33" i="2"/>
  <c r="AZ95" i="1" s="1"/>
  <c r="J33" i="3"/>
  <c r="AV96" i="1"/>
  <c r="AT96" i="1"/>
  <c r="J30" i="3"/>
  <c r="AG96" i="1"/>
  <c r="F33" i="4"/>
  <c r="AZ97" i="1"/>
  <c r="AT97" i="1"/>
  <c r="AW94" i="1"/>
  <c r="AK30" i="1"/>
  <c r="J33" i="2"/>
  <c r="AV95" i="1" s="1"/>
  <c r="AT95" i="1" s="1"/>
  <c r="F33" i="3"/>
  <c r="AZ96" i="1"/>
  <c r="AY94" i="1"/>
  <c r="AX94" i="1"/>
  <c r="BK134" i="2" l="1"/>
  <c r="J134" i="2" s="1"/>
  <c r="J96" i="2" s="1"/>
  <c r="BK118" i="4"/>
  <c r="J118" i="4"/>
  <c r="AN96" i="1"/>
  <c r="J39" i="3"/>
  <c r="AU94" i="1"/>
  <c r="J30" i="2"/>
  <c r="AG95" i="1"/>
  <c r="AZ94" i="1"/>
  <c r="W29" i="1" s="1"/>
  <c r="J30" i="4"/>
  <c r="AG97" i="1"/>
  <c r="J39" i="4" l="1"/>
  <c r="J96" i="4"/>
  <c r="J39" i="2"/>
  <c r="AN95" i="1"/>
  <c r="AN97" i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<sst xmlns="http://schemas.openxmlformats.org/spreadsheetml/2006/main" count="4181" uniqueCount="882">
  <si>
    <t>Export Komplet</t>
  </si>
  <si>
    <t/>
  </si>
  <si>
    <t>2.0</t>
  </si>
  <si>
    <t>ZAMOK</t>
  </si>
  <si>
    <t>False</t>
  </si>
  <si>
    <t>{13ef7954-429e-428a-9230-b4735e078033}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</si>
  <si>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</si>
  <si>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</si>
  <si>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</si>
  <si>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</si>
  <si>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</si>
  <si>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</si>
  <si>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</si>
  <si>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</si>
  <si>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</si>
  <si>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</si>
  <si>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</si>
  <si>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Domek v areálu SUPŠSK, Hořice, p.o. - Oprava konstrukce střechy</t>
  </si>
  <si>
    <t>KSO:</t>
  </si>
  <si>
    <t>CC-CZ:</t>
  </si>
  <si>
    <t>Místo:</t>
  </si>
  <si>
    <t>Hořice</t>
  </si>
  <si>
    <t>Datum:</t>
  </si>
  <si>
    <t>26. 2. 2025</t>
  </si>
  <si>
    <t>Zadavatel:</t>
  </si>
  <si>
    <t>IČ:</t>
  </si>
  <si>
    <t>60116871</t>
  </si>
  <si>
    <t>Střední uměleckoprůmyslová škola sochařská</t>
  </si>
  <si>
    <t>DIČ:</t>
  </si>
  <si>
    <t>CZ60116871</t>
  </si>
  <si>
    <t>Uchazeč:</t>
  </si>
  <si>
    <t>Vyplň údaj</t>
  </si>
  <si>
    <t>Projektant:</t>
  </si>
  <si>
    <t>88835324</t>
  </si>
  <si>
    <t>Ing. David Pour</t>
  </si>
  <si>
    <t>True</t>
  </si>
  <si>
    <t>Zpracovatel:</t>
  </si>
  <si>
    <t>07535228</t>
  </si>
  <si>
    <t>Ing. Ladislav Kopecký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</si>
  <si>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</si>
  <si>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</si>
  <si>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</si>
  <si>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</si>
  <si>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</si>
  <si>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</si>
  <si>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</si>
  <si>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</si>
  <si>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</si>
  <si>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</si>
  <si>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</si>
  <si>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</si>
  <si>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</si>
  <si>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</si>
  <si>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</si>
  <si>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</si>
  <si>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</si>
  <si>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</si>
  <si>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</si>
  <si>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</si>
  <si>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</si>
  <si>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</si>
  <si>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</si>
  <si>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</si>
  <si>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</si>
  <si>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</si>
  <si>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</si>
  <si>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</si>
  <si>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</si>
  <si>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</si>
  <si>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</si>
  <si>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</si>
  <si>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</si>
  <si>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</si>
  <si>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</si>
  <si>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</si>
  <si>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</si>
  <si>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</si>
  <si>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</si>
  <si>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</si>
  <si>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</si>
  <si>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</si>
  <si>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</si>
  <si>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</si>
  <si>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</si>
  <si>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</si>
  <si>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</si>
  <si>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konstrukce střechy</t>
  </si>
  <si>
    <t>STA</t>
  </si>
  <si>
    <t>1</t>
  </si>
  <si>
    <t>{02dd87b2-2209-41e5-afe8-755cf5580723}</t>
  </si>
  <si>
    <t>2</t>
  </si>
  <si>
    <t>SO-02</t>
  </si>
  <si>
    <t>Elektroinstalace</t>
  </si>
  <si>
    <t>{a20b9789-39e6-406f-ab99-1f9146be83c7}</t>
  </si>
  <si>
    <t>SO-03</t>
  </si>
  <si>
    <t>Vedlejší rozpočtové náklady</t>
  </si>
  <si>
    <t>{825f00a1-9021-4ba0-95fd-49757e6860c7}</t>
  </si>
  <si>
    <t>KRYCÍ LIST SOUPISU PRACÍ</t>
  </si>
  <si>
    <t>Objekt:</t>
  </si>
  <si>
    <t>SO-01 - Oprava konstrukce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</si>
  <si>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</si>
  <si>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</si>
  <si>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</si>
  <si>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</si>
  <si>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</si>
  <si>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</si>
  <si>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</si>
  <si>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</si>
  <si>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</si>
  <si>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</si>
  <si>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</si>
  <si>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</si>
  <si>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</si>
  <si>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</si>
  <si>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741 - Elektroinstalace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</si>
  <si>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</si>
  <si>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</si>
  <si>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</si>
  <si>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</si>
  <si>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</si>
  <si>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</si>
  <si>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</si>
  <si>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</si>
  <si>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</si>
  <si>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</si>
  <si>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</si>
  <si>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</si>
  <si>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</si>
  <si>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</si>
  <si>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</si>
  <si>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</si>
  <si>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</si>
  <si>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</si>
  <si>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</si>
  <si>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</si>
  <si>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</si>
  <si>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</si>
  <si>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</si>
  <si>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</si>
  <si>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</si>
  <si>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</si>
  <si>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</si>
  <si>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311231115</t>
  </si>
  <si>
    <t>Zdivo nosné z cihel dl 290 mm P7 až 15 na SMS 5 MPa</t>
  </si>
  <si>
    <t>m3</t>
  </si>
  <si>
    <t>4</t>
  </si>
  <si>
    <t>1523492381</t>
  </si>
  <si>
    <t>PP</t>
  </si>
  <si>
    <t>Zdivo z cihel pálených nosné z cihel plných dl. 290 mm P 7 až 15, na maltu ze suché směsi 5 MPa</t>
  </si>
  <si>
    <t>VV</t>
  </si>
  <si>
    <t>0,3*0,99*2+0,45*0,99*2 "dozdění štítu nad věnci</t>
  </si>
  <si>
    <t>0,25*0,065*10,212*2 "doplnění zdiva u pozednice</t>
  </si>
  <si>
    <t>1,8*2*0,15 "doplnění zdiva štítu</t>
  </si>
  <si>
    <t>Součet</t>
  </si>
  <si>
    <t>Vodorovné konstrukce</t>
  </si>
  <si>
    <t>417321414</t>
  </si>
  <si>
    <t>Ztužující pásy a věnce ze ŽB tř. C 20/25</t>
  </si>
  <si>
    <t>-1170078950</t>
  </si>
  <si>
    <t>Ztužující pásy a věnce z betonu železového (bez výztuže) tř. C 20/25</t>
  </si>
  <si>
    <t>0,25*0,25*(1,45*4+10,212*2)</t>
  </si>
  <si>
    <t>417351115</t>
  </si>
  <si>
    <t>Zřízení bednění ztužujících věnců</t>
  </si>
  <si>
    <t>m2</t>
  </si>
  <si>
    <t>-71523388</t>
  </si>
  <si>
    <t>Bednění bočnic ztužujících pásů a věnců včetně vzpěr zřízení</t>
  </si>
  <si>
    <t>0,35*(1,45*4+10,212*2+1,15*2+1,0*2+9,31*2)+0,25*0,45*4+0,25*0,15*2</t>
  </si>
  <si>
    <t>417351116</t>
  </si>
  <si>
    <t>Odstranění bednění ztužujících věnců</t>
  </si>
  <si>
    <t>727596901</t>
  </si>
  <si>
    <t>Bednění bočnic ztužujících pásů a věnců včetně vzpěr odstranění</t>
  </si>
  <si>
    <t>5</t>
  </si>
  <si>
    <t>417351231</t>
  </si>
  <si>
    <t>Ztracené bednění věnců ze štěpkocementových desek oboustranné š 300 až 440 mm bez izolace</t>
  </si>
  <si>
    <t>m</t>
  </si>
  <si>
    <t>1194497565</t>
  </si>
  <si>
    <t>Ztracené bednění věnců ze štěpkocementových desek výšky do 250 mm, pro tloušťku zdiva 300 až 440 mm oboustranné bez tepelné izolace</t>
  </si>
  <si>
    <t>1,45*4+10,212*2</t>
  </si>
  <si>
    <t>6</t>
  </si>
  <si>
    <t>417361821</t>
  </si>
  <si>
    <t>Výztuž ztužujících pásů a věnců betonářskou ocelí 10 505</t>
  </si>
  <si>
    <t>t</t>
  </si>
  <si>
    <t>912472406</t>
  </si>
  <si>
    <t>Výztuž ztužujících pásů a věnců z betonářské oceli 10 505 (R) nebo BSt 500</t>
  </si>
  <si>
    <t>116,0*1,58/1000*1,15 "výztuž R16</t>
  </si>
  <si>
    <t>130,0*0,9*0,395/1000*1,15 "třmínky R8</t>
  </si>
  <si>
    <t>Úpravy povrchů, podlahy a osazování výplní</t>
  </si>
  <si>
    <t>7</t>
  </si>
  <si>
    <t>61-01</t>
  </si>
  <si>
    <t>Vnitřní zapravení nově budovaných kcí včetně zhotovení vápenocementového štuku a napojení na stávající omítku</t>
  </si>
  <si>
    <t>kpl</t>
  </si>
  <si>
    <t>16</t>
  </si>
  <si>
    <t>-1732006053</t>
  </si>
  <si>
    <t>8</t>
  </si>
  <si>
    <t>61-02</t>
  </si>
  <si>
    <t>Vnitřní sanace komínového tělesa v podkroví včetně štukové omítky</t>
  </si>
  <si>
    <t>-340042050</t>
  </si>
  <si>
    <t>9</t>
  </si>
  <si>
    <t>61-03</t>
  </si>
  <si>
    <t>Zhotovení drážky pro osazení přetočené pásoviny včetně zpětného zapravení a povrchové úpravy</t>
  </si>
  <si>
    <t>ks</t>
  </si>
  <si>
    <t>-740471975</t>
  </si>
  <si>
    <t>10</t>
  </si>
  <si>
    <t>62-01</t>
  </si>
  <si>
    <t>Sanace komínové hlavy</t>
  </si>
  <si>
    <t>1477204177</t>
  </si>
  <si>
    <t>11</t>
  </si>
  <si>
    <t>62-02</t>
  </si>
  <si>
    <t>Vnější zapravení nově budovaných kcí včetně zhotovení vnější povrchové úpravy a napojení na stávající vnější omítku</t>
  </si>
  <si>
    <t>-125313132</t>
  </si>
  <si>
    <t>Ostatní konstrukce a práce, bourání</t>
  </si>
  <si>
    <t>941211312</t>
  </si>
  <si>
    <t>Odborná prohlídka lešení řadového rámového lehkého s podlahami zatížení do 200 kg/m2 š od 0,6 do 0,9 m v do 25 m pl do 500 m2 zakrytého sítí</t>
  </si>
  <si>
    <t>kus</t>
  </si>
  <si>
    <t>-827394891</t>
  </si>
  <si>
    <t>Odborná prohlídka lešení řadového rámového lehkého pracovního s podlahami s provozním zatížením tř. 3 do 200 kg/m2 šířky tř. SW06 od 0,6 do 0,9 m výšky do 25 m, celkové plochy do 500 m2 zakrytého sítí</t>
  </si>
  <si>
    <t>13</t>
  </si>
  <si>
    <t>941311111</t>
  </si>
  <si>
    <t>Montáž lešení řadového modulového lehkého zatížení do 200 kg/m2 š od 0,6 do 0,9 m v do 10 m</t>
  </si>
  <si>
    <t>1219885658</t>
  </si>
  <si>
    <t>Lešení řadové modulové lehké pracovní s podlahami s provozním zatížením tř. 3 do 200 kg/m2 šířky tř. SW06 od 0,6 do 0,9 m výšky do 10 m montáž</t>
  </si>
  <si>
    <t>6,0*14*2+8,0*1,0*2</t>
  </si>
  <si>
    <t>14</t>
  </si>
  <si>
    <t>941311211</t>
  </si>
  <si>
    <t>Příplatek k lešení řadovému modulovému lehkému do 200 kg/m2 š od 0,6 do 0,9 m v do 10 m za každý den použití</t>
  </si>
  <si>
    <t>-2021476673</t>
  </si>
  <si>
    <t>Lešení řadové modulové lehké pracovní s podlahami s provozním zatížením tř. 3 do 200 kg/m2 šířky tř. SW06 od 0,6 do 0,9 m výšky do 10 m příplatek k ceně za každý den použití</t>
  </si>
  <si>
    <t>184*21 'Přepočtené koeficientem množství</t>
  </si>
  <si>
    <t>15</t>
  </si>
  <si>
    <t>941311811</t>
  </si>
  <si>
    <t>Demontáž lešení řadového modulového lehkého zatížení do 200 kg/m2 š od 0,6 do 0,9 m v do 10 m</t>
  </si>
  <si>
    <t>615388884</t>
  </si>
  <si>
    <t>Lešení řadové modulové lehké pracovní s podlahami s provozním zatížením tř. 3 do 200 kg/m2 šířky tř. SW06 od 0,6 do 0,9 m výšky do 10 m demontáž</t>
  </si>
  <si>
    <t>944511111</t>
  </si>
  <si>
    <t>Montáž ochranné sítě z textilie z umělých vláken</t>
  </si>
  <si>
    <t>-573216501</t>
  </si>
  <si>
    <t>Síť ochranná zavěšená na konstrukci lešení z textilie z umělých vláken montáž</t>
  </si>
  <si>
    <t>17</t>
  </si>
  <si>
    <t>944511211</t>
  </si>
  <si>
    <t>Příplatek k ochranné síti za každý den použití</t>
  </si>
  <si>
    <t>-1314520034</t>
  </si>
  <si>
    <t>Síť ochranná zavěšená na konstrukci lešení z textilie z umělých vláken příplatek k ceně za každý den použití</t>
  </si>
  <si>
    <t>18</t>
  </si>
  <si>
    <t>944511811</t>
  </si>
  <si>
    <t>Demontáž ochranné sítě z textilie z umělých vláken</t>
  </si>
  <si>
    <t>281720573</t>
  </si>
  <si>
    <t>Síť ochranná zavěšená na konstrukci lešení z textilie z umělých vláken demontáž</t>
  </si>
  <si>
    <t>19</t>
  </si>
  <si>
    <t>978012191</t>
  </si>
  <si>
    <t>Otlučení (osekání) vnitřní vápenné nebo vápenocementové omítky stropů rákosových v rozsahu přes 50 do 100 %</t>
  </si>
  <si>
    <t>-1103208463</t>
  </si>
  <si>
    <t>Otlučení vápenných nebo vápenocementových omítek vnitřních ploch stropů rákosovaných, v rozsahu přes 50 do 100 %</t>
  </si>
  <si>
    <t>(0,65*2+1,0)*1,36</t>
  </si>
  <si>
    <t>(1,17*2+1,11)*5,275</t>
  </si>
  <si>
    <t>20</t>
  </si>
  <si>
    <t>993111111</t>
  </si>
  <si>
    <t>Dovoz a odvoz lešení řadového do 10 km včetně naložení a složení</t>
  </si>
  <si>
    <t>1492395203</t>
  </si>
  <si>
    <t>Dovoz a odvoz lešení včetně naložení a složení řadového, na vzdálenost do 10 km</t>
  </si>
  <si>
    <t>993111119</t>
  </si>
  <si>
    <t>Příplatek k ceně dovozu a odvozu lešení řadového ZKD 10 km přes 10 km</t>
  </si>
  <si>
    <t>980927462</t>
  </si>
  <si>
    <t>Dovoz a odvoz lešení včetně naložení a složení řadového, na vzdálenost Příplatek k ceně za každých dalších i započatých 10 km přes 10 km</t>
  </si>
  <si>
    <t>184*5 'Přepočtené koeficientem množství</t>
  </si>
  <si>
    <t>22</t>
  </si>
  <si>
    <t>949101112</t>
  </si>
  <si>
    <t>Lešení pomocné pro objekty pozemních staveb s lešeňovou podlahou v přes 1,9 do 3,5 m zatížení do 150 kg/m2</t>
  </si>
  <si>
    <t>-239620638</t>
  </si>
  <si>
    <t>Lešení pomocné pracovní pro objekty pozemních staveb pro zatížení do 150 kg/m2, o výšce lešeňové podlahy přes 1,9 do 3,5 m</t>
  </si>
  <si>
    <t>23</t>
  </si>
  <si>
    <t>953961114</t>
  </si>
  <si>
    <t>Kotva chemickým tmelem M 16 hl 125 mm do betonu, ŽB nebo kamene s vyvrtáním otvoru</t>
  </si>
  <si>
    <t>982131006</t>
  </si>
  <si>
    <t>Kotva chemická s vyvrtáním otvoru do betonu, železobetonu nebo tvrdého kamene tmel, velikost M 16, hloubka 125 mm</t>
  </si>
  <si>
    <t>24</t>
  </si>
  <si>
    <t>M</t>
  </si>
  <si>
    <t>31197006</t>
  </si>
  <si>
    <t>tyč závitová Pz 4.6 M16</t>
  </si>
  <si>
    <t>32</t>
  </si>
  <si>
    <t>-417262979</t>
  </si>
  <si>
    <t>14,0*0,33</t>
  </si>
  <si>
    <t>4,62*1,05 'Přepočtené koeficientem množství</t>
  </si>
  <si>
    <t>25</t>
  </si>
  <si>
    <t>96-01</t>
  </si>
  <si>
    <t>Demontáž dveřního křídla včetně likvidace</t>
  </si>
  <si>
    <t>-1511350636</t>
  </si>
  <si>
    <t>26</t>
  </si>
  <si>
    <t>962031133</t>
  </si>
  <si>
    <t>Bourání příček nebo přizdívek z cihel pálených tl přes 100 do 150 mm</t>
  </si>
  <si>
    <t>-149471341</t>
  </si>
  <si>
    <t>Bourání příček nebo přizdívek z cihel pálených plných nebo dutých, tl. přes 100 do 150 mm</t>
  </si>
  <si>
    <t>2,35*1,36*2-0,7*1,97*2</t>
  </si>
  <si>
    <t>8,0-0,9*1,97</t>
  </si>
  <si>
    <t>2,0*5,44*2</t>
  </si>
  <si>
    <t>27</t>
  </si>
  <si>
    <t>962032230</t>
  </si>
  <si>
    <t>Bourání zdiva z cihel pálených nebo vápenopískových na MV nebo MVC do 1 m3</t>
  </si>
  <si>
    <t>-1880861090</t>
  </si>
  <si>
    <t>Bourání zdiva nadzákladového z cihel pálených plných nebo lícových nebo vápenopískových na maltu vápennou nebo vápenocementovou, objemu do 1 m3</t>
  </si>
  <si>
    <t>(0,3*0,275+0,21*0,15)*2*7,25+(0,45*0,275+0,21*0,15+0,15*0,425)*2,965 "obvodové zdivo</t>
  </si>
  <si>
    <t>1,14*2*0,3+1,05*2*0,45 "štíty</t>
  </si>
  <si>
    <t>28</t>
  </si>
  <si>
    <t>979031111</t>
  </si>
  <si>
    <t>Očištění cihel plných od malty vápenocementové</t>
  </si>
  <si>
    <t>-255753554</t>
  </si>
  <si>
    <t>Očištění plných cihel od malty vápenocementové</t>
  </si>
  <si>
    <t>997</t>
  </si>
  <si>
    <t>Doprava suti a vybouraných hmot</t>
  </si>
  <si>
    <t>29</t>
  </si>
  <si>
    <t>997013111</t>
  </si>
  <si>
    <t>Vnitrostaveništní doprava suti a vybouraných hmot pro budovy v do 6 m</t>
  </si>
  <si>
    <t>1603292481</t>
  </si>
  <si>
    <t>Vnitrostaveništní doprava suti a vybouraných hmot vodorovně do 50 m s naložením základní pro budovy a haly výšky do 6 m</t>
  </si>
  <si>
    <t>30</t>
  </si>
  <si>
    <t>997006012</t>
  </si>
  <si>
    <t>Ruční třídění stavebního odpadu</t>
  </si>
  <si>
    <t>125094456</t>
  </si>
  <si>
    <t>Úprava stavebního odpadu třídění ruční</t>
  </si>
  <si>
    <t>31</t>
  </si>
  <si>
    <t>997013501</t>
  </si>
  <si>
    <t>Odvoz suti a vybouraných hmot na skládku nebo meziskládku do 1 km se složením</t>
  </si>
  <si>
    <t>-776981609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</si>
  <si>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</si>
  <si>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</si>
  <si>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</si>
  <si>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-1461589631</t>
  </si>
  <si>
    <t>Odvoz suti a vybouraných hmot na skládku nebo meziskládku se složením, na vzdálenost Příplatek k ceně za každý další započatý 1 km přes 1 km</t>
  </si>
  <si>
    <t>26,555*15 'Přepočtené koeficientem množství</t>
  </si>
  <si>
    <t>33</t>
  </si>
  <si>
    <t>997013811</t>
  </si>
  <si>
    <t>Poplatek za uložení na skládce (skládkovné) stavebního odpadu dřevěného kód odpadu 17 02 01</t>
  </si>
  <si>
    <t>1901945028</t>
  </si>
  <si>
    <t>Poplatek za uložení stavebního odpadu na skládce (skládkovné) dřevěného zatříděného do Katalogu odpadů pod kódem 17 02 01</t>
  </si>
  <si>
    <t>34</t>
  </si>
  <si>
    <t>997013863</t>
  </si>
  <si>
    <t>Poplatek za uložení stavebního odpadu na recyklační skládce (skládkovné) cihelného kód odpadu 17 01 02</t>
  </si>
  <si>
    <t>-862012790</t>
  </si>
  <si>
    <t>Poplatek za uložení stavebního odpadu na recyklační skládce (skládkovné) cihelného zatříděného do Katalogu odpadů pod kódem 17 01 02</t>
  </si>
  <si>
    <t>35</t>
  </si>
  <si>
    <t>997013867</t>
  </si>
  <si>
    <t>Poplatek za uložení stavebního odpadu na recyklační skládce (skládkovné) z tašek a keramických výrobků kód odpadu 17 01 03</t>
  </si>
  <si>
    <t>1085760726</t>
  </si>
  <si>
    <t>Poplatek za uložení stavebního odpadu na recyklační skládce (skládkovné) z tašek a keramických výrobků zatříděného do Katalogu odpadů pod kódem 17 01 03</t>
  </si>
  <si>
    <t>36</t>
  </si>
  <si>
    <t>997013869</t>
  </si>
  <si>
    <t>Poplatek za uložení stavebního odpadu na recyklační skládce (skládkovné) ze směsí betonu, cihel a keramických výrobků kód odpadu 17 01 07</t>
  </si>
  <si>
    <t>-973577590</t>
  </si>
  <si>
    <t>Poplatek za uložení stavebního odpadu na recyklační skládce (skládkovné) ze směsí nebo oddělených frakcí betonu, cihel a keramických výrobků zatříděného do Katalogu odpadů pod kódem 17 01 07</t>
  </si>
  <si>
    <t>998</t>
  </si>
  <si>
    <t>Přesun hmot</t>
  </si>
  <si>
    <t>37</t>
  </si>
  <si>
    <t>998011001</t>
  </si>
  <si>
    <t>Přesun hmot pro budovy zděné v do 6 m</t>
  </si>
  <si>
    <t>1187866996</t>
  </si>
  <si>
    <t>Přesun hmot pro budovy občanské výstavby, bydlení, výrobu a služby s nosnou svislou konstrukcí zděnou z cihel, tvárnic nebo kamene vodorovná dopravní vzdálenost do 100 m základní pro budovy výšky do 6 m</t>
  </si>
  <si>
    <t>PSV</t>
  </si>
  <si>
    <t>Práce a dodávky PSV</t>
  </si>
  <si>
    <t>713</t>
  </si>
  <si>
    <t>Izolace tepelné</t>
  </si>
  <si>
    <t>38</t>
  </si>
  <si>
    <t>713151111</t>
  </si>
  <si>
    <t>Montáž izolace tepelné střech šikmých kladené volně mezi krokve rohoží, pásů, desek</t>
  </si>
  <si>
    <t>643447362</t>
  </si>
  <si>
    <t>Montáž tepelné izolace střech šikmých rohožemi, pásy, deskami (izolační materiál ve specifikaci) kladenými volně mezi krokve</t>
  </si>
  <si>
    <t>4,07*2*9,31</t>
  </si>
  <si>
    <t>39</t>
  </si>
  <si>
    <t>63152102</t>
  </si>
  <si>
    <t>pás tepelně izolační univerzální λ=0,032-0,033 tl 140mm</t>
  </si>
  <si>
    <t>-1275714100</t>
  </si>
  <si>
    <t>75,783*1,02 'Přepočtené koeficientem množství</t>
  </si>
  <si>
    <t>40</t>
  </si>
  <si>
    <t>713151121</t>
  </si>
  <si>
    <t>Montáž izolace tepelné střech šikmých kladené volně pod krokve rohoží, pásů, desek</t>
  </si>
  <si>
    <t>2037029241</t>
  </si>
  <si>
    <t>Montáž tepelné izolace střech šikmých rohožemi, pásy, deskami (izolační materiál ve specifikaci) kladenými volně pod krokve</t>
  </si>
  <si>
    <t>3,92*2*6,8+0,1*2*6,8</t>
  </si>
  <si>
    <t>3,92*2*2,36+0,1*2*6,8</t>
  </si>
  <si>
    <t>41</t>
  </si>
  <si>
    <t>63152098</t>
  </si>
  <si>
    <t>pás tepelně izolační univerzální λ=0,032-0,033 tl 80mm</t>
  </si>
  <si>
    <t>-1572571851</t>
  </si>
  <si>
    <t>74,534*1,05 'Přepočtené koeficientem množství</t>
  </si>
  <si>
    <t>42</t>
  </si>
  <si>
    <t>998713101</t>
  </si>
  <si>
    <t>Přesun hmot tonážní pro izolace tepelné v objektech v do 6 m</t>
  </si>
  <si>
    <t>1342993102</t>
  </si>
  <si>
    <t>Přesun hmot pro izolace tepelné stanovený z hmotnosti přesunovaného materiálu vodorovná dopravní vzdálenost do 50 m s užitím mechanizace v objektech výšky do 6 m</t>
  </si>
  <si>
    <t>741</t>
  </si>
  <si>
    <t>43</t>
  </si>
  <si>
    <t>741-01</t>
  </si>
  <si>
    <t>D+M Hromosvod včetně revize</t>
  </si>
  <si>
    <t>-1258409505</t>
  </si>
  <si>
    <t>44</t>
  </si>
  <si>
    <t>741-02</t>
  </si>
  <si>
    <t>Odpojení elektroinstalace podkroví</t>
  </si>
  <si>
    <t>1340498180</t>
  </si>
  <si>
    <t>45</t>
  </si>
  <si>
    <t>741-03</t>
  </si>
  <si>
    <t>Demontáž bleskosvodu</t>
  </si>
  <si>
    <t>1811412405</t>
  </si>
  <si>
    <t>46</t>
  </si>
  <si>
    <t>741-04</t>
  </si>
  <si>
    <t>Demontáž televizních antén</t>
  </si>
  <si>
    <t>-693084256</t>
  </si>
  <si>
    <t>47</t>
  </si>
  <si>
    <t>741-05</t>
  </si>
  <si>
    <t>Zhotovení nového rozvodu elektro v podkroví včetně napojení do stávající rozvodné skříně</t>
  </si>
  <si>
    <t>478236221</t>
  </si>
  <si>
    <t>P</t>
  </si>
  <si>
    <t>Poznámka k položce:_x000D_
- prostup stropem pro napojení nového rozvaděče R1_x000D_
- drážky pro elektro a zapravení omítkou cca 25m_x000D_
- oblepení elektroinstalačních krabic v SDK kcích</t>
  </si>
  <si>
    <t>762</t>
  </si>
  <si>
    <t>Konstrukce tesařské</t>
  </si>
  <si>
    <t>48</t>
  </si>
  <si>
    <t>762331812</t>
  </si>
  <si>
    <t>Demontáž vázaných kcí krovů z hranolů průřezové pl přes 120 do 224 cm2</t>
  </si>
  <si>
    <t>-889162309</t>
  </si>
  <si>
    <t>Demontáž vázaných konstrukcí krovů sklonu do 60° z hranolů, hranolků, fošen, průřezové plochy přes 120 do 224 cm2</t>
  </si>
  <si>
    <t>11,165*3 "pozednice, vrcholová vaznice</t>
  </si>
  <si>
    <t>4,54*2*10 "krokve</t>
  </si>
  <si>
    <t>2,1 "výměna</t>
  </si>
  <si>
    <t>49</t>
  </si>
  <si>
    <t>762342812</t>
  </si>
  <si>
    <t>Demontáž laťování střech z latí osové vzdálenosti do 0,50 m</t>
  </si>
  <si>
    <t>-1200269624</t>
  </si>
  <si>
    <t>Demontáž bednění a laťování laťování střech sklonu do 60° se všemi nadstřešními konstrukcemi, z latí průřezové plochy do 25 cm2 při osové vzdálenosti přes 0,22 do 0,50 m</t>
  </si>
  <si>
    <t>50</t>
  </si>
  <si>
    <t>762083122</t>
  </si>
  <si>
    <t>Impregnace řeziva proti dřevokaznému hmyzu, houbám a plísním máčením třída ohrožení 3 a 4</t>
  </si>
  <si>
    <t>1868357613</t>
  </si>
  <si>
    <t>Impregnace řeziva máčením proti dřevokaznému hmyzu, houbám a plísním, třída ohrožení 3 a 4 (dřevo v exteriéru)</t>
  </si>
  <si>
    <t>2,163+0,96 "kce krovu</t>
  </si>
  <si>
    <t>0,755 "laťování</t>
  </si>
  <si>
    <t>0,297 "kontralatě</t>
  </si>
  <si>
    <t>34,286*0,019 "bednění</t>
  </si>
  <si>
    <t>51</t>
  </si>
  <si>
    <t>762332122</t>
  </si>
  <si>
    <t>Montáž vázaných kcí krovů pravidelných pomocí ocelových spojek z hraněného řeziva pl přes 120 do 224 cm2</t>
  </si>
  <si>
    <t>-162320880</t>
  </si>
  <si>
    <t>Montáž vázaných konstrukcí krovů střech pultových, sedlových, valbových, stanových čtvercového nebo obdélníkového půdorysu z řeziva hraněného pomocí ocelových spojek (spojky ve specifikaci) průřezové plochy přes 120 do 224 cm2</t>
  </si>
  <si>
    <t>11,37*2 "pozednice 140 x 120 mm</t>
  </si>
  <si>
    <t>4,54*2*11 "krokev 120 x 140 mm</t>
  </si>
  <si>
    <t>52</t>
  </si>
  <si>
    <t>60512130</t>
  </si>
  <si>
    <t>hranol stavební řezivo průřezu do 224cm2 do dl 6m</t>
  </si>
  <si>
    <t>1690390866</t>
  </si>
  <si>
    <t>Poznámka k položce:_x000D_
SM, JD, BO</t>
  </si>
  <si>
    <t>11,37*2*0,14*0,12 "pozednice 140 x 120 mm</t>
  </si>
  <si>
    <t>4,54*2*11*0,12*0,14 "krokev 120 x 140 mm</t>
  </si>
  <si>
    <t>2,06*1,05 'Přepočtené koeficientem množství</t>
  </si>
  <si>
    <t>53</t>
  </si>
  <si>
    <t>762332532</t>
  </si>
  <si>
    <t>Montáž vázaných kcí krovů pravidelných pomocí tesařských spojů z hoblovaného řeziva průřezové pl přes 120 do 224 cm2</t>
  </si>
  <si>
    <t>-1193279522</t>
  </si>
  <si>
    <t>Montáž vázaných konstrukcí krovů střech pultových, sedlových, valbových, stanových čtvercového nebo obdélníkového půdorysu z řeziva hoblovaného pomocí tesařských spojů průřezové plochy přes 120 do 224 cm2</t>
  </si>
  <si>
    <t>4,54*2*2 "krokev 120 x 140 mm</t>
  </si>
  <si>
    <t>2,44*13 "kleština 120 x 160 mm</t>
  </si>
  <si>
    <t>54</t>
  </si>
  <si>
    <t>2063955731</t>
  </si>
  <si>
    <t>4,54*2*2*0,12*0,14 "krokev 120 x 140 mm</t>
  </si>
  <si>
    <t>2,44*13*0,12*0,16 "kleština 120 x 160 mm</t>
  </si>
  <si>
    <t>0,914*1,05 'Přepočtené koeficientem množství</t>
  </si>
  <si>
    <t>55</t>
  </si>
  <si>
    <t>762341260</t>
  </si>
  <si>
    <t>Montáž bednění střech rovných a šikmých sklonu do 60° z palubek</t>
  </si>
  <si>
    <t>-1567704260</t>
  </si>
  <si>
    <t>Montáž bednění střech rovných a šikmých sklonu do 60° s vyřezáním otvorů z palubek</t>
  </si>
  <si>
    <t>0,65*9,5*2+4,59*2*(0,9+1,15)</t>
  </si>
  <si>
    <t>56</t>
  </si>
  <si>
    <t>61189994</t>
  </si>
  <si>
    <t>palubky podlahové smrk tl 19mm A/B</t>
  </si>
  <si>
    <t>470616545</t>
  </si>
  <si>
    <t>31,169*1,1 'Přepočtené koeficientem množství</t>
  </si>
  <si>
    <t>57</t>
  </si>
  <si>
    <t>762342214</t>
  </si>
  <si>
    <t>Montáž laťování na střechách jednoduchých sklonu do 60° osové vzdálenosti přes 150 do 360 mm</t>
  </si>
  <si>
    <t>627050546</t>
  </si>
  <si>
    <t>Montáž laťování střech jednoduchých sklonu do 60° při osové vzdálenosti latí přes 150 do 360 mm</t>
  </si>
  <si>
    <t>4,54*11,55*2</t>
  </si>
  <si>
    <t>58</t>
  </si>
  <si>
    <t>60514106</t>
  </si>
  <si>
    <t>řezivo jehličnaté lať pevnostní třída S10-13 průřez 40x60mm</t>
  </si>
  <si>
    <t>-569649218</t>
  </si>
  <si>
    <t>4,54*11,55*2/0,35*0,04*0,06</t>
  </si>
  <si>
    <t>0,719*1,05 'Přepočtené koeficientem množství</t>
  </si>
  <si>
    <t>59</t>
  </si>
  <si>
    <t>762342511</t>
  </si>
  <si>
    <t>Montáž kontralatí na podklad bez tepelné izolace</t>
  </si>
  <si>
    <t>-2034745570</t>
  </si>
  <si>
    <t>Montáž laťování montáž kontralatí na podklad bez tepelné izolace</t>
  </si>
  <si>
    <t>4,54*2*13 "krokev 120 x 140 mm</t>
  </si>
  <si>
    <t>60</t>
  </si>
  <si>
    <t>1829173145</t>
  </si>
  <si>
    <t>4,54*2*13*0,04*0,06 "krokev 120 x 140 mm</t>
  </si>
  <si>
    <t>0,283*1,05 'Přepočtené koeficientem množství</t>
  </si>
  <si>
    <t>61</t>
  </si>
  <si>
    <t>762395000</t>
  </si>
  <si>
    <t>Spojovací prostředky krovů, bednění, laťování, nadstřešních konstrukcí</t>
  </si>
  <si>
    <t>366417734</t>
  </si>
  <si>
    <t>Spojovací prostředky krovů, bednění a laťování, nadstřešních konstrukcí svorníky, prkna, hřebíky, pásová ocel, vruty</t>
  </si>
  <si>
    <t>62</t>
  </si>
  <si>
    <t>762-01</t>
  </si>
  <si>
    <t>Úprava krokví dle PD (hoblování a zafrézování prkenného bednění)</t>
  </si>
  <si>
    <t>992802804</t>
  </si>
  <si>
    <t>Poznámka k položce:_x000D_
- krokve na volném přesahu střechy budou hoblované se zafrézovaným prkenným bedněním_x000D_
- přesahy pozednic budou hoblované</t>
  </si>
  <si>
    <t>63</t>
  </si>
  <si>
    <t>762-02</t>
  </si>
  <si>
    <t>Úprava stropního záklopu pro osazení překroucené pásoviny krovu včetně zpětného zapravení</t>
  </si>
  <si>
    <t>-598490254</t>
  </si>
  <si>
    <t>64</t>
  </si>
  <si>
    <t>762841811-01</t>
  </si>
  <si>
    <t>Demontáž podbíjení stropů a střech z hrubých prken tl do 35 mm včetně nosné kce</t>
  </si>
  <si>
    <t>1420705122</t>
  </si>
  <si>
    <t>Demontáž podbíjení stropů a střech z hrubých prken tl. do 35 mm bez omítky včetně nosné kce</t>
  </si>
  <si>
    <t>65</t>
  </si>
  <si>
    <t>998762101</t>
  </si>
  <si>
    <t>Přesun hmot tonážní pro kce tesařské v objektech v do 6 m</t>
  </si>
  <si>
    <t>-781717997</t>
  </si>
  <si>
    <t>Přesun hmot pro konstrukce tesařské stanovený z hmotnosti přesunovaného materiálu vodorovná dopravní vzdálenost do 50 m základní v objektech výšky do 6 m</t>
  </si>
  <si>
    <t>763</t>
  </si>
  <si>
    <t>Konstrukce suché výstavby</t>
  </si>
  <si>
    <t>66</t>
  </si>
  <si>
    <t>763-01</t>
  </si>
  <si>
    <t>Zhotovení SDK obkladu přetočené pásoviny</t>
  </si>
  <si>
    <t>337565070</t>
  </si>
  <si>
    <t>67</t>
  </si>
  <si>
    <t>763131751</t>
  </si>
  <si>
    <t>Montáž parotěsné zábrany do SDK podhledu</t>
  </si>
  <si>
    <t>1483387348</t>
  </si>
  <si>
    <t>Podhled ze sádrokartonových desek ostatní práce a konstrukce na podhledech ze sádrokartonových desek montáž parotěsné zábrany</t>
  </si>
  <si>
    <t>(0,1*2+3,65*2)*6,8</t>
  </si>
  <si>
    <t>(0,205*2+3,47*2)*2,36</t>
  </si>
  <si>
    <t>68</t>
  </si>
  <si>
    <t>28329282</t>
  </si>
  <si>
    <t>fólie PE vyztužená Al vrstvou pro parotěsnou vrstvu 170g/m2</t>
  </si>
  <si>
    <t>-466690360</t>
  </si>
  <si>
    <t>68,346*1,1235 'Přepočtené koeficientem množství</t>
  </si>
  <si>
    <t>69</t>
  </si>
  <si>
    <t>763161721</t>
  </si>
  <si>
    <t>SDK podkroví deska 1xDF 12,5 bez TI dvouvrstvá spodní kce profil CD+UD na krokvových závěsech</t>
  </si>
  <si>
    <t>-1174502155</t>
  </si>
  <si>
    <t>Podkroví ze sádrokartonových desek dvouvrstvá spodní konstrukce z ocelových profilů CD, UD na krokvových závěsech jednoduše opláštěná deskou protipožární DF, tl. 12,5 mm, bez TI</t>
  </si>
  <si>
    <t>70</t>
  </si>
  <si>
    <t>998763301</t>
  </si>
  <si>
    <t>Přesun hmot tonážní pro konstrukce montované z desek v objektech v do 6 m</t>
  </si>
  <si>
    <t>723397107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</si>
  <si>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</si>
  <si>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764</t>
  </si>
  <si>
    <t>Konstrukce klempířské</t>
  </si>
  <si>
    <t>71</t>
  </si>
  <si>
    <t>764002871</t>
  </si>
  <si>
    <t>Demontáž lemování zdí do suti</t>
  </si>
  <si>
    <t>-983837897</t>
  </si>
  <si>
    <t>Demontáž klempířských konstrukcí lemování zdí do suti</t>
  </si>
  <si>
    <t>0,45*4+0,4*4</t>
  </si>
  <si>
    <t>72</t>
  </si>
  <si>
    <t>764004801</t>
  </si>
  <si>
    <t>Demontáž podokapního žlabu do suti</t>
  </si>
  <si>
    <t>-578209307</t>
  </si>
  <si>
    <t>Demontáž klempířských konstrukcí žlabu podokapního do suti</t>
  </si>
  <si>
    <t>11,165*2</t>
  </si>
  <si>
    <t>73</t>
  </si>
  <si>
    <t>764004861</t>
  </si>
  <si>
    <t>Demontáž svodu do suti</t>
  </si>
  <si>
    <t>-1496017340</t>
  </si>
  <si>
    <t>Demontáž klempířských konstrukcí svodu do suti</t>
  </si>
  <si>
    <t>74</t>
  </si>
  <si>
    <t>764212663</t>
  </si>
  <si>
    <t>Oplechování rovné okapové hrany z Pz s povrchovou úpravou rš 250 mm</t>
  </si>
  <si>
    <t>-1378525782</t>
  </si>
  <si>
    <t>Oplechování střešních prvků z pozinkovaného plechu s povrchovou úpravou okapu střechy rovné okapovým plechem rš 250 mm</t>
  </si>
  <si>
    <t>23,5 "K4</t>
  </si>
  <si>
    <t>75</t>
  </si>
  <si>
    <t>764314412</t>
  </si>
  <si>
    <t>Lemování prostupů střech s krytinou skládanou nebo plechovou bez lišty z Pz plechu</t>
  </si>
  <si>
    <t>389587981</t>
  </si>
  <si>
    <t>Lemování prostupů z pozinkovaného plechu bez lišty, střech s krytinou skládanou nebo z plechu</t>
  </si>
  <si>
    <t>0,4*3,6 "K5</t>
  </si>
  <si>
    <t>76</t>
  </si>
  <si>
    <t>764511602</t>
  </si>
  <si>
    <t>Žlab podokapní půlkruhový z Pz s povrchovou úpravou rš 330 mm</t>
  </si>
  <si>
    <t>-295196180</t>
  </si>
  <si>
    <t>Žlab podokapní z pozinkovaného plechu s povrchovou úpravou včetně háků a čel půlkruhový rš 330 mm</t>
  </si>
  <si>
    <t>23,500 "K2</t>
  </si>
  <si>
    <t>77</t>
  </si>
  <si>
    <t>764511642</t>
  </si>
  <si>
    <t>Kotlík oválný (trychtýřový) pro podokapní žlaby z Pz s povrchovou úpravou 330/100 mm</t>
  </si>
  <si>
    <t>-188653050</t>
  </si>
  <si>
    <t>Žlab podokapní z pozinkovaného plechu s povrchovou úpravou kotlík oválný (trychtýřový), rš žlabu/průměr svodu 330/100 mm</t>
  </si>
  <si>
    <t>2 "K3</t>
  </si>
  <si>
    <t>78</t>
  </si>
  <si>
    <t>764518622</t>
  </si>
  <si>
    <t>Svody kruhové včetně objímek, kolen, odskoků z Pz s povrchovou úpravou průměru 100 mm</t>
  </si>
  <si>
    <t>1908379246</t>
  </si>
  <si>
    <t>Svod z pozinkovaného plechu s upraveným povrchem včetně objímek, kolen a odskoků kruhový, průměru 100 mm</t>
  </si>
  <si>
    <t>4,5*2 "K3</t>
  </si>
  <si>
    <t>765</t>
  </si>
  <si>
    <t>Krytina skládaná</t>
  </si>
  <si>
    <t>79</t>
  </si>
  <si>
    <t>765111801</t>
  </si>
  <si>
    <t>Demontáž krytiny keramické drážkové sklonu do 30° na sucho do suti</t>
  </si>
  <si>
    <t>813492446</t>
  </si>
  <si>
    <t>Demontáž krytiny keramické drážkové, sklonu do 30° na sucho do suti</t>
  </si>
  <si>
    <t>80</t>
  </si>
  <si>
    <t>765111811</t>
  </si>
  <si>
    <t>Příplatek k demontáži krytiny keramické drážkové do suti za sklon přes 30°</t>
  </si>
  <si>
    <t>-1449021006</t>
  </si>
  <si>
    <t>Demontáž krytiny keramické Příplatek k cenám za sklon přes 30° do suti</t>
  </si>
  <si>
    <t>81</t>
  </si>
  <si>
    <t>765113012</t>
  </si>
  <si>
    <t>Krytina keramická drážková velkoformátová (do 12 ks/m2) engobovaná sklonu do 30° na sucho</t>
  </si>
  <si>
    <t>1907287104</t>
  </si>
  <si>
    <t>Krytina keramická drážková sklonu střechy do 30° na sucho velkoformátová (do 12ks/m2) engobovaná</t>
  </si>
  <si>
    <t>106,0</t>
  </si>
  <si>
    <t>82</t>
  </si>
  <si>
    <t>WNR.327712211012</t>
  </si>
  <si>
    <t>Contiton 12 větrací engoba</t>
  </si>
  <si>
    <t>-362534166</t>
  </si>
  <si>
    <t>Poznámka k položce:_x000D_
Contiton 12 / Stodo 12</t>
  </si>
  <si>
    <t>83</t>
  </si>
  <si>
    <t>WNR.327782218312</t>
  </si>
  <si>
    <t>Contiton 12 set anténní engoba</t>
  </si>
  <si>
    <t>146193460</t>
  </si>
  <si>
    <t>84</t>
  </si>
  <si>
    <t>WNR.327792218312</t>
  </si>
  <si>
    <t>Contiton 12 set odvětrání engoba</t>
  </si>
  <si>
    <t>-1026943808</t>
  </si>
  <si>
    <t>85</t>
  </si>
  <si>
    <t>765113911</t>
  </si>
  <si>
    <t>Příplatek ke krytině keramické drážkové za sklon přes 30° do 40°</t>
  </si>
  <si>
    <t>-242721847</t>
  </si>
  <si>
    <t>Krytina keramická drážková sklonu střechy do 30° Příplatek cenám za sklon přes 30° do 40°</t>
  </si>
  <si>
    <t>86</t>
  </si>
  <si>
    <t>765113111</t>
  </si>
  <si>
    <t>Krytina keramická okapová hrana s větracím pásem plastovým</t>
  </si>
  <si>
    <t>2067831108</t>
  </si>
  <si>
    <t>Krytina keramická drážková sklonu střechy do 30° okapová hrana s větracím pásem plastovým</t>
  </si>
  <si>
    <t>23,5</t>
  </si>
  <si>
    <t>87</t>
  </si>
  <si>
    <t>765113322</t>
  </si>
  <si>
    <t>Krytina keramická drážková hřeben z hřebenáčů engobovaných na sucho s větracím pásem hliníkovým</t>
  </si>
  <si>
    <t>-1210445455</t>
  </si>
  <si>
    <t>Krytina keramická drážková sklonu střechy do 30° hřeben na sucho s větracím pásem hliníkovým z hřebenáčů engobovaných</t>
  </si>
  <si>
    <t>11,60</t>
  </si>
  <si>
    <t>88</t>
  </si>
  <si>
    <t>59660809</t>
  </si>
  <si>
    <t>ukončení hřebenáče nárožní dlouhé k hřebenáči drážkovému š 210mm engoba</t>
  </si>
  <si>
    <t>-49238633</t>
  </si>
  <si>
    <t>89</t>
  </si>
  <si>
    <t>59660814</t>
  </si>
  <si>
    <t>ukončení hřebenáče vrchní k hřebenáči drážkovému š 210mm engoba</t>
  </si>
  <si>
    <t>-1665530958</t>
  </si>
  <si>
    <t>90</t>
  </si>
  <si>
    <t>765113552</t>
  </si>
  <si>
    <t>Krytina keramická drážková štítová hrana z velkoformátových (do 3 ks/m) okrajových tašek engobovaných na sucho</t>
  </si>
  <si>
    <t>56836828</t>
  </si>
  <si>
    <t>Krytina keramická drážková sklonu střechy do 30° štítová hrana na sucho z okrajových tašek velkoformátových (do 3 ks/m) engobovaných</t>
  </si>
  <si>
    <t>4,6*4</t>
  </si>
  <si>
    <t>91</t>
  </si>
  <si>
    <t>765115352</t>
  </si>
  <si>
    <t>Montáž střešní stoupací plošiny d přes 400 do 800 mm pro keramickou krytinu</t>
  </si>
  <si>
    <t>-31549860</t>
  </si>
  <si>
    <t>Montáž střešních doplňků krytiny keramické stoupací plošiny délky přes 400 do 800 mm</t>
  </si>
  <si>
    <t>92</t>
  </si>
  <si>
    <t>59660007</t>
  </si>
  <si>
    <t>komplet stoupací rovný pro keramickou krytinu rošt š 250mm d 800mm (2x závěsný držák, spojovací materiál, plošina)</t>
  </si>
  <si>
    <t>sada</t>
  </si>
  <si>
    <t>-1740282559</t>
  </si>
  <si>
    <t>93</t>
  </si>
  <si>
    <t>765115403</t>
  </si>
  <si>
    <t>Montáž mříže sněholamu pro keramickou krytinu</t>
  </si>
  <si>
    <t>-369521164</t>
  </si>
  <si>
    <t>Montáž střešních doplňků krytiny keramické protisněhové zábrany mříže sněholamu</t>
  </si>
  <si>
    <t>24,0 "K9</t>
  </si>
  <si>
    <t>94</t>
  </si>
  <si>
    <t>59660033</t>
  </si>
  <si>
    <t>komplet protisněhový (4x držák mříže, sněhová mříž d 3000mm, 2x spojka mříže)</t>
  </si>
  <si>
    <t>-1677298463</t>
  </si>
  <si>
    <t>26,6666666666667*0,3 'Přepočtené koeficientem množství</t>
  </si>
  <si>
    <t>95</t>
  </si>
  <si>
    <t>765115421</t>
  </si>
  <si>
    <t>Montáž bezpečnostního háku pro keramickou krytinu</t>
  </si>
  <si>
    <t>128493111</t>
  </si>
  <si>
    <t>Montáž střešních doplňků krytiny keramické bezpečnostního háku</t>
  </si>
  <si>
    <t>96</t>
  </si>
  <si>
    <t>59244014</t>
  </si>
  <si>
    <t>sada bezpečnostního háku včetně připevňovacího profilu a kotevního materiálu</t>
  </si>
  <si>
    <t>-1909477993</t>
  </si>
  <si>
    <t>97</t>
  </si>
  <si>
    <t>765191011</t>
  </si>
  <si>
    <t>Montáž pojistné hydroizolační nebo parotěsné fólie kladené ve sklonu do 30° volně na krokve</t>
  </si>
  <si>
    <t>-1112039313</t>
  </si>
  <si>
    <t>Montáž pojistné hydroizolační nebo parotěsné fólie kladené ve sklonu přes 20° volně na krokve</t>
  </si>
  <si>
    <t>98</t>
  </si>
  <si>
    <t>28329076</t>
  </si>
  <si>
    <t>fólie PU/PES difuzně propustná, integrované samolepicí pásky, 210g/m2</t>
  </si>
  <si>
    <t>1088442156</t>
  </si>
  <si>
    <t>106*1,1655 'Přepočtené koeficientem množství</t>
  </si>
  <si>
    <t>99</t>
  </si>
  <si>
    <t>765191031</t>
  </si>
  <si>
    <t>Lepení těsnících pásků pod kontralatě</t>
  </si>
  <si>
    <t>-134544285</t>
  </si>
  <si>
    <t>Montáž pojistné hydroizolační nebo parotěsné fólie lepení těsnících pásků pod kontralatě</t>
  </si>
  <si>
    <t>100</t>
  </si>
  <si>
    <t>28329303</t>
  </si>
  <si>
    <t>páska těsnící jednostranně lepící butylkaučuková pod kontralatě š 50mm</t>
  </si>
  <si>
    <t>1125807286</t>
  </si>
  <si>
    <t>118,04*1,1 'Přepočtené koeficientem množství</t>
  </si>
  <si>
    <t>101</t>
  </si>
  <si>
    <t>998765101</t>
  </si>
  <si>
    <t>Přesun hmot tonážní pro krytiny skládané v objektech v do 6 m</t>
  </si>
  <si>
    <t>1050930313</t>
  </si>
  <si>
    <t>Přesun hmot pro krytiny skládané stanovený z hmotnosti přesunovaného materiálu vodorovná dopravní vzdálenost do 50 m základní na objektech výšky do 6 m</t>
  </si>
  <si>
    <t>766</t>
  </si>
  <si>
    <t>Konstrukce truhlářské</t>
  </si>
  <si>
    <t>102</t>
  </si>
  <si>
    <t>766-01</t>
  </si>
  <si>
    <t>D+M Vnitřní dveře 800 x 1.970 mm dle PD</t>
  </si>
  <si>
    <t>2010547531</t>
  </si>
  <si>
    <t>767</t>
  </si>
  <si>
    <t>Konstrukce zámečnické</t>
  </si>
  <si>
    <t>103</t>
  </si>
  <si>
    <t>767-01</t>
  </si>
  <si>
    <t>D+M Pásovina 50/6 mm - přetáčená, dl. 2,1 m</t>
  </si>
  <si>
    <t>451500698</t>
  </si>
  <si>
    <t>104</t>
  </si>
  <si>
    <t>767-02</t>
  </si>
  <si>
    <t>D+M Ocelové táhlo R16 dl. 4,5 m včetně zhotovení drážky pro osazení</t>
  </si>
  <si>
    <t>1322770387</t>
  </si>
  <si>
    <t>105</t>
  </si>
  <si>
    <t>767641800</t>
  </si>
  <si>
    <t>Demontáž zárubní dveří odřezáním plochy do 2,5 m2</t>
  </si>
  <si>
    <t>-179072879</t>
  </si>
  <si>
    <t>Demontáž dveřních zárubní odřezáním od upevnění, plochy dveří do 2,5 m2</t>
  </si>
  <si>
    <t>106</t>
  </si>
  <si>
    <t>998767201</t>
  </si>
  <si>
    <t>Přesun hmot procentní pro zámečnické konstrukce v objektech v do 6 m</t>
  </si>
  <si>
    <t>%</t>
  </si>
  <si>
    <t>-874903747</t>
  </si>
  <si>
    <t>Přesun hmot pro zámečnické konstrukce stanovený procentní sazbou (%) z ceny vodorovná dopravní vzdálenost do 50 m základní v objektech výšky do 6 m</t>
  </si>
  <si>
    <t>776</t>
  </si>
  <si>
    <t>Podlahy povlakové</t>
  </si>
  <si>
    <t>107</t>
  </si>
  <si>
    <t>776201812</t>
  </si>
  <si>
    <t>Demontáž lepených povlakových podlah s podložkou ručně</t>
  </si>
  <si>
    <t>1313842325</t>
  </si>
  <si>
    <t>Demontáž povlakových podlahovin lepených ručně s podložkou</t>
  </si>
  <si>
    <t>3,02*5,275+1,36*2,02</t>
  </si>
  <si>
    <t>108</t>
  </si>
  <si>
    <t>776111116</t>
  </si>
  <si>
    <t>Odstranění zbytků lepidla z podkladu povlakových podlah broušením</t>
  </si>
  <si>
    <t>-427297922</t>
  </si>
  <si>
    <t>Příprava podkladu povlakových podlah a stěn broušení podlah stávajícího podkladu pro odstranění lepidla (po starých krytinách)</t>
  </si>
  <si>
    <t>109</t>
  </si>
  <si>
    <t>776111311</t>
  </si>
  <si>
    <t>Vysátí podkladu povlakových podlah</t>
  </si>
  <si>
    <t>835935174</t>
  </si>
  <si>
    <t>Příprava podkladu povlakových podlah a stěn vysátí podlah</t>
  </si>
  <si>
    <t>5,97*6,8</t>
  </si>
  <si>
    <t>110</t>
  </si>
  <si>
    <t>776121112</t>
  </si>
  <si>
    <t>Vodou ředitelná penetrace savého podkladu povlakových podlah</t>
  </si>
  <si>
    <t>313291105</t>
  </si>
  <si>
    <t>Příprava podkladu povlakových podlah a stěn penetrace vodou ředitelná podlah</t>
  </si>
  <si>
    <t>40,596*2 'Přepočtené koeficientem množství</t>
  </si>
  <si>
    <t>111</t>
  </si>
  <si>
    <t>776141111</t>
  </si>
  <si>
    <t>Stěrka podlahová nivelační pro vyrovnání podkladu povlakových podlah pevnosti 20 MPa tl do 3 mm</t>
  </si>
  <si>
    <t>1595628355</t>
  </si>
  <si>
    <t>Příprava podkladu povlakových podlah a stěn vyrovnání samonivelační stěrkou podlah min.pevnosti 20 MPa, tloušťky do 3 mm</t>
  </si>
  <si>
    <t>112</t>
  </si>
  <si>
    <t>776221111</t>
  </si>
  <si>
    <t>Lepení pásů z PVC standardním lepidlem</t>
  </si>
  <si>
    <t>-173808053</t>
  </si>
  <si>
    <t>Montáž podlahovin z PVC lepením standardním lepidlem z pásů</t>
  </si>
  <si>
    <t>113</t>
  </si>
  <si>
    <t>28411145</t>
  </si>
  <si>
    <t>podlahovina vinylová homogenní protiskluzná se vsypem a výztuž. vrstvou, třída zátěže 34/43, hořlavost Bfl-s1 tl 3,00mm</t>
  </si>
  <si>
    <t>2036783243</t>
  </si>
  <si>
    <t>40,596*1,1 'Přepočtené koeficientem množství</t>
  </si>
  <si>
    <t>114</t>
  </si>
  <si>
    <t>998776101</t>
  </si>
  <si>
    <t>Přesun hmot tonážní pro podlahy povlakové v objektech v do 6 m</t>
  </si>
  <si>
    <t>-1591291593</t>
  </si>
  <si>
    <t>Přesun hmot pro podlahy povlakové stanovený z hmotnosti přesunovaného materiálu vodorovná dopravní vzdálenost do 50 m základní v objektech výšky do 6 m</t>
  </si>
  <si>
    <t>784</t>
  </si>
  <si>
    <t>Dokončovací práce - malby a tapety</t>
  </si>
  <si>
    <t>115</t>
  </si>
  <si>
    <t>784-01</t>
  </si>
  <si>
    <t>Zhotovení výmalby objektu</t>
  </si>
  <si>
    <t>-2115330672</t>
  </si>
  <si>
    <t>SO-02 - Elektroinstalace</t>
  </si>
  <si>
    <t>D1 - přístroje</t>
  </si>
  <si>
    <t>D2 - úložný materiál</t>
  </si>
  <si>
    <t>D3 - kabely silnoproudé</t>
  </si>
  <si>
    <t>D4 - kabely slaboproudé</t>
  </si>
  <si>
    <t>D5 - datový rozvaděč</t>
  </si>
  <si>
    <t xml:space="preserve">D6 - svítidla </t>
  </si>
  <si>
    <t>D7 - rozvaděč R1</t>
  </si>
  <si>
    <t>D8 - ostatní</t>
  </si>
  <si>
    <t>D1</t>
  </si>
  <si>
    <t>přístroje</t>
  </si>
  <si>
    <t>Pol1</t>
  </si>
  <si>
    <t>spínač řazení 1</t>
  </si>
  <si>
    <t>144992262</t>
  </si>
  <si>
    <t>Poznámka k položce:_x000D_
vždy kompletní přístroj včetně krabice, přístroje, krytu, rámečku montáže a všech dalších potřebných prvků</t>
  </si>
  <si>
    <t>Pol2</t>
  </si>
  <si>
    <t>spínač řazení 6</t>
  </si>
  <si>
    <t>-1374676605</t>
  </si>
  <si>
    <t>Pol3</t>
  </si>
  <si>
    <t>zásuvka jednofázová</t>
  </si>
  <si>
    <t>2048699229</t>
  </si>
  <si>
    <t>Pol4</t>
  </si>
  <si>
    <t>zásuvka datová, dvojnásobná</t>
  </si>
  <si>
    <t>1355981067</t>
  </si>
  <si>
    <t>Pol5</t>
  </si>
  <si>
    <t>instalační krabice včetně zapojení</t>
  </si>
  <si>
    <t>-1103870885</t>
  </si>
  <si>
    <t>D2</t>
  </si>
  <si>
    <t>úložný materiál</t>
  </si>
  <si>
    <t>Pol6</t>
  </si>
  <si>
    <t>instalační trubka - data</t>
  </si>
  <si>
    <t>-495581459</t>
  </si>
  <si>
    <t>Pol7</t>
  </si>
  <si>
    <t>instalační trubka - předstěna</t>
  </si>
  <si>
    <t>276038955</t>
  </si>
  <si>
    <t>Pol8</t>
  </si>
  <si>
    <t>lišty/trubky pro montáž na povrch</t>
  </si>
  <si>
    <t>-41013274</t>
  </si>
  <si>
    <t>D3</t>
  </si>
  <si>
    <t>kabely silnoproudé</t>
  </si>
  <si>
    <t>Pol9</t>
  </si>
  <si>
    <t>kabel CYKY 3x1,5</t>
  </si>
  <si>
    <t>2112313303</t>
  </si>
  <si>
    <t>Pol10</t>
  </si>
  <si>
    <t>kabel CYKY 5x2,5</t>
  </si>
  <si>
    <t>-58144411</t>
  </si>
  <si>
    <t>Pol11</t>
  </si>
  <si>
    <t>kabel CYKY 5x4</t>
  </si>
  <si>
    <t>281541957</t>
  </si>
  <si>
    <t>D4</t>
  </si>
  <si>
    <t>kabely slaboproudé</t>
  </si>
  <si>
    <t>Pol12</t>
  </si>
  <si>
    <t>UTP cat 5e</t>
  </si>
  <si>
    <t>-2125188935</t>
  </si>
  <si>
    <t>D5</t>
  </si>
  <si>
    <t>datový rozvaděč</t>
  </si>
  <si>
    <t>Pol13</t>
  </si>
  <si>
    <t>prázdná skříň velikosti 10" 6U/140 mm, bez aktivních prvků s patch panelem pro ukončení vedení</t>
  </si>
  <si>
    <t>143498124</t>
  </si>
  <si>
    <t>Pol14</t>
  </si>
  <si>
    <t>protokol o měření datových rozvodů</t>
  </si>
  <si>
    <t>-538083337</t>
  </si>
  <si>
    <t>D6</t>
  </si>
  <si>
    <t xml:space="preserve">svítidla </t>
  </si>
  <si>
    <t>Pol15</t>
  </si>
  <si>
    <t>svítidlo A1</t>
  </si>
  <si>
    <t>824155601</t>
  </si>
  <si>
    <t>Poznámka k položce:_x000D_
vždy kompletní svítidlo včetně montáže, zdrojů a všech potřebných dalších částí pro správnou funkci</t>
  </si>
  <si>
    <t>D7</t>
  </si>
  <si>
    <t>rozvaděč R1</t>
  </si>
  <si>
    <t>Pol16</t>
  </si>
  <si>
    <t>komplet</t>
  </si>
  <si>
    <t>-28985085</t>
  </si>
  <si>
    <t>D8</t>
  </si>
  <si>
    <t>ostatní</t>
  </si>
  <si>
    <t>Pol17</t>
  </si>
  <si>
    <t>zhotovení dílenské dokumentace</t>
  </si>
  <si>
    <t>1967798496</t>
  </si>
  <si>
    <t>Pol18</t>
  </si>
  <si>
    <t>zhotovení PD skutečného provedení</t>
  </si>
  <si>
    <t>524116353</t>
  </si>
  <si>
    <t>Pol19</t>
  </si>
  <si>
    <t>vypracování revizní zprávy</t>
  </si>
  <si>
    <t>1322476544</t>
  </si>
  <si>
    <t>SO-03 - Vedlejší rozpočtové náklady</t>
  </si>
  <si>
    <t>VRN - Vedlejší rozpočtové náklady</t>
  </si>
  <si>
    <t xml:space="preserve">    VRN3 - Zařízení staveniště</t>
  </si>
  <si>
    <t>VRN</t>
  </si>
  <si>
    <t>VRN3</t>
  </si>
  <si>
    <t>Zařízení staveniště</t>
  </si>
  <si>
    <t>030001000</t>
  </si>
  <si>
    <t>1024</t>
  </si>
  <si>
    <t>17277185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</si>
</sst>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1"/>
      <c r="AL5" s="21"/>
      <c r="AM5" s="21"/>
      <c r="AN5" s="21"/>
      <c r="AO5" s="21"/>
      <c r="AP5" s="21"/>
      <c r="AQ5" s="21"/>
      <c r="AR5" s="19"/>
      <c r="BE5" s="244" t="s">
        <v>15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1"/>
      <c r="AL6" s="21"/>
      <c r="AM6" s="21"/>
      <c r="AN6" s="21"/>
      <c r="AO6" s="21"/>
      <c r="AP6" s="21"/>
      <c r="AQ6" s="21"/>
      <c r="AR6" s="19"/>
      <c r="BE6" s="245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5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5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5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45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45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5"/>
      <c r="BS12" s="16" t="s">
        <v>6</v>
      </c>
    </row>
    <row r="13" spans="1:74" s="1" customFormat="1" ht="12" customHeight="1" x14ac:dyDescent="0.2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45"/>
      <c r="BS13" s="16" t="s">
        <v>6</v>
      </c>
    </row>
    <row r="14" spans="1:74" ht="12.75" x14ac:dyDescent="0.2">
      <c r="B14" s="20"/>
      <c r="C14" s="21"/>
      <c r="D14" s="21"/>
      <c r="E14" s="250" t="s">
        <v>31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45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5"/>
      <c r="BS15" s="16" t="s">
        <v>4</v>
      </c>
    </row>
    <row r="16" spans="1:74" s="1" customFormat="1" ht="12" customHeight="1" x14ac:dyDescent="0.2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245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45"/>
      <c r="BS17" s="16" t="s">
        <v>35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5"/>
      <c r="BS18" s="16" t="s">
        <v>6</v>
      </c>
    </row>
    <row r="19" spans="1:71" s="1" customFormat="1" ht="12" customHeight="1" x14ac:dyDescent="0.2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37</v>
      </c>
      <c r="AO19" s="21"/>
      <c r="AP19" s="21"/>
      <c r="AQ19" s="21"/>
      <c r="AR19" s="19"/>
      <c r="BE19" s="245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45"/>
      <c r="BS20" s="16" t="s">
        <v>35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5"/>
    </row>
    <row r="22" spans="1:71" s="1" customFormat="1" ht="12" customHeight="1" x14ac:dyDescent="0.2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5"/>
    </row>
    <row r="23" spans="1:71" s="1" customFormat="1" ht="16.5" customHeight="1" x14ac:dyDescent="0.2">
      <c r="B23" s="20"/>
      <c r="C23" s="21"/>
      <c r="D23" s="21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1"/>
      <c r="AP23" s="21"/>
      <c r="AQ23" s="21"/>
      <c r="AR23" s="19"/>
      <c r="BE23" s="245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5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5"/>
    </row>
    <row r="26" spans="1:71" s="2" customFormat="1" ht="25.9" customHeight="1" x14ac:dyDescent="0.2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3">
        <f>ROUND(AG94,2)</f>
        <v>0</v>
      </c>
      <c r="AL26" s="254"/>
      <c r="AM26" s="254"/>
      <c r="AN26" s="254"/>
      <c r="AO26" s="254"/>
      <c r="AP26" s="35"/>
      <c r="AQ26" s="35"/>
      <c r="AR26" s="38"/>
      <c r="BE26" s="245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5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5" t="s">
        <v>41</v>
      </c>
      <c r="M28" s="255"/>
      <c r="N28" s="255"/>
      <c r="O28" s="255"/>
      <c r="P28" s="255"/>
      <c r="Q28" s="35"/>
      <c r="R28" s="35"/>
      <c r="S28" s="35"/>
      <c r="T28" s="35"/>
      <c r="U28" s="35"/>
      <c r="V28" s="35"/>
      <c r="W28" s="255" t="s">
        <v>42</v>
      </c>
      <c r="X28" s="255"/>
      <c r="Y28" s="255"/>
      <c r="Z28" s="255"/>
      <c r="AA28" s="255"/>
      <c r="AB28" s="255"/>
      <c r="AC28" s="255"/>
      <c r="AD28" s="255"/>
      <c r="AE28" s="255"/>
      <c r="AF28" s="35"/>
      <c r="AG28" s="35"/>
      <c r="AH28" s="35"/>
      <c r="AI28" s="35"/>
      <c r="AJ28" s="35"/>
      <c r="AK28" s="255" t="s">
        <v>43</v>
      </c>
      <c r="AL28" s="255"/>
      <c r="AM28" s="255"/>
      <c r="AN28" s="255"/>
      <c r="AO28" s="255"/>
      <c r="AP28" s="35"/>
      <c r="AQ28" s="35"/>
      <c r="AR28" s="38"/>
      <c r="BE28" s="245"/>
    </row>
    <row r="29" spans="1:71" s="3" customFormat="1" ht="14.45" customHeight="1" x14ac:dyDescent="0.2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258">
        <v>0.21</v>
      </c>
      <c r="M29" s="257"/>
      <c r="N29" s="257"/>
      <c r="O29" s="257"/>
      <c r="P29" s="257"/>
      <c r="Q29" s="40"/>
      <c r="R29" s="40"/>
      <c r="S29" s="40"/>
      <c r="T29" s="40"/>
      <c r="U29" s="40"/>
      <c r="V29" s="40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0"/>
      <c r="AG29" s="40"/>
      <c r="AH29" s="40"/>
      <c r="AI29" s="40"/>
      <c r="AJ29" s="40"/>
      <c r="AK29" s="256">
        <f>ROUND(AV94, 2)</f>
        <v>0</v>
      </c>
      <c r="AL29" s="257"/>
      <c r="AM29" s="257"/>
      <c r="AN29" s="257"/>
      <c r="AO29" s="257"/>
      <c r="AP29" s="40"/>
      <c r="AQ29" s="40"/>
      <c r="AR29" s="41"/>
      <c r="BE29" s="246"/>
    </row>
    <row r="30" spans="1:71" s="3" customFormat="1" ht="14.45" customHeight="1" x14ac:dyDescent="0.2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258">
        <v>0.12</v>
      </c>
      <c r="M30" s="257"/>
      <c r="N30" s="257"/>
      <c r="O30" s="257"/>
      <c r="P30" s="257"/>
      <c r="Q30" s="40"/>
      <c r="R30" s="40"/>
      <c r="S30" s="40"/>
      <c r="T30" s="40"/>
      <c r="U30" s="40"/>
      <c r="V30" s="40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0"/>
      <c r="AG30" s="40"/>
      <c r="AH30" s="40"/>
      <c r="AI30" s="40"/>
      <c r="AJ30" s="40"/>
      <c r="AK30" s="256">
        <f>ROUND(AW94, 2)</f>
        <v>0</v>
      </c>
      <c r="AL30" s="257"/>
      <c r="AM30" s="257"/>
      <c r="AN30" s="257"/>
      <c r="AO30" s="257"/>
      <c r="AP30" s="40"/>
      <c r="AQ30" s="40"/>
      <c r="AR30" s="41"/>
      <c r="BE30" s="246"/>
    </row>
    <row r="31" spans="1:71" s="3" customFormat="1" ht="14.45" hidden="1" customHeight="1" x14ac:dyDescent="0.2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258">
        <v>0.21</v>
      </c>
      <c r="M31" s="257"/>
      <c r="N31" s="257"/>
      <c r="O31" s="257"/>
      <c r="P31" s="257"/>
      <c r="Q31" s="40"/>
      <c r="R31" s="40"/>
      <c r="S31" s="40"/>
      <c r="T31" s="40"/>
      <c r="U31" s="40"/>
      <c r="V31" s="40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0"/>
      <c r="AG31" s="40"/>
      <c r="AH31" s="40"/>
      <c r="AI31" s="40"/>
      <c r="AJ31" s="40"/>
      <c r="AK31" s="256">
        <v>0</v>
      </c>
      <c r="AL31" s="257"/>
      <c r="AM31" s="257"/>
      <c r="AN31" s="257"/>
      <c r="AO31" s="257"/>
      <c r="AP31" s="40"/>
      <c r="AQ31" s="40"/>
      <c r="AR31" s="41"/>
      <c r="BE31" s="246"/>
    </row>
    <row r="32" spans="1:71" s="3" customFormat="1" ht="14.45" hidden="1" customHeight="1" x14ac:dyDescent="0.2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258">
        <v>0.12</v>
      </c>
      <c r="M32" s="257"/>
      <c r="N32" s="257"/>
      <c r="O32" s="257"/>
      <c r="P32" s="257"/>
      <c r="Q32" s="40"/>
      <c r="R32" s="40"/>
      <c r="S32" s="40"/>
      <c r="T32" s="40"/>
      <c r="U32" s="40"/>
      <c r="V32" s="40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0"/>
      <c r="AG32" s="40"/>
      <c r="AH32" s="40"/>
      <c r="AI32" s="40"/>
      <c r="AJ32" s="40"/>
      <c r="AK32" s="256">
        <v>0</v>
      </c>
      <c r="AL32" s="257"/>
      <c r="AM32" s="257"/>
      <c r="AN32" s="257"/>
      <c r="AO32" s="257"/>
      <c r="AP32" s="40"/>
      <c r="AQ32" s="40"/>
      <c r="AR32" s="41"/>
      <c r="BE32" s="246"/>
    </row>
    <row r="33" spans="1:57" s="3" customFormat="1" ht="14.45" hidden="1" customHeight="1" x14ac:dyDescent="0.2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258">
        <v>0</v>
      </c>
      <c r="M33" s="257"/>
      <c r="N33" s="257"/>
      <c r="O33" s="257"/>
      <c r="P33" s="257"/>
      <c r="Q33" s="40"/>
      <c r="R33" s="40"/>
      <c r="S33" s="40"/>
      <c r="T33" s="40"/>
      <c r="U33" s="40"/>
      <c r="V33" s="40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0"/>
      <c r="AG33" s="40"/>
      <c r="AH33" s="40"/>
      <c r="AI33" s="40"/>
      <c r="AJ33" s="40"/>
      <c r="AK33" s="256">
        <v>0</v>
      </c>
      <c r="AL33" s="257"/>
      <c r="AM33" s="257"/>
      <c r="AN33" s="257"/>
      <c r="AO33" s="257"/>
      <c r="AP33" s="40"/>
      <c r="AQ33" s="40"/>
      <c r="AR33" s="41"/>
      <c r="BE33" s="246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5"/>
    </row>
    <row r="35" spans="1:57" s="2" customFormat="1" ht="25.9" customHeight="1" x14ac:dyDescent="0.2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259" t="s">
        <v>52</v>
      </c>
      <c r="Y35" s="260"/>
      <c r="Z35" s="260"/>
      <c r="AA35" s="260"/>
      <c r="AB35" s="260"/>
      <c r="AC35" s="44"/>
      <c r="AD35" s="44"/>
      <c r="AE35" s="44"/>
      <c r="AF35" s="44"/>
      <c r="AG35" s="44"/>
      <c r="AH35" s="44"/>
      <c r="AI35" s="44"/>
      <c r="AJ35" s="44"/>
      <c r="AK35" s="261">
        <f>SUM(AK26:AK33)</f>
        <v>0</v>
      </c>
      <c r="AL35" s="260"/>
      <c r="AM35" s="260"/>
      <c r="AN35" s="260"/>
      <c r="AO35" s="262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53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54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55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56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55</v>
      </c>
      <c r="AI60" s="37"/>
      <c r="AJ60" s="37"/>
      <c r="AK60" s="37"/>
      <c r="AL60" s="37"/>
      <c r="AM60" s="51" t="s">
        <v>56</v>
      </c>
      <c r="AN60" s="37"/>
      <c r="AO60" s="37"/>
      <c r="AP60" s="35"/>
      <c r="AQ60" s="35"/>
      <c r="AR60" s="38"/>
      <c r="BE60" s="33"/>
    </row>
    <row r="61" spans="1:57" ht="11.25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57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58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55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56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55</v>
      </c>
      <c r="AI75" s="37"/>
      <c r="AJ75" s="37"/>
      <c r="AK75" s="37"/>
      <c r="AL75" s="37"/>
      <c r="AM75" s="51" t="s">
        <v>56</v>
      </c>
      <c r="AN75" s="37"/>
      <c r="AO75" s="37"/>
      <c r="AP75" s="35"/>
      <c r="AQ75" s="35"/>
      <c r="AR75" s="38"/>
      <c r="BE75" s="33"/>
    </row>
    <row r="76" spans="1:57" s="2" customFormat="1" ht="11.25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 x14ac:dyDescent="0.2">
      <c r="A82" s="33"/>
      <c r="B82" s="34"/>
      <c r="C82" s="22" t="s">
        <v>59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2025-13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3" t="str">
        <f>K6</f>
        <v>Domek v areálu SUPŠSK, Hořice, p.o. - Oprava konstrukce střechy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Hořice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5" t="str">
        <f>IF(AN8= "","",AN8)</f>
        <v>26. 2. 2025</v>
      </c>
      <c r="AN87" s="265"/>
      <c r="AO87" s="35"/>
      <c r="AP87" s="35"/>
      <c r="AQ87" s="35"/>
      <c r="AR87" s="38"/>
      <c r="BE87" s="33"/>
    </row>
    <row r="88" spans="1:91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Střední uměleckoprůmyslová škola sochařská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66" t="str">
        <f>IF(E17="","",E17)</f>
        <v>Ing. David Pour</v>
      </c>
      <c r="AN89" s="267"/>
      <c r="AO89" s="267"/>
      <c r="AP89" s="267"/>
      <c r="AQ89" s="35"/>
      <c r="AR89" s="38"/>
      <c r="AS89" s="268" t="s">
        <v>60</v>
      </c>
      <c r="AT89" s="26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 x14ac:dyDescent="0.2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36</v>
      </c>
      <c r="AJ90" s="35"/>
      <c r="AK90" s="35"/>
      <c r="AL90" s="35"/>
      <c r="AM90" s="266" t="str">
        <f>IF(E20="","",E20)</f>
        <v>Ing. Ladislav Kopecký</v>
      </c>
      <c r="AN90" s="267"/>
      <c r="AO90" s="267"/>
      <c r="AP90" s="267"/>
      <c r="AQ90" s="35"/>
      <c r="AR90" s="38"/>
      <c r="AS90" s="270"/>
      <c r="AT90" s="27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2"/>
      <c r="AT91" s="27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 x14ac:dyDescent="0.2">
      <c r="A92" s="33"/>
      <c r="B92" s="34"/>
      <c r="C92" s="274" t="s">
        <v>61</v>
      </c>
      <c r="D92" s="275"/>
      <c r="E92" s="275"/>
      <c r="F92" s="275"/>
      <c r="G92" s="275"/>
      <c r="H92" s="72"/>
      <c r="I92" s="276" t="s">
        <v>62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63</v>
      </c>
      <c r="AH92" s="275"/>
      <c r="AI92" s="275"/>
      <c r="AJ92" s="275"/>
      <c r="AK92" s="275"/>
      <c r="AL92" s="275"/>
      <c r="AM92" s="275"/>
      <c r="AN92" s="276" t="s">
        <v>64</v>
      </c>
      <c r="AO92" s="275"/>
      <c r="AP92" s="278"/>
      <c r="AQ92" s="73" t="s">
        <v>65</v>
      </c>
      <c r="AR92" s="38"/>
      <c r="AS92" s="74" t="s">
        <v>66</v>
      </c>
      <c r="AT92" s="75" t="s">
        <v>67</v>
      </c>
      <c r="AU92" s="75" t="s">
        <v>68</v>
      </c>
      <c r="AV92" s="75" t="s">
        <v>69</v>
      </c>
      <c r="AW92" s="75" t="s">
        <v>70</v>
      </c>
      <c r="AX92" s="75" t="s">
        <v>71</v>
      </c>
      <c r="AY92" s="75" t="s">
        <v>72</v>
      </c>
      <c r="AZ92" s="75" t="s">
        <v>73</v>
      </c>
      <c r="BA92" s="75" t="s">
        <v>74</v>
      </c>
      <c r="BB92" s="75" t="s">
        <v>75</v>
      </c>
      <c r="BC92" s="75" t="s">
        <v>76</v>
      </c>
      <c r="BD92" s="76" t="s">
        <v>77</v>
      </c>
      <c r="BE92" s="33"/>
    </row>
    <row r="93" spans="1:91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 x14ac:dyDescent="0.2">
      <c r="B94" s="80"/>
      <c r="C94" s="81" t="s">
        <v>78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2">
        <f>ROUND(SUM(AG95:AG97),2)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79</v>
      </c>
      <c r="BT94" s="90" t="s">
        <v>80</v>
      </c>
      <c r="BU94" s="91" t="s">
        <v>81</v>
      </c>
      <c r="BV94" s="90" t="s">
        <v>82</v>
      </c>
      <c r="BW94" s="90" t="s">
        <v>5</v>
      </c>
      <c r="BX94" s="90" t="s">
        <v>83</v>
      </c>
      <c r="CL94" s="90" t="s">
        <v>1</v>
      </c>
    </row>
    <row r="95" spans="1:91" s="7" customFormat="1" ht="16.5" customHeight="1" x14ac:dyDescent="0.2">
      <c r="A95" s="92" t="s">
        <v>84</v>
      </c>
      <c r="B95" s="93"/>
      <c r="C95" s="94"/>
      <c r="D95" s="281" t="s">
        <v>85</v>
      </c>
      <c r="E95" s="281"/>
      <c r="F95" s="281"/>
      <c r="G95" s="281"/>
      <c r="H95" s="281"/>
      <c r="I95" s="95"/>
      <c r="J95" s="281" t="s">
        <v>86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'SO-01 - Oprava konstrukce...'!J30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6" t="s">
        <v>87</v>
      </c>
      <c r="AR95" s="97"/>
      <c r="AS95" s="98">
        <v>0</v>
      </c>
      <c r="AT95" s="99">
        <f>ROUND(SUM(AV95:AW95),2)</f>
        <v>0</v>
      </c>
      <c r="AU95" s="100">
        <f>'SO-01 - Oprava konstrukce...'!P134</f>
        <v>0</v>
      </c>
      <c r="AV95" s="99">
        <f>'SO-01 - Oprava konstrukce...'!J33</f>
        <v>0</v>
      </c>
      <c r="AW95" s="99">
        <f>'SO-01 - Oprava konstrukce...'!J34</f>
        <v>0</v>
      </c>
      <c r="AX95" s="99">
        <f>'SO-01 - Oprava konstrukce...'!J35</f>
        <v>0</v>
      </c>
      <c r="AY95" s="99">
        <f>'SO-01 - Oprava konstrukce...'!J36</f>
        <v>0</v>
      </c>
      <c r="AZ95" s="99">
        <f>'SO-01 - Oprava konstrukce...'!F33</f>
        <v>0</v>
      </c>
      <c r="BA95" s="99">
        <f>'SO-01 - Oprava konstrukce...'!F34</f>
        <v>0</v>
      </c>
      <c r="BB95" s="99">
        <f>'SO-01 - Oprava konstrukce...'!F35</f>
        <v>0</v>
      </c>
      <c r="BC95" s="99">
        <f>'SO-01 - Oprava konstrukce...'!F36</f>
        <v>0</v>
      </c>
      <c r="BD95" s="101">
        <f>'SO-01 - Oprava konstrukce...'!F37</f>
        <v>0</v>
      </c>
      <c r="BT95" s="102" t="s">
        <v>88</v>
      </c>
      <c r="BV95" s="102" t="s">
        <v>82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s="7" customFormat="1" ht="16.5" customHeight="1" x14ac:dyDescent="0.2">
      <c r="A96" s="92" t="s">
        <v>84</v>
      </c>
      <c r="B96" s="93"/>
      <c r="C96" s="94"/>
      <c r="D96" s="281" t="s">
        <v>91</v>
      </c>
      <c r="E96" s="281"/>
      <c r="F96" s="281"/>
      <c r="G96" s="281"/>
      <c r="H96" s="281"/>
      <c r="I96" s="95"/>
      <c r="J96" s="281" t="s">
        <v>92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79">
        <f>'SO-02 - Elektroinstalace'!J30</f>
        <v>0</v>
      </c>
      <c r="AH96" s="280"/>
      <c r="AI96" s="280"/>
      <c r="AJ96" s="280"/>
      <c r="AK96" s="280"/>
      <c r="AL96" s="280"/>
      <c r="AM96" s="280"/>
      <c r="AN96" s="279">
        <f>SUM(AG96,AT96)</f>
        <v>0</v>
      </c>
      <c r="AO96" s="280"/>
      <c r="AP96" s="280"/>
      <c r="AQ96" s="96" t="s">
        <v>87</v>
      </c>
      <c r="AR96" s="97"/>
      <c r="AS96" s="98">
        <v>0</v>
      </c>
      <c r="AT96" s="99">
        <f>ROUND(SUM(AV96:AW96),2)</f>
        <v>0</v>
      </c>
      <c r="AU96" s="100">
        <f>'SO-02 - Elektroinstalace'!P124</f>
        <v>0</v>
      </c>
      <c r="AV96" s="99">
        <f>'SO-02 - Elektroinstalace'!J33</f>
        <v>0</v>
      </c>
      <c r="AW96" s="99">
        <f>'SO-02 - Elektroinstalace'!J34</f>
        <v>0</v>
      </c>
      <c r="AX96" s="99">
        <f>'SO-02 - Elektroinstalace'!J35</f>
        <v>0</v>
      </c>
      <c r="AY96" s="99">
        <f>'SO-02 - Elektroinstalace'!J36</f>
        <v>0</v>
      </c>
      <c r="AZ96" s="99">
        <f>'SO-02 - Elektroinstalace'!F33</f>
        <v>0</v>
      </c>
      <c r="BA96" s="99">
        <f>'SO-02 - Elektroinstalace'!F34</f>
        <v>0</v>
      </c>
      <c r="BB96" s="99">
        <f>'SO-02 - Elektroinstalace'!F35</f>
        <v>0</v>
      </c>
      <c r="BC96" s="99">
        <f>'SO-02 - Elektroinstalace'!F36</f>
        <v>0</v>
      </c>
      <c r="BD96" s="101">
        <f>'SO-02 - Elektroinstalace'!F37</f>
        <v>0</v>
      </c>
      <c r="BT96" s="102" t="s">
        <v>88</v>
      </c>
      <c r="BV96" s="102" t="s">
        <v>82</v>
      </c>
      <c r="BW96" s="102" t="s">
        <v>93</v>
      </c>
      <c r="BX96" s="102" t="s">
        <v>5</v>
      </c>
      <c r="CL96" s="102" t="s">
        <v>1</v>
      </c>
      <c r="CM96" s="102" t="s">
        <v>90</v>
      </c>
    </row>
    <row r="97" spans="1:91" s="7" customFormat="1" ht="16.5" customHeight="1" x14ac:dyDescent="0.2">
      <c r="A97" s="92" t="s">
        <v>84</v>
      </c>
      <c r="B97" s="93"/>
      <c r="C97" s="94"/>
      <c r="D97" s="281" t="s">
        <v>94</v>
      </c>
      <c r="E97" s="281"/>
      <c r="F97" s="281"/>
      <c r="G97" s="281"/>
      <c r="H97" s="281"/>
      <c r="I97" s="95"/>
      <c r="J97" s="281" t="s">
        <v>95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79">
        <f>'SO-03 - Vedlejší rozpočto...'!J30</f>
        <v>0</v>
      </c>
      <c r="AH97" s="280"/>
      <c r="AI97" s="280"/>
      <c r="AJ97" s="280"/>
      <c r="AK97" s="280"/>
      <c r="AL97" s="280"/>
      <c r="AM97" s="280"/>
      <c r="AN97" s="279">
        <f>SUM(AG97,AT97)</f>
        <v>0</v>
      </c>
      <c r="AO97" s="280"/>
      <c r="AP97" s="280"/>
      <c r="AQ97" s="96" t="s">
        <v>87</v>
      </c>
      <c r="AR97" s="97"/>
      <c r="AS97" s="103">
        <v>0</v>
      </c>
      <c r="AT97" s="104">
        <f>ROUND(SUM(AV97:AW97),2)</f>
        <v>0</v>
      </c>
      <c r="AU97" s="105">
        <f>'SO-03 - Vedlejší rozpočto...'!P118</f>
        <v>0</v>
      </c>
      <c r="AV97" s="104">
        <f>'SO-03 - Vedlejší rozpočto...'!J33</f>
        <v>0</v>
      </c>
      <c r="AW97" s="104">
        <f>'SO-03 - Vedlejší rozpočto...'!J34</f>
        <v>0</v>
      </c>
      <c r="AX97" s="104">
        <f>'SO-03 - Vedlejší rozpočto...'!J35</f>
        <v>0</v>
      </c>
      <c r="AY97" s="104">
        <f>'SO-03 - Vedlejší rozpočto...'!J36</f>
        <v>0</v>
      </c>
      <c r="AZ97" s="104">
        <f>'SO-03 - Vedlejší rozpočto...'!F33</f>
        <v>0</v>
      </c>
      <c r="BA97" s="104">
        <f>'SO-03 - Vedlejší rozpočto...'!F34</f>
        <v>0</v>
      </c>
      <c r="BB97" s="104">
        <f>'SO-03 - Vedlejší rozpočto...'!F35</f>
        <v>0</v>
      </c>
      <c r="BC97" s="104">
        <f>'SO-03 - Vedlejší rozpočto...'!F36</f>
        <v>0</v>
      </c>
      <c r="BD97" s="106">
        <f>'SO-03 - Vedlejší rozpočto...'!F37</f>
        <v>0</v>
      </c>
      <c r="BT97" s="102" t="s">
        <v>88</v>
      </c>
      <c r="BV97" s="102" t="s">
        <v>82</v>
      </c>
      <c r="BW97" s="102" t="s">
        <v>96</v>
      </c>
      <c r="BX97" s="102" t="s">
        <v>5</v>
      </c>
      <c r="CL97" s="102" t="s">
        <v>1</v>
      </c>
      <c r="CM97" s="102" t="s">
        <v>90</v>
      </c>
    </row>
    <row r="98" spans="1:91" s="2" customFormat="1" ht="30" customHeight="1" x14ac:dyDescent="0.2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 x14ac:dyDescent="0.2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O1aQTkxNz14XHV5BeYikqGtRdBxSaFGmlowOp44tqfE6YVFAiXPoitG7hRNeLen0+ekBbQwGwdSDGV927CgG3w==" saltValue="XloohcWJM4otoTPBD51lvwkNCA54GkyYqzdal5v7ghaNd7GvqgpdZ9Us/ou8vzHCUWe29vCGYhxZVTIZGhjWE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Oprava konstrukce...'!C2" display="/"/>
    <hyperlink ref="A96" location="'SO-02 - Elektroinstalace'!C2" display="/"/>
    <hyperlink ref="A97" location="'SO-03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3"/>
  <sheetViews>
    <sheetView showGridLines="0" tabSelected="1" topLeftCell="A154" workbookViewId="0">
      <selection activeCell="A154" sqref="A154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89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90</v>
      </c>
    </row>
    <row r="4" spans="1:46" s="1" customFormat="1" ht="24.95" customHeight="1" x14ac:dyDescent="0.2">
      <c r="B4" s="19"/>
      <c r="D4" s="109" t="s">
        <v>97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26.25" customHeight="1" x14ac:dyDescent="0.2">
      <c r="B7" s="19"/>
      <c r="E7" s="285" t="str">
        <f>'Rekapitulace stavby'!K6</f>
        <v>Domek v areálu SUPŠSK, Hořice, p.o. - Oprava konstrukce střechy</v>
      </c>
      <c r="F7" s="286"/>
      <c r="G7" s="286"/>
      <c r="H7" s="286"/>
      <c r="L7" s="19"/>
    </row>
    <row r="8" spans="1:46" s="2" customFormat="1" ht="12" customHeight="1" x14ac:dyDescent="0.2">
      <c r="A8" s="33"/>
      <c r="B8" s="38"/>
      <c r="C8" s="33"/>
      <c r="D8" s="111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7" t="s">
        <v>99</v>
      </c>
      <c r="F9" s="288"/>
      <c r="G9" s="288"/>
      <c r="H9" s="28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26. 2. 2025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9" t="str">
        <f>'Rekapitulace stavby'!E14</f>
        <v>Vyplň údaj</v>
      </c>
      <c r="F18" s="290"/>
      <c r="G18" s="290"/>
      <c r="H18" s="290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37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38</v>
      </c>
      <c r="F24" s="33"/>
      <c r="G24" s="33"/>
      <c r="H24" s="33"/>
      <c r="I24" s="111" t="s">
        <v>28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39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1" t="s">
        <v>1</v>
      </c>
      <c r="F27" s="291"/>
      <c r="G27" s="291"/>
      <c r="H27" s="29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40</v>
      </c>
      <c r="E30" s="33"/>
      <c r="F30" s="33"/>
      <c r="G30" s="33"/>
      <c r="H30" s="33"/>
      <c r="I30" s="33"/>
      <c r="J30" s="119">
        <f>ROUND(J134,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42</v>
      </c>
      <c r="G32" s="33"/>
      <c r="H32" s="33"/>
      <c r="I32" s="120" t="s">
        <v>41</v>
      </c>
      <c r="J32" s="120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44</v>
      </c>
      <c r="E33" s="111" t="s">
        <v>45</v>
      </c>
      <c r="F33" s="122">
        <f>ROUND((SUM(BE134:BE502)),  2)</f>
        <v>0</v>
      </c>
      <c r="G33" s="33"/>
      <c r="H33" s="33"/>
      <c r="I33" s="123">
        <v>0.21</v>
      </c>
      <c r="J33" s="122">
        <f>ROUND(((SUM(BE134:BE502))*I33),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46</v>
      </c>
      <c r="F34" s="122">
        <f>ROUND((SUM(BF134:BF502)),  2)</f>
        <v>0</v>
      </c>
      <c r="G34" s="33"/>
      <c r="H34" s="33"/>
      <c r="I34" s="123">
        <v>0.12</v>
      </c>
      <c r="J34" s="122">
        <f>ROUND(((SUM(BF134:BF502))*I34),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47</v>
      </c>
      <c r="F35" s="122">
        <f>ROUND((SUM(BG134:BG502)),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48</v>
      </c>
      <c r="F36" s="122">
        <f>ROUND((SUM(BH134:BH502)),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49</v>
      </c>
      <c r="F37" s="122">
        <f>ROUND((SUM(BI134:BI502)),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53</v>
      </c>
      <c r="E50" s="132"/>
      <c r="F50" s="132"/>
      <c r="G50" s="131" t="s">
        <v>54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55</v>
      </c>
      <c r="E61" s="134"/>
      <c r="F61" s="135" t="s">
        <v>56</v>
      </c>
      <c r="G61" s="133" t="s">
        <v>55</v>
      </c>
      <c r="H61" s="134"/>
      <c r="I61" s="134"/>
      <c r="J61" s="136" t="s">
        <v>56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57</v>
      </c>
      <c r="E65" s="137"/>
      <c r="F65" s="137"/>
      <c r="G65" s="131" t="s">
        <v>58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55</v>
      </c>
      <c r="E76" s="134"/>
      <c r="F76" s="135" t="s">
        <v>56</v>
      </c>
      <c r="G76" s="133" t="s">
        <v>55</v>
      </c>
      <c r="H76" s="134"/>
      <c r="I76" s="134"/>
      <c r="J76" s="136" t="s">
        <v>56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100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 x14ac:dyDescent="0.2">
      <c r="A85" s="33"/>
      <c r="B85" s="34"/>
      <c r="C85" s="35"/>
      <c r="D85" s="35"/>
      <c r="E85" s="292" t="str">
        <f>E7</f>
        <v>Domek v areálu SUPŠSK, Hořice, p.o. - Oprava konstrukce střechy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3" t="str">
        <f>E9</f>
        <v>SO-01 - Oprava konstrukce střechy</v>
      </c>
      <c r="F87" s="294"/>
      <c r="G87" s="294"/>
      <c r="H87" s="29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Hořice</v>
      </c>
      <c r="G89" s="35"/>
      <c r="H89" s="35"/>
      <c r="I89" s="28" t="s">
        <v>22</v>
      </c>
      <c r="J89" s="65" t="str">
        <f>IF(J12="","",J12)</f>
        <v>26. 2. 2025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24</v>
      </c>
      <c r="D91" s="35"/>
      <c r="E91" s="35"/>
      <c r="F91" s="26" t="str">
        <f>E15</f>
        <v>Střední uměleckoprůmyslová škola sochařská</v>
      </c>
      <c r="G91" s="35"/>
      <c r="H91" s="35"/>
      <c r="I91" s="28" t="s">
        <v>32</v>
      </c>
      <c r="J91" s="31" t="str">
        <f>E21</f>
        <v>Ing. David Pour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Ing. Ladislav Kopecký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101</v>
      </c>
      <c r="D94" s="143"/>
      <c r="E94" s="143"/>
      <c r="F94" s="143"/>
      <c r="G94" s="143"/>
      <c r="H94" s="143"/>
      <c r="I94" s="143"/>
      <c r="J94" s="144" t="s">
        <v>102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45" t="s">
        <v>103</v>
      </c>
      <c r="D96" s="35"/>
      <c r="E96" s="35"/>
      <c r="F96" s="35"/>
      <c r="G96" s="35"/>
      <c r="H96" s="35"/>
      <c r="I96" s="35"/>
      <c r="J96" s="83">
        <f>J134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104</v>
      </c>
    </row>
    <row r="97" spans="2:12" s="9" customFormat="1" ht="24.95" customHeight="1" x14ac:dyDescent="0.2">
      <c r="B97" s="146"/>
      <c r="C97" s="147"/>
      <c r="D97" s="148" t="s">
        <v>105</v>
      </c>
      <c r="E97" s="149"/>
      <c r="F97" s="149"/>
      <c r="G97" s="149"/>
      <c r="H97" s="149"/>
      <c r="I97" s="149"/>
      <c r="J97" s="150">
        <f>J135</f>
        <v>0</v>
      </c>
      <c r="K97" s="147"/>
      <c r="L97" s="151"/>
    </row>
    <row r="98" spans="2:12" s="10" customFormat="1" ht="19.899999999999999" customHeight="1" x14ac:dyDescent="0.2">
      <c r="B98" s="152"/>
      <c r="C98" s="153"/>
      <c r="D98" s="154" t="s">
        <v>106</v>
      </c>
      <c r="E98" s="155"/>
      <c r="F98" s="155"/>
      <c r="G98" s="155"/>
      <c r="H98" s="155"/>
      <c r="I98" s="155"/>
      <c r="J98" s="156">
        <f>J136</f>
        <v>0</v>
      </c>
      <c r="K98" s="153"/>
      <c r="L98" s="157"/>
    </row>
    <row r="99" spans="2:12" s="10" customFormat="1" ht="19.899999999999999" customHeight="1" x14ac:dyDescent="0.2">
      <c r="B99" s="152"/>
      <c r="C99" s="153"/>
      <c r="D99" s="154" t="s">
        <v>107</v>
      </c>
      <c r="E99" s="155"/>
      <c r="F99" s="155"/>
      <c r="G99" s="155"/>
      <c r="H99" s="155"/>
      <c r="I99" s="155"/>
      <c r="J99" s="156">
        <f>J143</f>
        <v>0</v>
      </c>
      <c r="K99" s="153"/>
      <c r="L99" s="157"/>
    </row>
    <row r="100" spans="2:12" s="10" customFormat="1" ht="19.899999999999999" customHeight="1" x14ac:dyDescent="0.2">
      <c r="B100" s="152"/>
      <c r="C100" s="153"/>
      <c r="D100" s="154" t="s">
        <v>108</v>
      </c>
      <c r="E100" s="155"/>
      <c r="F100" s="155"/>
      <c r="G100" s="155"/>
      <c r="H100" s="155"/>
      <c r="I100" s="155"/>
      <c r="J100" s="156">
        <f>J161</f>
        <v>0</v>
      </c>
      <c r="K100" s="153"/>
      <c r="L100" s="157"/>
    </row>
    <row r="101" spans="2:12" s="10" customFormat="1" ht="19.899999999999999" customHeight="1" x14ac:dyDescent="0.2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J172</f>
        <v>0</v>
      </c>
      <c r="K101" s="153"/>
      <c r="L101" s="157"/>
    </row>
    <row r="102" spans="2:12" s="10" customFormat="1" ht="19.899999999999999" customHeight="1" x14ac:dyDescent="0.2">
      <c r="B102" s="152"/>
      <c r="C102" s="153"/>
      <c r="D102" s="154" t="s">
        <v>110</v>
      </c>
      <c r="E102" s="155"/>
      <c r="F102" s="155"/>
      <c r="G102" s="155"/>
      <c r="H102" s="155"/>
      <c r="I102" s="155"/>
      <c r="J102" s="156">
        <f>J230</f>
        <v>0</v>
      </c>
      <c r="K102" s="153"/>
      <c r="L102" s="157"/>
    </row>
    <row r="103" spans="2:12" s="10" customFormat="1" ht="19.899999999999999" customHeight="1" x14ac:dyDescent="0.2">
      <c r="B103" s="152"/>
      <c r="C103" s="153"/>
      <c r="D103" s="154" t="s">
        <v>111</v>
      </c>
      <c r="E103" s="155"/>
      <c r="F103" s="155"/>
      <c r="G103" s="155"/>
      <c r="H103" s="155"/>
      <c r="I103" s="155"/>
      <c r="J103" s="156">
        <f>J248</f>
        <v>0</v>
      </c>
      <c r="K103" s="153"/>
      <c r="L103" s="157"/>
    </row>
    <row r="104" spans="2:12" s="9" customFormat="1" ht="24.95" customHeight="1" x14ac:dyDescent="0.2">
      <c r="B104" s="146"/>
      <c r="C104" s="147"/>
      <c r="D104" s="148" t="s">
        <v>112</v>
      </c>
      <c r="E104" s="149"/>
      <c r="F104" s="149"/>
      <c r="G104" s="149"/>
      <c r="H104" s="149"/>
      <c r="I104" s="149"/>
      <c r="J104" s="150">
        <f>J251</f>
        <v>0</v>
      </c>
      <c r="K104" s="147"/>
      <c r="L104" s="151"/>
    </row>
    <row r="105" spans="2:12" s="10" customFormat="1" ht="19.899999999999999" customHeight="1" x14ac:dyDescent="0.2">
      <c r="B105" s="152"/>
      <c r="C105" s="153"/>
      <c r="D105" s="154" t="s">
        <v>113</v>
      </c>
      <c r="E105" s="155"/>
      <c r="F105" s="155"/>
      <c r="G105" s="155"/>
      <c r="H105" s="155"/>
      <c r="I105" s="155"/>
      <c r="J105" s="156">
        <f>J252</f>
        <v>0</v>
      </c>
      <c r="K105" s="153"/>
      <c r="L105" s="157"/>
    </row>
    <row r="106" spans="2:12" s="10" customFormat="1" ht="19.899999999999999" customHeight="1" x14ac:dyDescent="0.2">
      <c r="B106" s="152"/>
      <c r="C106" s="153"/>
      <c r="D106" s="154" t="s">
        <v>114</v>
      </c>
      <c r="E106" s="155"/>
      <c r="F106" s="155"/>
      <c r="G106" s="155"/>
      <c r="H106" s="155"/>
      <c r="I106" s="155"/>
      <c r="J106" s="156">
        <f>J269</f>
        <v>0</v>
      </c>
      <c r="K106" s="153"/>
      <c r="L106" s="157"/>
    </row>
    <row r="107" spans="2:12" s="10" customFormat="1" ht="19.899999999999999" customHeight="1" x14ac:dyDescent="0.2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J281</f>
        <v>0</v>
      </c>
      <c r="K107" s="153"/>
      <c r="L107" s="157"/>
    </row>
    <row r="108" spans="2:12" s="10" customFormat="1" ht="19.899999999999999" customHeight="1" x14ac:dyDescent="0.2">
      <c r="B108" s="152"/>
      <c r="C108" s="153"/>
      <c r="D108" s="154" t="s">
        <v>116</v>
      </c>
      <c r="E108" s="155"/>
      <c r="F108" s="155"/>
      <c r="G108" s="155"/>
      <c r="H108" s="155"/>
      <c r="I108" s="155"/>
      <c r="J108" s="156">
        <f>J360</f>
        <v>0</v>
      </c>
      <c r="K108" s="153"/>
      <c r="L108" s="157"/>
    </row>
    <row r="109" spans="2:12" s="10" customFormat="1" ht="19.899999999999999" customHeight="1" x14ac:dyDescent="0.2">
      <c r="B109" s="152"/>
      <c r="C109" s="153"/>
      <c r="D109" s="154" t="s">
        <v>117</v>
      </c>
      <c r="E109" s="155"/>
      <c r="F109" s="155"/>
      <c r="G109" s="155"/>
      <c r="H109" s="155"/>
      <c r="I109" s="155"/>
      <c r="J109" s="156">
        <f>J378</f>
        <v>0</v>
      </c>
      <c r="K109" s="153"/>
      <c r="L109" s="157"/>
    </row>
    <row r="110" spans="2:12" s="10" customFormat="1" ht="19.899999999999999" customHeight="1" x14ac:dyDescent="0.2">
      <c r="B110" s="152"/>
      <c r="C110" s="153"/>
      <c r="D110" s="154" t="s">
        <v>118</v>
      </c>
      <c r="E110" s="155"/>
      <c r="F110" s="155"/>
      <c r="G110" s="155"/>
      <c r="H110" s="155"/>
      <c r="I110" s="155"/>
      <c r="J110" s="156">
        <f>J402</f>
        <v>0</v>
      </c>
      <c r="K110" s="153"/>
      <c r="L110" s="157"/>
    </row>
    <row r="111" spans="2:12" s="10" customFormat="1" ht="19.899999999999999" customHeight="1" x14ac:dyDescent="0.2">
      <c r="B111" s="152"/>
      <c r="C111" s="153"/>
      <c r="D111" s="154" t="s">
        <v>119</v>
      </c>
      <c r="E111" s="155"/>
      <c r="F111" s="155"/>
      <c r="G111" s="155"/>
      <c r="H111" s="155"/>
      <c r="I111" s="155"/>
      <c r="J111" s="156">
        <f>J463</f>
        <v>0</v>
      </c>
      <c r="K111" s="153"/>
      <c r="L111" s="157"/>
    </row>
    <row r="112" spans="2:12" s="10" customFormat="1" ht="19.899999999999999" customHeight="1" x14ac:dyDescent="0.2">
      <c r="B112" s="152"/>
      <c r="C112" s="153"/>
      <c r="D112" s="154" t="s">
        <v>120</v>
      </c>
      <c r="E112" s="155"/>
      <c r="F112" s="155"/>
      <c r="G112" s="155"/>
      <c r="H112" s="155"/>
      <c r="I112" s="155"/>
      <c r="J112" s="156">
        <f>J466</f>
        <v>0</v>
      </c>
      <c r="K112" s="153"/>
      <c r="L112" s="157"/>
    </row>
    <row r="113" spans="1:31" s="10" customFormat="1" ht="19.899999999999999" customHeight="1" x14ac:dyDescent="0.2">
      <c r="B113" s="152"/>
      <c r="C113" s="153"/>
      <c r="D113" s="154" t="s">
        <v>121</v>
      </c>
      <c r="E113" s="155"/>
      <c r="F113" s="155"/>
      <c r="G113" s="155"/>
      <c r="H113" s="155"/>
      <c r="I113" s="155"/>
      <c r="J113" s="156">
        <f>J475</f>
        <v>0</v>
      </c>
      <c r="K113" s="153"/>
      <c r="L113" s="157"/>
    </row>
    <row r="114" spans="1:31" s="10" customFormat="1" ht="19.899999999999999" customHeight="1" x14ac:dyDescent="0.2">
      <c r="B114" s="152"/>
      <c r="C114" s="153"/>
      <c r="D114" s="154" t="s">
        <v>122</v>
      </c>
      <c r="E114" s="155"/>
      <c r="F114" s="155"/>
      <c r="G114" s="155"/>
      <c r="H114" s="155"/>
      <c r="I114" s="155"/>
      <c r="J114" s="156">
        <f>J500</f>
        <v>0</v>
      </c>
      <c r="K114" s="153"/>
      <c r="L114" s="157"/>
    </row>
    <row r="115" spans="1:31" s="2" customFormat="1" ht="21.75" customHeight="1" x14ac:dyDescent="0.2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123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6.25" customHeight="1" x14ac:dyDescent="0.2">
      <c r="A124" s="33"/>
      <c r="B124" s="34"/>
      <c r="C124" s="35"/>
      <c r="D124" s="35"/>
      <c r="E124" s="292" t="str">
        <f>E7</f>
        <v>Domek v areálu SUPŠSK, Hořice, p.o. - Oprava konstrukce střechy</v>
      </c>
      <c r="F124" s="293"/>
      <c r="G124" s="293"/>
      <c r="H124" s="293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98</v>
      </c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 x14ac:dyDescent="0.2">
      <c r="A126" s="33"/>
      <c r="B126" s="34"/>
      <c r="C126" s="35"/>
      <c r="D126" s="35"/>
      <c r="E126" s="263" t="str">
        <f>E9</f>
        <v>SO-01 - Oprava konstrukce střechy</v>
      </c>
      <c r="F126" s="294"/>
      <c r="G126" s="294"/>
      <c r="H126" s="294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20</v>
      </c>
      <c r="D128" s="35"/>
      <c r="E128" s="35"/>
      <c r="F128" s="26" t="str">
        <f>F12</f>
        <v>Hořice</v>
      </c>
      <c r="G128" s="35"/>
      <c r="H128" s="35"/>
      <c r="I128" s="28" t="s">
        <v>22</v>
      </c>
      <c r="J128" s="65" t="str">
        <f>IF(J12="","",J12)</f>
        <v>26. 2. 2025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 x14ac:dyDescent="0.2">
      <c r="A130" s="33"/>
      <c r="B130" s="34"/>
      <c r="C130" s="28" t="s">
        <v>24</v>
      </c>
      <c r="D130" s="35"/>
      <c r="E130" s="35"/>
      <c r="F130" s="26" t="str">
        <f>E15</f>
        <v>Střední uměleckoprůmyslová škola sochařská</v>
      </c>
      <c r="G130" s="35"/>
      <c r="H130" s="35"/>
      <c r="I130" s="28" t="s">
        <v>32</v>
      </c>
      <c r="J130" s="31" t="str">
        <f>E21</f>
        <v>Ing. David Pour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 x14ac:dyDescent="0.2">
      <c r="A131" s="33"/>
      <c r="B131" s="34"/>
      <c r="C131" s="28" t="s">
        <v>30</v>
      </c>
      <c r="D131" s="35"/>
      <c r="E131" s="35"/>
      <c r="F131" s="26" t="str">
        <f>IF(E18="","",E18)</f>
        <v>Vyplň údaj</v>
      </c>
      <c r="G131" s="35"/>
      <c r="H131" s="35"/>
      <c r="I131" s="28" t="s">
        <v>36</v>
      </c>
      <c r="J131" s="31" t="str">
        <f>E24</f>
        <v>Ing. Ladislav Kopecký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58"/>
      <c r="B133" s="159"/>
      <c r="C133" s="160" t="s">
        <v>124</v>
      </c>
      <c r="D133" s="161" t="s">
        <v>65</v>
      </c>
      <c r="E133" s="161" t="s">
        <v>61</v>
      </c>
      <c r="F133" s="161" t="s">
        <v>62</v>
      </c>
      <c r="G133" s="161" t="s">
        <v>125</v>
      </c>
      <c r="H133" s="161" t="s">
        <v>126</v>
      </c>
      <c r="I133" s="161" t="s">
        <v>127</v>
      </c>
      <c r="J133" s="162" t="s">
        <v>102</v>
      </c>
      <c r="K133" s="163" t="s">
        <v>128</v>
      </c>
      <c r="L133" s="164"/>
      <c r="M133" s="74" t="s">
        <v>1</v>
      </c>
      <c r="N133" s="75" t="s">
        <v>44</v>
      </c>
      <c r="O133" s="75" t="s">
        <v>129</v>
      </c>
      <c r="P133" s="75" t="s">
        <v>130</v>
      </c>
      <c r="Q133" s="75" t="s">
        <v>131</v>
      </c>
      <c r="R133" s="75" t="s">
        <v>132</v>
      </c>
      <c r="S133" s="75" t="s">
        <v>133</v>
      </c>
      <c r="T133" s="76" t="s">
        <v>134</v>
      </c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</row>
    <row r="134" spans="1:65" s="2" customFormat="1" ht="22.9" customHeight="1" x14ac:dyDescent="0.25">
      <c r="A134" s="33"/>
      <c r="B134" s="34"/>
      <c r="C134" s="81" t="s">
        <v>135</v>
      </c>
      <c r="D134" s="35"/>
      <c r="E134" s="35"/>
      <c r="F134" s="35"/>
      <c r="G134" s="35"/>
      <c r="H134" s="35"/>
      <c r="I134" s="35"/>
      <c r="J134" s="165">
        <f>BK134</f>
        <v>0</v>
      </c>
      <c r="K134" s="35"/>
      <c r="L134" s="38"/>
      <c r="M134" s="77"/>
      <c r="N134" s="166"/>
      <c r="O134" s="78"/>
      <c r="P134" s="167">
        <f>P135+P251</f>
        <v>0</v>
      </c>
      <c r="Q134" s="78"/>
      <c r="R134" s="167">
        <f>R135+R251</f>
        <v>18.623629149999999</v>
      </c>
      <c r="S134" s="78"/>
      <c r="T134" s="168">
        <f>T135+T251</f>
        <v>26.555385999999999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79</v>
      </c>
      <c r="AU134" s="16" t="s">
        <v>104</v>
      </c>
      <c r="BK134" s="169">
        <f>BK135+BK251</f>
        <v>0</v>
      </c>
    </row>
    <row r="135" spans="1:65" s="12" customFormat="1" ht="25.9" customHeight="1" x14ac:dyDescent="0.2">
      <c r="B135" s="170"/>
      <c r="C135" s="171"/>
      <c r="D135" s="172" t="s">
        <v>79</v>
      </c>
      <c r="E135" s="173" t="s">
        <v>136</v>
      </c>
      <c r="F135" s="173" t="s">
        <v>137</v>
      </c>
      <c r="G135" s="171"/>
      <c r="H135" s="171"/>
      <c r="I135" s="174"/>
      <c r="J135" s="175">
        <f>BK135</f>
        <v>0</v>
      </c>
      <c r="K135" s="171"/>
      <c r="L135" s="176"/>
      <c r="M135" s="177"/>
      <c r="N135" s="178"/>
      <c r="O135" s="178"/>
      <c r="P135" s="179">
        <f>P136+P143+P161+P172+P230+P248</f>
        <v>0</v>
      </c>
      <c r="Q135" s="178"/>
      <c r="R135" s="179">
        <f>R136+R143+R161+R172+R230+R248</f>
        <v>8.5582895499999996</v>
      </c>
      <c r="S135" s="178"/>
      <c r="T135" s="180">
        <f>T136+T143+T161+T172+T230+T248</f>
        <v>19.045776</v>
      </c>
      <c r="AR135" s="181" t="s">
        <v>88</v>
      </c>
      <c r="AT135" s="182" t="s">
        <v>79</v>
      </c>
      <c r="AU135" s="182" t="s">
        <v>80</v>
      </c>
      <c r="AY135" s="181" t="s">
        <v>138</v>
      </c>
      <c r="BK135" s="183">
        <f>BK136+BK143+BK161+BK172+BK230+BK248</f>
        <v>0</v>
      </c>
    </row>
    <row r="136" spans="1:65" s="12" customFormat="1" ht="22.9" customHeight="1" x14ac:dyDescent="0.2">
      <c r="B136" s="170"/>
      <c r="C136" s="171"/>
      <c r="D136" s="172" t="s">
        <v>79</v>
      </c>
      <c r="E136" s="184" t="s">
        <v>139</v>
      </c>
      <c r="F136" s="184" t="s">
        <v>140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SUM(P137:P142)</f>
        <v>0</v>
      </c>
      <c r="Q136" s="178"/>
      <c r="R136" s="179">
        <f>SUM(R137:R142)</f>
        <v>3.8383745000000005</v>
      </c>
      <c r="S136" s="178"/>
      <c r="T136" s="180">
        <f>SUM(T137:T142)</f>
        <v>0</v>
      </c>
      <c r="AR136" s="181" t="s">
        <v>88</v>
      </c>
      <c r="AT136" s="182" t="s">
        <v>79</v>
      </c>
      <c r="AU136" s="182" t="s">
        <v>88</v>
      </c>
      <c r="AY136" s="181" t="s">
        <v>138</v>
      </c>
      <c r="BK136" s="183">
        <f>SUM(BK137:BK142)</f>
        <v>0</v>
      </c>
    </row>
    <row r="137" spans="1:65" s="2" customFormat="1" ht="21.75" customHeight="1" x14ac:dyDescent="0.2">
      <c r="A137" s="33"/>
      <c r="B137" s="34"/>
      <c r="C137" s="186" t="s">
        <v>88</v>
      </c>
      <c r="D137" s="186" t="s">
        <v>141</v>
      </c>
      <c r="E137" s="187" t="s">
        <v>142</v>
      </c>
      <c r="F137" s="188" t="s">
        <v>143</v>
      </c>
      <c r="G137" s="189" t="s">
        <v>144</v>
      </c>
      <c r="H137" s="190">
        <v>2.3570000000000002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45</v>
      </c>
      <c r="O137" s="70"/>
      <c r="P137" s="196">
        <f>O137*H137</f>
        <v>0</v>
      </c>
      <c r="Q137" s="196">
        <v>1.6285000000000001</v>
      </c>
      <c r="R137" s="196">
        <f>Q137*H137</f>
        <v>3.8383745000000005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145</v>
      </c>
      <c r="AT137" s="198" t="s">
        <v>141</v>
      </c>
      <c r="AU137" s="198" t="s">
        <v>90</v>
      </c>
      <c r="AY137" s="16" t="s">
        <v>138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88</v>
      </c>
      <c r="BK137" s="199">
        <f>ROUND(I137*H137,2)</f>
        <v>0</v>
      </c>
      <c r="BL137" s="16" t="s">
        <v>145</v>
      </c>
      <c r="BM137" s="198" t="s">
        <v>146</v>
      </c>
    </row>
    <row r="138" spans="1:65" s="2" customFormat="1" ht="19.5" x14ac:dyDescent="0.2">
      <c r="A138" s="33"/>
      <c r="B138" s="34"/>
      <c r="C138" s="35"/>
      <c r="D138" s="200" t="s">
        <v>147</v>
      </c>
      <c r="E138" s="35"/>
      <c r="F138" s="201" t="s">
        <v>148</v>
      </c>
      <c r="G138" s="35"/>
      <c r="H138" s="35"/>
      <c r="I138" s="202"/>
      <c r="J138" s="35"/>
      <c r="K138" s="35"/>
      <c r="L138" s="38"/>
      <c r="M138" s="203"/>
      <c r="N138" s="204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147</v>
      </c>
      <c r="AU138" s="16" t="s">
        <v>90</v>
      </c>
    </row>
    <row r="139" spans="1:65" s="13" customFormat="1" ht="11.25" x14ac:dyDescent="0.2">
      <c r="B139" s="205"/>
      <c r="C139" s="206"/>
      <c r="D139" s="200" t="s">
        <v>149</v>
      </c>
      <c r="E139" s="207" t="s">
        <v>1</v>
      </c>
      <c r="F139" s="208" t="s">
        <v>150</v>
      </c>
      <c r="G139" s="206"/>
      <c r="H139" s="209">
        <v>1.4850000000000001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149</v>
      </c>
      <c r="AU139" s="215" t="s">
        <v>90</v>
      </c>
      <c r="AV139" s="13" t="s">
        <v>90</v>
      </c>
      <c r="AW139" s="13" t="s">
        <v>35</v>
      </c>
      <c r="AX139" s="13" t="s">
        <v>80</v>
      </c>
      <c r="AY139" s="215" t="s">
        <v>138</v>
      </c>
    </row>
    <row r="140" spans="1:65" s="13" customFormat="1" ht="11.25" x14ac:dyDescent="0.2">
      <c r="B140" s="205"/>
      <c r="C140" s="206"/>
      <c r="D140" s="200" t="s">
        <v>149</v>
      </c>
      <c r="E140" s="207" t="s">
        <v>1</v>
      </c>
      <c r="F140" s="208" t="s">
        <v>151</v>
      </c>
      <c r="G140" s="206"/>
      <c r="H140" s="209">
        <v>0.33200000000000002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149</v>
      </c>
      <c r="AU140" s="215" t="s">
        <v>90</v>
      </c>
      <c r="AV140" s="13" t="s">
        <v>90</v>
      </c>
      <c r="AW140" s="13" t="s">
        <v>35</v>
      </c>
      <c r="AX140" s="13" t="s">
        <v>80</v>
      </c>
      <c r="AY140" s="215" t="s">
        <v>138</v>
      </c>
    </row>
    <row r="141" spans="1:65" s="13" customFormat="1" ht="11.25" x14ac:dyDescent="0.2">
      <c r="B141" s="205"/>
      <c r="C141" s="206"/>
      <c r="D141" s="200" t="s">
        <v>149</v>
      </c>
      <c r="E141" s="207" t="s">
        <v>1</v>
      </c>
      <c r="F141" s="208" t="s">
        <v>152</v>
      </c>
      <c r="G141" s="206"/>
      <c r="H141" s="209">
        <v>0.54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149</v>
      </c>
      <c r="AU141" s="215" t="s">
        <v>90</v>
      </c>
      <c r="AV141" s="13" t="s">
        <v>90</v>
      </c>
      <c r="AW141" s="13" t="s">
        <v>35</v>
      </c>
      <c r="AX141" s="13" t="s">
        <v>80</v>
      </c>
      <c r="AY141" s="215" t="s">
        <v>138</v>
      </c>
    </row>
    <row r="142" spans="1:65" s="14" customFormat="1" ht="11.25" x14ac:dyDescent="0.2">
      <c r="B142" s="216"/>
      <c r="C142" s="217"/>
      <c r="D142" s="200" t="s">
        <v>149</v>
      </c>
      <c r="E142" s="218" t="s">
        <v>1</v>
      </c>
      <c r="F142" s="219" t="s">
        <v>153</v>
      </c>
      <c r="G142" s="217"/>
      <c r="H142" s="220">
        <v>2.3570000000000002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149</v>
      </c>
      <c r="AU142" s="226" t="s">
        <v>90</v>
      </c>
      <c r="AV142" s="14" t="s">
        <v>145</v>
      </c>
      <c r="AW142" s="14" t="s">
        <v>35</v>
      </c>
      <c r="AX142" s="14" t="s">
        <v>88</v>
      </c>
      <c r="AY142" s="226" t="s">
        <v>138</v>
      </c>
    </row>
    <row r="143" spans="1:65" s="12" customFormat="1" ht="22.9" customHeight="1" x14ac:dyDescent="0.2">
      <c r="B143" s="170"/>
      <c r="C143" s="171"/>
      <c r="D143" s="172" t="s">
        <v>79</v>
      </c>
      <c r="E143" s="184" t="s">
        <v>145</v>
      </c>
      <c r="F143" s="184" t="s">
        <v>154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SUM(P144:P160)</f>
        <v>0</v>
      </c>
      <c r="Q143" s="178"/>
      <c r="R143" s="179">
        <f>SUM(R144:R160)</f>
        <v>4.7133287499999996</v>
      </c>
      <c r="S143" s="178"/>
      <c r="T143" s="180">
        <f>SUM(T144:T160)</f>
        <v>0</v>
      </c>
      <c r="AR143" s="181" t="s">
        <v>88</v>
      </c>
      <c r="AT143" s="182" t="s">
        <v>79</v>
      </c>
      <c r="AU143" s="182" t="s">
        <v>88</v>
      </c>
      <c r="AY143" s="181" t="s">
        <v>138</v>
      </c>
      <c r="BK143" s="183">
        <f>SUM(BK144:BK160)</f>
        <v>0</v>
      </c>
    </row>
    <row r="144" spans="1:65" s="2" customFormat="1" ht="16.5" customHeight="1" x14ac:dyDescent="0.2">
      <c r="A144" s="33"/>
      <c r="B144" s="34"/>
      <c r="C144" s="186" t="s">
        <v>90</v>
      </c>
      <c r="D144" s="186" t="s">
        <v>141</v>
      </c>
      <c r="E144" s="187" t="s">
        <v>155</v>
      </c>
      <c r="F144" s="188" t="s">
        <v>156</v>
      </c>
      <c r="G144" s="189" t="s">
        <v>144</v>
      </c>
      <c r="H144" s="190">
        <v>1.639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45</v>
      </c>
      <c r="O144" s="70"/>
      <c r="P144" s="196">
        <f>O144*H144</f>
        <v>0</v>
      </c>
      <c r="Q144" s="196">
        <v>2.5019800000000001</v>
      </c>
      <c r="R144" s="196">
        <f>Q144*H144</f>
        <v>4.1007452200000003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145</v>
      </c>
      <c r="AT144" s="198" t="s">
        <v>141</v>
      </c>
      <c r="AU144" s="198" t="s">
        <v>90</v>
      </c>
      <c r="AY144" s="16" t="s">
        <v>138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88</v>
      </c>
      <c r="BK144" s="199">
        <f>ROUND(I144*H144,2)</f>
        <v>0</v>
      </c>
      <c r="BL144" s="16" t="s">
        <v>145</v>
      </c>
      <c r="BM144" s="198" t="s">
        <v>157</v>
      </c>
    </row>
    <row r="145" spans="1:65" s="2" customFormat="1" ht="19.5" x14ac:dyDescent="0.2">
      <c r="A145" s="33"/>
      <c r="B145" s="34"/>
      <c r="C145" s="35"/>
      <c r="D145" s="200" t="s">
        <v>147</v>
      </c>
      <c r="E145" s="35"/>
      <c r="F145" s="201" t="s">
        <v>158</v>
      </c>
      <c r="G145" s="35"/>
      <c r="H145" s="35"/>
      <c r="I145" s="202"/>
      <c r="J145" s="35"/>
      <c r="K145" s="35"/>
      <c r="L145" s="38"/>
      <c r="M145" s="203"/>
      <c r="N145" s="204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147</v>
      </c>
      <c r="AU145" s="16" t="s">
        <v>90</v>
      </c>
    </row>
    <row r="146" spans="1:65" s="13" customFormat="1" ht="11.25" x14ac:dyDescent="0.2">
      <c r="B146" s="205"/>
      <c r="C146" s="206"/>
      <c r="D146" s="200" t="s">
        <v>149</v>
      </c>
      <c r="E146" s="207" t="s">
        <v>1</v>
      </c>
      <c r="F146" s="208" t="s">
        <v>159</v>
      </c>
      <c r="G146" s="206"/>
      <c r="H146" s="209">
        <v>1.639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149</v>
      </c>
      <c r="AU146" s="215" t="s">
        <v>90</v>
      </c>
      <c r="AV146" s="13" t="s">
        <v>90</v>
      </c>
      <c r="AW146" s="13" t="s">
        <v>35</v>
      </c>
      <c r="AX146" s="13" t="s">
        <v>88</v>
      </c>
      <c r="AY146" s="215" t="s">
        <v>138</v>
      </c>
    </row>
    <row r="147" spans="1:65" s="2" customFormat="1" ht="16.5" customHeight="1" x14ac:dyDescent="0.2">
      <c r="A147" s="33"/>
      <c r="B147" s="34"/>
      <c r="C147" s="186" t="s">
        <v>139</v>
      </c>
      <c r="D147" s="186" t="s">
        <v>141</v>
      </c>
      <c r="E147" s="187" t="s">
        <v>160</v>
      </c>
      <c r="F147" s="188" t="s">
        <v>161</v>
      </c>
      <c r="G147" s="189" t="s">
        <v>162</v>
      </c>
      <c r="H147" s="190">
        <v>17.725000000000001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45</v>
      </c>
      <c r="O147" s="70"/>
      <c r="P147" s="196">
        <f>O147*H147</f>
        <v>0</v>
      </c>
      <c r="Q147" s="196">
        <v>1.1169999999999999E-2</v>
      </c>
      <c r="R147" s="196">
        <f>Q147*H147</f>
        <v>0.19798825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145</v>
      </c>
      <c r="AT147" s="198" t="s">
        <v>141</v>
      </c>
      <c r="AU147" s="198" t="s">
        <v>90</v>
      </c>
      <c r="AY147" s="16" t="s">
        <v>138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88</v>
      </c>
      <c r="BK147" s="199">
        <f>ROUND(I147*H147,2)</f>
        <v>0</v>
      </c>
      <c r="BL147" s="16" t="s">
        <v>145</v>
      </c>
      <c r="BM147" s="198" t="s">
        <v>163</v>
      </c>
    </row>
    <row r="148" spans="1:65" s="2" customFormat="1" ht="11.25" x14ac:dyDescent="0.2">
      <c r="A148" s="33"/>
      <c r="B148" s="34"/>
      <c r="C148" s="35"/>
      <c r="D148" s="200" t="s">
        <v>147</v>
      </c>
      <c r="E148" s="35"/>
      <c r="F148" s="201" t="s">
        <v>164</v>
      </c>
      <c r="G148" s="35"/>
      <c r="H148" s="35"/>
      <c r="I148" s="202"/>
      <c r="J148" s="35"/>
      <c r="K148" s="35"/>
      <c r="L148" s="38"/>
      <c r="M148" s="203"/>
      <c r="N148" s="204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147</v>
      </c>
      <c r="AU148" s="16" t="s">
        <v>90</v>
      </c>
    </row>
    <row r="149" spans="1:65" s="13" customFormat="1" ht="22.5" x14ac:dyDescent="0.2">
      <c r="B149" s="205"/>
      <c r="C149" s="206"/>
      <c r="D149" s="200" t="s">
        <v>149</v>
      </c>
      <c r="E149" s="207" t="s">
        <v>1</v>
      </c>
      <c r="F149" s="208" t="s">
        <v>165</v>
      </c>
      <c r="G149" s="206"/>
      <c r="H149" s="209">
        <v>17.725000000000001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149</v>
      </c>
      <c r="AU149" s="215" t="s">
        <v>90</v>
      </c>
      <c r="AV149" s="13" t="s">
        <v>90</v>
      </c>
      <c r="AW149" s="13" t="s">
        <v>35</v>
      </c>
      <c r="AX149" s="13" t="s">
        <v>88</v>
      </c>
      <c r="AY149" s="215" t="s">
        <v>138</v>
      </c>
    </row>
    <row r="150" spans="1:65" s="2" customFormat="1" ht="16.5" customHeight="1" x14ac:dyDescent="0.2">
      <c r="A150" s="33"/>
      <c r="B150" s="34"/>
      <c r="C150" s="186" t="s">
        <v>145</v>
      </c>
      <c r="D150" s="186" t="s">
        <v>141</v>
      </c>
      <c r="E150" s="187" t="s">
        <v>166</v>
      </c>
      <c r="F150" s="188" t="s">
        <v>167</v>
      </c>
      <c r="G150" s="189" t="s">
        <v>162</v>
      </c>
      <c r="H150" s="190">
        <v>17.725000000000001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45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145</v>
      </c>
      <c r="AT150" s="198" t="s">
        <v>141</v>
      </c>
      <c r="AU150" s="198" t="s">
        <v>90</v>
      </c>
      <c r="AY150" s="16" t="s">
        <v>138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88</v>
      </c>
      <c r="BK150" s="199">
        <f>ROUND(I150*H150,2)</f>
        <v>0</v>
      </c>
      <c r="BL150" s="16" t="s">
        <v>145</v>
      </c>
      <c r="BM150" s="198" t="s">
        <v>168</v>
      </c>
    </row>
    <row r="151" spans="1:65" s="2" customFormat="1" ht="11.25" x14ac:dyDescent="0.2">
      <c r="A151" s="33"/>
      <c r="B151" s="34"/>
      <c r="C151" s="35"/>
      <c r="D151" s="200" t="s">
        <v>147</v>
      </c>
      <c r="E151" s="35"/>
      <c r="F151" s="201" t="s">
        <v>169</v>
      </c>
      <c r="G151" s="35"/>
      <c r="H151" s="35"/>
      <c r="I151" s="202"/>
      <c r="J151" s="35"/>
      <c r="K151" s="35"/>
      <c r="L151" s="38"/>
      <c r="M151" s="203"/>
      <c r="N151" s="204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147</v>
      </c>
      <c r="AU151" s="16" t="s">
        <v>90</v>
      </c>
    </row>
    <row r="152" spans="1:65" s="13" customFormat="1" ht="22.5" x14ac:dyDescent="0.2">
      <c r="B152" s="205"/>
      <c r="C152" s="206"/>
      <c r="D152" s="200" t="s">
        <v>149</v>
      </c>
      <c r="E152" s="207" t="s">
        <v>1</v>
      </c>
      <c r="F152" s="208" t="s">
        <v>165</v>
      </c>
      <c r="G152" s="206"/>
      <c r="H152" s="209">
        <v>17.725000000000001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149</v>
      </c>
      <c r="AU152" s="215" t="s">
        <v>90</v>
      </c>
      <c r="AV152" s="13" t="s">
        <v>90</v>
      </c>
      <c r="AW152" s="13" t="s">
        <v>35</v>
      </c>
      <c r="AX152" s="13" t="s">
        <v>88</v>
      </c>
      <c r="AY152" s="215" t="s">
        <v>138</v>
      </c>
    </row>
    <row r="153" spans="1:65" s="2" customFormat="1" ht="33" customHeight="1" x14ac:dyDescent="0.2">
      <c r="A153" s="33"/>
      <c r="B153" s="34"/>
      <c r="C153" s="186" t="s">
        <v>170</v>
      </c>
      <c r="D153" s="186" t="s">
        <v>141</v>
      </c>
      <c r="E153" s="187" t="s">
        <v>171</v>
      </c>
      <c r="F153" s="188" t="s">
        <v>172</v>
      </c>
      <c r="G153" s="189" t="s">
        <v>173</v>
      </c>
      <c r="H153" s="190">
        <v>26.224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45</v>
      </c>
      <c r="O153" s="70"/>
      <c r="P153" s="196">
        <f>O153*H153</f>
        <v>0</v>
      </c>
      <c r="Q153" s="196">
        <v>5.2100000000000002E-3</v>
      </c>
      <c r="R153" s="196">
        <f>Q153*H153</f>
        <v>0.13662704000000001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145</v>
      </c>
      <c r="AT153" s="198" t="s">
        <v>141</v>
      </c>
      <c r="AU153" s="198" t="s">
        <v>90</v>
      </c>
      <c r="AY153" s="16" t="s">
        <v>138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88</v>
      </c>
      <c r="BK153" s="199">
        <f>ROUND(I153*H153,2)</f>
        <v>0</v>
      </c>
      <c r="BL153" s="16" t="s">
        <v>145</v>
      </c>
      <c r="BM153" s="198" t="s">
        <v>174</v>
      </c>
    </row>
    <row r="154" spans="1:65" s="2" customFormat="1" ht="29.25" x14ac:dyDescent="0.2">
      <c r="A154" s="33"/>
      <c r="B154" s="34"/>
      <c r="C154" s="35"/>
      <c r="D154" s="200" t="s">
        <v>147</v>
      </c>
      <c r="E154" s="35"/>
      <c r="F154" s="201" t="s">
        <v>175</v>
      </c>
      <c r="G154" s="35"/>
      <c r="H154" s="35"/>
      <c r="I154" s="202"/>
      <c r="J154" s="35"/>
      <c r="K154" s="35"/>
      <c r="L154" s="38"/>
      <c r="M154" s="203"/>
      <c r="N154" s="204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147</v>
      </c>
      <c r="AU154" s="16" t="s">
        <v>90</v>
      </c>
    </row>
    <row r="155" spans="1:65" s="13" customFormat="1" ht="11.25" x14ac:dyDescent="0.2">
      <c r="B155" s="205"/>
      <c r="C155" s="206"/>
      <c r="D155" s="200" t="s">
        <v>149</v>
      </c>
      <c r="E155" s="207" t="s">
        <v>1</v>
      </c>
      <c r="F155" s="208" t="s">
        <v>176</v>
      </c>
      <c r="G155" s="206"/>
      <c r="H155" s="209">
        <v>26.224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149</v>
      </c>
      <c r="AU155" s="215" t="s">
        <v>90</v>
      </c>
      <c r="AV155" s="13" t="s">
        <v>90</v>
      </c>
      <c r="AW155" s="13" t="s">
        <v>35</v>
      </c>
      <c r="AX155" s="13" t="s">
        <v>88</v>
      </c>
      <c r="AY155" s="215" t="s">
        <v>138</v>
      </c>
    </row>
    <row r="156" spans="1:65" s="2" customFormat="1" ht="24.2" customHeight="1" x14ac:dyDescent="0.2">
      <c r="A156" s="33"/>
      <c r="B156" s="34"/>
      <c r="C156" s="186" t="s">
        <v>177</v>
      </c>
      <c r="D156" s="186" t="s">
        <v>141</v>
      </c>
      <c r="E156" s="187" t="s">
        <v>178</v>
      </c>
      <c r="F156" s="188" t="s">
        <v>179</v>
      </c>
      <c r="G156" s="189" t="s">
        <v>180</v>
      </c>
      <c r="H156" s="190">
        <v>0.26400000000000001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45</v>
      </c>
      <c r="O156" s="70"/>
      <c r="P156" s="196">
        <f>O156*H156</f>
        <v>0</v>
      </c>
      <c r="Q156" s="196">
        <v>1.05291</v>
      </c>
      <c r="R156" s="196">
        <f>Q156*H156</f>
        <v>0.27796824000000003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145</v>
      </c>
      <c r="AT156" s="198" t="s">
        <v>141</v>
      </c>
      <c r="AU156" s="198" t="s">
        <v>90</v>
      </c>
      <c r="AY156" s="16" t="s">
        <v>138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88</v>
      </c>
      <c r="BK156" s="199">
        <f>ROUND(I156*H156,2)</f>
        <v>0</v>
      </c>
      <c r="BL156" s="16" t="s">
        <v>145</v>
      </c>
      <c r="BM156" s="198" t="s">
        <v>181</v>
      </c>
    </row>
    <row r="157" spans="1:65" s="2" customFormat="1" ht="19.5" x14ac:dyDescent="0.2">
      <c r="A157" s="33"/>
      <c r="B157" s="34"/>
      <c r="C157" s="35"/>
      <c r="D157" s="200" t="s">
        <v>147</v>
      </c>
      <c r="E157" s="35"/>
      <c r="F157" s="201" t="s">
        <v>182</v>
      </c>
      <c r="G157" s="35"/>
      <c r="H157" s="35"/>
      <c r="I157" s="202"/>
      <c r="J157" s="35"/>
      <c r="K157" s="35"/>
      <c r="L157" s="38"/>
      <c r="M157" s="203"/>
      <c r="N157" s="204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147</v>
      </c>
      <c r="AU157" s="16" t="s">
        <v>90</v>
      </c>
    </row>
    <row r="158" spans="1:65" s="13" customFormat="1" ht="11.25" x14ac:dyDescent="0.2">
      <c r="B158" s="205"/>
      <c r="C158" s="206"/>
      <c r="D158" s="200" t="s">
        <v>149</v>
      </c>
      <c r="E158" s="207" t="s">
        <v>1</v>
      </c>
      <c r="F158" s="208" t="s">
        <v>183</v>
      </c>
      <c r="G158" s="206"/>
      <c r="H158" s="209">
        <v>0.21099999999999999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149</v>
      </c>
      <c r="AU158" s="215" t="s">
        <v>90</v>
      </c>
      <c r="AV158" s="13" t="s">
        <v>90</v>
      </c>
      <c r="AW158" s="13" t="s">
        <v>35</v>
      </c>
      <c r="AX158" s="13" t="s">
        <v>80</v>
      </c>
      <c r="AY158" s="215" t="s">
        <v>138</v>
      </c>
    </row>
    <row r="159" spans="1:65" s="13" customFormat="1" ht="11.25" x14ac:dyDescent="0.2">
      <c r="B159" s="205"/>
      <c r="C159" s="206"/>
      <c r="D159" s="200" t="s">
        <v>149</v>
      </c>
      <c r="E159" s="207" t="s">
        <v>1</v>
      </c>
      <c r="F159" s="208" t="s">
        <v>184</v>
      </c>
      <c r="G159" s="206"/>
      <c r="H159" s="209">
        <v>5.2999999999999999E-2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149</v>
      </c>
      <c r="AU159" s="215" t="s">
        <v>90</v>
      </c>
      <c r="AV159" s="13" t="s">
        <v>90</v>
      </c>
      <c r="AW159" s="13" t="s">
        <v>35</v>
      </c>
      <c r="AX159" s="13" t="s">
        <v>80</v>
      </c>
      <c r="AY159" s="215" t="s">
        <v>138</v>
      </c>
    </row>
    <row r="160" spans="1:65" s="14" customFormat="1" ht="11.25" x14ac:dyDescent="0.2">
      <c r="B160" s="216"/>
      <c r="C160" s="217"/>
      <c r="D160" s="200" t="s">
        <v>149</v>
      </c>
      <c r="E160" s="218" t="s">
        <v>1</v>
      </c>
      <c r="F160" s="219" t="s">
        <v>153</v>
      </c>
      <c r="G160" s="217"/>
      <c r="H160" s="220">
        <v>0.26400000000000001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149</v>
      </c>
      <c r="AU160" s="226" t="s">
        <v>90</v>
      </c>
      <c r="AV160" s="14" t="s">
        <v>145</v>
      </c>
      <c r="AW160" s="14" t="s">
        <v>35</v>
      </c>
      <c r="AX160" s="14" t="s">
        <v>88</v>
      </c>
      <c r="AY160" s="226" t="s">
        <v>138</v>
      </c>
    </row>
    <row r="161" spans="1:65" s="12" customFormat="1" ht="22.9" customHeight="1" x14ac:dyDescent="0.2">
      <c r="B161" s="170"/>
      <c r="C161" s="171"/>
      <c r="D161" s="172" t="s">
        <v>79</v>
      </c>
      <c r="E161" s="184" t="s">
        <v>177</v>
      </c>
      <c r="F161" s="184" t="s">
        <v>185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SUM(P162:P171)</f>
        <v>0</v>
      </c>
      <c r="Q161" s="178"/>
      <c r="R161" s="179">
        <f>SUM(R162:R171)</f>
        <v>0</v>
      </c>
      <c r="S161" s="178"/>
      <c r="T161" s="180">
        <f>SUM(T162:T171)</f>
        <v>0</v>
      </c>
      <c r="AR161" s="181" t="s">
        <v>88</v>
      </c>
      <c r="AT161" s="182" t="s">
        <v>79</v>
      </c>
      <c r="AU161" s="182" t="s">
        <v>88</v>
      </c>
      <c r="AY161" s="181" t="s">
        <v>138</v>
      </c>
      <c r="BK161" s="183">
        <f>SUM(BK162:BK171)</f>
        <v>0</v>
      </c>
    </row>
    <row r="162" spans="1:65" s="2" customFormat="1" ht="37.9" customHeight="1" x14ac:dyDescent="0.2">
      <c r="A162" s="33"/>
      <c r="B162" s="34"/>
      <c r="C162" s="186" t="s">
        <v>186</v>
      </c>
      <c r="D162" s="186" t="s">
        <v>141</v>
      </c>
      <c r="E162" s="187" t="s">
        <v>187</v>
      </c>
      <c r="F162" s="188" t="s">
        <v>188</v>
      </c>
      <c r="G162" s="189" t="s">
        <v>189</v>
      </c>
      <c r="H162" s="190">
        <v>1</v>
      </c>
      <c r="I162" s="191"/>
      <c r="J162" s="192">
        <f>ROUND(I162*H162,2)</f>
        <v>0</v>
      </c>
      <c r="K162" s="193"/>
      <c r="L162" s="38"/>
      <c r="M162" s="194" t="s">
        <v>1</v>
      </c>
      <c r="N162" s="195" t="s">
        <v>45</v>
      </c>
      <c r="O162" s="70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190</v>
      </c>
      <c r="AT162" s="198" t="s">
        <v>141</v>
      </c>
      <c r="AU162" s="198" t="s">
        <v>90</v>
      </c>
      <c r="AY162" s="16" t="s">
        <v>138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6" t="s">
        <v>88</v>
      </c>
      <c r="BK162" s="199">
        <f>ROUND(I162*H162,2)</f>
        <v>0</v>
      </c>
      <c r="BL162" s="16" t="s">
        <v>190</v>
      </c>
      <c r="BM162" s="198" t="s">
        <v>191</v>
      </c>
    </row>
    <row r="163" spans="1:65" s="2" customFormat="1" ht="19.5" x14ac:dyDescent="0.2">
      <c r="A163" s="33"/>
      <c r="B163" s="34"/>
      <c r="C163" s="35"/>
      <c r="D163" s="200" t="s">
        <v>147</v>
      </c>
      <c r="E163" s="35"/>
      <c r="F163" s="201" t="s">
        <v>188</v>
      </c>
      <c r="G163" s="35"/>
      <c r="H163" s="35"/>
      <c r="I163" s="202"/>
      <c r="J163" s="35"/>
      <c r="K163" s="35"/>
      <c r="L163" s="38"/>
      <c r="M163" s="203"/>
      <c r="N163" s="204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147</v>
      </c>
      <c r="AU163" s="16" t="s">
        <v>90</v>
      </c>
    </row>
    <row r="164" spans="1:65" s="2" customFormat="1" ht="24.2" customHeight="1" x14ac:dyDescent="0.2">
      <c r="A164" s="33"/>
      <c r="B164" s="34"/>
      <c r="C164" s="186" t="s">
        <v>192</v>
      </c>
      <c r="D164" s="186" t="s">
        <v>141</v>
      </c>
      <c r="E164" s="187" t="s">
        <v>193</v>
      </c>
      <c r="F164" s="188" t="s">
        <v>194</v>
      </c>
      <c r="G164" s="189" t="s">
        <v>189</v>
      </c>
      <c r="H164" s="190">
        <v>1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45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190</v>
      </c>
      <c r="AT164" s="198" t="s">
        <v>141</v>
      </c>
      <c r="AU164" s="198" t="s">
        <v>90</v>
      </c>
      <c r="AY164" s="16" t="s">
        <v>138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88</v>
      </c>
      <c r="BK164" s="199">
        <f>ROUND(I164*H164,2)</f>
        <v>0</v>
      </c>
      <c r="BL164" s="16" t="s">
        <v>190</v>
      </c>
      <c r="BM164" s="198" t="s">
        <v>195</v>
      </c>
    </row>
    <row r="165" spans="1:65" s="2" customFormat="1" ht="19.5" x14ac:dyDescent="0.2">
      <c r="A165" s="33"/>
      <c r="B165" s="34"/>
      <c r="C165" s="35"/>
      <c r="D165" s="200" t="s">
        <v>147</v>
      </c>
      <c r="E165" s="35"/>
      <c r="F165" s="201" t="s">
        <v>194</v>
      </c>
      <c r="G165" s="35"/>
      <c r="H165" s="35"/>
      <c r="I165" s="202"/>
      <c r="J165" s="35"/>
      <c r="K165" s="35"/>
      <c r="L165" s="38"/>
      <c r="M165" s="203"/>
      <c r="N165" s="204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147</v>
      </c>
      <c r="AU165" s="16" t="s">
        <v>90</v>
      </c>
    </row>
    <row r="166" spans="1:65" s="2" customFormat="1" ht="24.2" customHeight="1" x14ac:dyDescent="0.2">
      <c r="A166" s="33"/>
      <c r="B166" s="34"/>
      <c r="C166" s="186" t="s">
        <v>196</v>
      </c>
      <c r="D166" s="186" t="s">
        <v>141</v>
      </c>
      <c r="E166" s="187" t="s">
        <v>197</v>
      </c>
      <c r="F166" s="188" t="s">
        <v>198</v>
      </c>
      <c r="G166" s="189" t="s">
        <v>199</v>
      </c>
      <c r="H166" s="190">
        <v>2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45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190</v>
      </c>
      <c r="AT166" s="198" t="s">
        <v>141</v>
      </c>
      <c r="AU166" s="198" t="s">
        <v>90</v>
      </c>
      <c r="AY166" s="16" t="s">
        <v>138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88</v>
      </c>
      <c r="BK166" s="199">
        <f>ROUND(I166*H166,2)</f>
        <v>0</v>
      </c>
      <c r="BL166" s="16" t="s">
        <v>190</v>
      </c>
      <c r="BM166" s="198" t="s">
        <v>200</v>
      </c>
    </row>
    <row r="167" spans="1:65" s="2" customFormat="1" ht="19.5" x14ac:dyDescent="0.2">
      <c r="A167" s="33"/>
      <c r="B167" s="34"/>
      <c r="C167" s="35"/>
      <c r="D167" s="200" t="s">
        <v>147</v>
      </c>
      <c r="E167" s="35"/>
      <c r="F167" s="201" t="s">
        <v>198</v>
      </c>
      <c r="G167" s="35"/>
      <c r="H167" s="35"/>
      <c r="I167" s="202"/>
      <c r="J167" s="35"/>
      <c r="K167" s="35"/>
      <c r="L167" s="38"/>
      <c r="M167" s="203"/>
      <c r="N167" s="204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147</v>
      </c>
      <c r="AU167" s="16" t="s">
        <v>90</v>
      </c>
    </row>
    <row r="168" spans="1:65" s="2" customFormat="1" ht="16.5" customHeight="1" x14ac:dyDescent="0.2">
      <c r="A168" s="33"/>
      <c r="B168" s="34"/>
      <c r="C168" s="186" t="s">
        <v>201</v>
      </c>
      <c r="D168" s="186" t="s">
        <v>141</v>
      </c>
      <c r="E168" s="187" t="s">
        <v>202</v>
      </c>
      <c r="F168" s="188" t="s">
        <v>203</v>
      </c>
      <c r="G168" s="189" t="s">
        <v>189</v>
      </c>
      <c r="H168" s="190">
        <v>2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45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190</v>
      </c>
      <c r="AT168" s="198" t="s">
        <v>141</v>
      </c>
      <c r="AU168" s="198" t="s">
        <v>90</v>
      </c>
      <c r="AY168" s="16" t="s">
        <v>138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88</v>
      </c>
      <c r="BK168" s="199">
        <f>ROUND(I168*H168,2)</f>
        <v>0</v>
      </c>
      <c r="BL168" s="16" t="s">
        <v>190</v>
      </c>
      <c r="BM168" s="198" t="s">
        <v>204</v>
      </c>
    </row>
    <row r="169" spans="1:65" s="2" customFormat="1" ht="11.25" x14ac:dyDescent="0.2">
      <c r="A169" s="33"/>
      <c r="B169" s="34"/>
      <c r="C169" s="35"/>
      <c r="D169" s="200" t="s">
        <v>147</v>
      </c>
      <c r="E169" s="35"/>
      <c r="F169" s="201" t="s">
        <v>203</v>
      </c>
      <c r="G169" s="35"/>
      <c r="H169" s="35"/>
      <c r="I169" s="202"/>
      <c r="J169" s="35"/>
      <c r="K169" s="35"/>
      <c r="L169" s="38"/>
      <c r="M169" s="203"/>
      <c r="N169" s="204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147</v>
      </c>
      <c r="AU169" s="16" t="s">
        <v>90</v>
      </c>
    </row>
    <row r="170" spans="1:65" s="2" customFormat="1" ht="37.9" customHeight="1" x14ac:dyDescent="0.2">
      <c r="A170" s="33"/>
      <c r="B170" s="34"/>
      <c r="C170" s="186" t="s">
        <v>205</v>
      </c>
      <c r="D170" s="186" t="s">
        <v>141</v>
      </c>
      <c r="E170" s="187" t="s">
        <v>206</v>
      </c>
      <c r="F170" s="188" t="s">
        <v>207</v>
      </c>
      <c r="G170" s="189" t="s">
        <v>189</v>
      </c>
      <c r="H170" s="190">
        <v>1</v>
      </c>
      <c r="I170" s="191"/>
      <c r="J170" s="192">
        <f>ROUND(I170*H170,2)</f>
        <v>0</v>
      </c>
      <c r="K170" s="193"/>
      <c r="L170" s="38"/>
      <c r="M170" s="194" t="s">
        <v>1</v>
      </c>
      <c r="N170" s="195" t="s">
        <v>45</v>
      </c>
      <c r="O170" s="70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190</v>
      </c>
      <c r="AT170" s="198" t="s">
        <v>141</v>
      </c>
      <c r="AU170" s="198" t="s">
        <v>90</v>
      </c>
      <c r="AY170" s="16" t="s">
        <v>138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88</v>
      </c>
      <c r="BK170" s="199">
        <f>ROUND(I170*H170,2)</f>
        <v>0</v>
      </c>
      <c r="BL170" s="16" t="s">
        <v>190</v>
      </c>
      <c r="BM170" s="198" t="s">
        <v>208</v>
      </c>
    </row>
    <row r="171" spans="1:65" s="2" customFormat="1" ht="19.5" x14ac:dyDescent="0.2">
      <c r="A171" s="33"/>
      <c r="B171" s="34"/>
      <c r="C171" s="35"/>
      <c r="D171" s="200" t="s">
        <v>147</v>
      </c>
      <c r="E171" s="35"/>
      <c r="F171" s="201" t="s">
        <v>207</v>
      </c>
      <c r="G171" s="35"/>
      <c r="H171" s="35"/>
      <c r="I171" s="202"/>
      <c r="J171" s="35"/>
      <c r="K171" s="35"/>
      <c r="L171" s="38"/>
      <c r="M171" s="203"/>
      <c r="N171" s="204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147</v>
      </c>
      <c r="AU171" s="16" t="s">
        <v>90</v>
      </c>
    </row>
    <row r="172" spans="1:65" s="12" customFormat="1" ht="22.9" customHeight="1" x14ac:dyDescent="0.2">
      <c r="B172" s="170"/>
      <c r="C172" s="171"/>
      <c r="D172" s="172" t="s">
        <v>79</v>
      </c>
      <c r="E172" s="184" t="s">
        <v>196</v>
      </c>
      <c r="F172" s="184" t="s">
        <v>209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SUM(P173:P229)</f>
        <v>0</v>
      </c>
      <c r="Q172" s="178"/>
      <c r="R172" s="179">
        <f>SUM(R173:R229)</f>
        <v>6.5862999999999998E-3</v>
      </c>
      <c r="S172" s="178"/>
      <c r="T172" s="180">
        <f>SUM(T173:T229)</f>
        <v>19.045776</v>
      </c>
      <c r="AR172" s="181" t="s">
        <v>88</v>
      </c>
      <c r="AT172" s="182" t="s">
        <v>79</v>
      </c>
      <c r="AU172" s="182" t="s">
        <v>88</v>
      </c>
      <c r="AY172" s="181" t="s">
        <v>138</v>
      </c>
      <c r="BK172" s="183">
        <f>SUM(BK173:BK229)</f>
        <v>0</v>
      </c>
    </row>
    <row r="173" spans="1:65" s="2" customFormat="1" ht="44.25" customHeight="1" x14ac:dyDescent="0.2">
      <c r="A173" s="33"/>
      <c r="B173" s="34"/>
      <c r="C173" s="186" t="s">
        <v>8</v>
      </c>
      <c r="D173" s="186" t="s">
        <v>141</v>
      </c>
      <c r="E173" s="187" t="s">
        <v>210</v>
      </c>
      <c r="F173" s="188" t="s">
        <v>211</v>
      </c>
      <c r="G173" s="189" t="s">
        <v>212</v>
      </c>
      <c r="H173" s="190">
        <v>2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45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145</v>
      </c>
      <c r="AT173" s="198" t="s">
        <v>141</v>
      </c>
      <c r="AU173" s="198" t="s">
        <v>90</v>
      </c>
      <c r="AY173" s="16" t="s">
        <v>138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88</v>
      </c>
      <c r="BK173" s="199">
        <f>ROUND(I173*H173,2)</f>
        <v>0</v>
      </c>
      <c r="BL173" s="16" t="s">
        <v>145</v>
      </c>
      <c r="BM173" s="198" t="s">
        <v>213</v>
      </c>
    </row>
    <row r="174" spans="1:65" s="2" customFormat="1" ht="39" x14ac:dyDescent="0.2">
      <c r="A174" s="33"/>
      <c r="B174" s="34"/>
      <c r="C174" s="35"/>
      <c r="D174" s="200" t="s">
        <v>147</v>
      </c>
      <c r="E174" s="35"/>
      <c r="F174" s="201" t="s">
        <v>214</v>
      </c>
      <c r="G174" s="35"/>
      <c r="H174" s="35"/>
      <c r="I174" s="202"/>
      <c r="J174" s="35"/>
      <c r="K174" s="35"/>
      <c r="L174" s="38"/>
      <c r="M174" s="203"/>
      <c r="N174" s="204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147</v>
      </c>
      <c r="AU174" s="16" t="s">
        <v>90</v>
      </c>
    </row>
    <row r="175" spans="1:65" s="2" customFormat="1" ht="33" customHeight="1" x14ac:dyDescent="0.2">
      <c r="A175" s="33"/>
      <c r="B175" s="34"/>
      <c r="C175" s="186" t="s">
        <v>215</v>
      </c>
      <c r="D175" s="186" t="s">
        <v>141</v>
      </c>
      <c r="E175" s="187" t="s">
        <v>216</v>
      </c>
      <c r="F175" s="188" t="s">
        <v>217</v>
      </c>
      <c r="G175" s="189" t="s">
        <v>162</v>
      </c>
      <c r="H175" s="190">
        <v>184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45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145</v>
      </c>
      <c r="AT175" s="198" t="s">
        <v>141</v>
      </c>
      <c r="AU175" s="198" t="s">
        <v>90</v>
      </c>
      <c r="AY175" s="16" t="s">
        <v>138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88</v>
      </c>
      <c r="BK175" s="199">
        <f>ROUND(I175*H175,2)</f>
        <v>0</v>
      </c>
      <c r="BL175" s="16" t="s">
        <v>145</v>
      </c>
      <c r="BM175" s="198" t="s">
        <v>218</v>
      </c>
    </row>
    <row r="176" spans="1:65" s="2" customFormat="1" ht="29.25" x14ac:dyDescent="0.2">
      <c r="A176" s="33"/>
      <c r="B176" s="34"/>
      <c r="C176" s="35"/>
      <c r="D176" s="200" t="s">
        <v>147</v>
      </c>
      <c r="E176" s="35"/>
      <c r="F176" s="201" t="s">
        <v>219</v>
      </c>
      <c r="G176" s="35"/>
      <c r="H176" s="35"/>
      <c r="I176" s="202"/>
      <c r="J176" s="35"/>
      <c r="K176" s="35"/>
      <c r="L176" s="38"/>
      <c r="M176" s="203"/>
      <c r="N176" s="204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147</v>
      </c>
      <c r="AU176" s="16" t="s">
        <v>90</v>
      </c>
    </row>
    <row r="177" spans="1:65" s="13" customFormat="1" ht="11.25" x14ac:dyDescent="0.2">
      <c r="B177" s="205"/>
      <c r="C177" s="206"/>
      <c r="D177" s="200" t="s">
        <v>149</v>
      </c>
      <c r="E177" s="207" t="s">
        <v>1</v>
      </c>
      <c r="F177" s="208" t="s">
        <v>220</v>
      </c>
      <c r="G177" s="206"/>
      <c r="H177" s="209">
        <v>184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149</v>
      </c>
      <c r="AU177" s="215" t="s">
        <v>90</v>
      </c>
      <c r="AV177" s="13" t="s">
        <v>90</v>
      </c>
      <c r="AW177" s="13" t="s">
        <v>35</v>
      </c>
      <c r="AX177" s="13" t="s">
        <v>88</v>
      </c>
      <c r="AY177" s="215" t="s">
        <v>138</v>
      </c>
    </row>
    <row r="178" spans="1:65" s="2" customFormat="1" ht="37.9" customHeight="1" x14ac:dyDescent="0.2">
      <c r="A178" s="33"/>
      <c r="B178" s="34"/>
      <c r="C178" s="186" t="s">
        <v>221</v>
      </c>
      <c r="D178" s="186" t="s">
        <v>141</v>
      </c>
      <c r="E178" s="187" t="s">
        <v>222</v>
      </c>
      <c r="F178" s="188" t="s">
        <v>223</v>
      </c>
      <c r="G178" s="189" t="s">
        <v>162</v>
      </c>
      <c r="H178" s="190">
        <v>3864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45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145</v>
      </c>
      <c r="AT178" s="198" t="s">
        <v>141</v>
      </c>
      <c r="AU178" s="198" t="s">
        <v>90</v>
      </c>
      <c r="AY178" s="16" t="s">
        <v>138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88</v>
      </c>
      <c r="BK178" s="199">
        <f>ROUND(I178*H178,2)</f>
        <v>0</v>
      </c>
      <c r="BL178" s="16" t="s">
        <v>145</v>
      </c>
      <c r="BM178" s="198" t="s">
        <v>224</v>
      </c>
    </row>
    <row r="179" spans="1:65" s="2" customFormat="1" ht="29.25" x14ac:dyDescent="0.2">
      <c r="A179" s="33"/>
      <c r="B179" s="34"/>
      <c r="C179" s="35"/>
      <c r="D179" s="200" t="s">
        <v>147</v>
      </c>
      <c r="E179" s="35"/>
      <c r="F179" s="201" t="s">
        <v>225</v>
      </c>
      <c r="G179" s="35"/>
      <c r="H179" s="35"/>
      <c r="I179" s="202"/>
      <c r="J179" s="35"/>
      <c r="K179" s="35"/>
      <c r="L179" s="38"/>
      <c r="M179" s="203"/>
      <c r="N179" s="204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147</v>
      </c>
      <c r="AU179" s="16" t="s">
        <v>90</v>
      </c>
    </row>
    <row r="180" spans="1:65" s="13" customFormat="1" ht="11.25" x14ac:dyDescent="0.2">
      <c r="B180" s="205"/>
      <c r="C180" s="206"/>
      <c r="D180" s="200" t="s">
        <v>149</v>
      </c>
      <c r="E180" s="207" t="s">
        <v>1</v>
      </c>
      <c r="F180" s="208" t="s">
        <v>220</v>
      </c>
      <c r="G180" s="206"/>
      <c r="H180" s="209">
        <v>184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149</v>
      </c>
      <c r="AU180" s="215" t="s">
        <v>90</v>
      </c>
      <c r="AV180" s="13" t="s">
        <v>90</v>
      </c>
      <c r="AW180" s="13" t="s">
        <v>35</v>
      </c>
      <c r="AX180" s="13" t="s">
        <v>88</v>
      </c>
      <c r="AY180" s="215" t="s">
        <v>138</v>
      </c>
    </row>
    <row r="181" spans="1:65" s="13" customFormat="1" ht="11.25" x14ac:dyDescent="0.2">
      <c r="B181" s="205"/>
      <c r="C181" s="206"/>
      <c r="D181" s="200" t="s">
        <v>149</v>
      </c>
      <c r="E181" s="206"/>
      <c r="F181" s="208" t="s">
        <v>226</v>
      </c>
      <c r="G181" s="206"/>
      <c r="H181" s="209">
        <v>3864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149</v>
      </c>
      <c r="AU181" s="215" t="s">
        <v>90</v>
      </c>
      <c r="AV181" s="13" t="s">
        <v>90</v>
      </c>
      <c r="AW181" s="13" t="s">
        <v>4</v>
      </c>
      <c r="AX181" s="13" t="s">
        <v>88</v>
      </c>
      <c r="AY181" s="215" t="s">
        <v>138</v>
      </c>
    </row>
    <row r="182" spans="1:65" s="2" customFormat="1" ht="33" customHeight="1" x14ac:dyDescent="0.2">
      <c r="A182" s="33"/>
      <c r="B182" s="34"/>
      <c r="C182" s="186" t="s">
        <v>227</v>
      </c>
      <c r="D182" s="186" t="s">
        <v>141</v>
      </c>
      <c r="E182" s="187" t="s">
        <v>228</v>
      </c>
      <c r="F182" s="188" t="s">
        <v>229</v>
      </c>
      <c r="G182" s="189" t="s">
        <v>162</v>
      </c>
      <c r="H182" s="190">
        <v>184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45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145</v>
      </c>
      <c r="AT182" s="198" t="s">
        <v>141</v>
      </c>
      <c r="AU182" s="198" t="s">
        <v>90</v>
      </c>
      <c r="AY182" s="16" t="s">
        <v>138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88</v>
      </c>
      <c r="BK182" s="199">
        <f>ROUND(I182*H182,2)</f>
        <v>0</v>
      </c>
      <c r="BL182" s="16" t="s">
        <v>145</v>
      </c>
      <c r="BM182" s="198" t="s">
        <v>230</v>
      </c>
    </row>
    <row r="183" spans="1:65" s="2" customFormat="1" ht="29.25" x14ac:dyDescent="0.2">
      <c r="A183" s="33"/>
      <c r="B183" s="34"/>
      <c r="C183" s="35"/>
      <c r="D183" s="200" t="s">
        <v>147</v>
      </c>
      <c r="E183" s="35"/>
      <c r="F183" s="201" t="s">
        <v>231</v>
      </c>
      <c r="G183" s="35"/>
      <c r="H183" s="35"/>
      <c r="I183" s="202"/>
      <c r="J183" s="35"/>
      <c r="K183" s="35"/>
      <c r="L183" s="38"/>
      <c r="M183" s="203"/>
      <c r="N183" s="204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147</v>
      </c>
      <c r="AU183" s="16" t="s">
        <v>90</v>
      </c>
    </row>
    <row r="184" spans="1:65" s="13" customFormat="1" ht="11.25" x14ac:dyDescent="0.2">
      <c r="B184" s="205"/>
      <c r="C184" s="206"/>
      <c r="D184" s="200" t="s">
        <v>149</v>
      </c>
      <c r="E184" s="207" t="s">
        <v>1</v>
      </c>
      <c r="F184" s="208" t="s">
        <v>220</v>
      </c>
      <c r="G184" s="206"/>
      <c r="H184" s="209">
        <v>184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149</v>
      </c>
      <c r="AU184" s="215" t="s">
        <v>90</v>
      </c>
      <c r="AV184" s="13" t="s">
        <v>90</v>
      </c>
      <c r="AW184" s="13" t="s">
        <v>35</v>
      </c>
      <c r="AX184" s="13" t="s">
        <v>88</v>
      </c>
      <c r="AY184" s="215" t="s">
        <v>138</v>
      </c>
    </row>
    <row r="185" spans="1:65" s="2" customFormat="1" ht="16.5" customHeight="1" x14ac:dyDescent="0.2">
      <c r="A185" s="33"/>
      <c r="B185" s="34"/>
      <c r="C185" s="186" t="s">
        <v>190</v>
      </c>
      <c r="D185" s="186" t="s">
        <v>141</v>
      </c>
      <c r="E185" s="187" t="s">
        <v>232</v>
      </c>
      <c r="F185" s="188" t="s">
        <v>233</v>
      </c>
      <c r="G185" s="189" t="s">
        <v>162</v>
      </c>
      <c r="H185" s="190">
        <v>184</v>
      </c>
      <c r="I185" s="191"/>
      <c r="J185" s="192">
        <f>ROUND(I185*H185,2)</f>
        <v>0</v>
      </c>
      <c r="K185" s="193"/>
      <c r="L185" s="38"/>
      <c r="M185" s="194" t="s">
        <v>1</v>
      </c>
      <c r="N185" s="195" t="s">
        <v>45</v>
      </c>
      <c r="O185" s="70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145</v>
      </c>
      <c r="AT185" s="198" t="s">
        <v>141</v>
      </c>
      <c r="AU185" s="198" t="s">
        <v>90</v>
      </c>
      <c r="AY185" s="16" t="s">
        <v>138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88</v>
      </c>
      <c r="BK185" s="199">
        <f>ROUND(I185*H185,2)</f>
        <v>0</v>
      </c>
      <c r="BL185" s="16" t="s">
        <v>145</v>
      </c>
      <c r="BM185" s="198" t="s">
        <v>234</v>
      </c>
    </row>
    <row r="186" spans="1:65" s="2" customFormat="1" ht="19.5" x14ac:dyDescent="0.2">
      <c r="A186" s="33"/>
      <c r="B186" s="34"/>
      <c r="C186" s="35"/>
      <c r="D186" s="200" t="s">
        <v>147</v>
      </c>
      <c r="E186" s="35"/>
      <c r="F186" s="201" t="s">
        <v>235</v>
      </c>
      <c r="G186" s="35"/>
      <c r="H186" s="35"/>
      <c r="I186" s="202"/>
      <c r="J186" s="35"/>
      <c r="K186" s="35"/>
      <c r="L186" s="38"/>
      <c r="M186" s="203"/>
      <c r="N186" s="204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147</v>
      </c>
      <c r="AU186" s="16" t="s">
        <v>90</v>
      </c>
    </row>
    <row r="187" spans="1:65" s="13" customFormat="1" ht="11.25" x14ac:dyDescent="0.2">
      <c r="B187" s="205"/>
      <c r="C187" s="206"/>
      <c r="D187" s="200" t="s">
        <v>149</v>
      </c>
      <c r="E187" s="207" t="s">
        <v>1</v>
      </c>
      <c r="F187" s="208" t="s">
        <v>220</v>
      </c>
      <c r="G187" s="206"/>
      <c r="H187" s="209">
        <v>184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149</v>
      </c>
      <c r="AU187" s="215" t="s">
        <v>90</v>
      </c>
      <c r="AV187" s="13" t="s">
        <v>90</v>
      </c>
      <c r="AW187" s="13" t="s">
        <v>35</v>
      </c>
      <c r="AX187" s="13" t="s">
        <v>88</v>
      </c>
      <c r="AY187" s="215" t="s">
        <v>138</v>
      </c>
    </row>
    <row r="188" spans="1:65" s="2" customFormat="1" ht="16.5" customHeight="1" x14ac:dyDescent="0.2">
      <c r="A188" s="33"/>
      <c r="B188" s="34"/>
      <c r="C188" s="186" t="s">
        <v>236</v>
      </c>
      <c r="D188" s="186" t="s">
        <v>141</v>
      </c>
      <c r="E188" s="187" t="s">
        <v>237</v>
      </c>
      <c r="F188" s="188" t="s">
        <v>238</v>
      </c>
      <c r="G188" s="189" t="s">
        <v>162</v>
      </c>
      <c r="H188" s="190">
        <v>3864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45</v>
      </c>
      <c r="O188" s="70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145</v>
      </c>
      <c r="AT188" s="198" t="s">
        <v>141</v>
      </c>
      <c r="AU188" s="198" t="s">
        <v>90</v>
      </c>
      <c r="AY188" s="16" t="s">
        <v>138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88</v>
      </c>
      <c r="BK188" s="199">
        <f>ROUND(I188*H188,2)</f>
        <v>0</v>
      </c>
      <c r="BL188" s="16" t="s">
        <v>145</v>
      </c>
      <c r="BM188" s="198" t="s">
        <v>239</v>
      </c>
    </row>
    <row r="189" spans="1:65" s="2" customFormat="1" ht="19.5" x14ac:dyDescent="0.2">
      <c r="A189" s="33"/>
      <c r="B189" s="34"/>
      <c r="C189" s="35"/>
      <c r="D189" s="200" t="s">
        <v>147</v>
      </c>
      <c r="E189" s="35"/>
      <c r="F189" s="201" t="s">
        <v>240</v>
      </c>
      <c r="G189" s="35"/>
      <c r="H189" s="35"/>
      <c r="I189" s="202"/>
      <c r="J189" s="35"/>
      <c r="K189" s="35"/>
      <c r="L189" s="38"/>
      <c r="M189" s="203"/>
      <c r="N189" s="204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147</v>
      </c>
      <c r="AU189" s="16" t="s">
        <v>90</v>
      </c>
    </row>
    <row r="190" spans="1:65" s="13" customFormat="1" ht="11.25" x14ac:dyDescent="0.2">
      <c r="B190" s="205"/>
      <c r="C190" s="206"/>
      <c r="D190" s="200" t="s">
        <v>149</v>
      </c>
      <c r="E190" s="207" t="s">
        <v>1</v>
      </c>
      <c r="F190" s="208" t="s">
        <v>220</v>
      </c>
      <c r="G190" s="206"/>
      <c r="H190" s="209">
        <v>184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149</v>
      </c>
      <c r="AU190" s="215" t="s">
        <v>90</v>
      </c>
      <c r="AV190" s="13" t="s">
        <v>90</v>
      </c>
      <c r="AW190" s="13" t="s">
        <v>35</v>
      </c>
      <c r="AX190" s="13" t="s">
        <v>88</v>
      </c>
      <c r="AY190" s="215" t="s">
        <v>138</v>
      </c>
    </row>
    <row r="191" spans="1:65" s="13" customFormat="1" ht="11.25" x14ac:dyDescent="0.2">
      <c r="B191" s="205"/>
      <c r="C191" s="206"/>
      <c r="D191" s="200" t="s">
        <v>149</v>
      </c>
      <c r="E191" s="206"/>
      <c r="F191" s="208" t="s">
        <v>226</v>
      </c>
      <c r="G191" s="206"/>
      <c r="H191" s="209">
        <v>3864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149</v>
      </c>
      <c r="AU191" s="215" t="s">
        <v>90</v>
      </c>
      <c r="AV191" s="13" t="s">
        <v>90</v>
      </c>
      <c r="AW191" s="13" t="s">
        <v>4</v>
      </c>
      <c r="AX191" s="13" t="s">
        <v>88</v>
      </c>
      <c r="AY191" s="215" t="s">
        <v>138</v>
      </c>
    </row>
    <row r="192" spans="1:65" s="2" customFormat="1" ht="21.75" customHeight="1" x14ac:dyDescent="0.2">
      <c r="A192" s="33"/>
      <c r="B192" s="34"/>
      <c r="C192" s="186" t="s">
        <v>241</v>
      </c>
      <c r="D192" s="186" t="s">
        <v>141</v>
      </c>
      <c r="E192" s="187" t="s">
        <v>242</v>
      </c>
      <c r="F192" s="188" t="s">
        <v>243</v>
      </c>
      <c r="G192" s="189" t="s">
        <v>162</v>
      </c>
      <c r="H192" s="190">
        <v>184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45</v>
      </c>
      <c r="O192" s="70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145</v>
      </c>
      <c r="AT192" s="198" t="s">
        <v>141</v>
      </c>
      <c r="AU192" s="198" t="s">
        <v>90</v>
      </c>
      <c r="AY192" s="16" t="s">
        <v>138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88</v>
      </c>
      <c r="BK192" s="199">
        <f>ROUND(I192*H192,2)</f>
        <v>0</v>
      </c>
      <c r="BL192" s="16" t="s">
        <v>145</v>
      </c>
      <c r="BM192" s="198" t="s">
        <v>244</v>
      </c>
    </row>
    <row r="193" spans="1:65" s="2" customFormat="1" ht="19.5" x14ac:dyDescent="0.2">
      <c r="A193" s="33"/>
      <c r="B193" s="34"/>
      <c r="C193" s="35"/>
      <c r="D193" s="200" t="s">
        <v>147</v>
      </c>
      <c r="E193" s="35"/>
      <c r="F193" s="201" t="s">
        <v>245</v>
      </c>
      <c r="G193" s="35"/>
      <c r="H193" s="35"/>
      <c r="I193" s="202"/>
      <c r="J193" s="35"/>
      <c r="K193" s="35"/>
      <c r="L193" s="38"/>
      <c r="M193" s="203"/>
      <c r="N193" s="204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147</v>
      </c>
      <c r="AU193" s="16" t="s">
        <v>90</v>
      </c>
    </row>
    <row r="194" spans="1:65" s="13" customFormat="1" ht="11.25" x14ac:dyDescent="0.2">
      <c r="B194" s="205"/>
      <c r="C194" s="206"/>
      <c r="D194" s="200" t="s">
        <v>149</v>
      </c>
      <c r="E194" s="207" t="s">
        <v>1</v>
      </c>
      <c r="F194" s="208" t="s">
        <v>220</v>
      </c>
      <c r="G194" s="206"/>
      <c r="H194" s="209">
        <v>184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149</v>
      </c>
      <c r="AU194" s="215" t="s">
        <v>90</v>
      </c>
      <c r="AV194" s="13" t="s">
        <v>90</v>
      </c>
      <c r="AW194" s="13" t="s">
        <v>35</v>
      </c>
      <c r="AX194" s="13" t="s">
        <v>88</v>
      </c>
      <c r="AY194" s="215" t="s">
        <v>138</v>
      </c>
    </row>
    <row r="195" spans="1:65" s="2" customFormat="1" ht="37.9" customHeight="1" x14ac:dyDescent="0.2">
      <c r="A195" s="33"/>
      <c r="B195" s="34"/>
      <c r="C195" s="186" t="s">
        <v>246</v>
      </c>
      <c r="D195" s="186" t="s">
        <v>141</v>
      </c>
      <c r="E195" s="187" t="s">
        <v>247</v>
      </c>
      <c r="F195" s="188" t="s">
        <v>248</v>
      </c>
      <c r="G195" s="189" t="s">
        <v>162</v>
      </c>
      <c r="H195" s="190">
        <v>21.327000000000002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45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0.05</v>
      </c>
      <c r="T195" s="197">
        <f>S195*H195</f>
        <v>1.0663500000000001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145</v>
      </c>
      <c r="AT195" s="198" t="s">
        <v>141</v>
      </c>
      <c r="AU195" s="198" t="s">
        <v>90</v>
      </c>
      <c r="AY195" s="16" t="s">
        <v>138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88</v>
      </c>
      <c r="BK195" s="199">
        <f>ROUND(I195*H195,2)</f>
        <v>0</v>
      </c>
      <c r="BL195" s="16" t="s">
        <v>145</v>
      </c>
      <c r="BM195" s="198" t="s">
        <v>249</v>
      </c>
    </row>
    <row r="196" spans="1:65" s="2" customFormat="1" ht="19.5" x14ac:dyDescent="0.2">
      <c r="A196" s="33"/>
      <c r="B196" s="34"/>
      <c r="C196" s="35"/>
      <c r="D196" s="200" t="s">
        <v>147</v>
      </c>
      <c r="E196" s="35"/>
      <c r="F196" s="201" t="s">
        <v>250</v>
      </c>
      <c r="G196" s="35"/>
      <c r="H196" s="35"/>
      <c r="I196" s="202"/>
      <c r="J196" s="35"/>
      <c r="K196" s="35"/>
      <c r="L196" s="38"/>
      <c r="M196" s="203"/>
      <c r="N196" s="204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147</v>
      </c>
      <c r="AU196" s="16" t="s">
        <v>90</v>
      </c>
    </row>
    <row r="197" spans="1:65" s="13" customFormat="1" ht="11.25" x14ac:dyDescent="0.2">
      <c r="B197" s="205"/>
      <c r="C197" s="206"/>
      <c r="D197" s="200" t="s">
        <v>149</v>
      </c>
      <c r="E197" s="207" t="s">
        <v>1</v>
      </c>
      <c r="F197" s="208" t="s">
        <v>251</v>
      </c>
      <c r="G197" s="206"/>
      <c r="H197" s="209">
        <v>3.1280000000000001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149</v>
      </c>
      <c r="AU197" s="215" t="s">
        <v>90</v>
      </c>
      <c r="AV197" s="13" t="s">
        <v>90</v>
      </c>
      <c r="AW197" s="13" t="s">
        <v>35</v>
      </c>
      <c r="AX197" s="13" t="s">
        <v>80</v>
      </c>
      <c r="AY197" s="215" t="s">
        <v>138</v>
      </c>
    </row>
    <row r="198" spans="1:65" s="13" customFormat="1" ht="11.25" x14ac:dyDescent="0.2">
      <c r="B198" s="205"/>
      <c r="C198" s="206"/>
      <c r="D198" s="200" t="s">
        <v>149</v>
      </c>
      <c r="E198" s="207" t="s">
        <v>1</v>
      </c>
      <c r="F198" s="208" t="s">
        <v>252</v>
      </c>
      <c r="G198" s="206"/>
      <c r="H198" s="209">
        <v>18.199000000000002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149</v>
      </c>
      <c r="AU198" s="215" t="s">
        <v>90</v>
      </c>
      <c r="AV198" s="13" t="s">
        <v>90</v>
      </c>
      <c r="AW198" s="13" t="s">
        <v>35</v>
      </c>
      <c r="AX198" s="13" t="s">
        <v>80</v>
      </c>
      <c r="AY198" s="215" t="s">
        <v>138</v>
      </c>
    </row>
    <row r="199" spans="1:65" s="14" customFormat="1" ht="11.25" x14ac:dyDescent="0.2">
      <c r="B199" s="216"/>
      <c r="C199" s="217"/>
      <c r="D199" s="200" t="s">
        <v>149</v>
      </c>
      <c r="E199" s="218" t="s">
        <v>1</v>
      </c>
      <c r="F199" s="219" t="s">
        <v>153</v>
      </c>
      <c r="G199" s="217"/>
      <c r="H199" s="220">
        <v>21.327000000000002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149</v>
      </c>
      <c r="AU199" s="226" t="s">
        <v>90</v>
      </c>
      <c r="AV199" s="14" t="s">
        <v>145</v>
      </c>
      <c r="AW199" s="14" t="s">
        <v>35</v>
      </c>
      <c r="AX199" s="14" t="s">
        <v>88</v>
      </c>
      <c r="AY199" s="226" t="s">
        <v>138</v>
      </c>
    </row>
    <row r="200" spans="1:65" s="2" customFormat="1" ht="24.2" customHeight="1" x14ac:dyDescent="0.2">
      <c r="A200" s="33"/>
      <c r="B200" s="34"/>
      <c r="C200" s="186" t="s">
        <v>253</v>
      </c>
      <c r="D200" s="186" t="s">
        <v>141</v>
      </c>
      <c r="E200" s="187" t="s">
        <v>254</v>
      </c>
      <c r="F200" s="188" t="s">
        <v>255</v>
      </c>
      <c r="G200" s="189" t="s">
        <v>162</v>
      </c>
      <c r="H200" s="190">
        <v>184</v>
      </c>
      <c r="I200" s="191"/>
      <c r="J200" s="192">
        <f>ROUND(I200*H200,2)</f>
        <v>0</v>
      </c>
      <c r="K200" s="193"/>
      <c r="L200" s="38"/>
      <c r="M200" s="194" t="s">
        <v>1</v>
      </c>
      <c r="N200" s="195" t="s">
        <v>45</v>
      </c>
      <c r="O200" s="70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145</v>
      </c>
      <c r="AT200" s="198" t="s">
        <v>141</v>
      </c>
      <c r="AU200" s="198" t="s">
        <v>90</v>
      </c>
      <c r="AY200" s="16" t="s">
        <v>138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6" t="s">
        <v>88</v>
      </c>
      <c r="BK200" s="199">
        <f>ROUND(I200*H200,2)</f>
        <v>0</v>
      </c>
      <c r="BL200" s="16" t="s">
        <v>145</v>
      </c>
      <c r="BM200" s="198" t="s">
        <v>256</v>
      </c>
    </row>
    <row r="201" spans="1:65" s="2" customFormat="1" ht="19.5" x14ac:dyDescent="0.2">
      <c r="A201" s="33"/>
      <c r="B201" s="34"/>
      <c r="C201" s="35"/>
      <c r="D201" s="200" t="s">
        <v>147</v>
      </c>
      <c r="E201" s="35"/>
      <c r="F201" s="201" t="s">
        <v>257</v>
      </c>
      <c r="G201" s="35"/>
      <c r="H201" s="35"/>
      <c r="I201" s="202"/>
      <c r="J201" s="35"/>
      <c r="K201" s="35"/>
      <c r="L201" s="38"/>
      <c r="M201" s="203"/>
      <c r="N201" s="204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147</v>
      </c>
      <c r="AU201" s="16" t="s">
        <v>90</v>
      </c>
    </row>
    <row r="202" spans="1:65" s="13" customFormat="1" ht="11.25" x14ac:dyDescent="0.2">
      <c r="B202" s="205"/>
      <c r="C202" s="206"/>
      <c r="D202" s="200" t="s">
        <v>149</v>
      </c>
      <c r="E202" s="207" t="s">
        <v>1</v>
      </c>
      <c r="F202" s="208" t="s">
        <v>220</v>
      </c>
      <c r="G202" s="206"/>
      <c r="H202" s="209">
        <v>184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149</v>
      </c>
      <c r="AU202" s="215" t="s">
        <v>90</v>
      </c>
      <c r="AV202" s="13" t="s">
        <v>90</v>
      </c>
      <c r="AW202" s="13" t="s">
        <v>35</v>
      </c>
      <c r="AX202" s="13" t="s">
        <v>88</v>
      </c>
      <c r="AY202" s="215" t="s">
        <v>138</v>
      </c>
    </row>
    <row r="203" spans="1:65" s="2" customFormat="1" ht="24.2" customHeight="1" x14ac:dyDescent="0.2">
      <c r="A203" s="33"/>
      <c r="B203" s="34"/>
      <c r="C203" s="186" t="s">
        <v>7</v>
      </c>
      <c r="D203" s="186" t="s">
        <v>141</v>
      </c>
      <c r="E203" s="187" t="s">
        <v>258</v>
      </c>
      <c r="F203" s="188" t="s">
        <v>259</v>
      </c>
      <c r="G203" s="189" t="s">
        <v>162</v>
      </c>
      <c r="H203" s="190">
        <v>920</v>
      </c>
      <c r="I203" s="191"/>
      <c r="J203" s="192">
        <f>ROUND(I203*H203,2)</f>
        <v>0</v>
      </c>
      <c r="K203" s="193"/>
      <c r="L203" s="38"/>
      <c r="M203" s="194" t="s">
        <v>1</v>
      </c>
      <c r="N203" s="195" t="s">
        <v>45</v>
      </c>
      <c r="O203" s="70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145</v>
      </c>
      <c r="AT203" s="198" t="s">
        <v>141</v>
      </c>
      <c r="AU203" s="198" t="s">
        <v>90</v>
      </c>
      <c r="AY203" s="16" t="s">
        <v>138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6" t="s">
        <v>88</v>
      </c>
      <c r="BK203" s="199">
        <f>ROUND(I203*H203,2)</f>
        <v>0</v>
      </c>
      <c r="BL203" s="16" t="s">
        <v>145</v>
      </c>
      <c r="BM203" s="198" t="s">
        <v>260</v>
      </c>
    </row>
    <row r="204" spans="1:65" s="2" customFormat="1" ht="29.25" x14ac:dyDescent="0.2">
      <c r="A204" s="33"/>
      <c r="B204" s="34"/>
      <c r="C204" s="35"/>
      <c r="D204" s="200" t="s">
        <v>147</v>
      </c>
      <c r="E204" s="35"/>
      <c r="F204" s="201" t="s">
        <v>261</v>
      </c>
      <c r="G204" s="35"/>
      <c r="H204" s="35"/>
      <c r="I204" s="202"/>
      <c r="J204" s="35"/>
      <c r="K204" s="35"/>
      <c r="L204" s="38"/>
      <c r="M204" s="203"/>
      <c r="N204" s="204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147</v>
      </c>
      <c r="AU204" s="16" t="s">
        <v>90</v>
      </c>
    </row>
    <row r="205" spans="1:65" s="13" customFormat="1" ht="11.25" x14ac:dyDescent="0.2">
      <c r="B205" s="205"/>
      <c r="C205" s="206"/>
      <c r="D205" s="200" t="s">
        <v>149</v>
      </c>
      <c r="E205" s="207" t="s">
        <v>1</v>
      </c>
      <c r="F205" s="208" t="s">
        <v>220</v>
      </c>
      <c r="G205" s="206"/>
      <c r="H205" s="209">
        <v>184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149</v>
      </c>
      <c r="AU205" s="215" t="s">
        <v>90</v>
      </c>
      <c r="AV205" s="13" t="s">
        <v>90</v>
      </c>
      <c r="AW205" s="13" t="s">
        <v>35</v>
      </c>
      <c r="AX205" s="13" t="s">
        <v>88</v>
      </c>
      <c r="AY205" s="215" t="s">
        <v>138</v>
      </c>
    </row>
    <row r="206" spans="1:65" s="13" customFormat="1" ht="11.25" x14ac:dyDescent="0.2">
      <c r="B206" s="205"/>
      <c r="C206" s="206"/>
      <c r="D206" s="200" t="s">
        <v>149</v>
      </c>
      <c r="E206" s="206"/>
      <c r="F206" s="208" t="s">
        <v>262</v>
      </c>
      <c r="G206" s="206"/>
      <c r="H206" s="209">
        <v>920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149</v>
      </c>
      <c r="AU206" s="215" t="s">
        <v>90</v>
      </c>
      <c r="AV206" s="13" t="s">
        <v>90</v>
      </c>
      <c r="AW206" s="13" t="s">
        <v>4</v>
      </c>
      <c r="AX206" s="13" t="s">
        <v>88</v>
      </c>
      <c r="AY206" s="215" t="s">
        <v>138</v>
      </c>
    </row>
    <row r="207" spans="1:65" s="2" customFormat="1" ht="37.9" customHeight="1" x14ac:dyDescent="0.2">
      <c r="A207" s="33"/>
      <c r="B207" s="34"/>
      <c r="C207" s="186" t="s">
        <v>263</v>
      </c>
      <c r="D207" s="186" t="s">
        <v>141</v>
      </c>
      <c r="E207" s="187" t="s">
        <v>264</v>
      </c>
      <c r="F207" s="188" t="s">
        <v>265</v>
      </c>
      <c r="G207" s="189" t="s">
        <v>162</v>
      </c>
      <c r="H207" s="190">
        <v>6</v>
      </c>
      <c r="I207" s="191"/>
      <c r="J207" s="192">
        <f>ROUND(I207*H207,2)</f>
        <v>0</v>
      </c>
      <c r="K207" s="193"/>
      <c r="L207" s="38"/>
      <c r="M207" s="194" t="s">
        <v>1</v>
      </c>
      <c r="N207" s="195" t="s">
        <v>45</v>
      </c>
      <c r="O207" s="70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145</v>
      </c>
      <c r="AT207" s="198" t="s">
        <v>141</v>
      </c>
      <c r="AU207" s="198" t="s">
        <v>90</v>
      </c>
      <c r="AY207" s="16" t="s">
        <v>138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88</v>
      </c>
      <c r="BK207" s="199">
        <f>ROUND(I207*H207,2)</f>
        <v>0</v>
      </c>
      <c r="BL207" s="16" t="s">
        <v>145</v>
      </c>
      <c r="BM207" s="198" t="s">
        <v>266</v>
      </c>
    </row>
    <row r="208" spans="1:65" s="2" customFormat="1" ht="19.5" x14ac:dyDescent="0.2">
      <c r="A208" s="33"/>
      <c r="B208" s="34"/>
      <c r="C208" s="35"/>
      <c r="D208" s="200" t="s">
        <v>147</v>
      </c>
      <c r="E208" s="35"/>
      <c r="F208" s="201" t="s">
        <v>267</v>
      </c>
      <c r="G208" s="35"/>
      <c r="H208" s="35"/>
      <c r="I208" s="202"/>
      <c r="J208" s="35"/>
      <c r="K208" s="35"/>
      <c r="L208" s="38"/>
      <c r="M208" s="203"/>
      <c r="N208" s="204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147</v>
      </c>
      <c r="AU208" s="16" t="s">
        <v>90</v>
      </c>
    </row>
    <row r="209" spans="1:65" s="2" customFormat="1" ht="24.2" customHeight="1" x14ac:dyDescent="0.2">
      <c r="A209" s="33"/>
      <c r="B209" s="34"/>
      <c r="C209" s="186" t="s">
        <v>268</v>
      </c>
      <c r="D209" s="186" t="s">
        <v>141</v>
      </c>
      <c r="E209" s="187" t="s">
        <v>269</v>
      </c>
      <c r="F209" s="188" t="s">
        <v>270</v>
      </c>
      <c r="G209" s="189" t="s">
        <v>212</v>
      </c>
      <c r="H209" s="190">
        <v>14</v>
      </c>
      <c r="I209" s="191"/>
      <c r="J209" s="192">
        <f>ROUND(I209*H209,2)</f>
        <v>0</v>
      </c>
      <c r="K209" s="193"/>
      <c r="L209" s="38"/>
      <c r="M209" s="194" t="s">
        <v>1</v>
      </c>
      <c r="N209" s="195" t="s">
        <v>45</v>
      </c>
      <c r="O209" s="70"/>
      <c r="P209" s="196">
        <f>O209*H209</f>
        <v>0</v>
      </c>
      <c r="Q209" s="196">
        <v>2.0000000000000002E-5</v>
      </c>
      <c r="R209" s="196">
        <f>Q209*H209</f>
        <v>2.8000000000000003E-4</v>
      </c>
      <c r="S209" s="196">
        <v>0</v>
      </c>
      <c r="T209" s="19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145</v>
      </c>
      <c r="AT209" s="198" t="s">
        <v>141</v>
      </c>
      <c r="AU209" s="198" t="s">
        <v>90</v>
      </c>
      <c r="AY209" s="16" t="s">
        <v>138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6" t="s">
        <v>88</v>
      </c>
      <c r="BK209" s="199">
        <f>ROUND(I209*H209,2)</f>
        <v>0</v>
      </c>
      <c r="BL209" s="16" t="s">
        <v>145</v>
      </c>
      <c r="BM209" s="198" t="s">
        <v>271</v>
      </c>
    </row>
    <row r="210" spans="1:65" s="2" customFormat="1" ht="19.5" x14ac:dyDescent="0.2">
      <c r="A210" s="33"/>
      <c r="B210" s="34"/>
      <c r="C210" s="35"/>
      <c r="D210" s="200" t="s">
        <v>147</v>
      </c>
      <c r="E210" s="35"/>
      <c r="F210" s="201" t="s">
        <v>272</v>
      </c>
      <c r="G210" s="35"/>
      <c r="H210" s="35"/>
      <c r="I210" s="202"/>
      <c r="J210" s="35"/>
      <c r="K210" s="35"/>
      <c r="L210" s="38"/>
      <c r="M210" s="203"/>
      <c r="N210" s="204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147</v>
      </c>
      <c r="AU210" s="16" t="s">
        <v>90</v>
      </c>
    </row>
    <row r="211" spans="1:65" s="2" customFormat="1" ht="16.5" customHeight="1" x14ac:dyDescent="0.2">
      <c r="A211" s="33"/>
      <c r="B211" s="34"/>
      <c r="C211" s="227" t="s">
        <v>273</v>
      </c>
      <c r="D211" s="227" t="s">
        <v>274</v>
      </c>
      <c r="E211" s="228" t="s">
        <v>275</v>
      </c>
      <c r="F211" s="229" t="s">
        <v>276</v>
      </c>
      <c r="G211" s="230" t="s">
        <v>173</v>
      </c>
      <c r="H211" s="231">
        <v>4.851</v>
      </c>
      <c r="I211" s="232"/>
      <c r="J211" s="233">
        <f>ROUND(I211*H211,2)</f>
        <v>0</v>
      </c>
      <c r="K211" s="234"/>
      <c r="L211" s="235"/>
      <c r="M211" s="236" t="s">
        <v>1</v>
      </c>
      <c r="N211" s="237" t="s">
        <v>45</v>
      </c>
      <c r="O211" s="70"/>
      <c r="P211" s="196">
        <f>O211*H211</f>
        <v>0</v>
      </c>
      <c r="Q211" s="196">
        <v>1.2999999999999999E-3</v>
      </c>
      <c r="R211" s="196">
        <f>Q211*H211</f>
        <v>6.3062999999999999E-3</v>
      </c>
      <c r="S211" s="196">
        <v>0</v>
      </c>
      <c r="T211" s="19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277</v>
      </c>
      <c r="AT211" s="198" t="s">
        <v>274</v>
      </c>
      <c r="AU211" s="198" t="s">
        <v>90</v>
      </c>
      <c r="AY211" s="16" t="s">
        <v>138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6" t="s">
        <v>88</v>
      </c>
      <c r="BK211" s="199">
        <f>ROUND(I211*H211,2)</f>
        <v>0</v>
      </c>
      <c r="BL211" s="16" t="s">
        <v>190</v>
      </c>
      <c r="BM211" s="198" t="s">
        <v>278</v>
      </c>
    </row>
    <row r="212" spans="1:65" s="2" customFormat="1" ht="11.25" x14ac:dyDescent="0.2">
      <c r="A212" s="33"/>
      <c r="B212" s="34"/>
      <c r="C212" s="35"/>
      <c r="D212" s="200" t="s">
        <v>147</v>
      </c>
      <c r="E212" s="35"/>
      <c r="F212" s="201" t="s">
        <v>276</v>
      </c>
      <c r="G212" s="35"/>
      <c r="H212" s="35"/>
      <c r="I212" s="202"/>
      <c r="J212" s="35"/>
      <c r="K212" s="35"/>
      <c r="L212" s="38"/>
      <c r="M212" s="203"/>
      <c r="N212" s="204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147</v>
      </c>
      <c r="AU212" s="16" t="s">
        <v>90</v>
      </c>
    </row>
    <row r="213" spans="1:65" s="13" customFormat="1" ht="11.25" x14ac:dyDescent="0.2">
      <c r="B213" s="205"/>
      <c r="C213" s="206"/>
      <c r="D213" s="200" t="s">
        <v>149</v>
      </c>
      <c r="E213" s="207" t="s">
        <v>1</v>
      </c>
      <c r="F213" s="208" t="s">
        <v>279</v>
      </c>
      <c r="G213" s="206"/>
      <c r="H213" s="209">
        <v>4.62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149</v>
      </c>
      <c r="AU213" s="215" t="s">
        <v>90</v>
      </c>
      <c r="AV213" s="13" t="s">
        <v>90</v>
      </c>
      <c r="AW213" s="13" t="s">
        <v>35</v>
      </c>
      <c r="AX213" s="13" t="s">
        <v>88</v>
      </c>
      <c r="AY213" s="215" t="s">
        <v>138</v>
      </c>
    </row>
    <row r="214" spans="1:65" s="13" customFormat="1" ht="11.25" x14ac:dyDescent="0.2">
      <c r="B214" s="205"/>
      <c r="C214" s="206"/>
      <c r="D214" s="200" t="s">
        <v>149</v>
      </c>
      <c r="E214" s="206"/>
      <c r="F214" s="208" t="s">
        <v>280</v>
      </c>
      <c r="G214" s="206"/>
      <c r="H214" s="209">
        <v>4.851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149</v>
      </c>
      <c r="AU214" s="215" t="s">
        <v>90</v>
      </c>
      <c r="AV214" s="13" t="s">
        <v>90</v>
      </c>
      <c r="AW214" s="13" t="s">
        <v>4</v>
      </c>
      <c r="AX214" s="13" t="s">
        <v>88</v>
      </c>
      <c r="AY214" s="215" t="s">
        <v>138</v>
      </c>
    </row>
    <row r="215" spans="1:65" s="2" customFormat="1" ht="16.5" customHeight="1" x14ac:dyDescent="0.2">
      <c r="A215" s="33"/>
      <c r="B215" s="34"/>
      <c r="C215" s="186" t="s">
        <v>281</v>
      </c>
      <c r="D215" s="186" t="s">
        <v>141</v>
      </c>
      <c r="E215" s="187" t="s">
        <v>282</v>
      </c>
      <c r="F215" s="188" t="s">
        <v>283</v>
      </c>
      <c r="G215" s="189" t="s">
        <v>199</v>
      </c>
      <c r="H215" s="190">
        <v>3</v>
      </c>
      <c r="I215" s="191"/>
      <c r="J215" s="192">
        <f>ROUND(I215*H215,2)</f>
        <v>0</v>
      </c>
      <c r="K215" s="193"/>
      <c r="L215" s="38"/>
      <c r="M215" s="194" t="s">
        <v>1</v>
      </c>
      <c r="N215" s="195" t="s">
        <v>45</v>
      </c>
      <c r="O215" s="70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145</v>
      </c>
      <c r="AT215" s="198" t="s">
        <v>141</v>
      </c>
      <c r="AU215" s="198" t="s">
        <v>90</v>
      </c>
      <c r="AY215" s="16" t="s">
        <v>138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6" t="s">
        <v>88</v>
      </c>
      <c r="BK215" s="199">
        <f>ROUND(I215*H215,2)</f>
        <v>0</v>
      </c>
      <c r="BL215" s="16" t="s">
        <v>145</v>
      </c>
      <c r="BM215" s="198" t="s">
        <v>284</v>
      </c>
    </row>
    <row r="216" spans="1:65" s="2" customFormat="1" ht="11.25" x14ac:dyDescent="0.2">
      <c r="A216" s="33"/>
      <c r="B216" s="34"/>
      <c r="C216" s="35"/>
      <c r="D216" s="200" t="s">
        <v>147</v>
      </c>
      <c r="E216" s="35"/>
      <c r="F216" s="201" t="s">
        <v>283</v>
      </c>
      <c r="G216" s="35"/>
      <c r="H216" s="35"/>
      <c r="I216" s="202"/>
      <c r="J216" s="35"/>
      <c r="K216" s="35"/>
      <c r="L216" s="38"/>
      <c r="M216" s="203"/>
      <c r="N216" s="204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147</v>
      </c>
      <c r="AU216" s="16" t="s">
        <v>90</v>
      </c>
    </row>
    <row r="217" spans="1:65" s="2" customFormat="1" ht="24.2" customHeight="1" x14ac:dyDescent="0.2">
      <c r="A217" s="33"/>
      <c r="B217" s="34"/>
      <c r="C217" s="186" t="s">
        <v>285</v>
      </c>
      <c r="D217" s="186" t="s">
        <v>141</v>
      </c>
      <c r="E217" s="187" t="s">
        <v>286</v>
      </c>
      <c r="F217" s="188" t="s">
        <v>287</v>
      </c>
      <c r="G217" s="189" t="s">
        <v>162</v>
      </c>
      <c r="H217" s="190">
        <v>31.620999999999999</v>
      </c>
      <c r="I217" s="191"/>
      <c r="J217" s="192">
        <f>ROUND(I217*H217,2)</f>
        <v>0</v>
      </c>
      <c r="K217" s="193"/>
      <c r="L217" s="38"/>
      <c r="M217" s="194" t="s">
        <v>1</v>
      </c>
      <c r="N217" s="195" t="s">
        <v>45</v>
      </c>
      <c r="O217" s="70"/>
      <c r="P217" s="196">
        <f>O217*H217</f>
        <v>0</v>
      </c>
      <c r="Q217" s="196">
        <v>0</v>
      </c>
      <c r="R217" s="196">
        <f>Q217*H217</f>
        <v>0</v>
      </c>
      <c r="S217" s="196">
        <v>0.308</v>
      </c>
      <c r="T217" s="197">
        <f>S217*H217</f>
        <v>9.7392679999999991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8" t="s">
        <v>145</v>
      </c>
      <c r="AT217" s="198" t="s">
        <v>141</v>
      </c>
      <c r="AU217" s="198" t="s">
        <v>90</v>
      </c>
      <c r="AY217" s="16" t="s">
        <v>138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6" t="s">
        <v>88</v>
      </c>
      <c r="BK217" s="199">
        <f>ROUND(I217*H217,2)</f>
        <v>0</v>
      </c>
      <c r="BL217" s="16" t="s">
        <v>145</v>
      </c>
      <c r="BM217" s="198" t="s">
        <v>288</v>
      </c>
    </row>
    <row r="218" spans="1:65" s="2" customFormat="1" ht="19.5" x14ac:dyDescent="0.2">
      <c r="A218" s="33"/>
      <c r="B218" s="34"/>
      <c r="C218" s="35"/>
      <c r="D218" s="200" t="s">
        <v>147</v>
      </c>
      <c r="E218" s="35"/>
      <c r="F218" s="201" t="s">
        <v>289</v>
      </c>
      <c r="G218" s="35"/>
      <c r="H218" s="35"/>
      <c r="I218" s="202"/>
      <c r="J218" s="35"/>
      <c r="K218" s="35"/>
      <c r="L218" s="38"/>
      <c r="M218" s="203"/>
      <c r="N218" s="204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147</v>
      </c>
      <c r="AU218" s="16" t="s">
        <v>90</v>
      </c>
    </row>
    <row r="219" spans="1:65" s="13" customFormat="1" ht="11.25" x14ac:dyDescent="0.2">
      <c r="B219" s="205"/>
      <c r="C219" s="206"/>
      <c r="D219" s="200" t="s">
        <v>149</v>
      </c>
      <c r="E219" s="207" t="s">
        <v>1</v>
      </c>
      <c r="F219" s="208" t="s">
        <v>290</v>
      </c>
      <c r="G219" s="206"/>
      <c r="H219" s="209">
        <v>3.6339999999999999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149</v>
      </c>
      <c r="AU219" s="215" t="s">
        <v>90</v>
      </c>
      <c r="AV219" s="13" t="s">
        <v>90</v>
      </c>
      <c r="AW219" s="13" t="s">
        <v>35</v>
      </c>
      <c r="AX219" s="13" t="s">
        <v>80</v>
      </c>
      <c r="AY219" s="215" t="s">
        <v>138</v>
      </c>
    </row>
    <row r="220" spans="1:65" s="13" customFormat="1" ht="11.25" x14ac:dyDescent="0.2">
      <c r="B220" s="205"/>
      <c r="C220" s="206"/>
      <c r="D220" s="200" t="s">
        <v>149</v>
      </c>
      <c r="E220" s="207" t="s">
        <v>1</v>
      </c>
      <c r="F220" s="208" t="s">
        <v>291</v>
      </c>
      <c r="G220" s="206"/>
      <c r="H220" s="209">
        <v>6.2270000000000003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149</v>
      </c>
      <c r="AU220" s="215" t="s">
        <v>90</v>
      </c>
      <c r="AV220" s="13" t="s">
        <v>90</v>
      </c>
      <c r="AW220" s="13" t="s">
        <v>35</v>
      </c>
      <c r="AX220" s="13" t="s">
        <v>80</v>
      </c>
      <c r="AY220" s="215" t="s">
        <v>138</v>
      </c>
    </row>
    <row r="221" spans="1:65" s="13" customFormat="1" ht="11.25" x14ac:dyDescent="0.2">
      <c r="B221" s="205"/>
      <c r="C221" s="206"/>
      <c r="D221" s="200" t="s">
        <v>149</v>
      </c>
      <c r="E221" s="207" t="s">
        <v>1</v>
      </c>
      <c r="F221" s="208" t="s">
        <v>292</v>
      </c>
      <c r="G221" s="206"/>
      <c r="H221" s="209">
        <v>21.76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149</v>
      </c>
      <c r="AU221" s="215" t="s">
        <v>90</v>
      </c>
      <c r="AV221" s="13" t="s">
        <v>90</v>
      </c>
      <c r="AW221" s="13" t="s">
        <v>35</v>
      </c>
      <c r="AX221" s="13" t="s">
        <v>80</v>
      </c>
      <c r="AY221" s="215" t="s">
        <v>138</v>
      </c>
    </row>
    <row r="222" spans="1:65" s="14" customFormat="1" ht="11.25" x14ac:dyDescent="0.2">
      <c r="B222" s="216"/>
      <c r="C222" s="217"/>
      <c r="D222" s="200" t="s">
        <v>149</v>
      </c>
      <c r="E222" s="218" t="s">
        <v>1</v>
      </c>
      <c r="F222" s="219" t="s">
        <v>153</v>
      </c>
      <c r="G222" s="217"/>
      <c r="H222" s="220">
        <v>31.620999999999999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149</v>
      </c>
      <c r="AU222" s="226" t="s">
        <v>90</v>
      </c>
      <c r="AV222" s="14" t="s">
        <v>145</v>
      </c>
      <c r="AW222" s="14" t="s">
        <v>35</v>
      </c>
      <c r="AX222" s="14" t="s">
        <v>88</v>
      </c>
      <c r="AY222" s="226" t="s">
        <v>138</v>
      </c>
    </row>
    <row r="223" spans="1:65" s="2" customFormat="1" ht="24.2" customHeight="1" x14ac:dyDescent="0.2">
      <c r="A223" s="33"/>
      <c r="B223" s="34"/>
      <c r="C223" s="186" t="s">
        <v>293</v>
      </c>
      <c r="D223" s="186" t="s">
        <v>141</v>
      </c>
      <c r="E223" s="187" t="s">
        <v>294</v>
      </c>
      <c r="F223" s="188" t="s">
        <v>295</v>
      </c>
      <c r="G223" s="189" t="s">
        <v>144</v>
      </c>
      <c r="H223" s="190">
        <v>3.931</v>
      </c>
      <c r="I223" s="191"/>
      <c r="J223" s="192">
        <f>ROUND(I223*H223,2)</f>
        <v>0</v>
      </c>
      <c r="K223" s="193"/>
      <c r="L223" s="38"/>
      <c r="M223" s="194" t="s">
        <v>1</v>
      </c>
      <c r="N223" s="195" t="s">
        <v>45</v>
      </c>
      <c r="O223" s="70"/>
      <c r="P223" s="196">
        <f>O223*H223</f>
        <v>0</v>
      </c>
      <c r="Q223" s="196">
        <v>0</v>
      </c>
      <c r="R223" s="196">
        <f>Q223*H223</f>
        <v>0</v>
      </c>
      <c r="S223" s="196">
        <v>1.8</v>
      </c>
      <c r="T223" s="197">
        <f>S223*H223</f>
        <v>7.0758000000000001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145</v>
      </c>
      <c r="AT223" s="198" t="s">
        <v>141</v>
      </c>
      <c r="AU223" s="198" t="s">
        <v>90</v>
      </c>
      <c r="AY223" s="16" t="s">
        <v>138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6" t="s">
        <v>88</v>
      </c>
      <c r="BK223" s="199">
        <f>ROUND(I223*H223,2)</f>
        <v>0</v>
      </c>
      <c r="BL223" s="16" t="s">
        <v>145</v>
      </c>
      <c r="BM223" s="198" t="s">
        <v>296</v>
      </c>
    </row>
    <row r="224" spans="1:65" s="2" customFormat="1" ht="29.25" x14ac:dyDescent="0.2">
      <c r="A224" s="33"/>
      <c r="B224" s="34"/>
      <c r="C224" s="35"/>
      <c r="D224" s="200" t="s">
        <v>147</v>
      </c>
      <c r="E224" s="35"/>
      <c r="F224" s="201" t="s">
        <v>297</v>
      </c>
      <c r="G224" s="35"/>
      <c r="H224" s="35"/>
      <c r="I224" s="202"/>
      <c r="J224" s="35"/>
      <c r="K224" s="35"/>
      <c r="L224" s="38"/>
      <c r="M224" s="203"/>
      <c r="N224" s="204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147</v>
      </c>
      <c r="AU224" s="16" t="s">
        <v>90</v>
      </c>
    </row>
    <row r="225" spans="1:65" s="13" customFormat="1" ht="22.5" x14ac:dyDescent="0.2">
      <c r="B225" s="205"/>
      <c r="C225" s="206"/>
      <c r="D225" s="200" t="s">
        <v>149</v>
      </c>
      <c r="E225" s="207" t="s">
        <v>1</v>
      </c>
      <c r="F225" s="208" t="s">
        <v>298</v>
      </c>
      <c r="G225" s="206"/>
      <c r="H225" s="209">
        <v>2.302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149</v>
      </c>
      <c r="AU225" s="215" t="s">
        <v>90</v>
      </c>
      <c r="AV225" s="13" t="s">
        <v>90</v>
      </c>
      <c r="AW225" s="13" t="s">
        <v>35</v>
      </c>
      <c r="AX225" s="13" t="s">
        <v>80</v>
      </c>
      <c r="AY225" s="215" t="s">
        <v>138</v>
      </c>
    </row>
    <row r="226" spans="1:65" s="13" customFormat="1" ht="11.25" x14ac:dyDescent="0.2">
      <c r="B226" s="205"/>
      <c r="C226" s="206"/>
      <c r="D226" s="200" t="s">
        <v>149</v>
      </c>
      <c r="E226" s="207" t="s">
        <v>1</v>
      </c>
      <c r="F226" s="208" t="s">
        <v>299</v>
      </c>
      <c r="G226" s="206"/>
      <c r="H226" s="209">
        <v>1.629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149</v>
      </c>
      <c r="AU226" s="215" t="s">
        <v>90</v>
      </c>
      <c r="AV226" s="13" t="s">
        <v>90</v>
      </c>
      <c r="AW226" s="13" t="s">
        <v>35</v>
      </c>
      <c r="AX226" s="13" t="s">
        <v>80</v>
      </c>
      <c r="AY226" s="215" t="s">
        <v>138</v>
      </c>
    </row>
    <row r="227" spans="1:65" s="14" customFormat="1" ht="11.25" x14ac:dyDescent="0.2">
      <c r="B227" s="216"/>
      <c r="C227" s="217"/>
      <c r="D227" s="200" t="s">
        <v>149</v>
      </c>
      <c r="E227" s="218" t="s">
        <v>1</v>
      </c>
      <c r="F227" s="219" t="s">
        <v>153</v>
      </c>
      <c r="G227" s="217"/>
      <c r="H227" s="220">
        <v>3.931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149</v>
      </c>
      <c r="AU227" s="226" t="s">
        <v>90</v>
      </c>
      <c r="AV227" s="14" t="s">
        <v>145</v>
      </c>
      <c r="AW227" s="14" t="s">
        <v>35</v>
      </c>
      <c r="AX227" s="14" t="s">
        <v>88</v>
      </c>
      <c r="AY227" s="226" t="s">
        <v>138</v>
      </c>
    </row>
    <row r="228" spans="1:65" s="2" customFormat="1" ht="16.5" customHeight="1" x14ac:dyDescent="0.2">
      <c r="A228" s="33"/>
      <c r="B228" s="34"/>
      <c r="C228" s="186" t="s">
        <v>300</v>
      </c>
      <c r="D228" s="186" t="s">
        <v>141</v>
      </c>
      <c r="E228" s="187" t="s">
        <v>301</v>
      </c>
      <c r="F228" s="188" t="s">
        <v>302</v>
      </c>
      <c r="G228" s="189" t="s">
        <v>144</v>
      </c>
      <c r="H228" s="190">
        <v>2.3570000000000002</v>
      </c>
      <c r="I228" s="191"/>
      <c r="J228" s="192">
        <f>ROUND(I228*H228,2)</f>
        <v>0</v>
      </c>
      <c r="K228" s="193"/>
      <c r="L228" s="38"/>
      <c r="M228" s="194" t="s">
        <v>1</v>
      </c>
      <c r="N228" s="195" t="s">
        <v>45</v>
      </c>
      <c r="O228" s="70"/>
      <c r="P228" s="196">
        <f>O228*H228</f>
        <v>0</v>
      </c>
      <c r="Q228" s="196">
        <v>0</v>
      </c>
      <c r="R228" s="196">
        <f>Q228*H228</f>
        <v>0</v>
      </c>
      <c r="S228" s="196">
        <v>0.49399999999999999</v>
      </c>
      <c r="T228" s="197">
        <f>S228*H228</f>
        <v>1.164358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8" t="s">
        <v>145</v>
      </c>
      <c r="AT228" s="198" t="s">
        <v>141</v>
      </c>
      <c r="AU228" s="198" t="s">
        <v>90</v>
      </c>
      <c r="AY228" s="16" t="s">
        <v>138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6" t="s">
        <v>88</v>
      </c>
      <c r="BK228" s="199">
        <f>ROUND(I228*H228,2)</f>
        <v>0</v>
      </c>
      <c r="BL228" s="16" t="s">
        <v>145</v>
      </c>
      <c r="BM228" s="198" t="s">
        <v>303</v>
      </c>
    </row>
    <row r="229" spans="1:65" s="2" customFormat="1" ht="11.25" x14ac:dyDescent="0.2">
      <c r="A229" s="33"/>
      <c r="B229" s="34"/>
      <c r="C229" s="35"/>
      <c r="D229" s="200" t="s">
        <v>147</v>
      </c>
      <c r="E229" s="35"/>
      <c r="F229" s="201" t="s">
        <v>304</v>
      </c>
      <c r="G229" s="35"/>
      <c r="H229" s="35"/>
      <c r="I229" s="202"/>
      <c r="J229" s="35"/>
      <c r="K229" s="35"/>
      <c r="L229" s="38"/>
      <c r="M229" s="203"/>
      <c r="N229" s="204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147</v>
      </c>
      <c r="AU229" s="16" t="s">
        <v>90</v>
      </c>
    </row>
    <row r="230" spans="1:65" s="12" customFormat="1" ht="22.9" customHeight="1" x14ac:dyDescent="0.2">
      <c r="B230" s="170"/>
      <c r="C230" s="171"/>
      <c r="D230" s="172" t="s">
        <v>79</v>
      </c>
      <c r="E230" s="184" t="s">
        <v>305</v>
      </c>
      <c r="F230" s="184" t="s">
        <v>306</v>
      </c>
      <c r="G230" s="171"/>
      <c r="H230" s="171"/>
      <c r="I230" s="174"/>
      <c r="J230" s="185">
        <f>BK230</f>
        <v>0</v>
      </c>
      <c r="K230" s="171"/>
      <c r="L230" s="176"/>
      <c r="M230" s="177"/>
      <c r="N230" s="178"/>
      <c r="O230" s="178"/>
      <c r="P230" s="179">
        <f>SUM(P231:P247)</f>
        <v>0</v>
      </c>
      <c r="Q230" s="178"/>
      <c r="R230" s="179">
        <f>SUM(R231:R247)</f>
        <v>0</v>
      </c>
      <c r="S230" s="178"/>
      <c r="T230" s="180">
        <f>SUM(T231:T247)</f>
        <v>0</v>
      </c>
      <c r="AR230" s="181" t="s">
        <v>88</v>
      </c>
      <c r="AT230" s="182" t="s">
        <v>79</v>
      </c>
      <c r="AU230" s="182" t="s">
        <v>88</v>
      </c>
      <c r="AY230" s="181" t="s">
        <v>138</v>
      </c>
      <c r="BK230" s="183">
        <f>SUM(BK231:BK247)</f>
        <v>0</v>
      </c>
    </row>
    <row r="231" spans="1:65" s="2" customFormat="1" ht="24.2" customHeight="1" x14ac:dyDescent="0.2">
      <c r="A231" s="33"/>
      <c r="B231" s="34"/>
      <c r="C231" s="186" t="s">
        <v>307</v>
      </c>
      <c r="D231" s="186" t="s">
        <v>141</v>
      </c>
      <c r="E231" s="187" t="s">
        <v>308</v>
      </c>
      <c r="F231" s="188" t="s">
        <v>309</v>
      </c>
      <c r="G231" s="189" t="s">
        <v>180</v>
      </c>
      <c r="H231" s="190">
        <v>26.555</v>
      </c>
      <c r="I231" s="191"/>
      <c r="J231" s="192">
        <f>ROUND(I231*H231,2)</f>
        <v>0</v>
      </c>
      <c r="K231" s="193"/>
      <c r="L231" s="38"/>
      <c r="M231" s="194" t="s">
        <v>1</v>
      </c>
      <c r="N231" s="195" t="s">
        <v>45</v>
      </c>
      <c r="O231" s="70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8" t="s">
        <v>145</v>
      </c>
      <c r="AT231" s="198" t="s">
        <v>141</v>
      </c>
      <c r="AU231" s="198" t="s">
        <v>90</v>
      </c>
      <c r="AY231" s="16" t="s">
        <v>138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6" t="s">
        <v>88</v>
      </c>
      <c r="BK231" s="199">
        <f>ROUND(I231*H231,2)</f>
        <v>0</v>
      </c>
      <c r="BL231" s="16" t="s">
        <v>145</v>
      </c>
      <c r="BM231" s="198" t="s">
        <v>310</v>
      </c>
    </row>
    <row r="232" spans="1:65" s="2" customFormat="1" ht="19.5" x14ac:dyDescent="0.2">
      <c r="A232" s="33"/>
      <c r="B232" s="34"/>
      <c r="C232" s="35"/>
      <c r="D232" s="200" t="s">
        <v>147</v>
      </c>
      <c r="E232" s="35"/>
      <c r="F232" s="201" t="s">
        <v>311</v>
      </c>
      <c r="G232" s="35"/>
      <c r="H232" s="35"/>
      <c r="I232" s="202"/>
      <c r="J232" s="35"/>
      <c r="K232" s="35"/>
      <c r="L232" s="38"/>
      <c r="M232" s="203"/>
      <c r="N232" s="204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147</v>
      </c>
      <c r="AU232" s="16" t="s">
        <v>90</v>
      </c>
    </row>
    <row r="233" spans="1:65" s="2" customFormat="1" ht="16.5" customHeight="1" x14ac:dyDescent="0.2">
      <c r="A233" s="33"/>
      <c r="B233" s="34"/>
      <c r="C233" s="186" t="s">
        <v>312</v>
      </c>
      <c r="D233" s="186" t="s">
        <v>141</v>
      </c>
      <c r="E233" s="187" t="s">
        <v>313</v>
      </c>
      <c r="F233" s="188" t="s">
        <v>314</v>
      </c>
      <c r="G233" s="189" t="s">
        <v>180</v>
      </c>
      <c r="H233" s="190">
        <v>26.555</v>
      </c>
      <c r="I233" s="191"/>
      <c r="J233" s="192">
        <f>ROUND(I233*H233,2)</f>
        <v>0</v>
      </c>
      <c r="K233" s="193"/>
      <c r="L233" s="38"/>
      <c r="M233" s="194" t="s">
        <v>1</v>
      </c>
      <c r="N233" s="195" t="s">
        <v>45</v>
      </c>
      <c r="O233" s="70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145</v>
      </c>
      <c r="AT233" s="198" t="s">
        <v>141</v>
      </c>
      <c r="AU233" s="198" t="s">
        <v>90</v>
      </c>
      <c r="AY233" s="16" t="s">
        <v>138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6" t="s">
        <v>88</v>
      </c>
      <c r="BK233" s="199">
        <f>ROUND(I233*H233,2)</f>
        <v>0</v>
      </c>
      <c r="BL233" s="16" t="s">
        <v>145</v>
      </c>
      <c r="BM233" s="198" t="s">
        <v>315</v>
      </c>
    </row>
    <row r="234" spans="1:65" s="2" customFormat="1" ht="11.25" x14ac:dyDescent="0.2">
      <c r="A234" s="33"/>
      <c r="B234" s="34"/>
      <c r="C234" s="35"/>
      <c r="D234" s="200" t="s">
        <v>147</v>
      </c>
      <c r="E234" s="35"/>
      <c r="F234" s="201" t="s">
        <v>316</v>
      </c>
      <c r="G234" s="35"/>
      <c r="H234" s="35"/>
      <c r="I234" s="202"/>
      <c r="J234" s="35"/>
      <c r="K234" s="35"/>
      <c r="L234" s="38"/>
      <c r="M234" s="203"/>
      <c r="N234" s="204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147</v>
      </c>
      <c r="AU234" s="16" t="s">
        <v>90</v>
      </c>
    </row>
    <row r="235" spans="1:65" s="2" customFormat="1" ht="24.2" customHeight="1" x14ac:dyDescent="0.2">
      <c r="A235" s="33"/>
      <c r="B235" s="34"/>
      <c r="C235" s="186" t="s">
        <v>317</v>
      </c>
      <c r="D235" s="186" t="s">
        <v>141</v>
      </c>
      <c r="E235" s="187" t="s">
        <v>318</v>
      </c>
      <c r="F235" s="188" t="s">
        <v>319</v>
      </c>
      <c r="G235" s="189" t="s">
        <v>180</v>
      </c>
      <c r="H235" s="190">
        <v>26.555</v>
      </c>
      <c r="I235" s="191"/>
      <c r="J235" s="192">
        <f>ROUND(I235*H235,2)</f>
        <v>0</v>
      </c>
      <c r="K235" s="193"/>
      <c r="L235" s="38"/>
      <c r="M235" s="194" t="s">
        <v>1</v>
      </c>
      <c r="N235" s="195" t="s">
        <v>45</v>
      </c>
      <c r="O235" s="70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145</v>
      </c>
      <c r="AT235" s="198" t="s">
        <v>141</v>
      </c>
      <c r="AU235" s="198" t="s">
        <v>90</v>
      </c>
      <c r="AY235" s="16" t="s">
        <v>138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6" t="s">
        <v>88</v>
      </c>
      <c r="BK235" s="199">
        <f>ROUND(I235*H235,2)</f>
        <v>0</v>
      </c>
      <c r="BL235" s="16" t="s">
        <v>145</v>
      </c>
      <c r="BM235" s="198" t="s">
        <v>320</v>
      </c>
    </row>
    <row r="236" spans="1:65" s="2" customFormat="1" ht="19.5" x14ac:dyDescent="0.2">
      <c r="A236" s="33"/>
      <c r="B236" s="34"/>
      <c r="C236" s="35"/>
      <c r="D236" s="200" t="s">
        <v>147</v>
      </c>
      <c r="E236" s="35"/>
      <c r="F236" s="201" t="s">
        <v>321</v>
      </c>
      <c r="G236" s="35"/>
      <c r="H236" s="35"/>
      <c r="I236" s="202"/>
      <c r="J236" s="35"/>
      <c r="K236" s="35"/>
      <c r="L236" s="38"/>
      <c r="M236" s="203"/>
      <c r="N236" s="204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147</v>
      </c>
      <c r="AU236" s="16" t="s">
        <v>90</v>
      </c>
    </row>
    <row r="237" spans="1:65" s="2" customFormat="1" ht="24.2" customHeight="1" x14ac:dyDescent="0.2">
      <c r="A237" s="33"/>
      <c r="B237" s="34"/>
      <c r="C237" s="186" t="s">
        <v>277</v>
      </c>
      <c r="D237" s="186" t="s">
        <v>141</v>
      </c>
      <c r="E237" s="187" t="s">
        <v>322</v>
      </c>
      <c r="F237" s="188" t="s">
        <v>323</v>
      </c>
      <c r="G237" s="189" t="s">
        <v>180</v>
      </c>
      <c r="H237" s="190">
        <v>398.32499999999999</v>
      </c>
      <c r="I237" s="191"/>
      <c r="J237" s="192">
        <f>ROUND(I237*H237,2)</f>
        <v>0</v>
      </c>
      <c r="K237" s="193"/>
      <c r="L237" s="38"/>
      <c r="M237" s="194" t="s">
        <v>1</v>
      </c>
      <c r="N237" s="195" t="s">
        <v>45</v>
      </c>
      <c r="O237" s="70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8" t="s">
        <v>145</v>
      </c>
      <c r="AT237" s="198" t="s">
        <v>141</v>
      </c>
      <c r="AU237" s="198" t="s">
        <v>90</v>
      </c>
      <c r="AY237" s="16" t="s">
        <v>138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6" t="s">
        <v>88</v>
      </c>
      <c r="BK237" s="199">
        <f>ROUND(I237*H237,2)</f>
        <v>0</v>
      </c>
      <c r="BL237" s="16" t="s">
        <v>145</v>
      </c>
      <c r="BM237" s="198" t="s">
        <v>324</v>
      </c>
    </row>
    <row r="238" spans="1:65" s="2" customFormat="1" ht="29.25" x14ac:dyDescent="0.2">
      <c r="A238" s="33"/>
      <c r="B238" s="34"/>
      <c r="C238" s="35"/>
      <c r="D238" s="200" t="s">
        <v>147</v>
      </c>
      <c r="E238" s="35"/>
      <c r="F238" s="201" t="s">
        <v>325</v>
      </c>
      <c r="G238" s="35"/>
      <c r="H238" s="35"/>
      <c r="I238" s="202"/>
      <c r="J238" s="35"/>
      <c r="K238" s="35"/>
      <c r="L238" s="38"/>
      <c r="M238" s="203"/>
      <c r="N238" s="204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147</v>
      </c>
      <c r="AU238" s="16" t="s">
        <v>90</v>
      </c>
    </row>
    <row r="239" spans="1:65" s="13" customFormat="1" ht="11.25" x14ac:dyDescent="0.2">
      <c r="B239" s="205"/>
      <c r="C239" s="206"/>
      <c r="D239" s="200" t="s">
        <v>149</v>
      </c>
      <c r="E239" s="206"/>
      <c r="F239" s="208" t="s">
        <v>326</v>
      </c>
      <c r="G239" s="206"/>
      <c r="H239" s="209">
        <v>398.32499999999999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149</v>
      </c>
      <c r="AU239" s="215" t="s">
        <v>90</v>
      </c>
      <c r="AV239" s="13" t="s">
        <v>90</v>
      </c>
      <c r="AW239" s="13" t="s">
        <v>4</v>
      </c>
      <c r="AX239" s="13" t="s">
        <v>88</v>
      </c>
      <c r="AY239" s="215" t="s">
        <v>138</v>
      </c>
    </row>
    <row r="240" spans="1:65" s="2" customFormat="1" ht="33" customHeight="1" x14ac:dyDescent="0.2">
      <c r="A240" s="33"/>
      <c r="B240" s="34"/>
      <c r="C240" s="186" t="s">
        <v>327</v>
      </c>
      <c r="D240" s="186" t="s">
        <v>141</v>
      </c>
      <c r="E240" s="187" t="s">
        <v>328</v>
      </c>
      <c r="F240" s="188" t="s">
        <v>329</v>
      </c>
      <c r="G240" s="189" t="s">
        <v>180</v>
      </c>
      <c r="H240" s="190">
        <v>2.5979999999999999</v>
      </c>
      <c r="I240" s="191"/>
      <c r="J240" s="192">
        <f>ROUND(I240*H240,2)</f>
        <v>0</v>
      </c>
      <c r="K240" s="193"/>
      <c r="L240" s="38"/>
      <c r="M240" s="194" t="s">
        <v>1</v>
      </c>
      <c r="N240" s="195" t="s">
        <v>45</v>
      </c>
      <c r="O240" s="70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145</v>
      </c>
      <c r="AT240" s="198" t="s">
        <v>141</v>
      </c>
      <c r="AU240" s="198" t="s">
        <v>90</v>
      </c>
      <c r="AY240" s="16" t="s">
        <v>138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88</v>
      </c>
      <c r="BK240" s="199">
        <f>ROUND(I240*H240,2)</f>
        <v>0</v>
      </c>
      <c r="BL240" s="16" t="s">
        <v>145</v>
      </c>
      <c r="BM240" s="198" t="s">
        <v>330</v>
      </c>
    </row>
    <row r="241" spans="1:65" s="2" customFormat="1" ht="19.5" x14ac:dyDescent="0.2">
      <c r="A241" s="33"/>
      <c r="B241" s="34"/>
      <c r="C241" s="35"/>
      <c r="D241" s="200" t="s">
        <v>147</v>
      </c>
      <c r="E241" s="35"/>
      <c r="F241" s="201" t="s">
        <v>331</v>
      </c>
      <c r="G241" s="35"/>
      <c r="H241" s="35"/>
      <c r="I241" s="202"/>
      <c r="J241" s="35"/>
      <c r="K241" s="35"/>
      <c r="L241" s="38"/>
      <c r="M241" s="203"/>
      <c r="N241" s="204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147</v>
      </c>
      <c r="AU241" s="16" t="s">
        <v>90</v>
      </c>
    </row>
    <row r="242" spans="1:65" s="2" customFormat="1" ht="33" customHeight="1" x14ac:dyDescent="0.2">
      <c r="A242" s="33"/>
      <c r="B242" s="34"/>
      <c r="C242" s="186" t="s">
        <v>332</v>
      </c>
      <c r="D242" s="186" t="s">
        <v>141</v>
      </c>
      <c r="E242" s="187" t="s">
        <v>333</v>
      </c>
      <c r="F242" s="188" t="s">
        <v>334</v>
      </c>
      <c r="G242" s="189" t="s">
        <v>180</v>
      </c>
      <c r="H242" s="190">
        <v>16.815000000000001</v>
      </c>
      <c r="I242" s="191"/>
      <c r="J242" s="192">
        <f>ROUND(I242*H242,2)</f>
        <v>0</v>
      </c>
      <c r="K242" s="193"/>
      <c r="L242" s="38"/>
      <c r="M242" s="194" t="s">
        <v>1</v>
      </c>
      <c r="N242" s="195" t="s">
        <v>45</v>
      </c>
      <c r="O242" s="70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8" t="s">
        <v>145</v>
      </c>
      <c r="AT242" s="198" t="s">
        <v>141</v>
      </c>
      <c r="AU242" s="198" t="s">
        <v>90</v>
      </c>
      <c r="AY242" s="16" t="s">
        <v>138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6" t="s">
        <v>88</v>
      </c>
      <c r="BK242" s="199">
        <f>ROUND(I242*H242,2)</f>
        <v>0</v>
      </c>
      <c r="BL242" s="16" t="s">
        <v>145</v>
      </c>
      <c r="BM242" s="198" t="s">
        <v>335</v>
      </c>
    </row>
    <row r="243" spans="1:65" s="2" customFormat="1" ht="29.25" x14ac:dyDescent="0.2">
      <c r="A243" s="33"/>
      <c r="B243" s="34"/>
      <c r="C243" s="35"/>
      <c r="D243" s="200" t="s">
        <v>147</v>
      </c>
      <c r="E243" s="35"/>
      <c r="F243" s="201" t="s">
        <v>336</v>
      </c>
      <c r="G243" s="35"/>
      <c r="H243" s="35"/>
      <c r="I243" s="202"/>
      <c r="J243" s="35"/>
      <c r="K243" s="35"/>
      <c r="L243" s="38"/>
      <c r="M243" s="203"/>
      <c r="N243" s="204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147</v>
      </c>
      <c r="AU243" s="16" t="s">
        <v>90</v>
      </c>
    </row>
    <row r="244" spans="1:65" s="2" customFormat="1" ht="37.9" customHeight="1" x14ac:dyDescent="0.2">
      <c r="A244" s="33"/>
      <c r="B244" s="34"/>
      <c r="C244" s="186" t="s">
        <v>337</v>
      </c>
      <c r="D244" s="186" t="s">
        <v>141</v>
      </c>
      <c r="E244" s="187" t="s">
        <v>338</v>
      </c>
      <c r="F244" s="188" t="s">
        <v>339</v>
      </c>
      <c r="G244" s="189" t="s">
        <v>180</v>
      </c>
      <c r="H244" s="190">
        <v>4.7169999999999996</v>
      </c>
      <c r="I244" s="191"/>
      <c r="J244" s="192">
        <f>ROUND(I244*H244,2)</f>
        <v>0</v>
      </c>
      <c r="K244" s="193"/>
      <c r="L244" s="38"/>
      <c r="M244" s="194" t="s">
        <v>1</v>
      </c>
      <c r="N244" s="195" t="s">
        <v>45</v>
      </c>
      <c r="O244" s="70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145</v>
      </c>
      <c r="AT244" s="198" t="s">
        <v>141</v>
      </c>
      <c r="AU244" s="198" t="s">
        <v>90</v>
      </c>
      <c r="AY244" s="16" t="s">
        <v>138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6" t="s">
        <v>88</v>
      </c>
      <c r="BK244" s="199">
        <f>ROUND(I244*H244,2)</f>
        <v>0</v>
      </c>
      <c r="BL244" s="16" t="s">
        <v>145</v>
      </c>
      <c r="BM244" s="198" t="s">
        <v>340</v>
      </c>
    </row>
    <row r="245" spans="1:65" s="2" customFormat="1" ht="29.25" x14ac:dyDescent="0.2">
      <c r="A245" s="33"/>
      <c r="B245" s="34"/>
      <c r="C245" s="35"/>
      <c r="D245" s="200" t="s">
        <v>147</v>
      </c>
      <c r="E245" s="35"/>
      <c r="F245" s="201" t="s">
        <v>341</v>
      </c>
      <c r="G245" s="35"/>
      <c r="H245" s="35"/>
      <c r="I245" s="202"/>
      <c r="J245" s="35"/>
      <c r="K245" s="35"/>
      <c r="L245" s="38"/>
      <c r="M245" s="203"/>
      <c r="N245" s="204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147</v>
      </c>
      <c r="AU245" s="16" t="s">
        <v>90</v>
      </c>
    </row>
    <row r="246" spans="1:65" s="2" customFormat="1" ht="44.25" customHeight="1" x14ac:dyDescent="0.2">
      <c r="A246" s="33"/>
      <c r="B246" s="34"/>
      <c r="C246" s="186" t="s">
        <v>342</v>
      </c>
      <c r="D246" s="186" t="s">
        <v>141</v>
      </c>
      <c r="E246" s="187" t="s">
        <v>343</v>
      </c>
      <c r="F246" s="188" t="s">
        <v>344</v>
      </c>
      <c r="G246" s="189" t="s">
        <v>180</v>
      </c>
      <c r="H246" s="190">
        <v>2.1589999999999998</v>
      </c>
      <c r="I246" s="191"/>
      <c r="J246" s="192">
        <f>ROUND(I246*H246,2)</f>
        <v>0</v>
      </c>
      <c r="K246" s="193"/>
      <c r="L246" s="38"/>
      <c r="M246" s="194" t="s">
        <v>1</v>
      </c>
      <c r="N246" s="195" t="s">
        <v>45</v>
      </c>
      <c r="O246" s="70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8" t="s">
        <v>145</v>
      </c>
      <c r="AT246" s="198" t="s">
        <v>141</v>
      </c>
      <c r="AU246" s="198" t="s">
        <v>90</v>
      </c>
      <c r="AY246" s="16" t="s">
        <v>138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6" t="s">
        <v>88</v>
      </c>
      <c r="BK246" s="199">
        <f>ROUND(I246*H246,2)</f>
        <v>0</v>
      </c>
      <c r="BL246" s="16" t="s">
        <v>145</v>
      </c>
      <c r="BM246" s="198" t="s">
        <v>345</v>
      </c>
    </row>
    <row r="247" spans="1:65" s="2" customFormat="1" ht="39" x14ac:dyDescent="0.2">
      <c r="A247" s="33"/>
      <c r="B247" s="34"/>
      <c r="C247" s="35"/>
      <c r="D247" s="200" t="s">
        <v>147</v>
      </c>
      <c r="E247" s="35"/>
      <c r="F247" s="201" t="s">
        <v>346</v>
      </c>
      <c r="G247" s="35"/>
      <c r="H247" s="35"/>
      <c r="I247" s="202"/>
      <c r="J247" s="35"/>
      <c r="K247" s="35"/>
      <c r="L247" s="38"/>
      <c r="M247" s="203"/>
      <c r="N247" s="204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147</v>
      </c>
      <c r="AU247" s="16" t="s">
        <v>90</v>
      </c>
    </row>
    <row r="248" spans="1:65" s="12" customFormat="1" ht="22.9" customHeight="1" x14ac:dyDescent="0.2">
      <c r="B248" s="170"/>
      <c r="C248" s="171"/>
      <c r="D248" s="172" t="s">
        <v>79</v>
      </c>
      <c r="E248" s="184" t="s">
        <v>347</v>
      </c>
      <c r="F248" s="184" t="s">
        <v>348</v>
      </c>
      <c r="G248" s="171"/>
      <c r="H248" s="171"/>
      <c r="I248" s="174"/>
      <c r="J248" s="185">
        <f>BK248</f>
        <v>0</v>
      </c>
      <c r="K248" s="171"/>
      <c r="L248" s="176"/>
      <c r="M248" s="177"/>
      <c r="N248" s="178"/>
      <c r="O248" s="178"/>
      <c r="P248" s="179">
        <f>SUM(P249:P250)</f>
        <v>0</v>
      </c>
      <c r="Q248" s="178"/>
      <c r="R248" s="179">
        <f>SUM(R249:R250)</f>
        <v>0</v>
      </c>
      <c r="S248" s="178"/>
      <c r="T248" s="180">
        <f>SUM(T249:T250)</f>
        <v>0</v>
      </c>
      <c r="AR248" s="181" t="s">
        <v>88</v>
      </c>
      <c r="AT248" s="182" t="s">
        <v>79</v>
      </c>
      <c r="AU248" s="182" t="s">
        <v>88</v>
      </c>
      <c r="AY248" s="181" t="s">
        <v>138</v>
      </c>
      <c r="BK248" s="183">
        <f>SUM(BK249:BK250)</f>
        <v>0</v>
      </c>
    </row>
    <row r="249" spans="1:65" s="2" customFormat="1" ht="16.5" customHeight="1" x14ac:dyDescent="0.2">
      <c r="A249" s="33"/>
      <c r="B249" s="34"/>
      <c r="C249" s="186" t="s">
        <v>349</v>
      </c>
      <c r="D249" s="186" t="s">
        <v>141</v>
      </c>
      <c r="E249" s="187" t="s">
        <v>350</v>
      </c>
      <c r="F249" s="188" t="s">
        <v>351</v>
      </c>
      <c r="G249" s="189" t="s">
        <v>180</v>
      </c>
      <c r="H249" s="190">
        <v>8.5519999999999996</v>
      </c>
      <c r="I249" s="191"/>
      <c r="J249" s="192">
        <f>ROUND(I249*H249,2)</f>
        <v>0</v>
      </c>
      <c r="K249" s="193"/>
      <c r="L249" s="38"/>
      <c r="M249" s="194" t="s">
        <v>1</v>
      </c>
      <c r="N249" s="195" t="s">
        <v>45</v>
      </c>
      <c r="O249" s="70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145</v>
      </c>
      <c r="AT249" s="198" t="s">
        <v>141</v>
      </c>
      <c r="AU249" s="198" t="s">
        <v>90</v>
      </c>
      <c r="AY249" s="16" t="s">
        <v>138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6" t="s">
        <v>88</v>
      </c>
      <c r="BK249" s="199">
        <f>ROUND(I249*H249,2)</f>
        <v>0</v>
      </c>
      <c r="BL249" s="16" t="s">
        <v>145</v>
      </c>
      <c r="BM249" s="198" t="s">
        <v>352</v>
      </c>
    </row>
    <row r="250" spans="1:65" s="2" customFormat="1" ht="39" x14ac:dyDescent="0.2">
      <c r="A250" s="33"/>
      <c r="B250" s="34"/>
      <c r="C250" s="35"/>
      <c r="D250" s="200" t="s">
        <v>147</v>
      </c>
      <c r="E250" s="35"/>
      <c r="F250" s="201" t="s">
        <v>353</v>
      </c>
      <c r="G250" s="35"/>
      <c r="H250" s="35"/>
      <c r="I250" s="202"/>
      <c r="J250" s="35"/>
      <c r="K250" s="35"/>
      <c r="L250" s="38"/>
      <c r="M250" s="203"/>
      <c r="N250" s="204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147</v>
      </c>
      <c r="AU250" s="16" t="s">
        <v>90</v>
      </c>
    </row>
    <row r="251" spans="1:65" s="12" customFormat="1" ht="25.9" customHeight="1" x14ac:dyDescent="0.2">
      <c r="B251" s="170"/>
      <c r="C251" s="171"/>
      <c r="D251" s="172" t="s">
        <v>79</v>
      </c>
      <c r="E251" s="173" t="s">
        <v>354</v>
      </c>
      <c r="F251" s="173" t="s">
        <v>355</v>
      </c>
      <c r="G251" s="171"/>
      <c r="H251" s="171"/>
      <c r="I251" s="174"/>
      <c r="J251" s="175">
        <f>BK251</f>
        <v>0</v>
      </c>
      <c r="K251" s="171"/>
      <c r="L251" s="176"/>
      <c r="M251" s="177"/>
      <c r="N251" s="178"/>
      <c r="O251" s="178"/>
      <c r="P251" s="179">
        <f>P252+P269+P281+P360+P378+P402+P463+P466+P475+P500</f>
        <v>0</v>
      </c>
      <c r="Q251" s="178"/>
      <c r="R251" s="179">
        <f>R252+R269+R281+R360+R378+R402+R463+R466+R475+R500</f>
        <v>10.065339600000001</v>
      </c>
      <c r="S251" s="178"/>
      <c r="T251" s="180">
        <f>T252+T269+T281+T360+T378+T402+T463+T466+T475+T500</f>
        <v>7.5096099999999995</v>
      </c>
      <c r="AR251" s="181" t="s">
        <v>90</v>
      </c>
      <c r="AT251" s="182" t="s">
        <v>79</v>
      </c>
      <c r="AU251" s="182" t="s">
        <v>80</v>
      </c>
      <c r="AY251" s="181" t="s">
        <v>138</v>
      </c>
      <c r="BK251" s="183">
        <f>BK252+BK269+BK281+BK360+BK378+BK402+BK463+BK466+BK475+BK500</f>
        <v>0</v>
      </c>
    </row>
    <row r="252" spans="1:65" s="12" customFormat="1" ht="22.9" customHeight="1" x14ac:dyDescent="0.2">
      <c r="B252" s="170"/>
      <c r="C252" s="171"/>
      <c r="D252" s="172" t="s">
        <v>79</v>
      </c>
      <c r="E252" s="184" t="s">
        <v>356</v>
      </c>
      <c r="F252" s="184" t="s">
        <v>357</v>
      </c>
      <c r="G252" s="171"/>
      <c r="H252" s="171"/>
      <c r="I252" s="174"/>
      <c r="J252" s="185">
        <f>BK252</f>
        <v>0</v>
      </c>
      <c r="K252" s="171"/>
      <c r="L252" s="176"/>
      <c r="M252" s="177"/>
      <c r="N252" s="178"/>
      <c r="O252" s="178"/>
      <c r="P252" s="179">
        <f>SUM(P253:P268)</f>
        <v>0</v>
      </c>
      <c r="Q252" s="178"/>
      <c r="R252" s="179">
        <f>SUM(R253:R268)</f>
        <v>0.49996043999999995</v>
      </c>
      <c r="S252" s="178"/>
      <c r="T252" s="180">
        <f>SUM(T253:T268)</f>
        <v>0</v>
      </c>
      <c r="AR252" s="181" t="s">
        <v>90</v>
      </c>
      <c r="AT252" s="182" t="s">
        <v>79</v>
      </c>
      <c r="AU252" s="182" t="s">
        <v>88</v>
      </c>
      <c r="AY252" s="181" t="s">
        <v>138</v>
      </c>
      <c r="BK252" s="183">
        <f>SUM(BK253:BK268)</f>
        <v>0</v>
      </c>
    </row>
    <row r="253" spans="1:65" s="2" customFormat="1" ht="24.2" customHeight="1" x14ac:dyDescent="0.2">
      <c r="A253" s="33"/>
      <c r="B253" s="34"/>
      <c r="C253" s="186" t="s">
        <v>358</v>
      </c>
      <c r="D253" s="186" t="s">
        <v>141</v>
      </c>
      <c r="E253" s="187" t="s">
        <v>359</v>
      </c>
      <c r="F253" s="188" t="s">
        <v>360</v>
      </c>
      <c r="G253" s="189" t="s">
        <v>162</v>
      </c>
      <c r="H253" s="190">
        <v>75.783000000000001</v>
      </c>
      <c r="I253" s="191"/>
      <c r="J253" s="192">
        <f>ROUND(I253*H253,2)</f>
        <v>0</v>
      </c>
      <c r="K253" s="193"/>
      <c r="L253" s="38"/>
      <c r="M253" s="194" t="s">
        <v>1</v>
      </c>
      <c r="N253" s="195" t="s">
        <v>45</v>
      </c>
      <c r="O253" s="70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190</v>
      </c>
      <c r="AT253" s="198" t="s">
        <v>141</v>
      </c>
      <c r="AU253" s="198" t="s">
        <v>90</v>
      </c>
      <c r="AY253" s="16" t="s">
        <v>138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6" t="s">
        <v>88</v>
      </c>
      <c r="BK253" s="199">
        <f>ROUND(I253*H253,2)</f>
        <v>0</v>
      </c>
      <c r="BL253" s="16" t="s">
        <v>190</v>
      </c>
      <c r="BM253" s="198" t="s">
        <v>361</v>
      </c>
    </row>
    <row r="254" spans="1:65" s="2" customFormat="1" ht="19.5" x14ac:dyDescent="0.2">
      <c r="A254" s="33"/>
      <c r="B254" s="34"/>
      <c r="C254" s="35"/>
      <c r="D254" s="200" t="s">
        <v>147</v>
      </c>
      <c r="E254" s="35"/>
      <c r="F254" s="201" t="s">
        <v>362</v>
      </c>
      <c r="G254" s="35"/>
      <c r="H254" s="35"/>
      <c r="I254" s="202"/>
      <c r="J254" s="35"/>
      <c r="K254" s="35"/>
      <c r="L254" s="38"/>
      <c r="M254" s="203"/>
      <c r="N254" s="204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147</v>
      </c>
      <c r="AU254" s="16" t="s">
        <v>90</v>
      </c>
    </row>
    <row r="255" spans="1:65" s="13" customFormat="1" ht="11.25" x14ac:dyDescent="0.2">
      <c r="B255" s="205"/>
      <c r="C255" s="206"/>
      <c r="D255" s="200" t="s">
        <v>149</v>
      </c>
      <c r="E255" s="207" t="s">
        <v>1</v>
      </c>
      <c r="F255" s="208" t="s">
        <v>363</v>
      </c>
      <c r="G255" s="206"/>
      <c r="H255" s="209">
        <v>75.783000000000001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149</v>
      </c>
      <c r="AU255" s="215" t="s">
        <v>90</v>
      </c>
      <c r="AV255" s="13" t="s">
        <v>90</v>
      </c>
      <c r="AW255" s="13" t="s">
        <v>35</v>
      </c>
      <c r="AX255" s="13" t="s">
        <v>88</v>
      </c>
      <c r="AY255" s="215" t="s">
        <v>138</v>
      </c>
    </row>
    <row r="256" spans="1:65" s="2" customFormat="1" ht="24.2" customHeight="1" x14ac:dyDescent="0.2">
      <c r="A256" s="33"/>
      <c r="B256" s="34"/>
      <c r="C256" s="227" t="s">
        <v>364</v>
      </c>
      <c r="D256" s="227" t="s">
        <v>274</v>
      </c>
      <c r="E256" s="228" t="s">
        <v>365</v>
      </c>
      <c r="F256" s="229" t="s">
        <v>366</v>
      </c>
      <c r="G256" s="230" t="s">
        <v>162</v>
      </c>
      <c r="H256" s="231">
        <v>77.299000000000007</v>
      </c>
      <c r="I256" s="232"/>
      <c r="J256" s="233">
        <f>ROUND(I256*H256,2)</f>
        <v>0</v>
      </c>
      <c r="K256" s="234"/>
      <c r="L256" s="235"/>
      <c r="M256" s="236" t="s">
        <v>1</v>
      </c>
      <c r="N256" s="237" t="s">
        <v>45</v>
      </c>
      <c r="O256" s="70"/>
      <c r="P256" s="196">
        <f>O256*H256</f>
        <v>0</v>
      </c>
      <c r="Q256" s="196">
        <v>4.1999999999999997E-3</v>
      </c>
      <c r="R256" s="196">
        <f>Q256*H256</f>
        <v>0.32465579999999999</v>
      </c>
      <c r="S256" s="196">
        <v>0</v>
      </c>
      <c r="T256" s="19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8" t="s">
        <v>277</v>
      </c>
      <c r="AT256" s="198" t="s">
        <v>274</v>
      </c>
      <c r="AU256" s="198" t="s">
        <v>90</v>
      </c>
      <c r="AY256" s="16" t="s">
        <v>138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6" t="s">
        <v>88</v>
      </c>
      <c r="BK256" s="199">
        <f>ROUND(I256*H256,2)</f>
        <v>0</v>
      </c>
      <c r="BL256" s="16" t="s">
        <v>190</v>
      </c>
      <c r="BM256" s="198" t="s">
        <v>367</v>
      </c>
    </row>
    <row r="257" spans="1:65" s="2" customFormat="1" ht="11.25" x14ac:dyDescent="0.2">
      <c r="A257" s="33"/>
      <c r="B257" s="34"/>
      <c r="C257" s="35"/>
      <c r="D257" s="200" t="s">
        <v>147</v>
      </c>
      <c r="E257" s="35"/>
      <c r="F257" s="201" t="s">
        <v>366</v>
      </c>
      <c r="G257" s="35"/>
      <c r="H257" s="35"/>
      <c r="I257" s="202"/>
      <c r="J257" s="35"/>
      <c r="K257" s="35"/>
      <c r="L257" s="38"/>
      <c r="M257" s="203"/>
      <c r="N257" s="204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147</v>
      </c>
      <c r="AU257" s="16" t="s">
        <v>90</v>
      </c>
    </row>
    <row r="258" spans="1:65" s="13" customFormat="1" ht="11.25" x14ac:dyDescent="0.2">
      <c r="B258" s="205"/>
      <c r="C258" s="206"/>
      <c r="D258" s="200" t="s">
        <v>149</v>
      </c>
      <c r="E258" s="206"/>
      <c r="F258" s="208" t="s">
        <v>368</v>
      </c>
      <c r="G258" s="206"/>
      <c r="H258" s="209">
        <v>77.299000000000007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149</v>
      </c>
      <c r="AU258" s="215" t="s">
        <v>90</v>
      </c>
      <c r="AV258" s="13" t="s">
        <v>90</v>
      </c>
      <c r="AW258" s="13" t="s">
        <v>4</v>
      </c>
      <c r="AX258" s="13" t="s">
        <v>88</v>
      </c>
      <c r="AY258" s="215" t="s">
        <v>138</v>
      </c>
    </row>
    <row r="259" spans="1:65" s="2" customFormat="1" ht="24.2" customHeight="1" x14ac:dyDescent="0.2">
      <c r="A259" s="33"/>
      <c r="B259" s="34"/>
      <c r="C259" s="186" t="s">
        <v>369</v>
      </c>
      <c r="D259" s="186" t="s">
        <v>141</v>
      </c>
      <c r="E259" s="187" t="s">
        <v>370</v>
      </c>
      <c r="F259" s="188" t="s">
        <v>371</v>
      </c>
      <c r="G259" s="189" t="s">
        <v>162</v>
      </c>
      <c r="H259" s="190">
        <v>74.534000000000006</v>
      </c>
      <c r="I259" s="191"/>
      <c r="J259" s="192">
        <f>ROUND(I259*H259,2)</f>
        <v>0</v>
      </c>
      <c r="K259" s="193"/>
      <c r="L259" s="38"/>
      <c r="M259" s="194" t="s">
        <v>1</v>
      </c>
      <c r="N259" s="195" t="s">
        <v>45</v>
      </c>
      <c r="O259" s="70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8" t="s">
        <v>190</v>
      </c>
      <c r="AT259" s="198" t="s">
        <v>141</v>
      </c>
      <c r="AU259" s="198" t="s">
        <v>90</v>
      </c>
      <c r="AY259" s="16" t="s">
        <v>138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6" t="s">
        <v>88</v>
      </c>
      <c r="BK259" s="199">
        <f>ROUND(I259*H259,2)</f>
        <v>0</v>
      </c>
      <c r="BL259" s="16" t="s">
        <v>190</v>
      </c>
      <c r="BM259" s="198" t="s">
        <v>372</v>
      </c>
    </row>
    <row r="260" spans="1:65" s="2" customFormat="1" ht="19.5" x14ac:dyDescent="0.2">
      <c r="A260" s="33"/>
      <c r="B260" s="34"/>
      <c r="C260" s="35"/>
      <c r="D260" s="200" t="s">
        <v>147</v>
      </c>
      <c r="E260" s="35"/>
      <c r="F260" s="201" t="s">
        <v>373</v>
      </c>
      <c r="G260" s="35"/>
      <c r="H260" s="35"/>
      <c r="I260" s="202"/>
      <c r="J260" s="35"/>
      <c r="K260" s="35"/>
      <c r="L260" s="38"/>
      <c r="M260" s="203"/>
      <c r="N260" s="204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147</v>
      </c>
      <c r="AU260" s="16" t="s">
        <v>90</v>
      </c>
    </row>
    <row r="261" spans="1:65" s="13" customFormat="1" ht="11.25" x14ac:dyDescent="0.2">
      <c r="B261" s="205"/>
      <c r="C261" s="206"/>
      <c r="D261" s="200" t="s">
        <v>149</v>
      </c>
      <c r="E261" s="207" t="s">
        <v>1</v>
      </c>
      <c r="F261" s="208" t="s">
        <v>374</v>
      </c>
      <c r="G261" s="206"/>
      <c r="H261" s="209">
        <v>54.671999999999997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149</v>
      </c>
      <c r="AU261" s="215" t="s">
        <v>90</v>
      </c>
      <c r="AV261" s="13" t="s">
        <v>90</v>
      </c>
      <c r="AW261" s="13" t="s">
        <v>35</v>
      </c>
      <c r="AX261" s="13" t="s">
        <v>80</v>
      </c>
      <c r="AY261" s="215" t="s">
        <v>138</v>
      </c>
    </row>
    <row r="262" spans="1:65" s="13" customFormat="1" ht="11.25" x14ac:dyDescent="0.2">
      <c r="B262" s="205"/>
      <c r="C262" s="206"/>
      <c r="D262" s="200" t="s">
        <v>149</v>
      </c>
      <c r="E262" s="207" t="s">
        <v>1</v>
      </c>
      <c r="F262" s="208" t="s">
        <v>375</v>
      </c>
      <c r="G262" s="206"/>
      <c r="H262" s="209">
        <v>19.861999999999998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149</v>
      </c>
      <c r="AU262" s="215" t="s">
        <v>90</v>
      </c>
      <c r="AV262" s="13" t="s">
        <v>90</v>
      </c>
      <c r="AW262" s="13" t="s">
        <v>35</v>
      </c>
      <c r="AX262" s="13" t="s">
        <v>80</v>
      </c>
      <c r="AY262" s="215" t="s">
        <v>138</v>
      </c>
    </row>
    <row r="263" spans="1:65" s="14" customFormat="1" ht="11.25" x14ac:dyDescent="0.2">
      <c r="B263" s="216"/>
      <c r="C263" s="217"/>
      <c r="D263" s="200" t="s">
        <v>149</v>
      </c>
      <c r="E263" s="218" t="s">
        <v>1</v>
      </c>
      <c r="F263" s="219" t="s">
        <v>153</v>
      </c>
      <c r="G263" s="217"/>
      <c r="H263" s="220">
        <v>74.534000000000006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149</v>
      </c>
      <c r="AU263" s="226" t="s">
        <v>90</v>
      </c>
      <c r="AV263" s="14" t="s">
        <v>145</v>
      </c>
      <c r="AW263" s="14" t="s">
        <v>35</v>
      </c>
      <c r="AX263" s="14" t="s">
        <v>88</v>
      </c>
      <c r="AY263" s="226" t="s">
        <v>138</v>
      </c>
    </row>
    <row r="264" spans="1:65" s="2" customFormat="1" ht="24.2" customHeight="1" x14ac:dyDescent="0.2">
      <c r="A264" s="33"/>
      <c r="B264" s="34"/>
      <c r="C264" s="227" t="s">
        <v>376</v>
      </c>
      <c r="D264" s="227" t="s">
        <v>274</v>
      </c>
      <c r="E264" s="228" t="s">
        <v>377</v>
      </c>
      <c r="F264" s="229" t="s">
        <v>378</v>
      </c>
      <c r="G264" s="230" t="s">
        <v>162</v>
      </c>
      <c r="H264" s="231">
        <v>78.260999999999996</v>
      </c>
      <c r="I264" s="232"/>
      <c r="J264" s="233">
        <f>ROUND(I264*H264,2)</f>
        <v>0</v>
      </c>
      <c r="K264" s="234"/>
      <c r="L264" s="235"/>
      <c r="M264" s="236" t="s">
        <v>1</v>
      </c>
      <c r="N264" s="237" t="s">
        <v>45</v>
      </c>
      <c r="O264" s="70"/>
      <c r="P264" s="196">
        <f>O264*H264</f>
        <v>0</v>
      </c>
      <c r="Q264" s="196">
        <v>2.2399999999999998E-3</v>
      </c>
      <c r="R264" s="196">
        <f>Q264*H264</f>
        <v>0.17530463999999998</v>
      </c>
      <c r="S264" s="196">
        <v>0</v>
      </c>
      <c r="T264" s="19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277</v>
      </c>
      <c r="AT264" s="198" t="s">
        <v>274</v>
      </c>
      <c r="AU264" s="198" t="s">
        <v>90</v>
      </c>
      <c r="AY264" s="16" t="s">
        <v>138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6" t="s">
        <v>88</v>
      </c>
      <c r="BK264" s="199">
        <f>ROUND(I264*H264,2)</f>
        <v>0</v>
      </c>
      <c r="BL264" s="16" t="s">
        <v>190</v>
      </c>
      <c r="BM264" s="198" t="s">
        <v>379</v>
      </c>
    </row>
    <row r="265" spans="1:65" s="2" customFormat="1" ht="11.25" x14ac:dyDescent="0.2">
      <c r="A265" s="33"/>
      <c r="B265" s="34"/>
      <c r="C265" s="35"/>
      <c r="D265" s="200" t="s">
        <v>147</v>
      </c>
      <c r="E265" s="35"/>
      <c r="F265" s="201" t="s">
        <v>378</v>
      </c>
      <c r="G265" s="35"/>
      <c r="H265" s="35"/>
      <c r="I265" s="202"/>
      <c r="J265" s="35"/>
      <c r="K265" s="35"/>
      <c r="L265" s="38"/>
      <c r="M265" s="203"/>
      <c r="N265" s="204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147</v>
      </c>
      <c r="AU265" s="16" t="s">
        <v>90</v>
      </c>
    </row>
    <row r="266" spans="1:65" s="13" customFormat="1" ht="11.25" x14ac:dyDescent="0.2">
      <c r="B266" s="205"/>
      <c r="C266" s="206"/>
      <c r="D266" s="200" t="s">
        <v>149</v>
      </c>
      <c r="E266" s="206"/>
      <c r="F266" s="208" t="s">
        <v>380</v>
      </c>
      <c r="G266" s="206"/>
      <c r="H266" s="209">
        <v>78.260999999999996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149</v>
      </c>
      <c r="AU266" s="215" t="s">
        <v>90</v>
      </c>
      <c r="AV266" s="13" t="s">
        <v>90</v>
      </c>
      <c r="AW266" s="13" t="s">
        <v>4</v>
      </c>
      <c r="AX266" s="13" t="s">
        <v>88</v>
      </c>
      <c r="AY266" s="215" t="s">
        <v>138</v>
      </c>
    </row>
    <row r="267" spans="1:65" s="2" customFormat="1" ht="24.2" customHeight="1" x14ac:dyDescent="0.2">
      <c r="A267" s="33"/>
      <c r="B267" s="34"/>
      <c r="C267" s="186" t="s">
        <v>381</v>
      </c>
      <c r="D267" s="186" t="s">
        <v>141</v>
      </c>
      <c r="E267" s="187" t="s">
        <v>382</v>
      </c>
      <c r="F267" s="188" t="s">
        <v>383</v>
      </c>
      <c r="G267" s="189" t="s">
        <v>180</v>
      </c>
      <c r="H267" s="190">
        <v>0.5</v>
      </c>
      <c r="I267" s="191"/>
      <c r="J267" s="192">
        <f>ROUND(I267*H267,2)</f>
        <v>0</v>
      </c>
      <c r="K267" s="193"/>
      <c r="L267" s="38"/>
      <c r="M267" s="194" t="s">
        <v>1</v>
      </c>
      <c r="N267" s="195" t="s">
        <v>45</v>
      </c>
      <c r="O267" s="70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8" t="s">
        <v>190</v>
      </c>
      <c r="AT267" s="198" t="s">
        <v>141</v>
      </c>
      <c r="AU267" s="198" t="s">
        <v>90</v>
      </c>
      <c r="AY267" s="16" t="s">
        <v>138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6" t="s">
        <v>88</v>
      </c>
      <c r="BK267" s="199">
        <f>ROUND(I267*H267,2)</f>
        <v>0</v>
      </c>
      <c r="BL267" s="16" t="s">
        <v>190</v>
      </c>
      <c r="BM267" s="198" t="s">
        <v>384</v>
      </c>
    </row>
    <row r="268" spans="1:65" s="2" customFormat="1" ht="29.25" x14ac:dyDescent="0.2">
      <c r="A268" s="33"/>
      <c r="B268" s="34"/>
      <c r="C268" s="35"/>
      <c r="D268" s="200" t="s">
        <v>147</v>
      </c>
      <c r="E268" s="35"/>
      <c r="F268" s="201" t="s">
        <v>385</v>
      </c>
      <c r="G268" s="35"/>
      <c r="H268" s="35"/>
      <c r="I268" s="202"/>
      <c r="J268" s="35"/>
      <c r="K268" s="35"/>
      <c r="L268" s="38"/>
      <c r="M268" s="203"/>
      <c r="N268" s="204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147</v>
      </c>
      <c r="AU268" s="16" t="s">
        <v>90</v>
      </c>
    </row>
    <row r="269" spans="1:65" s="12" customFormat="1" ht="22.9" customHeight="1" x14ac:dyDescent="0.2">
      <c r="B269" s="170"/>
      <c r="C269" s="171"/>
      <c r="D269" s="172" t="s">
        <v>79</v>
      </c>
      <c r="E269" s="184" t="s">
        <v>386</v>
      </c>
      <c r="F269" s="184" t="s">
        <v>92</v>
      </c>
      <c r="G269" s="171"/>
      <c r="H269" s="171"/>
      <c r="I269" s="174"/>
      <c r="J269" s="185">
        <f>BK269</f>
        <v>0</v>
      </c>
      <c r="K269" s="171"/>
      <c r="L269" s="176"/>
      <c r="M269" s="177"/>
      <c r="N269" s="178"/>
      <c r="O269" s="178"/>
      <c r="P269" s="179">
        <f>SUM(P270:P280)</f>
        <v>0</v>
      </c>
      <c r="Q269" s="178"/>
      <c r="R269" s="179">
        <f>SUM(R270:R280)</f>
        <v>0</v>
      </c>
      <c r="S269" s="178"/>
      <c r="T269" s="180">
        <f>SUM(T270:T280)</f>
        <v>0</v>
      </c>
      <c r="AR269" s="181" t="s">
        <v>90</v>
      </c>
      <c r="AT269" s="182" t="s">
        <v>79</v>
      </c>
      <c r="AU269" s="182" t="s">
        <v>88</v>
      </c>
      <c r="AY269" s="181" t="s">
        <v>138</v>
      </c>
      <c r="BK269" s="183">
        <f>SUM(BK270:BK280)</f>
        <v>0</v>
      </c>
    </row>
    <row r="270" spans="1:65" s="2" customFormat="1" ht="16.5" customHeight="1" x14ac:dyDescent="0.2">
      <c r="A270" s="33"/>
      <c r="B270" s="34"/>
      <c r="C270" s="186" t="s">
        <v>387</v>
      </c>
      <c r="D270" s="186" t="s">
        <v>141</v>
      </c>
      <c r="E270" s="187" t="s">
        <v>388</v>
      </c>
      <c r="F270" s="188" t="s">
        <v>389</v>
      </c>
      <c r="G270" s="189" t="s">
        <v>189</v>
      </c>
      <c r="H270" s="190">
        <v>1</v>
      </c>
      <c r="I270" s="191"/>
      <c r="J270" s="192">
        <f>ROUND(I270*H270,2)</f>
        <v>0</v>
      </c>
      <c r="K270" s="193"/>
      <c r="L270" s="38"/>
      <c r="M270" s="194" t="s">
        <v>1</v>
      </c>
      <c r="N270" s="195" t="s">
        <v>45</v>
      </c>
      <c r="O270" s="70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8" t="s">
        <v>190</v>
      </c>
      <c r="AT270" s="198" t="s">
        <v>141</v>
      </c>
      <c r="AU270" s="198" t="s">
        <v>90</v>
      </c>
      <c r="AY270" s="16" t="s">
        <v>138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6" t="s">
        <v>88</v>
      </c>
      <c r="BK270" s="199">
        <f>ROUND(I270*H270,2)</f>
        <v>0</v>
      </c>
      <c r="BL270" s="16" t="s">
        <v>190</v>
      </c>
      <c r="BM270" s="198" t="s">
        <v>390</v>
      </c>
    </row>
    <row r="271" spans="1:65" s="2" customFormat="1" ht="11.25" x14ac:dyDescent="0.2">
      <c r="A271" s="33"/>
      <c r="B271" s="34"/>
      <c r="C271" s="35"/>
      <c r="D271" s="200" t="s">
        <v>147</v>
      </c>
      <c r="E271" s="35"/>
      <c r="F271" s="201" t="s">
        <v>389</v>
      </c>
      <c r="G271" s="35"/>
      <c r="H271" s="35"/>
      <c r="I271" s="202"/>
      <c r="J271" s="35"/>
      <c r="K271" s="35"/>
      <c r="L271" s="38"/>
      <c r="M271" s="203"/>
      <c r="N271" s="204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147</v>
      </c>
      <c r="AU271" s="16" t="s">
        <v>90</v>
      </c>
    </row>
    <row r="272" spans="1:65" s="2" customFormat="1" ht="16.5" customHeight="1" x14ac:dyDescent="0.2">
      <c r="A272" s="33"/>
      <c r="B272" s="34"/>
      <c r="C272" s="186" t="s">
        <v>391</v>
      </c>
      <c r="D272" s="186" t="s">
        <v>141</v>
      </c>
      <c r="E272" s="187" t="s">
        <v>392</v>
      </c>
      <c r="F272" s="188" t="s">
        <v>393</v>
      </c>
      <c r="G272" s="189" t="s">
        <v>189</v>
      </c>
      <c r="H272" s="190">
        <v>1</v>
      </c>
      <c r="I272" s="191"/>
      <c r="J272" s="192">
        <f>ROUND(I272*H272,2)</f>
        <v>0</v>
      </c>
      <c r="K272" s="193"/>
      <c r="L272" s="38"/>
      <c r="M272" s="194" t="s">
        <v>1</v>
      </c>
      <c r="N272" s="195" t="s">
        <v>45</v>
      </c>
      <c r="O272" s="70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8" t="s">
        <v>190</v>
      </c>
      <c r="AT272" s="198" t="s">
        <v>141</v>
      </c>
      <c r="AU272" s="198" t="s">
        <v>90</v>
      </c>
      <c r="AY272" s="16" t="s">
        <v>138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6" t="s">
        <v>88</v>
      </c>
      <c r="BK272" s="199">
        <f>ROUND(I272*H272,2)</f>
        <v>0</v>
      </c>
      <c r="BL272" s="16" t="s">
        <v>190</v>
      </c>
      <c r="BM272" s="198" t="s">
        <v>394</v>
      </c>
    </row>
    <row r="273" spans="1:65" s="2" customFormat="1" ht="11.25" x14ac:dyDescent="0.2">
      <c r="A273" s="33"/>
      <c r="B273" s="34"/>
      <c r="C273" s="35"/>
      <c r="D273" s="200" t="s">
        <v>147</v>
      </c>
      <c r="E273" s="35"/>
      <c r="F273" s="201" t="s">
        <v>393</v>
      </c>
      <c r="G273" s="35"/>
      <c r="H273" s="35"/>
      <c r="I273" s="202"/>
      <c r="J273" s="35"/>
      <c r="K273" s="35"/>
      <c r="L273" s="38"/>
      <c r="M273" s="203"/>
      <c r="N273" s="204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147</v>
      </c>
      <c r="AU273" s="16" t="s">
        <v>90</v>
      </c>
    </row>
    <row r="274" spans="1:65" s="2" customFormat="1" ht="16.5" customHeight="1" x14ac:dyDescent="0.2">
      <c r="A274" s="33"/>
      <c r="B274" s="34"/>
      <c r="C274" s="186" t="s">
        <v>395</v>
      </c>
      <c r="D274" s="186" t="s">
        <v>141</v>
      </c>
      <c r="E274" s="187" t="s">
        <v>396</v>
      </c>
      <c r="F274" s="188" t="s">
        <v>397</v>
      </c>
      <c r="G274" s="189" t="s">
        <v>189</v>
      </c>
      <c r="H274" s="190">
        <v>1</v>
      </c>
      <c r="I274" s="191"/>
      <c r="J274" s="192">
        <f>ROUND(I274*H274,2)</f>
        <v>0</v>
      </c>
      <c r="K274" s="193"/>
      <c r="L274" s="38"/>
      <c r="M274" s="194" t="s">
        <v>1</v>
      </c>
      <c r="N274" s="195" t="s">
        <v>45</v>
      </c>
      <c r="O274" s="70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8" t="s">
        <v>190</v>
      </c>
      <c r="AT274" s="198" t="s">
        <v>141</v>
      </c>
      <c r="AU274" s="198" t="s">
        <v>90</v>
      </c>
      <c r="AY274" s="16" t="s">
        <v>138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6" t="s">
        <v>88</v>
      </c>
      <c r="BK274" s="199">
        <f>ROUND(I274*H274,2)</f>
        <v>0</v>
      </c>
      <c r="BL274" s="16" t="s">
        <v>190</v>
      </c>
      <c r="BM274" s="198" t="s">
        <v>398</v>
      </c>
    </row>
    <row r="275" spans="1:65" s="2" customFormat="1" ht="11.25" x14ac:dyDescent="0.2">
      <c r="A275" s="33"/>
      <c r="B275" s="34"/>
      <c r="C275" s="35"/>
      <c r="D275" s="200" t="s">
        <v>147</v>
      </c>
      <c r="E275" s="35"/>
      <c r="F275" s="201" t="s">
        <v>397</v>
      </c>
      <c r="G275" s="35"/>
      <c r="H275" s="35"/>
      <c r="I275" s="202"/>
      <c r="J275" s="35"/>
      <c r="K275" s="35"/>
      <c r="L275" s="38"/>
      <c r="M275" s="203"/>
      <c r="N275" s="204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147</v>
      </c>
      <c r="AU275" s="16" t="s">
        <v>90</v>
      </c>
    </row>
    <row r="276" spans="1:65" s="2" customFormat="1" ht="16.5" customHeight="1" x14ac:dyDescent="0.2">
      <c r="A276" s="33"/>
      <c r="B276" s="34"/>
      <c r="C276" s="186" t="s">
        <v>399</v>
      </c>
      <c r="D276" s="186" t="s">
        <v>141</v>
      </c>
      <c r="E276" s="187" t="s">
        <v>400</v>
      </c>
      <c r="F276" s="188" t="s">
        <v>401</v>
      </c>
      <c r="G276" s="189" t="s">
        <v>189</v>
      </c>
      <c r="H276" s="190">
        <v>1</v>
      </c>
      <c r="I276" s="191"/>
      <c r="J276" s="192">
        <f>ROUND(I276*H276,2)</f>
        <v>0</v>
      </c>
      <c r="K276" s="193"/>
      <c r="L276" s="38"/>
      <c r="M276" s="194" t="s">
        <v>1</v>
      </c>
      <c r="N276" s="195" t="s">
        <v>45</v>
      </c>
      <c r="O276" s="70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8" t="s">
        <v>190</v>
      </c>
      <c r="AT276" s="198" t="s">
        <v>141</v>
      </c>
      <c r="AU276" s="198" t="s">
        <v>90</v>
      </c>
      <c r="AY276" s="16" t="s">
        <v>138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6" t="s">
        <v>88</v>
      </c>
      <c r="BK276" s="199">
        <f>ROUND(I276*H276,2)</f>
        <v>0</v>
      </c>
      <c r="BL276" s="16" t="s">
        <v>190</v>
      </c>
      <c r="BM276" s="198" t="s">
        <v>402</v>
      </c>
    </row>
    <row r="277" spans="1:65" s="2" customFormat="1" ht="11.25" x14ac:dyDescent="0.2">
      <c r="A277" s="33"/>
      <c r="B277" s="34"/>
      <c r="C277" s="35"/>
      <c r="D277" s="200" t="s">
        <v>147</v>
      </c>
      <c r="E277" s="35"/>
      <c r="F277" s="201" t="s">
        <v>401</v>
      </c>
      <c r="G277" s="35"/>
      <c r="H277" s="35"/>
      <c r="I277" s="202"/>
      <c r="J277" s="35"/>
      <c r="K277" s="35"/>
      <c r="L277" s="38"/>
      <c r="M277" s="203"/>
      <c r="N277" s="204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147</v>
      </c>
      <c r="AU277" s="16" t="s">
        <v>90</v>
      </c>
    </row>
    <row r="278" spans="1:65" s="2" customFormat="1" ht="24.2" customHeight="1" x14ac:dyDescent="0.2">
      <c r="A278" s="33"/>
      <c r="B278" s="34"/>
      <c r="C278" s="186" t="s">
        <v>403</v>
      </c>
      <c r="D278" s="186" t="s">
        <v>141</v>
      </c>
      <c r="E278" s="187" t="s">
        <v>404</v>
      </c>
      <c r="F278" s="188" t="s">
        <v>405</v>
      </c>
      <c r="G278" s="189" t="s">
        <v>189</v>
      </c>
      <c r="H278" s="190">
        <v>1</v>
      </c>
      <c r="I278" s="191"/>
      <c r="J278" s="192">
        <f>ROUND(I278*H278,2)</f>
        <v>0</v>
      </c>
      <c r="K278" s="193"/>
      <c r="L278" s="38"/>
      <c r="M278" s="194" t="s">
        <v>1</v>
      </c>
      <c r="N278" s="195" t="s">
        <v>45</v>
      </c>
      <c r="O278" s="70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8" t="s">
        <v>190</v>
      </c>
      <c r="AT278" s="198" t="s">
        <v>141</v>
      </c>
      <c r="AU278" s="198" t="s">
        <v>90</v>
      </c>
      <c r="AY278" s="16" t="s">
        <v>138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6" t="s">
        <v>88</v>
      </c>
      <c r="BK278" s="199">
        <f>ROUND(I278*H278,2)</f>
        <v>0</v>
      </c>
      <c r="BL278" s="16" t="s">
        <v>190</v>
      </c>
      <c r="BM278" s="198" t="s">
        <v>406</v>
      </c>
    </row>
    <row r="279" spans="1:65" s="2" customFormat="1" ht="19.5" x14ac:dyDescent="0.2">
      <c r="A279" s="33"/>
      <c r="B279" s="34"/>
      <c r="C279" s="35"/>
      <c r="D279" s="200" t="s">
        <v>147</v>
      </c>
      <c r="E279" s="35"/>
      <c r="F279" s="201" t="s">
        <v>405</v>
      </c>
      <c r="G279" s="35"/>
      <c r="H279" s="35"/>
      <c r="I279" s="202"/>
      <c r="J279" s="35"/>
      <c r="K279" s="35"/>
      <c r="L279" s="38"/>
      <c r="M279" s="203"/>
      <c r="N279" s="204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147</v>
      </c>
      <c r="AU279" s="16" t="s">
        <v>90</v>
      </c>
    </row>
    <row r="280" spans="1:65" s="2" customFormat="1" ht="39" x14ac:dyDescent="0.2">
      <c r="A280" s="33"/>
      <c r="B280" s="34"/>
      <c r="C280" s="35"/>
      <c r="D280" s="200" t="s">
        <v>407</v>
      </c>
      <c r="E280" s="35"/>
      <c r="F280" s="238" t="s">
        <v>408</v>
      </c>
      <c r="G280" s="35"/>
      <c r="H280" s="35"/>
      <c r="I280" s="202"/>
      <c r="J280" s="35"/>
      <c r="K280" s="35"/>
      <c r="L280" s="38"/>
      <c r="M280" s="203"/>
      <c r="N280" s="204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407</v>
      </c>
      <c r="AU280" s="16" t="s">
        <v>90</v>
      </c>
    </row>
    <row r="281" spans="1:65" s="12" customFormat="1" ht="22.9" customHeight="1" x14ac:dyDescent="0.2">
      <c r="B281" s="170"/>
      <c r="C281" s="171"/>
      <c r="D281" s="172" t="s">
        <v>79</v>
      </c>
      <c r="E281" s="184" t="s">
        <v>409</v>
      </c>
      <c r="F281" s="184" t="s">
        <v>410</v>
      </c>
      <c r="G281" s="171"/>
      <c r="H281" s="171"/>
      <c r="I281" s="174"/>
      <c r="J281" s="185">
        <f>BK281</f>
        <v>0</v>
      </c>
      <c r="K281" s="171"/>
      <c r="L281" s="176"/>
      <c r="M281" s="177"/>
      <c r="N281" s="178"/>
      <c r="O281" s="178"/>
      <c r="P281" s="179">
        <f>SUM(P282:P359)</f>
        <v>0</v>
      </c>
      <c r="Q281" s="178"/>
      <c r="R281" s="179">
        <f>SUM(R282:R359)</f>
        <v>2.7371604399999998</v>
      </c>
      <c r="S281" s="178"/>
      <c r="T281" s="180">
        <f>SUM(T282:T359)</f>
        <v>2.5981079999999999</v>
      </c>
      <c r="AR281" s="181" t="s">
        <v>90</v>
      </c>
      <c r="AT281" s="182" t="s">
        <v>79</v>
      </c>
      <c r="AU281" s="182" t="s">
        <v>88</v>
      </c>
      <c r="AY281" s="181" t="s">
        <v>138</v>
      </c>
      <c r="BK281" s="183">
        <f>SUM(BK282:BK359)</f>
        <v>0</v>
      </c>
    </row>
    <row r="282" spans="1:65" s="2" customFormat="1" ht="24.2" customHeight="1" x14ac:dyDescent="0.2">
      <c r="A282" s="33"/>
      <c r="B282" s="34"/>
      <c r="C282" s="186" t="s">
        <v>411</v>
      </c>
      <c r="D282" s="186" t="s">
        <v>141</v>
      </c>
      <c r="E282" s="187" t="s">
        <v>412</v>
      </c>
      <c r="F282" s="188" t="s">
        <v>413</v>
      </c>
      <c r="G282" s="189" t="s">
        <v>173</v>
      </c>
      <c r="H282" s="190">
        <v>126.395</v>
      </c>
      <c r="I282" s="191"/>
      <c r="J282" s="192">
        <f>ROUND(I282*H282,2)</f>
        <v>0</v>
      </c>
      <c r="K282" s="193"/>
      <c r="L282" s="38"/>
      <c r="M282" s="194" t="s">
        <v>1</v>
      </c>
      <c r="N282" s="195" t="s">
        <v>45</v>
      </c>
      <c r="O282" s="70"/>
      <c r="P282" s="196">
        <f>O282*H282</f>
        <v>0</v>
      </c>
      <c r="Q282" s="196">
        <v>0</v>
      </c>
      <c r="R282" s="196">
        <f>Q282*H282</f>
        <v>0</v>
      </c>
      <c r="S282" s="196">
        <v>1.4E-2</v>
      </c>
      <c r="T282" s="197">
        <f>S282*H282</f>
        <v>1.76953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8" t="s">
        <v>190</v>
      </c>
      <c r="AT282" s="198" t="s">
        <v>141</v>
      </c>
      <c r="AU282" s="198" t="s">
        <v>90</v>
      </c>
      <c r="AY282" s="16" t="s">
        <v>138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6" t="s">
        <v>88</v>
      </c>
      <c r="BK282" s="199">
        <f>ROUND(I282*H282,2)</f>
        <v>0</v>
      </c>
      <c r="BL282" s="16" t="s">
        <v>190</v>
      </c>
      <c r="BM282" s="198" t="s">
        <v>414</v>
      </c>
    </row>
    <row r="283" spans="1:65" s="2" customFormat="1" ht="19.5" x14ac:dyDescent="0.2">
      <c r="A283" s="33"/>
      <c r="B283" s="34"/>
      <c r="C283" s="35"/>
      <c r="D283" s="200" t="s">
        <v>147</v>
      </c>
      <c r="E283" s="35"/>
      <c r="F283" s="201" t="s">
        <v>415</v>
      </c>
      <c r="G283" s="35"/>
      <c r="H283" s="35"/>
      <c r="I283" s="202"/>
      <c r="J283" s="35"/>
      <c r="K283" s="35"/>
      <c r="L283" s="38"/>
      <c r="M283" s="203"/>
      <c r="N283" s="204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147</v>
      </c>
      <c r="AU283" s="16" t="s">
        <v>90</v>
      </c>
    </row>
    <row r="284" spans="1:65" s="13" customFormat="1" ht="11.25" x14ac:dyDescent="0.2">
      <c r="B284" s="205"/>
      <c r="C284" s="206"/>
      <c r="D284" s="200" t="s">
        <v>149</v>
      </c>
      <c r="E284" s="207" t="s">
        <v>1</v>
      </c>
      <c r="F284" s="208" t="s">
        <v>416</v>
      </c>
      <c r="G284" s="206"/>
      <c r="H284" s="209">
        <v>33.494999999999997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149</v>
      </c>
      <c r="AU284" s="215" t="s">
        <v>90</v>
      </c>
      <c r="AV284" s="13" t="s">
        <v>90</v>
      </c>
      <c r="AW284" s="13" t="s">
        <v>35</v>
      </c>
      <c r="AX284" s="13" t="s">
        <v>80</v>
      </c>
      <c r="AY284" s="215" t="s">
        <v>138</v>
      </c>
    </row>
    <row r="285" spans="1:65" s="13" customFormat="1" ht="11.25" x14ac:dyDescent="0.2">
      <c r="B285" s="205"/>
      <c r="C285" s="206"/>
      <c r="D285" s="200" t="s">
        <v>149</v>
      </c>
      <c r="E285" s="207" t="s">
        <v>1</v>
      </c>
      <c r="F285" s="208" t="s">
        <v>417</v>
      </c>
      <c r="G285" s="206"/>
      <c r="H285" s="209">
        <v>90.8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149</v>
      </c>
      <c r="AU285" s="215" t="s">
        <v>90</v>
      </c>
      <c r="AV285" s="13" t="s">
        <v>90</v>
      </c>
      <c r="AW285" s="13" t="s">
        <v>35</v>
      </c>
      <c r="AX285" s="13" t="s">
        <v>80</v>
      </c>
      <c r="AY285" s="215" t="s">
        <v>138</v>
      </c>
    </row>
    <row r="286" spans="1:65" s="13" customFormat="1" ht="11.25" x14ac:dyDescent="0.2">
      <c r="B286" s="205"/>
      <c r="C286" s="206"/>
      <c r="D286" s="200" t="s">
        <v>149</v>
      </c>
      <c r="E286" s="207" t="s">
        <v>1</v>
      </c>
      <c r="F286" s="208" t="s">
        <v>418</v>
      </c>
      <c r="G286" s="206"/>
      <c r="H286" s="209">
        <v>2.1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149</v>
      </c>
      <c r="AU286" s="215" t="s">
        <v>90</v>
      </c>
      <c r="AV286" s="13" t="s">
        <v>90</v>
      </c>
      <c r="AW286" s="13" t="s">
        <v>35</v>
      </c>
      <c r="AX286" s="13" t="s">
        <v>80</v>
      </c>
      <c r="AY286" s="215" t="s">
        <v>138</v>
      </c>
    </row>
    <row r="287" spans="1:65" s="14" customFormat="1" ht="11.25" x14ac:dyDescent="0.2">
      <c r="B287" s="216"/>
      <c r="C287" s="217"/>
      <c r="D287" s="200" t="s">
        <v>149</v>
      </c>
      <c r="E287" s="218" t="s">
        <v>1</v>
      </c>
      <c r="F287" s="219" t="s">
        <v>153</v>
      </c>
      <c r="G287" s="217"/>
      <c r="H287" s="220">
        <v>126.395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149</v>
      </c>
      <c r="AU287" s="226" t="s">
        <v>90</v>
      </c>
      <c r="AV287" s="14" t="s">
        <v>145</v>
      </c>
      <c r="AW287" s="14" t="s">
        <v>35</v>
      </c>
      <c r="AX287" s="14" t="s">
        <v>88</v>
      </c>
      <c r="AY287" s="226" t="s">
        <v>138</v>
      </c>
    </row>
    <row r="288" spans="1:65" s="2" customFormat="1" ht="24.2" customHeight="1" x14ac:dyDescent="0.2">
      <c r="A288" s="33"/>
      <c r="B288" s="34"/>
      <c r="C288" s="186" t="s">
        <v>419</v>
      </c>
      <c r="D288" s="186" t="s">
        <v>141</v>
      </c>
      <c r="E288" s="187" t="s">
        <v>420</v>
      </c>
      <c r="F288" s="188" t="s">
        <v>421</v>
      </c>
      <c r="G288" s="189" t="s">
        <v>162</v>
      </c>
      <c r="H288" s="190">
        <v>106</v>
      </c>
      <c r="I288" s="191"/>
      <c r="J288" s="192">
        <f>ROUND(I288*H288,2)</f>
        <v>0</v>
      </c>
      <c r="K288" s="193"/>
      <c r="L288" s="38"/>
      <c r="M288" s="194" t="s">
        <v>1</v>
      </c>
      <c r="N288" s="195" t="s">
        <v>45</v>
      </c>
      <c r="O288" s="70"/>
      <c r="P288" s="196">
        <f>O288*H288</f>
        <v>0</v>
      </c>
      <c r="Q288" s="196">
        <v>0</v>
      </c>
      <c r="R288" s="196">
        <f>Q288*H288</f>
        <v>0</v>
      </c>
      <c r="S288" s="196">
        <v>5.0000000000000001E-3</v>
      </c>
      <c r="T288" s="197">
        <f>S288*H288</f>
        <v>0.53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8" t="s">
        <v>190</v>
      </c>
      <c r="AT288" s="198" t="s">
        <v>141</v>
      </c>
      <c r="AU288" s="198" t="s">
        <v>90</v>
      </c>
      <c r="AY288" s="16" t="s">
        <v>138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6" t="s">
        <v>88</v>
      </c>
      <c r="BK288" s="199">
        <f>ROUND(I288*H288,2)</f>
        <v>0</v>
      </c>
      <c r="BL288" s="16" t="s">
        <v>190</v>
      </c>
      <c r="BM288" s="198" t="s">
        <v>422</v>
      </c>
    </row>
    <row r="289" spans="1:65" s="2" customFormat="1" ht="29.25" x14ac:dyDescent="0.2">
      <c r="A289" s="33"/>
      <c r="B289" s="34"/>
      <c r="C289" s="35"/>
      <c r="D289" s="200" t="s">
        <v>147</v>
      </c>
      <c r="E289" s="35"/>
      <c r="F289" s="201" t="s">
        <v>423</v>
      </c>
      <c r="G289" s="35"/>
      <c r="H289" s="35"/>
      <c r="I289" s="202"/>
      <c r="J289" s="35"/>
      <c r="K289" s="35"/>
      <c r="L289" s="38"/>
      <c r="M289" s="203"/>
      <c r="N289" s="204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147</v>
      </c>
      <c r="AU289" s="16" t="s">
        <v>90</v>
      </c>
    </row>
    <row r="290" spans="1:65" s="2" customFormat="1" ht="33" customHeight="1" x14ac:dyDescent="0.2">
      <c r="A290" s="33"/>
      <c r="B290" s="34"/>
      <c r="C290" s="186" t="s">
        <v>424</v>
      </c>
      <c r="D290" s="186" t="s">
        <v>141</v>
      </c>
      <c r="E290" s="187" t="s">
        <v>425</v>
      </c>
      <c r="F290" s="188" t="s">
        <v>426</v>
      </c>
      <c r="G290" s="189" t="s">
        <v>144</v>
      </c>
      <c r="H290" s="190">
        <v>4.8259999999999996</v>
      </c>
      <c r="I290" s="191"/>
      <c r="J290" s="192">
        <f>ROUND(I290*H290,2)</f>
        <v>0</v>
      </c>
      <c r="K290" s="193"/>
      <c r="L290" s="38"/>
      <c r="M290" s="194" t="s">
        <v>1</v>
      </c>
      <c r="N290" s="195" t="s">
        <v>45</v>
      </c>
      <c r="O290" s="70"/>
      <c r="P290" s="196">
        <f>O290*H290</f>
        <v>0</v>
      </c>
      <c r="Q290" s="196">
        <v>1.89E-3</v>
      </c>
      <c r="R290" s="196">
        <f>Q290*H290</f>
        <v>9.1211399999999998E-3</v>
      </c>
      <c r="S290" s="196">
        <v>0</v>
      </c>
      <c r="T290" s="197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8" t="s">
        <v>190</v>
      </c>
      <c r="AT290" s="198" t="s">
        <v>141</v>
      </c>
      <c r="AU290" s="198" t="s">
        <v>90</v>
      </c>
      <c r="AY290" s="16" t="s">
        <v>138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6" t="s">
        <v>88</v>
      </c>
      <c r="BK290" s="199">
        <f>ROUND(I290*H290,2)</f>
        <v>0</v>
      </c>
      <c r="BL290" s="16" t="s">
        <v>190</v>
      </c>
      <c r="BM290" s="198" t="s">
        <v>427</v>
      </c>
    </row>
    <row r="291" spans="1:65" s="2" customFormat="1" ht="19.5" x14ac:dyDescent="0.2">
      <c r="A291" s="33"/>
      <c r="B291" s="34"/>
      <c r="C291" s="35"/>
      <c r="D291" s="200" t="s">
        <v>147</v>
      </c>
      <c r="E291" s="35"/>
      <c r="F291" s="201" t="s">
        <v>428</v>
      </c>
      <c r="G291" s="35"/>
      <c r="H291" s="35"/>
      <c r="I291" s="202"/>
      <c r="J291" s="35"/>
      <c r="K291" s="35"/>
      <c r="L291" s="38"/>
      <c r="M291" s="203"/>
      <c r="N291" s="204"/>
      <c r="O291" s="70"/>
      <c r="P291" s="70"/>
      <c r="Q291" s="70"/>
      <c r="R291" s="70"/>
      <c r="S291" s="70"/>
      <c r="T291" s="71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147</v>
      </c>
      <c r="AU291" s="16" t="s">
        <v>90</v>
      </c>
    </row>
    <row r="292" spans="1:65" s="13" customFormat="1" ht="11.25" x14ac:dyDescent="0.2">
      <c r="B292" s="205"/>
      <c r="C292" s="206"/>
      <c r="D292" s="200" t="s">
        <v>149</v>
      </c>
      <c r="E292" s="207" t="s">
        <v>1</v>
      </c>
      <c r="F292" s="208" t="s">
        <v>429</v>
      </c>
      <c r="G292" s="206"/>
      <c r="H292" s="209">
        <v>3.1230000000000002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149</v>
      </c>
      <c r="AU292" s="215" t="s">
        <v>90</v>
      </c>
      <c r="AV292" s="13" t="s">
        <v>90</v>
      </c>
      <c r="AW292" s="13" t="s">
        <v>35</v>
      </c>
      <c r="AX292" s="13" t="s">
        <v>80</v>
      </c>
      <c r="AY292" s="215" t="s">
        <v>138</v>
      </c>
    </row>
    <row r="293" spans="1:65" s="13" customFormat="1" ht="11.25" x14ac:dyDescent="0.2">
      <c r="B293" s="205"/>
      <c r="C293" s="206"/>
      <c r="D293" s="200" t="s">
        <v>149</v>
      </c>
      <c r="E293" s="207" t="s">
        <v>1</v>
      </c>
      <c r="F293" s="208" t="s">
        <v>430</v>
      </c>
      <c r="G293" s="206"/>
      <c r="H293" s="209">
        <v>0.755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149</v>
      </c>
      <c r="AU293" s="215" t="s">
        <v>90</v>
      </c>
      <c r="AV293" s="13" t="s">
        <v>90</v>
      </c>
      <c r="AW293" s="13" t="s">
        <v>35</v>
      </c>
      <c r="AX293" s="13" t="s">
        <v>80</v>
      </c>
      <c r="AY293" s="215" t="s">
        <v>138</v>
      </c>
    </row>
    <row r="294" spans="1:65" s="13" customFormat="1" ht="11.25" x14ac:dyDescent="0.2">
      <c r="B294" s="205"/>
      <c r="C294" s="206"/>
      <c r="D294" s="200" t="s">
        <v>149</v>
      </c>
      <c r="E294" s="207" t="s">
        <v>1</v>
      </c>
      <c r="F294" s="208" t="s">
        <v>431</v>
      </c>
      <c r="G294" s="206"/>
      <c r="H294" s="209">
        <v>0.29699999999999999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149</v>
      </c>
      <c r="AU294" s="215" t="s">
        <v>90</v>
      </c>
      <c r="AV294" s="13" t="s">
        <v>90</v>
      </c>
      <c r="AW294" s="13" t="s">
        <v>35</v>
      </c>
      <c r="AX294" s="13" t="s">
        <v>80</v>
      </c>
      <c r="AY294" s="215" t="s">
        <v>138</v>
      </c>
    </row>
    <row r="295" spans="1:65" s="13" customFormat="1" ht="11.25" x14ac:dyDescent="0.2">
      <c r="B295" s="205"/>
      <c r="C295" s="206"/>
      <c r="D295" s="200" t="s">
        <v>149</v>
      </c>
      <c r="E295" s="207" t="s">
        <v>1</v>
      </c>
      <c r="F295" s="208" t="s">
        <v>432</v>
      </c>
      <c r="G295" s="206"/>
      <c r="H295" s="209">
        <v>0.65100000000000002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149</v>
      </c>
      <c r="AU295" s="215" t="s">
        <v>90</v>
      </c>
      <c r="AV295" s="13" t="s">
        <v>90</v>
      </c>
      <c r="AW295" s="13" t="s">
        <v>35</v>
      </c>
      <c r="AX295" s="13" t="s">
        <v>80</v>
      </c>
      <c r="AY295" s="215" t="s">
        <v>138</v>
      </c>
    </row>
    <row r="296" spans="1:65" s="14" customFormat="1" ht="11.25" x14ac:dyDescent="0.2">
      <c r="B296" s="216"/>
      <c r="C296" s="217"/>
      <c r="D296" s="200" t="s">
        <v>149</v>
      </c>
      <c r="E296" s="218" t="s">
        <v>1</v>
      </c>
      <c r="F296" s="219" t="s">
        <v>153</v>
      </c>
      <c r="G296" s="217"/>
      <c r="H296" s="220">
        <v>4.8259999999999996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149</v>
      </c>
      <c r="AU296" s="226" t="s">
        <v>90</v>
      </c>
      <c r="AV296" s="14" t="s">
        <v>145</v>
      </c>
      <c r="AW296" s="14" t="s">
        <v>35</v>
      </c>
      <c r="AX296" s="14" t="s">
        <v>88</v>
      </c>
      <c r="AY296" s="226" t="s">
        <v>138</v>
      </c>
    </row>
    <row r="297" spans="1:65" s="2" customFormat="1" ht="37.9" customHeight="1" x14ac:dyDescent="0.2">
      <c r="A297" s="33"/>
      <c r="B297" s="34"/>
      <c r="C297" s="186" t="s">
        <v>433</v>
      </c>
      <c r="D297" s="186" t="s">
        <v>141</v>
      </c>
      <c r="E297" s="187" t="s">
        <v>434</v>
      </c>
      <c r="F297" s="188" t="s">
        <v>435</v>
      </c>
      <c r="G297" s="189" t="s">
        <v>173</v>
      </c>
      <c r="H297" s="190">
        <v>122.62</v>
      </c>
      <c r="I297" s="191"/>
      <c r="J297" s="192">
        <f>ROUND(I297*H297,2)</f>
        <v>0</v>
      </c>
      <c r="K297" s="193"/>
      <c r="L297" s="38"/>
      <c r="M297" s="194" t="s">
        <v>1</v>
      </c>
      <c r="N297" s="195" t="s">
        <v>45</v>
      </c>
      <c r="O297" s="70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8" t="s">
        <v>190</v>
      </c>
      <c r="AT297" s="198" t="s">
        <v>141</v>
      </c>
      <c r="AU297" s="198" t="s">
        <v>90</v>
      </c>
      <c r="AY297" s="16" t="s">
        <v>138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6" t="s">
        <v>88</v>
      </c>
      <c r="BK297" s="199">
        <f>ROUND(I297*H297,2)</f>
        <v>0</v>
      </c>
      <c r="BL297" s="16" t="s">
        <v>190</v>
      </c>
      <c r="BM297" s="198" t="s">
        <v>436</v>
      </c>
    </row>
    <row r="298" spans="1:65" s="2" customFormat="1" ht="39" x14ac:dyDescent="0.2">
      <c r="A298" s="33"/>
      <c r="B298" s="34"/>
      <c r="C298" s="35"/>
      <c r="D298" s="200" t="s">
        <v>147</v>
      </c>
      <c r="E298" s="35"/>
      <c r="F298" s="201" t="s">
        <v>437</v>
      </c>
      <c r="G298" s="35"/>
      <c r="H298" s="35"/>
      <c r="I298" s="202"/>
      <c r="J298" s="35"/>
      <c r="K298" s="35"/>
      <c r="L298" s="38"/>
      <c r="M298" s="203"/>
      <c r="N298" s="204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147</v>
      </c>
      <c r="AU298" s="16" t="s">
        <v>90</v>
      </c>
    </row>
    <row r="299" spans="1:65" s="13" customFormat="1" ht="11.25" x14ac:dyDescent="0.2">
      <c r="B299" s="205"/>
      <c r="C299" s="206"/>
      <c r="D299" s="200" t="s">
        <v>149</v>
      </c>
      <c r="E299" s="207" t="s">
        <v>1</v>
      </c>
      <c r="F299" s="208" t="s">
        <v>438</v>
      </c>
      <c r="G299" s="206"/>
      <c r="H299" s="209">
        <v>22.74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149</v>
      </c>
      <c r="AU299" s="215" t="s">
        <v>90</v>
      </c>
      <c r="AV299" s="13" t="s">
        <v>90</v>
      </c>
      <c r="AW299" s="13" t="s">
        <v>35</v>
      </c>
      <c r="AX299" s="13" t="s">
        <v>80</v>
      </c>
      <c r="AY299" s="215" t="s">
        <v>138</v>
      </c>
    </row>
    <row r="300" spans="1:65" s="13" customFormat="1" ht="11.25" x14ac:dyDescent="0.2">
      <c r="B300" s="205"/>
      <c r="C300" s="206"/>
      <c r="D300" s="200" t="s">
        <v>149</v>
      </c>
      <c r="E300" s="207" t="s">
        <v>1</v>
      </c>
      <c r="F300" s="208" t="s">
        <v>439</v>
      </c>
      <c r="G300" s="206"/>
      <c r="H300" s="209">
        <v>99.88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149</v>
      </c>
      <c r="AU300" s="215" t="s">
        <v>90</v>
      </c>
      <c r="AV300" s="13" t="s">
        <v>90</v>
      </c>
      <c r="AW300" s="13" t="s">
        <v>35</v>
      </c>
      <c r="AX300" s="13" t="s">
        <v>80</v>
      </c>
      <c r="AY300" s="215" t="s">
        <v>138</v>
      </c>
    </row>
    <row r="301" spans="1:65" s="14" customFormat="1" ht="11.25" x14ac:dyDescent="0.2">
      <c r="B301" s="216"/>
      <c r="C301" s="217"/>
      <c r="D301" s="200" t="s">
        <v>149</v>
      </c>
      <c r="E301" s="218" t="s">
        <v>1</v>
      </c>
      <c r="F301" s="219" t="s">
        <v>153</v>
      </c>
      <c r="G301" s="217"/>
      <c r="H301" s="220">
        <v>122.62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149</v>
      </c>
      <c r="AU301" s="226" t="s">
        <v>90</v>
      </c>
      <c r="AV301" s="14" t="s">
        <v>145</v>
      </c>
      <c r="AW301" s="14" t="s">
        <v>35</v>
      </c>
      <c r="AX301" s="14" t="s">
        <v>88</v>
      </c>
      <c r="AY301" s="226" t="s">
        <v>138</v>
      </c>
    </row>
    <row r="302" spans="1:65" s="2" customFormat="1" ht="21.75" customHeight="1" x14ac:dyDescent="0.2">
      <c r="A302" s="33"/>
      <c r="B302" s="34"/>
      <c r="C302" s="227" t="s">
        <v>440</v>
      </c>
      <c r="D302" s="227" t="s">
        <v>274</v>
      </c>
      <c r="E302" s="228" t="s">
        <v>441</v>
      </c>
      <c r="F302" s="229" t="s">
        <v>442</v>
      </c>
      <c r="G302" s="230" t="s">
        <v>144</v>
      </c>
      <c r="H302" s="231">
        <v>2.1629999999999998</v>
      </c>
      <c r="I302" s="232"/>
      <c r="J302" s="233">
        <f>ROUND(I302*H302,2)</f>
        <v>0</v>
      </c>
      <c r="K302" s="234"/>
      <c r="L302" s="235"/>
      <c r="M302" s="236" t="s">
        <v>1</v>
      </c>
      <c r="N302" s="237" t="s">
        <v>45</v>
      </c>
      <c r="O302" s="70"/>
      <c r="P302" s="196">
        <f>O302*H302</f>
        <v>0</v>
      </c>
      <c r="Q302" s="196">
        <v>0.55000000000000004</v>
      </c>
      <c r="R302" s="196">
        <f>Q302*H302</f>
        <v>1.1896500000000001</v>
      </c>
      <c r="S302" s="196">
        <v>0</v>
      </c>
      <c r="T302" s="19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8" t="s">
        <v>277</v>
      </c>
      <c r="AT302" s="198" t="s">
        <v>274</v>
      </c>
      <c r="AU302" s="198" t="s">
        <v>90</v>
      </c>
      <c r="AY302" s="16" t="s">
        <v>138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6" t="s">
        <v>88</v>
      </c>
      <c r="BK302" s="199">
        <f>ROUND(I302*H302,2)</f>
        <v>0</v>
      </c>
      <c r="BL302" s="16" t="s">
        <v>190</v>
      </c>
      <c r="BM302" s="198" t="s">
        <v>443</v>
      </c>
    </row>
    <row r="303" spans="1:65" s="2" customFormat="1" ht="11.25" x14ac:dyDescent="0.2">
      <c r="A303" s="33"/>
      <c r="B303" s="34"/>
      <c r="C303" s="35"/>
      <c r="D303" s="200" t="s">
        <v>147</v>
      </c>
      <c r="E303" s="35"/>
      <c r="F303" s="201" t="s">
        <v>442</v>
      </c>
      <c r="G303" s="35"/>
      <c r="H303" s="35"/>
      <c r="I303" s="202"/>
      <c r="J303" s="35"/>
      <c r="K303" s="35"/>
      <c r="L303" s="38"/>
      <c r="M303" s="203"/>
      <c r="N303" s="204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147</v>
      </c>
      <c r="AU303" s="16" t="s">
        <v>90</v>
      </c>
    </row>
    <row r="304" spans="1:65" s="2" customFormat="1" ht="19.5" x14ac:dyDescent="0.2">
      <c r="A304" s="33"/>
      <c r="B304" s="34"/>
      <c r="C304" s="35"/>
      <c r="D304" s="200" t="s">
        <v>407</v>
      </c>
      <c r="E304" s="35"/>
      <c r="F304" s="238" t="s">
        <v>444</v>
      </c>
      <c r="G304" s="35"/>
      <c r="H304" s="35"/>
      <c r="I304" s="202"/>
      <c r="J304" s="35"/>
      <c r="K304" s="35"/>
      <c r="L304" s="38"/>
      <c r="M304" s="203"/>
      <c r="N304" s="204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407</v>
      </c>
      <c r="AU304" s="16" t="s">
        <v>90</v>
      </c>
    </row>
    <row r="305" spans="1:65" s="13" customFormat="1" ht="11.25" x14ac:dyDescent="0.2">
      <c r="B305" s="205"/>
      <c r="C305" s="206"/>
      <c r="D305" s="200" t="s">
        <v>149</v>
      </c>
      <c r="E305" s="207" t="s">
        <v>1</v>
      </c>
      <c r="F305" s="208" t="s">
        <v>445</v>
      </c>
      <c r="G305" s="206"/>
      <c r="H305" s="209">
        <v>0.38200000000000001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149</v>
      </c>
      <c r="AU305" s="215" t="s">
        <v>90</v>
      </c>
      <c r="AV305" s="13" t="s">
        <v>90</v>
      </c>
      <c r="AW305" s="13" t="s">
        <v>35</v>
      </c>
      <c r="AX305" s="13" t="s">
        <v>80</v>
      </c>
      <c r="AY305" s="215" t="s">
        <v>138</v>
      </c>
    </row>
    <row r="306" spans="1:65" s="13" customFormat="1" ht="11.25" x14ac:dyDescent="0.2">
      <c r="B306" s="205"/>
      <c r="C306" s="206"/>
      <c r="D306" s="200" t="s">
        <v>149</v>
      </c>
      <c r="E306" s="207" t="s">
        <v>1</v>
      </c>
      <c r="F306" s="208" t="s">
        <v>446</v>
      </c>
      <c r="G306" s="206"/>
      <c r="H306" s="209">
        <v>1.6779999999999999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149</v>
      </c>
      <c r="AU306" s="215" t="s">
        <v>90</v>
      </c>
      <c r="AV306" s="13" t="s">
        <v>90</v>
      </c>
      <c r="AW306" s="13" t="s">
        <v>35</v>
      </c>
      <c r="AX306" s="13" t="s">
        <v>80</v>
      </c>
      <c r="AY306" s="215" t="s">
        <v>138</v>
      </c>
    </row>
    <row r="307" spans="1:65" s="14" customFormat="1" ht="11.25" x14ac:dyDescent="0.2">
      <c r="B307" s="216"/>
      <c r="C307" s="217"/>
      <c r="D307" s="200" t="s">
        <v>149</v>
      </c>
      <c r="E307" s="218" t="s">
        <v>1</v>
      </c>
      <c r="F307" s="219" t="s">
        <v>153</v>
      </c>
      <c r="G307" s="217"/>
      <c r="H307" s="220">
        <v>2.06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149</v>
      </c>
      <c r="AU307" s="226" t="s">
        <v>90</v>
      </c>
      <c r="AV307" s="14" t="s">
        <v>145</v>
      </c>
      <c r="AW307" s="14" t="s">
        <v>35</v>
      </c>
      <c r="AX307" s="14" t="s">
        <v>88</v>
      </c>
      <c r="AY307" s="226" t="s">
        <v>138</v>
      </c>
    </row>
    <row r="308" spans="1:65" s="13" customFormat="1" ht="11.25" x14ac:dyDescent="0.2">
      <c r="B308" s="205"/>
      <c r="C308" s="206"/>
      <c r="D308" s="200" t="s">
        <v>149</v>
      </c>
      <c r="E308" s="206"/>
      <c r="F308" s="208" t="s">
        <v>447</v>
      </c>
      <c r="G308" s="206"/>
      <c r="H308" s="209">
        <v>2.1629999999999998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149</v>
      </c>
      <c r="AU308" s="215" t="s">
        <v>90</v>
      </c>
      <c r="AV308" s="13" t="s">
        <v>90</v>
      </c>
      <c r="AW308" s="13" t="s">
        <v>4</v>
      </c>
      <c r="AX308" s="13" t="s">
        <v>88</v>
      </c>
      <c r="AY308" s="215" t="s">
        <v>138</v>
      </c>
    </row>
    <row r="309" spans="1:65" s="2" customFormat="1" ht="37.9" customHeight="1" x14ac:dyDescent="0.2">
      <c r="A309" s="33"/>
      <c r="B309" s="34"/>
      <c r="C309" s="186" t="s">
        <v>448</v>
      </c>
      <c r="D309" s="186" t="s">
        <v>141</v>
      </c>
      <c r="E309" s="187" t="s">
        <v>449</v>
      </c>
      <c r="F309" s="188" t="s">
        <v>450</v>
      </c>
      <c r="G309" s="189" t="s">
        <v>173</v>
      </c>
      <c r="H309" s="190">
        <v>49.88</v>
      </c>
      <c r="I309" s="191"/>
      <c r="J309" s="192">
        <f>ROUND(I309*H309,2)</f>
        <v>0</v>
      </c>
      <c r="K309" s="193"/>
      <c r="L309" s="38"/>
      <c r="M309" s="194" t="s">
        <v>1</v>
      </c>
      <c r="N309" s="195" t="s">
        <v>45</v>
      </c>
      <c r="O309" s="70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8" t="s">
        <v>190</v>
      </c>
      <c r="AT309" s="198" t="s">
        <v>141</v>
      </c>
      <c r="AU309" s="198" t="s">
        <v>90</v>
      </c>
      <c r="AY309" s="16" t="s">
        <v>138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6" t="s">
        <v>88</v>
      </c>
      <c r="BK309" s="199">
        <f>ROUND(I309*H309,2)</f>
        <v>0</v>
      </c>
      <c r="BL309" s="16" t="s">
        <v>190</v>
      </c>
      <c r="BM309" s="198" t="s">
        <v>451</v>
      </c>
    </row>
    <row r="310" spans="1:65" s="2" customFormat="1" ht="39" x14ac:dyDescent="0.2">
      <c r="A310" s="33"/>
      <c r="B310" s="34"/>
      <c r="C310" s="35"/>
      <c r="D310" s="200" t="s">
        <v>147</v>
      </c>
      <c r="E310" s="35"/>
      <c r="F310" s="201" t="s">
        <v>452</v>
      </c>
      <c r="G310" s="35"/>
      <c r="H310" s="35"/>
      <c r="I310" s="202"/>
      <c r="J310" s="35"/>
      <c r="K310" s="35"/>
      <c r="L310" s="38"/>
      <c r="M310" s="203"/>
      <c r="N310" s="204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147</v>
      </c>
      <c r="AU310" s="16" t="s">
        <v>90</v>
      </c>
    </row>
    <row r="311" spans="1:65" s="13" customFormat="1" ht="11.25" x14ac:dyDescent="0.2">
      <c r="B311" s="205"/>
      <c r="C311" s="206"/>
      <c r="D311" s="200" t="s">
        <v>149</v>
      </c>
      <c r="E311" s="207" t="s">
        <v>1</v>
      </c>
      <c r="F311" s="208" t="s">
        <v>453</v>
      </c>
      <c r="G311" s="206"/>
      <c r="H311" s="209">
        <v>18.16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149</v>
      </c>
      <c r="AU311" s="215" t="s">
        <v>90</v>
      </c>
      <c r="AV311" s="13" t="s">
        <v>90</v>
      </c>
      <c r="AW311" s="13" t="s">
        <v>35</v>
      </c>
      <c r="AX311" s="13" t="s">
        <v>80</v>
      </c>
      <c r="AY311" s="215" t="s">
        <v>138</v>
      </c>
    </row>
    <row r="312" spans="1:65" s="13" customFormat="1" ht="11.25" x14ac:dyDescent="0.2">
      <c r="B312" s="205"/>
      <c r="C312" s="206"/>
      <c r="D312" s="200" t="s">
        <v>149</v>
      </c>
      <c r="E312" s="207" t="s">
        <v>1</v>
      </c>
      <c r="F312" s="208" t="s">
        <v>454</v>
      </c>
      <c r="G312" s="206"/>
      <c r="H312" s="209">
        <v>31.72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149</v>
      </c>
      <c r="AU312" s="215" t="s">
        <v>90</v>
      </c>
      <c r="AV312" s="13" t="s">
        <v>90</v>
      </c>
      <c r="AW312" s="13" t="s">
        <v>35</v>
      </c>
      <c r="AX312" s="13" t="s">
        <v>80</v>
      </c>
      <c r="AY312" s="215" t="s">
        <v>138</v>
      </c>
    </row>
    <row r="313" spans="1:65" s="14" customFormat="1" ht="11.25" x14ac:dyDescent="0.2">
      <c r="B313" s="216"/>
      <c r="C313" s="217"/>
      <c r="D313" s="200" t="s">
        <v>149</v>
      </c>
      <c r="E313" s="218" t="s">
        <v>1</v>
      </c>
      <c r="F313" s="219" t="s">
        <v>153</v>
      </c>
      <c r="G313" s="217"/>
      <c r="H313" s="220">
        <v>49.88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149</v>
      </c>
      <c r="AU313" s="226" t="s">
        <v>90</v>
      </c>
      <c r="AV313" s="14" t="s">
        <v>145</v>
      </c>
      <c r="AW313" s="14" t="s">
        <v>35</v>
      </c>
      <c r="AX313" s="14" t="s">
        <v>88</v>
      </c>
      <c r="AY313" s="226" t="s">
        <v>138</v>
      </c>
    </row>
    <row r="314" spans="1:65" s="2" customFormat="1" ht="21.75" customHeight="1" x14ac:dyDescent="0.2">
      <c r="A314" s="33"/>
      <c r="B314" s="34"/>
      <c r="C314" s="227" t="s">
        <v>455</v>
      </c>
      <c r="D314" s="227" t="s">
        <v>274</v>
      </c>
      <c r="E314" s="228" t="s">
        <v>441</v>
      </c>
      <c r="F314" s="229" t="s">
        <v>442</v>
      </c>
      <c r="G314" s="230" t="s">
        <v>144</v>
      </c>
      <c r="H314" s="231">
        <v>0.96</v>
      </c>
      <c r="I314" s="232"/>
      <c r="J314" s="233">
        <f>ROUND(I314*H314,2)</f>
        <v>0</v>
      </c>
      <c r="K314" s="234"/>
      <c r="L314" s="235"/>
      <c r="M314" s="236" t="s">
        <v>1</v>
      </c>
      <c r="N314" s="237" t="s">
        <v>45</v>
      </c>
      <c r="O314" s="70"/>
      <c r="P314" s="196">
        <f>O314*H314</f>
        <v>0</v>
      </c>
      <c r="Q314" s="196">
        <v>0.55000000000000004</v>
      </c>
      <c r="R314" s="196">
        <f>Q314*H314</f>
        <v>0.52800000000000002</v>
      </c>
      <c r="S314" s="196">
        <v>0</v>
      </c>
      <c r="T314" s="19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8" t="s">
        <v>277</v>
      </c>
      <c r="AT314" s="198" t="s">
        <v>274</v>
      </c>
      <c r="AU314" s="198" t="s">
        <v>90</v>
      </c>
      <c r="AY314" s="16" t="s">
        <v>138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6" t="s">
        <v>88</v>
      </c>
      <c r="BK314" s="199">
        <f>ROUND(I314*H314,2)</f>
        <v>0</v>
      </c>
      <c r="BL314" s="16" t="s">
        <v>190</v>
      </c>
      <c r="BM314" s="198" t="s">
        <v>456</v>
      </c>
    </row>
    <row r="315" spans="1:65" s="2" customFormat="1" ht="11.25" x14ac:dyDescent="0.2">
      <c r="A315" s="33"/>
      <c r="B315" s="34"/>
      <c r="C315" s="35"/>
      <c r="D315" s="200" t="s">
        <v>147</v>
      </c>
      <c r="E315" s="35"/>
      <c r="F315" s="201" t="s">
        <v>442</v>
      </c>
      <c r="G315" s="35"/>
      <c r="H315" s="35"/>
      <c r="I315" s="202"/>
      <c r="J315" s="35"/>
      <c r="K315" s="35"/>
      <c r="L315" s="38"/>
      <c r="M315" s="203"/>
      <c r="N315" s="204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147</v>
      </c>
      <c r="AU315" s="16" t="s">
        <v>90</v>
      </c>
    </row>
    <row r="316" spans="1:65" s="2" customFormat="1" ht="19.5" x14ac:dyDescent="0.2">
      <c r="A316" s="33"/>
      <c r="B316" s="34"/>
      <c r="C316" s="35"/>
      <c r="D316" s="200" t="s">
        <v>407</v>
      </c>
      <c r="E316" s="35"/>
      <c r="F316" s="238" t="s">
        <v>444</v>
      </c>
      <c r="G316" s="35"/>
      <c r="H316" s="35"/>
      <c r="I316" s="202"/>
      <c r="J316" s="35"/>
      <c r="K316" s="35"/>
      <c r="L316" s="38"/>
      <c r="M316" s="203"/>
      <c r="N316" s="204"/>
      <c r="O316" s="70"/>
      <c r="P316" s="70"/>
      <c r="Q316" s="70"/>
      <c r="R316" s="70"/>
      <c r="S316" s="70"/>
      <c r="T316" s="71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407</v>
      </c>
      <c r="AU316" s="16" t="s">
        <v>90</v>
      </c>
    </row>
    <row r="317" spans="1:65" s="13" customFormat="1" ht="11.25" x14ac:dyDescent="0.2">
      <c r="B317" s="205"/>
      <c r="C317" s="206"/>
      <c r="D317" s="200" t="s">
        <v>149</v>
      </c>
      <c r="E317" s="207" t="s">
        <v>1</v>
      </c>
      <c r="F317" s="208" t="s">
        <v>457</v>
      </c>
      <c r="G317" s="206"/>
      <c r="H317" s="209">
        <v>0.30499999999999999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149</v>
      </c>
      <c r="AU317" s="215" t="s">
        <v>90</v>
      </c>
      <c r="AV317" s="13" t="s">
        <v>90</v>
      </c>
      <c r="AW317" s="13" t="s">
        <v>35</v>
      </c>
      <c r="AX317" s="13" t="s">
        <v>80</v>
      </c>
      <c r="AY317" s="215" t="s">
        <v>138</v>
      </c>
    </row>
    <row r="318" spans="1:65" s="13" customFormat="1" ht="11.25" x14ac:dyDescent="0.2">
      <c r="B318" s="205"/>
      <c r="C318" s="206"/>
      <c r="D318" s="200" t="s">
        <v>149</v>
      </c>
      <c r="E318" s="207" t="s">
        <v>1</v>
      </c>
      <c r="F318" s="208" t="s">
        <v>458</v>
      </c>
      <c r="G318" s="206"/>
      <c r="H318" s="209">
        <v>0.60899999999999999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149</v>
      </c>
      <c r="AU318" s="215" t="s">
        <v>90</v>
      </c>
      <c r="AV318" s="13" t="s">
        <v>90</v>
      </c>
      <c r="AW318" s="13" t="s">
        <v>35</v>
      </c>
      <c r="AX318" s="13" t="s">
        <v>80</v>
      </c>
      <c r="AY318" s="215" t="s">
        <v>138</v>
      </c>
    </row>
    <row r="319" spans="1:65" s="14" customFormat="1" ht="11.25" x14ac:dyDescent="0.2">
      <c r="B319" s="216"/>
      <c r="C319" s="217"/>
      <c r="D319" s="200" t="s">
        <v>149</v>
      </c>
      <c r="E319" s="218" t="s">
        <v>1</v>
      </c>
      <c r="F319" s="219" t="s">
        <v>153</v>
      </c>
      <c r="G319" s="217"/>
      <c r="H319" s="220">
        <v>0.91400000000000003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149</v>
      </c>
      <c r="AU319" s="226" t="s">
        <v>90</v>
      </c>
      <c r="AV319" s="14" t="s">
        <v>145</v>
      </c>
      <c r="AW319" s="14" t="s">
        <v>35</v>
      </c>
      <c r="AX319" s="14" t="s">
        <v>88</v>
      </c>
      <c r="AY319" s="226" t="s">
        <v>138</v>
      </c>
    </row>
    <row r="320" spans="1:65" s="13" customFormat="1" ht="11.25" x14ac:dyDescent="0.2">
      <c r="B320" s="205"/>
      <c r="C320" s="206"/>
      <c r="D320" s="200" t="s">
        <v>149</v>
      </c>
      <c r="E320" s="206"/>
      <c r="F320" s="208" t="s">
        <v>459</v>
      </c>
      <c r="G320" s="206"/>
      <c r="H320" s="209">
        <v>0.96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149</v>
      </c>
      <c r="AU320" s="215" t="s">
        <v>90</v>
      </c>
      <c r="AV320" s="13" t="s">
        <v>90</v>
      </c>
      <c r="AW320" s="13" t="s">
        <v>4</v>
      </c>
      <c r="AX320" s="13" t="s">
        <v>88</v>
      </c>
      <c r="AY320" s="215" t="s">
        <v>138</v>
      </c>
    </row>
    <row r="321" spans="1:65" s="2" customFormat="1" ht="24.2" customHeight="1" x14ac:dyDescent="0.2">
      <c r="A321" s="33"/>
      <c r="B321" s="34"/>
      <c r="C321" s="186" t="s">
        <v>460</v>
      </c>
      <c r="D321" s="186" t="s">
        <v>141</v>
      </c>
      <c r="E321" s="187" t="s">
        <v>461</v>
      </c>
      <c r="F321" s="188" t="s">
        <v>462</v>
      </c>
      <c r="G321" s="189" t="s">
        <v>162</v>
      </c>
      <c r="H321" s="190">
        <v>31.169</v>
      </c>
      <c r="I321" s="191"/>
      <c r="J321" s="192">
        <f>ROUND(I321*H321,2)</f>
        <v>0</v>
      </c>
      <c r="K321" s="193"/>
      <c r="L321" s="38"/>
      <c r="M321" s="194" t="s">
        <v>1</v>
      </c>
      <c r="N321" s="195" t="s">
        <v>45</v>
      </c>
      <c r="O321" s="70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8" t="s">
        <v>190</v>
      </c>
      <c r="AT321" s="198" t="s">
        <v>141</v>
      </c>
      <c r="AU321" s="198" t="s">
        <v>90</v>
      </c>
      <c r="AY321" s="16" t="s">
        <v>138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6" t="s">
        <v>88</v>
      </c>
      <c r="BK321" s="199">
        <f>ROUND(I321*H321,2)</f>
        <v>0</v>
      </c>
      <c r="BL321" s="16" t="s">
        <v>190</v>
      </c>
      <c r="BM321" s="198" t="s">
        <v>463</v>
      </c>
    </row>
    <row r="322" spans="1:65" s="2" customFormat="1" ht="19.5" x14ac:dyDescent="0.2">
      <c r="A322" s="33"/>
      <c r="B322" s="34"/>
      <c r="C322" s="35"/>
      <c r="D322" s="200" t="s">
        <v>147</v>
      </c>
      <c r="E322" s="35"/>
      <c r="F322" s="201" t="s">
        <v>464</v>
      </c>
      <c r="G322" s="35"/>
      <c r="H322" s="35"/>
      <c r="I322" s="202"/>
      <c r="J322" s="35"/>
      <c r="K322" s="35"/>
      <c r="L322" s="38"/>
      <c r="M322" s="203"/>
      <c r="N322" s="204"/>
      <c r="O322" s="70"/>
      <c r="P322" s="70"/>
      <c r="Q322" s="70"/>
      <c r="R322" s="70"/>
      <c r="S322" s="70"/>
      <c r="T322" s="71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147</v>
      </c>
      <c r="AU322" s="16" t="s">
        <v>90</v>
      </c>
    </row>
    <row r="323" spans="1:65" s="13" customFormat="1" ht="11.25" x14ac:dyDescent="0.2">
      <c r="B323" s="205"/>
      <c r="C323" s="206"/>
      <c r="D323" s="200" t="s">
        <v>149</v>
      </c>
      <c r="E323" s="207" t="s">
        <v>1</v>
      </c>
      <c r="F323" s="208" t="s">
        <v>465</v>
      </c>
      <c r="G323" s="206"/>
      <c r="H323" s="209">
        <v>31.169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149</v>
      </c>
      <c r="AU323" s="215" t="s">
        <v>90</v>
      </c>
      <c r="AV323" s="13" t="s">
        <v>90</v>
      </c>
      <c r="AW323" s="13" t="s">
        <v>35</v>
      </c>
      <c r="AX323" s="13" t="s">
        <v>88</v>
      </c>
      <c r="AY323" s="215" t="s">
        <v>138</v>
      </c>
    </row>
    <row r="324" spans="1:65" s="2" customFormat="1" ht="16.5" customHeight="1" x14ac:dyDescent="0.2">
      <c r="A324" s="33"/>
      <c r="B324" s="34"/>
      <c r="C324" s="227" t="s">
        <v>466</v>
      </c>
      <c r="D324" s="227" t="s">
        <v>274</v>
      </c>
      <c r="E324" s="228" t="s">
        <v>467</v>
      </c>
      <c r="F324" s="229" t="s">
        <v>468</v>
      </c>
      <c r="G324" s="230" t="s">
        <v>162</v>
      </c>
      <c r="H324" s="231">
        <v>34.286000000000001</v>
      </c>
      <c r="I324" s="232"/>
      <c r="J324" s="233">
        <f>ROUND(I324*H324,2)</f>
        <v>0</v>
      </c>
      <c r="K324" s="234"/>
      <c r="L324" s="235"/>
      <c r="M324" s="236" t="s">
        <v>1</v>
      </c>
      <c r="N324" s="237" t="s">
        <v>45</v>
      </c>
      <c r="O324" s="70"/>
      <c r="P324" s="196">
        <f>O324*H324</f>
        <v>0</v>
      </c>
      <c r="Q324" s="196">
        <v>9.3100000000000006E-3</v>
      </c>
      <c r="R324" s="196">
        <f>Q324*H324</f>
        <v>0.31920266000000003</v>
      </c>
      <c r="S324" s="196">
        <v>0</v>
      </c>
      <c r="T324" s="19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8" t="s">
        <v>277</v>
      </c>
      <c r="AT324" s="198" t="s">
        <v>274</v>
      </c>
      <c r="AU324" s="198" t="s">
        <v>90</v>
      </c>
      <c r="AY324" s="16" t="s">
        <v>138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6" t="s">
        <v>88</v>
      </c>
      <c r="BK324" s="199">
        <f>ROUND(I324*H324,2)</f>
        <v>0</v>
      </c>
      <c r="BL324" s="16" t="s">
        <v>190</v>
      </c>
      <c r="BM324" s="198" t="s">
        <v>469</v>
      </c>
    </row>
    <row r="325" spans="1:65" s="2" customFormat="1" ht="11.25" x14ac:dyDescent="0.2">
      <c r="A325" s="33"/>
      <c r="B325" s="34"/>
      <c r="C325" s="35"/>
      <c r="D325" s="200" t="s">
        <v>147</v>
      </c>
      <c r="E325" s="35"/>
      <c r="F325" s="201" t="s">
        <v>468</v>
      </c>
      <c r="G325" s="35"/>
      <c r="H325" s="35"/>
      <c r="I325" s="202"/>
      <c r="J325" s="35"/>
      <c r="K325" s="35"/>
      <c r="L325" s="38"/>
      <c r="M325" s="203"/>
      <c r="N325" s="204"/>
      <c r="O325" s="70"/>
      <c r="P325" s="70"/>
      <c r="Q325" s="70"/>
      <c r="R325" s="70"/>
      <c r="S325" s="70"/>
      <c r="T325" s="71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147</v>
      </c>
      <c r="AU325" s="16" t="s">
        <v>90</v>
      </c>
    </row>
    <row r="326" spans="1:65" s="13" customFormat="1" ht="11.25" x14ac:dyDescent="0.2">
      <c r="B326" s="205"/>
      <c r="C326" s="206"/>
      <c r="D326" s="200" t="s">
        <v>149</v>
      </c>
      <c r="E326" s="206"/>
      <c r="F326" s="208" t="s">
        <v>470</v>
      </c>
      <c r="G326" s="206"/>
      <c r="H326" s="209">
        <v>34.286000000000001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149</v>
      </c>
      <c r="AU326" s="215" t="s">
        <v>90</v>
      </c>
      <c r="AV326" s="13" t="s">
        <v>90</v>
      </c>
      <c r="AW326" s="13" t="s">
        <v>4</v>
      </c>
      <c r="AX326" s="13" t="s">
        <v>88</v>
      </c>
      <c r="AY326" s="215" t="s">
        <v>138</v>
      </c>
    </row>
    <row r="327" spans="1:65" s="2" customFormat="1" ht="33" customHeight="1" x14ac:dyDescent="0.2">
      <c r="A327" s="33"/>
      <c r="B327" s="34"/>
      <c r="C327" s="186" t="s">
        <v>471</v>
      </c>
      <c r="D327" s="186" t="s">
        <v>141</v>
      </c>
      <c r="E327" s="187" t="s">
        <v>472</v>
      </c>
      <c r="F327" s="188" t="s">
        <v>473</v>
      </c>
      <c r="G327" s="189" t="s">
        <v>162</v>
      </c>
      <c r="H327" s="190">
        <v>104.874</v>
      </c>
      <c r="I327" s="191"/>
      <c r="J327" s="192">
        <f>ROUND(I327*H327,2)</f>
        <v>0</v>
      </c>
      <c r="K327" s="193"/>
      <c r="L327" s="38"/>
      <c r="M327" s="194" t="s">
        <v>1</v>
      </c>
      <c r="N327" s="195" t="s">
        <v>45</v>
      </c>
      <c r="O327" s="70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8" t="s">
        <v>190</v>
      </c>
      <c r="AT327" s="198" t="s">
        <v>141</v>
      </c>
      <c r="AU327" s="198" t="s">
        <v>90</v>
      </c>
      <c r="AY327" s="16" t="s">
        <v>138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6" t="s">
        <v>88</v>
      </c>
      <c r="BK327" s="199">
        <f>ROUND(I327*H327,2)</f>
        <v>0</v>
      </c>
      <c r="BL327" s="16" t="s">
        <v>190</v>
      </c>
      <c r="BM327" s="198" t="s">
        <v>474</v>
      </c>
    </row>
    <row r="328" spans="1:65" s="2" customFormat="1" ht="19.5" x14ac:dyDescent="0.2">
      <c r="A328" s="33"/>
      <c r="B328" s="34"/>
      <c r="C328" s="35"/>
      <c r="D328" s="200" t="s">
        <v>147</v>
      </c>
      <c r="E328" s="35"/>
      <c r="F328" s="201" t="s">
        <v>475</v>
      </c>
      <c r="G328" s="35"/>
      <c r="H328" s="35"/>
      <c r="I328" s="202"/>
      <c r="J328" s="35"/>
      <c r="K328" s="35"/>
      <c r="L328" s="38"/>
      <c r="M328" s="203"/>
      <c r="N328" s="204"/>
      <c r="O328" s="70"/>
      <c r="P328" s="70"/>
      <c r="Q328" s="70"/>
      <c r="R328" s="70"/>
      <c r="S328" s="70"/>
      <c r="T328" s="71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147</v>
      </c>
      <c r="AU328" s="16" t="s">
        <v>90</v>
      </c>
    </row>
    <row r="329" spans="1:65" s="13" customFormat="1" ht="11.25" x14ac:dyDescent="0.2">
      <c r="B329" s="205"/>
      <c r="C329" s="206"/>
      <c r="D329" s="200" t="s">
        <v>149</v>
      </c>
      <c r="E329" s="207" t="s">
        <v>1</v>
      </c>
      <c r="F329" s="208" t="s">
        <v>476</v>
      </c>
      <c r="G329" s="206"/>
      <c r="H329" s="209">
        <v>104.874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149</v>
      </c>
      <c r="AU329" s="215" t="s">
        <v>90</v>
      </c>
      <c r="AV329" s="13" t="s">
        <v>90</v>
      </c>
      <c r="AW329" s="13" t="s">
        <v>35</v>
      </c>
      <c r="AX329" s="13" t="s">
        <v>88</v>
      </c>
      <c r="AY329" s="215" t="s">
        <v>138</v>
      </c>
    </row>
    <row r="330" spans="1:65" s="2" customFormat="1" ht="24.2" customHeight="1" x14ac:dyDescent="0.2">
      <c r="A330" s="33"/>
      <c r="B330" s="34"/>
      <c r="C330" s="227" t="s">
        <v>477</v>
      </c>
      <c r="D330" s="227" t="s">
        <v>274</v>
      </c>
      <c r="E330" s="228" t="s">
        <v>478</v>
      </c>
      <c r="F330" s="229" t="s">
        <v>479</v>
      </c>
      <c r="G330" s="230" t="s">
        <v>144</v>
      </c>
      <c r="H330" s="231">
        <v>0.755</v>
      </c>
      <c r="I330" s="232"/>
      <c r="J330" s="233">
        <f>ROUND(I330*H330,2)</f>
        <v>0</v>
      </c>
      <c r="K330" s="234"/>
      <c r="L330" s="235"/>
      <c r="M330" s="236" t="s">
        <v>1</v>
      </c>
      <c r="N330" s="237" t="s">
        <v>45</v>
      </c>
      <c r="O330" s="70"/>
      <c r="P330" s="196">
        <f>O330*H330</f>
        <v>0</v>
      </c>
      <c r="Q330" s="196">
        <v>0.55000000000000004</v>
      </c>
      <c r="R330" s="196">
        <f>Q330*H330</f>
        <v>0.41525000000000006</v>
      </c>
      <c r="S330" s="196">
        <v>0</v>
      </c>
      <c r="T330" s="19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8" t="s">
        <v>277</v>
      </c>
      <c r="AT330" s="198" t="s">
        <v>274</v>
      </c>
      <c r="AU330" s="198" t="s">
        <v>90</v>
      </c>
      <c r="AY330" s="16" t="s">
        <v>138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6" t="s">
        <v>88</v>
      </c>
      <c r="BK330" s="199">
        <f>ROUND(I330*H330,2)</f>
        <v>0</v>
      </c>
      <c r="BL330" s="16" t="s">
        <v>190</v>
      </c>
      <c r="BM330" s="198" t="s">
        <v>480</v>
      </c>
    </row>
    <row r="331" spans="1:65" s="2" customFormat="1" ht="11.25" x14ac:dyDescent="0.2">
      <c r="A331" s="33"/>
      <c r="B331" s="34"/>
      <c r="C331" s="35"/>
      <c r="D331" s="200" t="s">
        <v>147</v>
      </c>
      <c r="E331" s="35"/>
      <c r="F331" s="201" t="s">
        <v>479</v>
      </c>
      <c r="G331" s="35"/>
      <c r="H331" s="35"/>
      <c r="I331" s="202"/>
      <c r="J331" s="35"/>
      <c r="K331" s="35"/>
      <c r="L331" s="38"/>
      <c r="M331" s="203"/>
      <c r="N331" s="204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147</v>
      </c>
      <c r="AU331" s="16" t="s">
        <v>90</v>
      </c>
    </row>
    <row r="332" spans="1:65" s="13" customFormat="1" ht="11.25" x14ac:dyDescent="0.2">
      <c r="B332" s="205"/>
      <c r="C332" s="206"/>
      <c r="D332" s="200" t="s">
        <v>149</v>
      </c>
      <c r="E332" s="207" t="s">
        <v>1</v>
      </c>
      <c r="F332" s="208" t="s">
        <v>481</v>
      </c>
      <c r="G332" s="206"/>
      <c r="H332" s="209">
        <v>0.71899999999999997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149</v>
      </c>
      <c r="AU332" s="215" t="s">
        <v>90</v>
      </c>
      <c r="AV332" s="13" t="s">
        <v>90</v>
      </c>
      <c r="AW332" s="13" t="s">
        <v>35</v>
      </c>
      <c r="AX332" s="13" t="s">
        <v>88</v>
      </c>
      <c r="AY332" s="215" t="s">
        <v>138</v>
      </c>
    </row>
    <row r="333" spans="1:65" s="13" customFormat="1" ht="11.25" x14ac:dyDescent="0.2">
      <c r="B333" s="205"/>
      <c r="C333" s="206"/>
      <c r="D333" s="200" t="s">
        <v>149</v>
      </c>
      <c r="E333" s="206"/>
      <c r="F333" s="208" t="s">
        <v>482</v>
      </c>
      <c r="G333" s="206"/>
      <c r="H333" s="209">
        <v>0.755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149</v>
      </c>
      <c r="AU333" s="215" t="s">
        <v>90</v>
      </c>
      <c r="AV333" s="13" t="s">
        <v>90</v>
      </c>
      <c r="AW333" s="13" t="s">
        <v>4</v>
      </c>
      <c r="AX333" s="13" t="s">
        <v>88</v>
      </c>
      <c r="AY333" s="215" t="s">
        <v>138</v>
      </c>
    </row>
    <row r="334" spans="1:65" s="2" customFormat="1" ht="16.5" customHeight="1" x14ac:dyDescent="0.2">
      <c r="A334" s="33"/>
      <c r="B334" s="34"/>
      <c r="C334" s="186" t="s">
        <v>483</v>
      </c>
      <c r="D334" s="186" t="s">
        <v>141</v>
      </c>
      <c r="E334" s="187" t="s">
        <v>484</v>
      </c>
      <c r="F334" s="188" t="s">
        <v>485</v>
      </c>
      <c r="G334" s="189" t="s">
        <v>173</v>
      </c>
      <c r="H334" s="190">
        <v>118.04</v>
      </c>
      <c r="I334" s="191"/>
      <c r="J334" s="192">
        <f>ROUND(I334*H334,2)</f>
        <v>0</v>
      </c>
      <c r="K334" s="193"/>
      <c r="L334" s="38"/>
      <c r="M334" s="194" t="s">
        <v>1</v>
      </c>
      <c r="N334" s="195" t="s">
        <v>45</v>
      </c>
      <c r="O334" s="70"/>
      <c r="P334" s="196">
        <f>O334*H334</f>
        <v>0</v>
      </c>
      <c r="Q334" s="196">
        <v>2.0000000000000002E-5</v>
      </c>
      <c r="R334" s="196">
        <f>Q334*H334</f>
        <v>2.3608000000000001E-3</v>
      </c>
      <c r="S334" s="196">
        <v>0</v>
      </c>
      <c r="T334" s="19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8" t="s">
        <v>190</v>
      </c>
      <c r="AT334" s="198" t="s">
        <v>141</v>
      </c>
      <c r="AU334" s="198" t="s">
        <v>90</v>
      </c>
      <c r="AY334" s="16" t="s">
        <v>138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6" t="s">
        <v>88</v>
      </c>
      <c r="BK334" s="199">
        <f>ROUND(I334*H334,2)</f>
        <v>0</v>
      </c>
      <c r="BL334" s="16" t="s">
        <v>190</v>
      </c>
      <c r="BM334" s="198" t="s">
        <v>486</v>
      </c>
    </row>
    <row r="335" spans="1:65" s="2" customFormat="1" ht="11.25" x14ac:dyDescent="0.2">
      <c r="A335" s="33"/>
      <c r="B335" s="34"/>
      <c r="C335" s="35"/>
      <c r="D335" s="200" t="s">
        <v>147</v>
      </c>
      <c r="E335" s="35"/>
      <c r="F335" s="201" t="s">
        <v>487</v>
      </c>
      <c r="G335" s="35"/>
      <c r="H335" s="35"/>
      <c r="I335" s="202"/>
      <c r="J335" s="35"/>
      <c r="K335" s="35"/>
      <c r="L335" s="38"/>
      <c r="M335" s="203"/>
      <c r="N335" s="204"/>
      <c r="O335" s="70"/>
      <c r="P335" s="70"/>
      <c r="Q335" s="70"/>
      <c r="R335" s="70"/>
      <c r="S335" s="70"/>
      <c r="T335" s="71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6" t="s">
        <v>147</v>
      </c>
      <c r="AU335" s="16" t="s">
        <v>90</v>
      </c>
    </row>
    <row r="336" spans="1:65" s="13" customFormat="1" ht="11.25" x14ac:dyDescent="0.2">
      <c r="B336" s="205"/>
      <c r="C336" s="206"/>
      <c r="D336" s="200" t="s">
        <v>149</v>
      </c>
      <c r="E336" s="207" t="s">
        <v>1</v>
      </c>
      <c r="F336" s="208" t="s">
        <v>488</v>
      </c>
      <c r="G336" s="206"/>
      <c r="H336" s="209">
        <v>118.04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149</v>
      </c>
      <c r="AU336" s="215" t="s">
        <v>90</v>
      </c>
      <c r="AV336" s="13" t="s">
        <v>90</v>
      </c>
      <c r="AW336" s="13" t="s">
        <v>35</v>
      </c>
      <c r="AX336" s="13" t="s">
        <v>88</v>
      </c>
      <c r="AY336" s="215" t="s">
        <v>138</v>
      </c>
    </row>
    <row r="337" spans="1:65" s="2" customFormat="1" ht="24.2" customHeight="1" x14ac:dyDescent="0.2">
      <c r="A337" s="33"/>
      <c r="B337" s="34"/>
      <c r="C337" s="227" t="s">
        <v>489</v>
      </c>
      <c r="D337" s="227" t="s">
        <v>274</v>
      </c>
      <c r="E337" s="228" t="s">
        <v>478</v>
      </c>
      <c r="F337" s="229" t="s">
        <v>479</v>
      </c>
      <c r="G337" s="230" t="s">
        <v>144</v>
      </c>
      <c r="H337" s="231">
        <v>0.29699999999999999</v>
      </c>
      <c r="I337" s="232"/>
      <c r="J337" s="233">
        <f>ROUND(I337*H337,2)</f>
        <v>0</v>
      </c>
      <c r="K337" s="234"/>
      <c r="L337" s="235"/>
      <c r="M337" s="236" t="s">
        <v>1</v>
      </c>
      <c r="N337" s="237" t="s">
        <v>45</v>
      </c>
      <c r="O337" s="70"/>
      <c r="P337" s="196">
        <f>O337*H337</f>
        <v>0</v>
      </c>
      <c r="Q337" s="196">
        <v>0.55000000000000004</v>
      </c>
      <c r="R337" s="196">
        <f>Q337*H337</f>
        <v>0.16335</v>
      </c>
      <c r="S337" s="196">
        <v>0</v>
      </c>
      <c r="T337" s="197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8" t="s">
        <v>277</v>
      </c>
      <c r="AT337" s="198" t="s">
        <v>274</v>
      </c>
      <c r="AU337" s="198" t="s">
        <v>90</v>
      </c>
      <c r="AY337" s="16" t="s">
        <v>138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6" t="s">
        <v>88</v>
      </c>
      <c r="BK337" s="199">
        <f>ROUND(I337*H337,2)</f>
        <v>0</v>
      </c>
      <c r="BL337" s="16" t="s">
        <v>190</v>
      </c>
      <c r="BM337" s="198" t="s">
        <v>490</v>
      </c>
    </row>
    <row r="338" spans="1:65" s="2" customFormat="1" ht="11.25" x14ac:dyDescent="0.2">
      <c r="A338" s="33"/>
      <c r="B338" s="34"/>
      <c r="C338" s="35"/>
      <c r="D338" s="200" t="s">
        <v>147</v>
      </c>
      <c r="E338" s="35"/>
      <c r="F338" s="201" t="s">
        <v>479</v>
      </c>
      <c r="G338" s="35"/>
      <c r="H338" s="35"/>
      <c r="I338" s="202"/>
      <c r="J338" s="35"/>
      <c r="K338" s="35"/>
      <c r="L338" s="38"/>
      <c r="M338" s="203"/>
      <c r="N338" s="204"/>
      <c r="O338" s="70"/>
      <c r="P338" s="70"/>
      <c r="Q338" s="70"/>
      <c r="R338" s="70"/>
      <c r="S338" s="70"/>
      <c r="T338" s="71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147</v>
      </c>
      <c r="AU338" s="16" t="s">
        <v>90</v>
      </c>
    </row>
    <row r="339" spans="1:65" s="13" customFormat="1" ht="11.25" x14ac:dyDescent="0.2">
      <c r="B339" s="205"/>
      <c r="C339" s="206"/>
      <c r="D339" s="200" t="s">
        <v>149</v>
      </c>
      <c r="E339" s="207" t="s">
        <v>1</v>
      </c>
      <c r="F339" s="208" t="s">
        <v>491</v>
      </c>
      <c r="G339" s="206"/>
      <c r="H339" s="209">
        <v>0.28299999999999997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149</v>
      </c>
      <c r="AU339" s="215" t="s">
        <v>90</v>
      </c>
      <c r="AV339" s="13" t="s">
        <v>90</v>
      </c>
      <c r="AW339" s="13" t="s">
        <v>35</v>
      </c>
      <c r="AX339" s="13" t="s">
        <v>88</v>
      </c>
      <c r="AY339" s="215" t="s">
        <v>138</v>
      </c>
    </row>
    <row r="340" spans="1:65" s="13" customFormat="1" ht="11.25" x14ac:dyDescent="0.2">
      <c r="B340" s="205"/>
      <c r="C340" s="206"/>
      <c r="D340" s="200" t="s">
        <v>149</v>
      </c>
      <c r="E340" s="206"/>
      <c r="F340" s="208" t="s">
        <v>492</v>
      </c>
      <c r="G340" s="206"/>
      <c r="H340" s="209">
        <v>0.29699999999999999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149</v>
      </c>
      <c r="AU340" s="215" t="s">
        <v>90</v>
      </c>
      <c r="AV340" s="13" t="s">
        <v>90</v>
      </c>
      <c r="AW340" s="13" t="s">
        <v>4</v>
      </c>
      <c r="AX340" s="13" t="s">
        <v>88</v>
      </c>
      <c r="AY340" s="215" t="s">
        <v>138</v>
      </c>
    </row>
    <row r="341" spans="1:65" s="2" customFormat="1" ht="24.2" customHeight="1" x14ac:dyDescent="0.2">
      <c r="A341" s="33"/>
      <c r="B341" s="34"/>
      <c r="C341" s="186" t="s">
        <v>493</v>
      </c>
      <c r="D341" s="186" t="s">
        <v>141</v>
      </c>
      <c r="E341" s="187" t="s">
        <v>494</v>
      </c>
      <c r="F341" s="188" t="s">
        <v>495</v>
      </c>
      <c r="G341" s="189" t="s">
        <v>144</v>
      </c>
      <c r="H341" s="190">
        <v>4.8259999999999996</v>
      </c>
      <c r="I341" s="191"/>
      <c r="J341" s="192">
        <f>ROUND(I341*H341,2)</f>
        <v>0</v>
      </c>
      <c r="K341" s="193"/>
      <c r="L341" s="38"/>
      <c r="M341" s="194" t="s">
        <v>1</v>
      </c>
      <c r="N341" s="195" t="s">
        <v>45</v>
      </c>
      <c r="O341" s="70"/>
      <c r="P341" s="196">
        <f>O341*H341</f>
        <v>0</v>
      </c>
      <c r="Q341" s="196">
        <v>2.2839999999999999E-2</v>
      </c>
      <c r="R341" s="196">
        <f>Q341*H341</f>
        <v>0.11022583999999999</v>
      </c>
      <c r="S341" s="196">
        <v>0</v>
      </c>
      <c r="T341" s="197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8" t="s">
        <v>190</v>
      </c>
      <c r="AT341" s="198" t="s">
        <v>141</v>
      </c>
      <c r="AU341" s="198" t="s">
        <v>90</v>
      </c>
      <c r="AY341" s="16" t="s">
        <v>138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6" t="s">
        <v>88</v>
      </c>
      <c r="BK341" s="199">
        <f>ROUND(I341*H341,2)</f>
        <v>0</v>
      </c>
      <c r="BL341" s="16" t="s">
        <v>190</v>
      </c>
      <c r="BM341" s="198" t="s">
        <v>496</v>
      </c>
    </row>
    <row r="342" spans="1:65" s="2" customFormat="1" ht="19.5" x14ac:dyDescent="0.2">
      <c r="A342" s="33"/>
      <c r="B342" s="34"/>
      <c r="C342" s="35"/>
      <c r="D342" s="200" t="s">
        <v>147</v>
      </c>
      <c r="E342" s="35"/>
      <c r="F342" s="201" t="s">
        <v>497</v>
      </c>
      <c r="G342" s="35"/>
      <c r="H342" s="35"/>
      <c r="I342" s="202"/>
      <c r="J342" s="35"/>
      <c r="K342" s="35"/>
      <c r="L342" s="38"/>
      <c r="M342" s="203"/>
      <c r="N342" s="204"/>
      <c r="O342" s="70"/>
      <c r="P342" s="70"/>
      <c r="Q342" s="70"/>
      <c r="R342" s="70"/>
      <c r="S342" s="70"/>
      <c r="T342" s="71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6" t="s">
        <v>147</v>
      </c>
      <c r="AU342" s="16" t="s">
        <v>90</v>
      </c>
    </row>
    <row r="343" spans="1:65" s="13" customFormat="1" ht="11.25" x14ac:dyDescent="0.2">
      <c r="B343" s="205"/>
      <c r="C343" s="206"/>
      <c r="D343" s="200" t="s">
        <v>149</v>
      </c>
      <c r="E343" s="207" t="s">
        <v>1</v>
      </c>
      <c r="F343" s="208" t="s">
        <v>429</v>
      </c>
      <c r="G343" s="206"/>
      <c r="H343" s="209">
        <v>3.1230000000000002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149</v>
      </c>
      <c r="AU343" s="215" t="s">
        <v>90</v>
      </c>
      <c r="AV343" s="13" t="s">
        <v>90</v>
      </c>
      <c r="AW343" s="13" t="s">
        <v>35</v>
      </c>
      <c r="AX343" s="13" t="s">
        <v>80</v>
      </c>
      <c r="AY343" s="215" t="s">
        <v>138</v>
      </c>
    </row>
    <row r="344" spans="1:65" s="13" customFormat="1" ht="11.25" x14ac:dyDescent="0.2">
      <c r="B344" s="205"/>
      <c r="C344" s="206"/>
      <c r="D344" s="200" t="s">
        <v>149</v>
      </c>
      <c r="E344" s="207" t="s">
        <v>1</v>
      </c>
      <c r="F344" s="208" t="s">
        <v>430</v>
      </c>
      <c r="G344" s="206"/>
      <c r="H344" s="209">
        <v>0.755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149</v>
      </c>
      <c r="AU344" s="215" t="s">
        <v>90</v>
      </c>
      <c r="AV344" s="13" t="s">
        <v>90</v>
      </c>
      <c r="AW344" s="13" t="s">
        <v>35</v>
      </c>
      <c r="AX344" s="13" t="s">
        <v>80</v>
      </c>
      <c r="AY344" s="215" t="s">
        <v>138</v>
      </c>
    </row>
    <row r="345" spans="1:65" s="13" customFormat="1" ht="11.25" x14ac:dyDescent="0.2">
      <c r="B345" s="205"/>
      <c r="C345" s="206"/>
      <c r="D345" s="200" t="s">
        <v>149</v>
      </c>
      <c r="E345" s="207" t="s">
        <v>1</v>
      </c>
      <c r="F345" s="208" t="s">
        <v>431</v>
      </c>
      <c r="G345" s="206"/>
      <c r="H345" s="209">
        <v>0.29699999999999999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149</v>
      </c>
      <c r="AU345" s="215" t="s">
        <v>90</v>
      </c>
      <c r="AV345" s="13" t="s">
        <v>90</v>
      </c>
      <c r="AW345" s="13" t="s">
        <v>35</v>
      </c>
      <c r="AX345" s="13" t="s">
        <v>80</v>
      </c>
      <c r="AY345" s="215" t="s">
        <v>138</v>
      </c>
    </row>
    <row r="346" spans="1:65" s="13" customFormat="1" ht="11.25" x14ac:dyDescent="0.2">
      <c r="B346" s="205"/>
      <c r="C346" s="206"/>
      <c r="D346" s="200" t="s">
        <v>149</v>
      </c>
      <c r="E346" s="207" t="s">
        <v>1</v>
      </c>
      <c r="F346" s="208" t="s">
        <v>432</v>
      </c>
      <c r="G346" s="206"/>
      <c r="H346" s="209">
        <v>0.65100000000000002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149</v>
      </c>
      <c r="AU346" s="215" t="s">
        <v>90</v>
      </c>
      <c r="AV346" s="13" t="s">
        <v>90</v>
      </c>
      <c r="AW346" s="13" t="s">
        <v>35</v>
      </c>
      <c r="AX346" s="13" t="s">
        <v>80</v>
      </c>
      <c r="AY346" s="215" t="s">
        <v>138</v>
      </c>
    </row>
    <row r="347" spans="1:65" s="14" customFormat="1" ht="11.25" x14ac:dyDescent="0.2">
      <c r="B347" s="216"/>
      <c r="C347" s="217"/>
      <c r="D347" s="200" t="s">
        <v>149</v>
      </c>
      <c r="E347" s="218" t="s">
        <v>1</v>
      </c>
      <c r="F347" s="219" t="s">
        <v>153</v>
      </c>
      <c r="G347" s="217"/>
      <c r="H347" s="220">
        <v>4.8259999999999996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149</v>
      </c>
      <c r="AU347" s="226" t="s">
        <v>90</v>
      </c>
      <c r="AV347" s="14" t="s">
        <v>145</v>
      </c>
      <c r="AW347" s="14" t="s">
        <v>35</v>
      </c>
      <c r="AX347" s="14" t="s">
        <v>88</v>
      </c>
      <c r="AY347" s="226" t="s">
        <v>138</v>
      </c>
    </row>
    <row r="348" spans="1:65" s="2" customFormat="1" ht="24.2" customHeight="1" x14ac:dyDescent="0.2">
      <c r="A348" s="33"/>
      <c r="B348" s="34"/>
      <c r="C348" s="186" t="s">
        <v>498</v>
      </c>
      <c r="D348" s="186" t="s">
        <v>141</v>
      </c>
      <c r="E348" s="187" t="s">
        <v>499</v>
      </c>
      <c r="F348" s="188" t="s">
        <v>500</v>
      </c>
      <c r="G348" s="189" t="s">
        <v>189</v>
      </c>
      <c r="H348" s="190">
        <v>1</v>
      </c>
      <c r="I348" s="191"/>
      <c r="J348" s="192">
        <f>ROUND(I348*H348,2)</f>
        <v>0</v>
      </c>
      <c r="K348" s="193"/>
      <c r="L348" s="38"/>
      <c r="M348" s="194" t="s">
        <v>1</v>
      </c>
      <c r="N348" s="195" t="s">
        <v>45</v>
      </c>
      <c r="O348" s="70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8" t="s">
        <v>190</v>
      </c>
      <c r="AT348" s="198" t="s">
        <v>141</v>
      </c>
      <c r="AU348" s="198" t="s">
        <v>90</v>
      </c>
      <c r="AY348" s="16" t="s">
        <v>138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6" t="s">
        <v>88</v>
      </c>
      <c r="BK348" s="199">
        <f>ROUND(I348*H348,2)</f>
        <v>0</v>
      </c>
      <c r="BL348" s="16" t="s">
        <v>190</v>
      </c>
      <c r="BM348" s="198" t="s">
        <v>501</v>
      </c>
    </row>
    <row r="349" spans="1:65" s="2" customFormat="1" ht="11.25" x14ac:dyDescent="0.2">
      <c r="A349" s="33"/>
      <c r="B349" s="34"/>
      <c r="C349" s="35"/>
      <c r="D349" s="200" t="s">
        <v>147</v>
      </c>
      <c r="E349" s="35"/>
      <c r="F349" s="201" t="s">
        <v>500</v>
      </c>
      <c r="G349" s="35"/>
      <c r="H349" s="35"/>
      <c r="I349" s="202"/>
      <c r="J349" s="35"/>
      <c r="K349" s="35"/>
      <c r="L349" s="38"/>
      <c r="M349" s="203"/>
      <c r="N349" s="204"/>
      <c r="O349" s="70"/>
      <c r="P349" s="70"/>
      <c r="Q349" s="70"/>
      <c r="R349" s="70"/>
      <c r="S349" s="70"/>
      <c r="T349" s="71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6" t="s">
        <v>147</v>
      </c>
      <c r="AU349" s="16" t="s">
        <v>90</v>
      </c>
    </row>
    <row r="350" spans="1:65" s="2" customFormat="1" ht="39" x14ac:dyDescent="0.2">
      <c r="A350" s="33"/>
      <c r="B350" s="34"/>
      <c r="C350" s="35"/>
      <c r="D350" s="200" t="s">
        <v>407</v>
      </c>
      <c r="E350" s="35"/>
      <c r="F350" s="238" t="s">
        <v>502</v>
      </c>
      <c r="G350" s="35"/>
      <c r="H350" s="35"/>
      <c r="I350" s="202"/>
      <c r="J350" s="35"/>
      <c r="K350" s="35"/>
      <c r="L350" s="38"/>
      <c r="M350" s="203"/>
      <c r="N350" s="204"/>
      <c r="O350" s="70"/>
      <c r="P350" s="70"/>
      <c r="Q350" s="70"/>
      <c r="R350" s="70"/>
      <c r="S350" s="70"/>
      <c r="T350" s="71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407</v>
      </c>
      <c r="AU350" s="16" t="s">
        <v>90</v>
      </c>
    </row>
    <row r="351" spans="1:65" s="2" customFormat="1" ht="33" customHeight="1" x14ac:dyDescent="0.2">
      <c r="A351" s="33"/>
      <c r="B351" s="34"/>
      <c r="C351" s="186" t="s">
        <v>503</v>
      </c>
      <c r="D351" s="186" t="s">
        <v>141</v>
      </c>
      <c r="E351" s="187" t="s">
        <v>504</v>
      </c>
      <c r="F351" s="188" t="s">
        <v>505</v>
      </c>
      <c r="G351" s="189" t="s">
        <v>189</v>
      </c>
      <c r="H351" s="190">
        <v>4</v>
      </c>
      <c r="I351" s="191"/>
      <c r="J351" s="192">
        <f>ROUND(I351*H351,2)</f>
        <v>0</v>
      </c>
      <c r="K351" s="193"/>
      <c r="L351" s="38"/>
      <c r="M351" s="194" t="s">
        <v>1</v>
      </c>
      <c r="N351" s="195" t="s">
        <v>45</v>
      </c>
      <c r="O351" s="70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8" t="s">
        <v>190</v>
      </c>
      <c r="AT351" s="198" t="s">
        <v>141</v>
      </c>
      <c r="AU351" s="198" t="s">
        <v>90</v>
      </c>
      <c r="AY351" s="16" t="s">
        <v>138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6" t="s">
        <v>88</v>
      </c>
      <c r="BK351" s="199">
        <f>ROUND(I351*H351,2)</f>
        <v>0</v>
      </c>
      <c r="BL351" s="16" t="s">
        <v>190</v>
      </c>
      <c r="BM351" s="198" t="s">
        <v>506</v>
      </c>
    </row>
    <row r="352" spans="1:65" s="2" customFormat="1" ht="19.5" x14ac:dyDescent="0.2">
      <c r="A352" s="33"/>
      <c r="B352" s="34"/>
      <c r="C352" s="35"/>
      <c r="D352" s="200" t="s">
        <v>147</v>
      </c>
      <c r="E352" s="35"/>
      <c r="F352" s="201" t="s">
        <v>505</v>
      </c>
      <c r="G352" s="35"/>
      <c r="H352" s="35"/>
      <c r="I352" s="202"/>
      <c r="J352" s="35"/>
      <c r="K352" s="35"/>
      <c r="L352" s="38"/>
      <c r="M352" s="203"/>
      <c r="N352" s="204"/>
      <c r="O352" s="70"/>
      <c r="P352" s="70"/>
      <c r="Q352" s="70"/>
      <c r="R352" s="70"/>
      <c r="S352" s="70"/>
      <c r="T352" s="71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6" t="s">
        <v>147</v>
      </c>
      <c r="AU352" s="16" t="s">
        <v>90</v>
      </c>
    </row>
    <row r="353" spans="1:65" s="2" customFormat="1" ht="24.2" customHeight="1" x14ac:dyDescent="0.2">
      <c r="A353" s="33"/>
      <c r="B353" s="34"/>
      <c r="C353" s="186" t="s">
        <v>507</v>
      </c>
      <c r="D353" s="186" t="s">
        <v>141</v>
      </c>
      <c r="E353" s="187" t="s">
        <v>508</v>
      </c>
      <c r="F353" s="188" t="s">
        <v>509</v>
      </c>
      <c r="G353" s="189" t="s">
        <v>162</v>
      </c>
      <c r="H353" s="190">
        <v>21.327000000000002</v>
      </c>
      <c r="I353" s="191"/>
      <c r="J353" s="192">
        <f>ROUND(I353*H353,2)</f>
        <v>0</v>
      </c>
      <c r="K353" s="193"/>
      <c r="L353" s="38"/>
      <c r="M353" s="194" t="s">
        <v>1</v>
      </c>
      <c r="N353" s="195" t="s">
        <v>45</v>
      </c>
      <c r="O353" s="70"/>
      <c r="P353" s="196">
        <f>O353*H353</f>
        <v>0</v>
      </c>
      <c r="Q353" s="196">
        <v>0</v>
      </c>
      <c r="R353" s="196">
        <f>Q353*H353</f>
        <v>0</v>
      </c>
      <c r="S353" s="196">
        <v>1.4E-2</v>
      </c>
      <c r="T353" s="197">
        <f>S353*H353</f>
        <v>0.29857800000000001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98" t="s">
        <v>190</v>
      </c>
      <c r="AT353" s="198" t="s">
        <v>141</v>
      </c>
      <c r="AU353" s="198" t="s">
        <v>90</v>
      </c>
      <c r="AY353" s="16" t="s">
        <v>138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6" t="s">
        <v>88</v>
      </c>
      <c r="BK353" s="199">
        <f>ROUND(I353*H353,2)</f>
        <v>0</v>
      </c>
      <c r="BL353" s="16" t="s">
        <v>190</v>
      </c>
      <c r="BM353" s="198" t="s">
        <v>510</v>
      </c>
    </row>
    <row r="354" spans="1:65" s="2" customFormat="1" ht="19.5" x14ac:dyDescent="0.2">
      <c r="A354" s="33"/>
      <c r="B354" s="34"/>
      <c r="C354" s="35"/>
      <c r="D354" s="200" t="s">
        <v>147</v>
      </c>
      <c r="E354" s="35"/>
      <c r="F354" s="201" t="s">
        <v>511</v>
      </c>
      <c r="G354" s="35"/>
      <c r="H354" s="35"/>
      <c r="I354" s="202"/>
      <c r="J354" s="35"/>
      <c r="K354" s="35"/>
      <c r="L354" s="38"/>
      <c r="M354" s="203"/>
      <c r="N354" s="204"/>
      <c r="O354" s="70"/>
      <c r="P354" s="70"/>
      <c r="Q354" s="70"/>
      <c r="R354" s="70"/>
      <c r="S354" s="70"/>
      <c r="T354" s="71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6" t="s">
        <v>147</v>
      </c>
      <c r="AU354" s="16" t="s">
        <v>90</v>
      </c>
    </row>
    <row r="355" spans="1:65" s="13" customFormat="1" ht="11.25" x14ac:dyDescent="0.2">
      <c r="B355" s="205"/>
      <c r="C355" s="206"/>
      <c r="D355" s="200" t="s">
        <v>149</v>
      </c>
      <c r="E355" s="207" t="s">
        <v>1</v>
      </c>
      <c r="F355" s="208" t="s">
        <v>251</v>
      </c>
      <c r="G355" s="206"/>
      <c r="H355" s="209">
        <v>3.1280000000000001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149</v>
      </c>
      <c r="AU355" s="215" t="s">
        <v>90</v>
      </c>
      <c r="AV355" s="13" t="s">
        <v>90</v>
      </c>
      <c r="AW355" s="13" t="s">
        <v>35</v>
      </c>
      <c r="AX355" s="13" t="s">
        <v>80</v>
      </c>
      <c r="AY355" s="215" t="s">
        <v>138</v>
      </c>
    </row>
    <row r="356" spans="1:65" s="13" customFormat="1" ht="11.25" x14ac:dyDescent="0.2">
      <c r="B356" s="205"/>
      <c r="C356" s="206"/>
      <c r="D356" s="200" t="s">
        <v>149</v>
      </c>
      <c r="E356" s="207" t="s">
        <v>1</v>
      </c>
      <c r="F356" s="208" t="s">
        <v>252</v>
      </c>
      <c r="G356" s="206"/>
      <c r="H356" s="209">
        <v>18.199000000000002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149</v>
      </c>
      <c r="AU356" s="215" t="s">
        <v>90</v>
      </c>
      <c r="AV356" s="13" t="s">
        <v>90</v>
      </c>
      <c r="AW356" s="13" t="s">
        <v>35</v>
      </c>
      <c r="AX356" s="13" t="s">
        <v>80</v>
      </c>
      <c r="AY356" s="215" t="s">
        <v>138</v>
      </c>
    </row>
    <row r="357" spans="1:65" s="14" customFormat="1" ht="11.25" x14ac:dyDescent="0.2">
      <c r="B357" s="216"/>
      <c r="C357" s="217"/>
      <c r="D357" s="200" t="s">
        <v>149</v>
      </c>
      <c r="E357" s="218" t="s">
        <v>1</v>
      </c>
      <c r="F357" s="219" t="s">
        <v>153</v>
      </c>
      <c r="G357" s="217"/>
      <c r="H357" s="220">
        <v>21.327000000000002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149</v>
      </c>
      <c r="AU357" s="226" t="s">
        <v>90</v>
      </c>
      <c r="AV357" s="14" t="s">
        <v>145</v>
      </c>
      <c r="AW357" s="14" t="s">
        <v>35</v>
      </c>
      <c r="AX357" s="14" t="s">
        <v>88</v>
      </c>
      <c r="AY357" s="226" t="s">
        <v>138</v>
      </c>
    </row>
    <row r="358" spans="1:65" s="2" customFormat="1" ht="24.2" customHeight="1" x14ac:dyDescent="0.2">
      <c r="A358" s="33"/>
      <c r="B358" s="34"/>
      <c r="C358" s="186" t="s">
        <v>512</v>
      </c>
      <c r="D358" s="186" t="s">
        <v>141</v>
      </c>
      <c r="E358" s="187" t="s">
        <v>513</v>
      </c>
      <c r="F358" s="188" t="s">
        <v>514</v>
      </c>
      <c r="G358" s="189" t="s">
        <v>180</v>
      </c>
      <c r="H358" s="190">
        <v>2.7370000000000001</v>
      </c>
      <c r="I358" s="191"/>
      <c r="J358" s="192">
        <f>ROUND(I358*H358,2)</f>
        <v>0</v>
      </c>
      <c r="K358" s="193"/>
      <c r="L358" s="38"/>
      <c r="M358" s="194" t="s">
        <v>1</v>
      </c>
      <c r="N358" s="195" t="s">
        <v>45</v>
      </c>
      <c r="O358" s="70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98" t="s">
        <v>190</v>
      </c>
      <c r="AT358" s="198" t="s">
        <v>141</v>
      </c>
      <c r="AU358" s="198" t="s">
        <v>90</v>
      </c>
      <c r="AY358" s="16" t="s">
        <v>138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6" t="s">
        <v>88</v>
      </c>
      <c r="BK358" s="199">
        <f>ROUND(I358*H358,2)</f>
        <v>0</v>
      </c>
      <c r="BL358" s="16" t="s">
        <v>190</v>
      </c>
      <c r="BM358" s="198" t="s">
        <v>515</v>
      </c>
    </row>
    <row r="359" spans="1:65" s="2" customFormat="1" ht="29.25" x14ac:dyDescent="0.2">
      <c r="A359" s="33"/>
      <c r="B359" s="34"/>
      <c r="C359" s="35"/>
      <c r="D359" s="200" t="s">
        <v>147</v>
      </c>
      <c r="E359" s="35"/>
      <c r="F359" s="201" t="s">
        <v>516</v>
      </c>
      <c r="G359" s="35"/>
      <c r="H359" s="35"/>
      <c r="I359" s="202"/>
      <c r="J359" s="35"/>
      <c r="K359" s="35"/>
      <c r="L359" s="38"/>
      <c r="M359" s="203"/>
      <c r="N359" s="204"/>
      <c r="O359" s="70"/>
      <c r="P359" s="70"/>
      <c r="Q359" s="70"/>
      <c r="R359" s="70"/>
      <c r="S359" s="70"/>
      <c r="T359" s="71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147</v>
      </c>
      <c r="AU359" s="16" t="s">
        <v>90</v>
      </c>
    </row>
    <row r="360" spans="1:65" s="12" customFormat="1" ht="22.9" customHeight="1" x14ac:dyDescent="0.2">
      <c r="B360" s="170"/>
      <c r="C360" s="171"/>
      <c r="D360" s="172" t="s">
        <v>79</v>
      </c>
      <c r="E360" s="184" t="s">
        <v>517</v>
      </c>
      <c r="F360" s="184" t="s">
        <v>518</v>
      </c>
      <c r="G360" s="171"/>
      <c r="H360" s="171"/>
      <c r="I360" s="174"/>
      <c r="J360" s="185">
        <f>BK360</f>
        <v>0</v>
      </c>
      <c r="K360" s="171"/>
      <c r="L360" s="176"/>
      <c r="M360" s="177"/>
      <c r="N360" s="178"/>
      <c r="O360" s="178"/>
      <c r="P360" s="179">
        <f>SUM(P361:P377)</f>
        <v>0</v>
      </c>
      <c r="Q360" s="178"/>
      <c r="R360" s="179">
        <f>SUM(R361:R377)</f>
        <v>0.91180369000000006</v>
      </c>
      <c r="S360" s="178"/>
      <c r="T360" s="180">
        <f>SUM(T361:T377)</f>
        <v>0</v>
      </c>
      <c r="AR360" s="181" t="s">
        <v>90</v>
      </c>
      <c r="AT360" s="182" t="s">
        <v>79</v>
      </c>
      <c r="AU360" s="182" t="s">
        <v>88</v>
      </c>
      <c r="AY360" s="181" t="s">
        <v>138</v>
      </c>
      <c r="BK360" s="183">
        <f>SUM(BK361:BK377)</f>
        <v>0</v>
      </c>
    </row>
    <row r="361" spans="1:65" s="2" customFormat="1" ht="16.5" customHeight="1" x14ac:dyDescent="0.2">
      <c r="A361" s="33"/>
      <c r="B361" s="34"/>
      <c r="C361" s="186" t="s">
        <v>519</v>
      </c>
      <c r="D361" s="186" t="s">
        <v>141</v>
      </c>
      <c r="E361" s="187" t="s">
        <v>520</v>
      </c>
      <c r="F361" s="188" t="s">
        <v>521</v>
      </c>
      <c r="G361" s="189" t="s">
        <v>199</v>
      </c>
      <c r="H361" s="190">
        <v>2</v>
      </c>
      <c r="I361" s="191"/>
      <c r="J361" s="192">
        <f>ROUND(I361*H361,2)</f>
        <v>0</v>
      </c>
      <c r="K361" s="193"/>
      <c r="L361" s="38"/>
      <c r="M361" s="194" t="s">
        <v>1</v>
      </c>
      <c r="N361" s="195" t="s">
        <v>45</v>
      </c>
      <c r="O361" s="70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8" t="s">
        <v>190</v>
      </c>
      <c r="AT361" s="198" t="s">
        <v>141</v>
      </c>
      <c r="AU361" s="198" t="s">
        <v>90</v>
      </c>
      <c r="AY361" s="16" t="s">
        <v>138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6" t="s">
        <v>88</v>
      </c>
      <c r="BK361" s="199">
        <f>ROUND(I361*H361,2)</f>
        <v>0</v>
      </c>
      <c r="BL361" s="16" t="s">
        <v>190</v>
      </c>
      <c r="BM361" s="198" t="s">
        <v>522</v>
      </c>
    </row>
    <row r="362" spans="1:65" s="2" customFormat="1" ht="11.25" x14ac:dyDescent="0.2">
      <c r="A362" s="33"/>
      <c r="B362" s="34"/>
      <c r="C362" s="35"/>
      <c r="D362" s="200" t="s">
        <v>147</v>
      </c>
      <c r="E362" s="35"/>
      <c r="F362" s="201" t="s">
        <v>521</v>
      </c>
      <c r="G362" s="35"/>
      <c r="H362" s="35"/>
      <c r="I362" s="202"/>
      <c r="J362" s="35"/>
      <c r="K362" s="35"/>
      <c r="L362" s="38"/>
      <c r="M362" s="203"/>
      <c r="N362" s="204"/>
      <c r="O362" s="70"/>
      <c r="P362" s="70"/>
      <c r="Q362" s="70"/>
      <c r="R362" s="70"/>
      <c r="S362" s="70"/>
      <c r="T362" s="71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6" t="s">
        <v>147</v>
      </c>
      <c r="AU362" s="16" t="s">
        <v>90</v>
      </c>
    </row>
    <row r="363" spans="1:65" s="2" customFormat="1" ht="16.5" customHeight="1" x14ac:dyDescent="0.2">
      <c r="A363" s="33"/>
      <c r="B363" s="34"/>
      <c r="C363" s="186" t="s">
        <v>523</v>
      </c>
      <c r="D363" s="186" t="s">
        <v>141</v>
      </c>
      <c r="E363" s="187" t="s">
        <v>524</v>
      </c>
      <c r="F363" s="188" t="s">
        <v>525</v>
      </c>
      <c r="G363" s="189" t="s">
        <v>162</v>
      </c>
      <c r="H363" s="190">
        <v>68.346000000000004</v>
      </c>
      <c r="I363" s="191"/>
      <c r="J363" s="192">
        <f>ROUND(I363*H363,2)</f>
        <v>0</v>
      </c>
      <c r="K363" s="193"/>
      <c r="L363" s="38"/>
      <c r="M363" s="194" t="s">
        <v>1</v>
      </c>
      <c r="N363" s="195" t="s">
        <v>45</v>
      </c>
      <c r="O363" s="70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98" t="s">
        <v>190</v>
      </c>
      <c r="AT363" s="198" t="s">
        <v>141</v>
      </c>
      <c r="AU363" s="198" t="s">
        <v>90</v>
      </c>
      <c r="AY363" s="16" t="s">
        <v>138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6" t="s">
        <v>88</v>
      </c>
      <c r="BK363" s="199">
        <f>ROUND(I363*H363,2)</f>
        <v>0</v>
      </c>
      <c r="BL363" s="16" t="s">
        <v>190</v>
      </c>
      <c r="BM363" s="198" t="s">
        <v>526</v>
      </c>
    </row>
    <row r="364" spans="1:65" s="2" customFormat="1" ht="19.5" x14ac:dyDescent="0.2">
      <c r="A364" s="33"/>
      <c r="B364" s="34"/>
      <c r="C364" s="35"/>
      <c r="D364" s="200" t="s">
        <v>147</v>
      </c>
      <c r="E364" s="35"/>
      <c r="F364" s="201" t="s">
        <v>527</v>
      </c>
      <c r="G364" s="35"/>
      <c r="H364" s="35"/>
      <c r="I364" s="202"/>
      <c r="J364" s="35"/>
      <c r="K364" s="35"/>
      <c r="L364" s="38"/>
      <c r="M364" s="203"/>
      <c r="N364" s="204"/>
      <c r="O364" s="70"/>
      <c r="P364" s="70"/>
      <c r="Q364" s="70"/>
      <c r="R364" s="70"/>
      <c r="S364" s="70"/>
      <c r="T364" s="71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147</v>
      </c>
      <c r="AU364" s="16" t="s">
        <v>90</v>
      </c>
    </row>
    <row r="365" spans="1:65" s="13" customFormat="1" ht="11.25" x14ac:dyDescent="0.2">
      <c r="B365" s="205"/>
      <c r="C365" s="206"/>
      <c r="D365" s="200" t="s">
        <v>149</v>
      </c>
      <c r="E365" s="207" t="s">
        <v>1</v>
      </c>
      <c r="F365" s="208" t="s">
        <v>528</v>
      </c>
      <c r="G365" s="206"/>
      <c r="H365" s="209">
        <v>51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149</v>
      </c>
      <c r="AU365" s="215" t="s">
        <v>90</v>
      </c>
      <c r="AV365" s="13" t="s">
        <v>90</v>
      </c>
      <c r="AW365" s="13" t="s">
        <v>35</v>
      </c>
      <c r="AX365" s="13" t="s">
        <v>80</v>
      </c>
      <c r="AY365" s="215" t="s">
        <v>138</v>
      </c>
    </row>
    <row r="366" spans="1:65" s="13" customFormat="1" ht="11.25" x14ac:dyDescent="0.2">
      <c r="B366" s="205"/>
      <c r="C366" s="206"/>
      <c r="D366" s="200" t="s">
        <v>149</v>
      </c>
      <c r="E366" s="207" t="s">
        <v>1</v>
      </c>
      <c r="F366" s="208" t="s">
        <v>529</v>
      </c>
      <c r="G366" s="206"/>
      <c r="H366" s="209">
        <v>17.346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149</v>
      </c>
      <c r="AU366" s="215" t="s">
        <v>90</v>
      </c>
      <c r="AV366" s="13" t="s">
        <v>90</v>
      </c>
      <c r="AW366" s="13" t="s">
        <v>35</v>
      </c>
      <c r="AX366" s="13" t="s">
        <v>80</v>
      </c>
      <c r="AY366" s="215" t="s">
        <v>138</v>
      </c>
    </row>
    <row r="367" spans="1:65" s="14" customFormat="1" ht="11.25" x14ac:dyDescent="0.2">
      <c r="B367" s="216"/>
      <c r="C367" s="217"/>
      <c r="D367" s="200" t="s">
        <v>149</v>
      </c>
      <c r="E367" s="218" t="s">
        <v>1</v>
      </c>
      <c r="F367" s="219" t="s">
        <v>153</v>
      </c>
      <c r="G367" s="217"/>
      <c r="H367" s="220">
        <v>68.346000000000004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149</v>
      </c>
      <c r="AU367" s="226" t="s">
        <v>90</v>
      </c>
      <c r="AV367" s="14" t="s">
        <v>145</v>
      </c>
      <c r="AW367" s="14" t="s">
        <v>35</v>
      </c>
      <c r="AX367" s="14" t="s">
        <v>88</v>
      </c>
      <c r="AY367" s="226" t="s">
        <v>138</v>
      </c>
    </row>
    <row r="368" spans="1:65" s="2" customFormat="1" ht="24.2" customHeight="1" x14ac:dyDescent="0.2">
      <c r="A368" s="33"/>
      <c r="B368" s="34"/>
      <c r="C368" s="227" t="s">
        <v>530</v>
      </c>
      <c r="D368" s="227" t="s">
        <v>274</v>
      </c>
      <c r="E368" s="228" t="s">
        <v>531</v>
      </c>
      <c r="F368" s="229" t="s">
        <v>532</v>
      </c>
      <c r="G368" s="230" t="s">
        <v>162</v>
      </c>
      <c r="H368" s="231">
        <v>76.787000000000006</v>
      </c>
      <c r="I368" s="232"/>
      <c r="J368" s="233">
        <f>ROUND(I368*H368,2)</f>
        <v>0</v>
      </c>
      <c r="K368" s="234"/>
      <c r="L368" s="235"/>
      <c r="M368" s="236" t="s">
        <v>1</v>
      </c>
      <c r="N368" s="237" t="s">
        <v>45</v>
      </c>
      <c r="O368" s="70"/>
      <c r="P368" s="196">
        <f>O368*H368</f>
        <v>0</v>
      </c>
      <c r="Q368" s="196">
        <v>1.7000000000000001E-4</v>
      </c>
      <c r="R368" s="196">
        <f>Q368*H368</f>
        <v>1.3053790000000003E-2</v>
      </c>
      <c r="S368" s="196">
        <v>0</v>
      </c>
      <c r="T368" s="197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8" t="s">
        <v>277</v>
      </c>
      <c r="AT368" s="198" t="s">
        <v>274</v>
      </c>
      <c r="AU368" s="198" t="s">
        <v>90</v>
      </c>
      <c r="AY368" s="16" t="s">
        <v>138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6" t="s">
        <v>88</v>
      </c>
      <c r="BK368" s="199">
        <f>ROUND(I368*H368,2)</f>
        <v>0</v>
      </c>
      <c r="BL368" s="16" t="s">
        <v>190</v>
      </c>
      <c r="BM368" s="198" t="s">
        <v>533</v>
      </c>
    </row>
    <row r="369" spans="1:65" s="2" customFormat="1" ht="11.25" x14ac:dyDescent="0.2">
      <c r="A369" s="33"/>
      <c r="B369" s="34"/>
      <c r="C369" s="35"/>
      <c r="D369" s="200" t="s">
        <v>147</v>
      </c>
      <c r="E369" s="35"/>
      <c r="F369" s="201" t="s">
        <v>532</v>
      </c>
      <c r="G369" s="35"/>
      <c r="H369" s="35"/>
      <c r="I369" s="202"/>
      <c r="J369" s="35"/>
      <c r="K369" s="35"/>
      <c r="L369" s="38"/>
      <c r="M369" s="203"/>
      <c r="N369" s="204"/>
      <c r="O369" s="70"/>
      <c r="P369" s="70"/>
      <c r="Q369" s="70"/>
      <c r="R369" s="70"/>
      <c r="S369" s="70"/>
      <c r="T369" s="71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6" t="s">
        <v>147</v>
      </c>
      <c r="AU369" s="16" t="s">
        <v>90</v>
      </c>
    </row>
    <row r="370" spans="1:65" s="13" customFormat="1" ht="11.25" x14ac:dyDescent="0.2">
      <c r="B370" s="205"/>
      <c r="C370" s="206"/>
      <c r="D370" s="200" t="s">
        <v>149</v>
      </c>
      <c r="E370" s="206"/>
      <c r="F370" s="208" t="s">
        <v>534</v>
      </c>
      <c r="G370" s="206"/>
      <c r="H370" s="209">
        <v>76.787000000000006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149</v>
      </c>
      <c r="AU370" s="215" t="s">
        <v>90</v>
      </c>
      <c r="AV370" s="13" t="s">
        <v>90</v>
      </c>
      <c r="AW370" s="13" t="s">
        <v>4</v>
      </c>
      <c r="AX370" s="13" t="s">
        <v>88</v>
      </c>
      <c r="AY370" s="215" t="s">
        <v>138</v>
      </c>
    </row>
    <row r="371" spans="1:65" s="2" customFormat="1" ht="33" customHeight="1" x14ac:dyDescent="0.2">
      <c r="A371" s="33"/>
      <c r="B371" s="34"/>
      <c r="C371" s="186" t="s">
        <v>535</v>
      </c>
      <c r="D371" s="186" t="s">
        <v>141</v>
      </c>
      <c r="E371" s="187" t="s">
        <v>536</v>
      </c>
      <c r="F371" s="188" t="s">
        <v>537</v>
      </c>
      <c r="G371" s="189" t="s">
        <v>162</v>
      </c>
      <c r="H371" s="190">
        <v>68.346000000000004</v>
      </c>
      <c r="I371" s="191"/>
      <c r="J371" s="192">
        <f>ROUND(I371*H371,2)</f>
        <v>0</v>
      </c>
      <c r="K371" s="193"/>
      <c r="L371" s="38"/>
      <c r="M371" s="194" t="s">
        <v>1</v>
      </c>
      <c r="N371" s="195" t="s">
        <v>45</v>
      </c>
      <c r="O371" s="70"/>
      <c r="P371" s="196">
        <f>O371*H371</f>
        <v>0</v>
      </c>
      <c r="Q371" s="196">
        <v>1.315E-2</v>
      </c>
      <c r="R371" s="196">
        <f>Q371*H371</f>
        <v>0.8987499000000001</v>
      </c>
      <c r="S371" s="196">
        <v>0</v>
      </c>
      <c r="T371" s="197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98" t="s">
        <v>190</v>
      </c>
      <c r="AT371" s="198" t="s">
        <v>141</v>
      </c>
      <c r="AU371" s="198" t="s">
        <v>90</v>
      </c>
      <c r="AY371" s="16" t="s">
        <v>138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6" t="s">
        <v>88</v>
      </c>
      <c r="BK371" s="199">
        <f>ROUND(I371*H371,2)</f>
        <v>0</v>
      </c>
      <c r="BL371" s="16" t="s">
        <v>190</v>
      </c>
      <c r="BM371" s="198" t="s">
        <v>538</v>
      </c>
    </row>
    <row r="372" spans="1:65" s="2" customFormat="1" ht="29.25" x14ac:dyDescent="0.2">
      <c r="A372" s="33"/>
      <c r="B372" s="34"/>
      <c r="C372" s="35"/>
      <c r="D372" s="200" t="s">
        <v>147</v>
      </c>
      <c r="E372" s="35"/>
      <c r="F372" s="201" t="s">
        <v>539</v>
      </c>
      <c r="G372" s="35"/>
      <c r="H372" s="35"/>
      <c r="I372" s="202"/>
      <c r="J372" s="35"/>
      <c r="K372" s="35"/>
      <c r="L372" s="38"/>
      <c r="M372" s="203"/>
      <c r="N372" s="204"/>
      <c r="O372" s="70"/>
      <c r="P372" s="70"/>
      <c r="Q372" s="70"/>
      <c r="R372" s="70"/>
      <c r="S372" s="70"/>
      <c r="T372" s="71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147</v>
      </c>
      <c r="AU372" s="16" t="s">
        <v>90</v>
      </c>
    </row>
    <row r="373" spans="1:65" s="13" customFormat="1" ht="11.25" x14ac:dyDescent="0.2">
      <c r="B373" s="205"/>
      <c r="C373" s="206"/>
      <c r="D373" s="200" t="s">
        <v>149</v>
      </c>
      <c r="E373" s="207" t="s">
        <v>1</v>
      </c>
      <c r="F373" s="208" t="s">
        <v>528</v>
      </c>
      <c r="G373" s="206"/>
      <c r="H373" s="209">
        <v>51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149</v>
      </c>
      <c r="AU373" s="215" t="s">
        <v>90</v>
      </c>
      <c r="AV373" s="13" t="s">
        <v>90</v>
      </c>
      <c r="AW373" s="13" t="s">
        <v>35</v>
      </c>
      <c r="AX373" s="13" t="s">
        <v>80</v>
      </c>
      <c r="AY373" s="215" t="s">
        <v>138</v>
      </c>
    </row>
    <row r="374" spans="1:65" s="13" customFormat="1" ht="11.25" x14ac:dyDescent="0.2">
      <c r="B374" s="205"/>
      <c r="C374" s="206"/>
      <c r="D374" s="200" t="s">
        <v>149</v>
      </c>
      <c r="E374" s="207" t="s">
        <v>1</v>
      </c>
      <c r="F374" s="208" t="s">
        <v>529</v>
      </c>
      <c r="G374" s="206"/>
      <c r="H374" s="209">
        <v>17.346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149</v>
      </c>
      <c r="AU374" s="215" t="s">
        <v>90</v>
      </c>
      <c r="AV374" s="13" t="s">
        <v>90</v>
      </c>
      <c r="AW374" s="13" t="s">
        <v>35</v>
      </c>
      <c r="AX374" s="13" t="s">
        <v>80</v>
      </c>
      <c r="AY374" s="215" t="s">
        <v>138</v>
      </c>
    </row>
    <row r="375" spans="1:65" s="14" customFormat="1" ht="11.25" x14ac:dyDescent="0.2">
      <c r="B375" s="216"/>
      <c r="C375" s="217"/>
      <c r="D375" s="200" t="s">
        <v>149</v>
      </c>
      <c r="E375" s="218" t="s">
        <v>1</v>
      </c>
      <c r="F375" s="219" t="s">
        <v>153</v>
      </c>
      <c r="G375" s="217"/>
      <c r="H375" s="220">
        <v>68.346000000000004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149</v>
      </c>
      <c r="AU375" s="226" t="s">
        <v>90</v>
      </c>
      <c r="AV375" s="14" t="s">
        <v>145</v>
      </c>
      <c r="AW375" s="14" t="s">
        <v>35</v>
      </c>
      <c r="AX375" s="14" t="s">
        <v>88</v>
      </c>
      <c r="AY375" s="226" t="s">
        <v>138</v>
      </c>
    </row>
    <row r="376" spans="1:65" s="2" customFormat="1" ht="24.2" customHeight="1" x14ac:dyDescent="0.2">
      <c r="A376" s="33"/>
      <c r="B376" s="34"/>
      <c r="C376" s="186" t="s">
        <v>540</v>
      </c>
      <c r="D376" s="186" t="s">
        <v>141</v>
      </c>
      <c r="E376" s="187" t="s">
        <v>541</v>
      </c>
      <c r="F376" s="188" t="s">
        <v>542</v>
      </c>
      <c r="G376" s="189" t="s">
        <v>180</v>
      </c>
      <c r="H376" s="190">
        <v>0.91200000000000003</v>
      </c>
      <c r="I376" s="191"/>
      <c r="J376" s="192">
        <f>ROUND(I376*H376,2)</f>
        <v>0</v>
      </c>
      <c r="K376" s="193"/>
      <c r="L376" s="38"/>
      <c r="M376" s="194" t="s">
        <v>1</v>
      </c>
      <c r="N376" s="195" t="s">
        <v>45</v>
      </c>
      <c r="O376" s="70"/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98" t="s">
        <v>190</v>
      </c>
      <c r="AT376" s="198" t="s">
        <v>141</v>
      </c>
      <c r="AU376" s="198" t="s">
        <v>90</v>
      </c>
      <c r="AY376" s="16" t="s">
        <v>138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6" t="s">
        <v>88</v>
      </c>
      <c r="BK376" s="199">
        <f>ROUND(I376*H376,2)</f>
        <v>0</v>
      </c>
      <c r="BL376" s="16" t="s">
        <v>190</v>
      </c>
      <c r="BM376" s="198" t="s">
        <v>543</v>
      </c>
    </row>
    <row r="377" spans="1:65" s="2" customFormat="1" ht="39" x14ac:dyDescent="0.2">
      <c r="A377" s="33"/>
      <c r="B377" s="34"/>
      <c r="C377" s="35"/>
      <c r="D377" s="200" t="s">
        <v>147</v>
      </c>
      <c r="E377" s="35"/>
      <c r="F377" s="201" t="s">
        <v>544</v>
      </c>
      <c r="G377" s="35"/>
      <c r="H377" s="35"/>
      <c r="I377" s="202"/>
      <c r="J377" s="35"/>
      <c r="K377" s="35"/>
      <c r="L377" s="38"/>
      <c r="M377" s="203"/>
      <c r="N377" s="204"/>
      <c r="O377" s="70"/>
      <c r="P377" s="70"/>
      <c r="Q377" s="70"/>
      <c r="R377" s="70"/>
      <c r="S377" s="70"/>
      <c r="T377" s="71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147</v>
      </c>
      <c r="AU377" s="16" t="s">
        <v>90</v>
      </c>
    </row>
    <row r="378" spans="1:65" s="12" customFormat="1" ht="22.9" customHeight="1" x14ac:dyDescent="0.2">
      <c r="B378" s="170"/>
      <c r="C378" s="171"/>
      <c r="D378" s="172" t="s">
        <v>79</v>
      </c>
      <c r="E378" s="184" t="s">
        <v>545</v>
      </c>
      <c r="F378" s="184" t="s">
        <v>546</v>
      </c>
      <c r="G378" s="171"/>
      <c r="H378" s="171"/>
      <c r="I378" s="174"/>
      <c r="J378" s="185">
        <f>BK378</f>
        <v>0</v>
      </c>
      <c r="K378" s="171"/>
      <c r="L378" s="176"/>
      <c r="M378" s="177"/>
      <c r="N378" s="178"/>
      <c r="O378" s="178"/>
      <c r="P378" s="179">
        <f>SUM(P379:P401)</f>
        <v>0</v>
      </c>
      <c r="Q378" s="178"/>
      <c r="R378" s="179">
        <f>SUM(R379:R401)</f>
        <v>0.13947979999999999</v>
      </c>
      <c r="S378" s="178"/>
      <c r="T378" s="180">
        <f>SUM(T379:T401)</f>
        <v>9.9468000000000001E-2</v>
      </c>
      <c r="AR378" s="181" t="s">
        <v>90</v>
      </c>
      <c r="AT378" s="182" t="s">
        <v>79</v>
      </c>
      <c r="AU378" s="182" t="s">
        <v>88</v>
      </c>
      <c r="AY378" s="181" t="s">
        <v>138</v>
      </c>
      <c r="BK378" s="183">
        <f>SUM(BK379:BK401)</f>
        <v>0</v>
      </c>
    </row>
    <row r="379" spans="1:65" s="2" customFormat="1" ht="16.5" customHeight="1" x14ac:dyDescent="0.2">
      <c r="A379" s="33"/>
      <c r="B379" s="34"/>
      <c r="C379" s="186" t="s">
        <v>547</v>
      </c>
      <c r="D379" s="186" t="s">
        <v>141</v>
      </c>
      <c r="E379" s="187" t="s">
        <v>548</v>
      </c>
      <c r="F379" s="188" t="s">
        <v>549</v>
      </c>
      <c r="G379" s="189" t="s">
        <v>173</v>
      </c>
      <c r="H379" s="190">
        <v>3.4</v>
      </c>
      <c r="I379" s="191"/>
      <c r="J379" s="192">
        <f>ROUND(I379*H379,2)</f>
        <v>0</v>
      </c>
      <c r="K379" s="193"/>
      <c r="L379" s="38"/>
      <c r="M379" s="194" t="s">
        <v>1</v>
      </c>
      <c r="N379" s="195" t="s">
        <v>45</v>
      </c>
      <c r="O379" s="70"/>
      <c r="P379" s="196">
        <f>O379*H379</f>
        <v>0</v>
      </c>
      <c r="Q379" s="196">
        <v>0</v>
      </c>
      <c r="R379" s="196">
        <f>Q379*H379</f>
        <v>0</v>
      </c>
      <c r="S379" s="196">
        <v>1.75E-3</v>
      </c>
      <c r="T379" s="197">
        <f>S379*H379</f>
        <v>5.9499999999999996E-3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98" t="s">
        <v>190</v>
      </c>
      <c r="AT379" s="198" t="s">
        <v>141</v>
      </c>
      <c r="AU379" s="198" t="s">
        <v>90</v>
      </c>
      <c r="AY379" s="16" t="s">
        <v>138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6" t="s">
        <v>88</v>
      </c>
      <c r="BK379" s="199">
        <f>ROUND(I379*H379,2)</f>
        <v>0</v>
      </c>
      <c r="BL379" s="16" t="s">
        <v>190</v>
      </c>
      <c r="BM379" s="198" t="s">
        <v>550</v>
      </c>
    </row>
    <row r="380" spans="1:65" s="2" customFormat="1" ht="11.25" x14ac:dyDescent="0.2">
      <c r="A380" s="33"/>
      <c r="B380" s="34"/>
      <c r="C380" s="35"/>
      <c r="D380" s="200" t="s">
        <v>147</v>
      </c>
      <c r="E380" s="35"/>
      <c r="F380" s="201" t="s">
        <v>551</v>
      </c>
      <c r="G380" s="35"/>
      <c r="H380" s="35"/>
      <c r="I380" s="202"/>
      <c r="J380" s="35"/>
      <c r="K380" s="35"/>
      <c r="L380" s="38"/>
      <c r="M380" s="203"/>
      <c r="N380" s="204"/>
      <c r="O380" s="70"/>
      <c r="P380" s="70"/>
      <c r="Q380" s="70"/>
      <c r="R380" s="70"/>
      <c r="S380" s="70"/>
      <c r="T380" s="71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6" t="s">
        <v>147</v>
      </c>
      <c r="AU380" s="16" t="s">
        <v>90</v>
      </c>
    </row>
    <row r="381" spans="1:65" s="13" customFormat="1" ht="11.25" x14ac:dyDescent="0.2">
      <c r="B381" s="205"/>
      <c r="C381" s="206"/>
      <c r="D381" s="200" t="s">
        <v>149</v>
      </c>
      <c r="E381" s="207" t="s">
        <v>1</v>
      </c>
      <c r="F381" s="208" t="s">
        <v>552</v>
      </c>
      <c r="G381" s="206"/>
      <c r="H381" s="209">
        <v>3.4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149</v>
      </c>
      <c r="AU381" s="215" t="s">
        <v>90</v>
      </c>
      <c r="AV381" s="13" t="s">
        <v>90</v>
      </c>
      <c r="AW381" s="13" t="s">
        <v>35</v>
      </c>
      <c r="AX381" s="13" t="s">
        <v>88</v>
      </c>
      <c r="AY381" s="215" t="s">
        <v>138</v>
      </c>
    </row>
    <row r="382" spans="1:65" s="2" customFormat="1" ht="16.5" customHeight="1" x14ac:dyDescent="0.2">
      <c r="A382" s="33"/>
      <c r="B382" s="34"/>
      <c r="C382" s="186" t="s">
        <v>553</v>
      </c>
      <c r="D382" s="186" t="s">
        <v>141</v>
      </c>
      <c r="E382" s="187" t="s">
        <v>554</v>
      </c>
      <c r="F382" s="188" t="s">
        <v>555</v>
      </c>
      <c r="G382" s="189" t="s">
        <v>173</v>
      </c>
      <c r="H382" s="190">
        <v>22.33</v>
      </c>
      <c r="I382" s="191"/>
      <c r="J382" s="192">
        <f>ROUND(I382*H382,2)</f>
        <v>0</v>
      </c>
      <c r="K382" s="193"/>
      <c r="L382" s="38"/>
      <c r="M382" s="194" t="s">
        <v>1</v>
      </c>
      <c r="N382" s="195" t="s">
        <v>45</v>
      </c>
      <c r="O382" s="70"/>
      <c r="P382" s="196">
        <f>O382*H382</f>
        <v>0</v>
      </c>
      <c r="Q382" s="196">
        <v>0</v>
      </c>
      <c r="R382" s="196">
        <f>Q382*H382</f>
        <v>0</v>
      </c>
      <c r="S382" s="196">
        <v>2.5999999999999999E-3</v>
      </c>
      <c r="T382" s="197">
        <f>S382*H382</f>
        <v>5.8057999999999992E-2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8" t="s">
        <v>190</v>
      </c>
      <c r="AT382" s="198" t="s">
        <v>141</v>
      </c>
      <c r="AU382" s="198" t="s">
        <v>90</v>
      </c>
      <c r="AY382" s="16" t="s">
        <v>138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6" t="s">
        <v>88</v>
      </c>
      <c r="BK382" s="199">
        <f>ROUND(I382*H382,2)</f>
        <v>0</v>
      </c>
      <c r="BL382" s="16" t="s">
        <v>190</v>
      </c>
      <c r="BM382" s="198" t="s">
        <v>556</v>
      </c>
    </row>
    <row r="383" spans="1:65" s="2" customFormat="1" ht="11.25" x14ac:dyDescent="0.2">
      <c r="A383" s="33"/>
      <c r="B383" s="34"/>
      <c r="C383" s="35"/>
      <c r="D383" s="200" t="s">
        <v>147</v>
      </c>
      <c r="E383" s="35"/>
      <c r="F383" s="201" t="s">
        <v>557</v>
      </c>
      <c r="G383" s="35"/>
      <c r="H383" s="35"/>
      <c r="I383" s="202"/>
      <c r="J383" s="35"/>
      <c r="K383" s="35"/>
      <c r="L383" s="38"/>
      <c r="M383" s="203"/>
      <c r="N383" s="204"/>
      <c r="O383" s="70"/>
      <c r="P383" s="70"/>
      <c r="Q383" s="70"/>
      <c r="R383" s="70"/>
      <c r="S383" s="70"/>
      <c r="T383" s="71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147</v>
      </c>
      <c r="AU383" s="16" t="s">
        <v>90</v>
      </c>
    </row>
    <row r="384" spans="1:65" s="13" customFormat="1" ht="11.25" x14ac:dyDescent="0.2">
      <c r="B384" s="205"/>
      <c r="C384" s="206"/>
      <c r="D384" s="200" t="s">
        <v>149</v>
      </c>
      <c r="E384" s="207" t="s">
        <v>1</v>
      </c>
      <c r="F384" s="208" t="s">
        <v>558</v>
      </c>
      <c r="G384" s="206"/>
      <c r="H384" s="209">
        <v>22.33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149</v>
      </c>
      <c r="AU384" s="215" t="s">
        <v>90</v>
      </c>
      <c r="AV384" s="13" t="s">
        <v>90</v>
      </c>
      <c r="AW384" s="13" t="s">
        <v>35</v>
      </c>
      <c r="AX384" s="13" t="s">
        <v>88</v>
      </c>
      <c r="AY384" s="215" t="s">
        <v>138</v>
      </c>
    </row>
    <row r="385" spans="1:65" s="2" customFormat="1" ht="16.5" customHeight="1" x14ac:dyDescent="0.2">
      <c r="A385" s="33"/>
      <c r="B385" s="34"/>
      <c r="C385" s="186" t="s">
        <v>559</v>
      </c>
      <c r="D385" s="186" t="s">
        <v>141</v>
      </c>
      <c r="E385" s="187" t="s">
        <v>560</v>
      </c>
      <c r="F385" s="188" t="s">
        <v>561</v>
      </c>
      <c r="G385" s="189" t="s">
        <v>173</v>
      </c>
      <c r="H385" s="190">
        <v>9</v>
      </c>
      <c r="I385" s="191"/>
      <c r="J385" s="192">
        <f>ROUND(I385*H385,2)</f>
        <v>0</v>
      </c>
      <c r="K385" s="193"/>
      <c r="L385" s="38"/>
      <c r="M385" s="194" t="s">
        <v>1</v>
      </c>
      <c r="N385" s="195" t="s">
        <v>45</v>
      </c>
      <c r="O385" s="70"/>
      <c r="P385" s="196">
        <f>O385*H385</f>
        <v>0</v>
      </c>
      <c r="Q385" s="196">
        <v>0</v>
      </c>
      <c r="R385" s="196">
        <f>Q385*H385</f>
        <v>0</v>
      </c>
      <c r="S385" s="196">
        <v>3.9399999999999999E-3</v>
      </c>
      <c r="T385" s="197">
        <f>S385*H385</f>
        <v>3.5459999999999998E-2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98" t="s">
        <v>190</v>
      </c>
      <c r="AT385" s="198" t="s">
        <v>141</v>
      </c>
      <c r="AU385" s="198" t="s">
        <v>90</v>
      </c>
      <c r="AY385" s="16" t="s">
        <v>138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6" t="s">
        <v>88</v>
      </c>
      <c r="BK385" s="199">
        <f>ROUND(I385*H385,2)</f>
        <v>0</v>
      </c>
      <c r="BL385" s="16" t="s">
        <v>190</v>
      </c>
      <c r="BM385" s="198" t="s">
        <v>562</v>
      </c>
    </row>
    <row r="386" spans="1:65" s="2" customFormat="1" ht="11.25" x14ac:dyDescent="0.2">
      <c r="A386" s="33"/>
      <c r="B386" s="34"/>
      <c r="C386" s="35"/>
      <c r="D386" s="200" t="s">
        <v>147</v>
      </c>
      <c r="E386" s="35"/>
      <c r="F386" s="201" t="s">
        <v>563</v>
      </c>
      <c r="G386" s="35"/>
      <c r="H386" s="35"/>
      <c r="I386" s="202"/>
      <c r="J386" s="35"/>
      <c r="K386" s="35"/>
      <c r="L386" s="38"/>
      <c r="M386" s="203"/>
      <c r="N386" s="204"/>
      <c r="O386" s="70"/>
      <c r="P386" s="70"/>
      <c r="Q386" s="70"/>
      <c r="R386" s="70"/>
      <c r="S386" s="70"/>
      <c r="T386" s="71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6" t="s">
        <v>147</v>
      </c>
      <c r="AU386" s="16" t="s">
        <v>90</v>
      </c>
    </row>
    <row r="387" spans="1:65" s="2" customFormat="1" ht="24.2" customHeight="1" x14ac:dyDescent="0.2">
      <c r="A387" s="33"/>
      <c r="B387" s="34"/>
      <c r="C387" s="186" t="s">
        <v>564</v>
      </c>
      <c r="D387" s="186" t="s">
        <v>141</v>
      </c>
      <c r="E387" s="187" t="s">
        <v>565</v>
      </c>
      <c r="F387" s="188" t="s">
        <v>566</v>
      </c>
      <c r="G387" s="189" t="s">
        <v>173</v>
      </c>
      <c r="H387" s="190">
        <v>23.5</v>
      </c>
      <c r="I387" s="191"/>
      <c r="J387" s="192">
        <f>ROUND(I387*H387,2)</f>
        <v>0</v>
      </c>
      <c r="K387" s="193"/>
      <c r="L387" s="38"/>
      <c r="M387" s="194" t="s">
        <v>1</v>
      </c>
      <c r="N387" s="195" t="s">
        <v>45</v>
      </c>
      <c r="O387" s="70"/>
      <c r="P387" s="196">
        <f>O387*H387</f>
        <v>0</v>
      </c>
      <c r="Q387" s="196">
        <v>2.3700000000000001E-3</v>
      </c>
      <c r="R387" s="196">
        <f>Q387*H387</f>
        <v>5.5695000000000001E-2</v>
      </c>
      <c r="S387" s="196">
        <v>0</v>
      </c>
      <c r="T387" s="197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8" t="s">
        <v>190</v>
      </c>
      <c r="AT387" s="198" t="s">
        <v>141</v>
      </c>
      <c r="AU387" s="198" t="s">
        <v>90</v>
      </c>
      <c r="AY387" s="16" t="s">
        <v>138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6" t="s">
        <v>88</v>
      </c>
      <c r="BK387" s="199">
        <f>ROUND(I387*H387,2)</f>
        <v>0</v>
      </c>
      <c r="BL387" s="16" t="s">
        <v>190</v>
      </c>
      <c r="BM387" s="198" t="s">
        <v>567</v>
      </c>
    </row>
    <row r="388" spans="1:65" s="2" customFormat="1" ht="19.5" x14ac:dyDescent="0.2">
      <c r="A388" s="33"/>
      <c r="B388" s="34"/>
      <c r="C388" s="35"/>
      <c r="D388" s="200" t="s">
        <v>147</v>
      </c>
      <c r="E388" s="35"/>
      <c r="F388" s="201" t="s">
        <v>568</v>
      </c>
      <c r="G388" s="35"/>
      <c r="H388" s="35"/>
      <c r="I388" s="202"/>
      <c r="J388" s="35"/>
      <c r="K388" s="35"/>
      <c r="L388" s="38"/>
      <c r="M388" s="203"/>
      <c r="N388" s="204"/>
      <c r="O388" s="70"/>
      <c r="P388" s="70"/>
      <c r="Q388" s="70"/>
      <c r="R388" s="70"/>
      <c r="S388" s="70"/>
      <c r="T388" s="71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147</v>
      </c>
      <c r="AU388" s="16" t="s">
        <v>90</v>
      </c>
    </row>
    <row r="389" spans="1:65" s="13" customFormat="1" ht="11.25" x14ac:dyDescent="0.2">
      <c r="B389" s="205"/>
      <c r="C389" s="206"/>
      <c r="D389" s="200" t="s">
        <v>149</v>
      </c>
      <c r="E389" s="207" t="s">
        <v>1</v>
      </c>
      <c r="F389" s="208" t="s">
        <v>569</v>
      </c>
      <c r="G389" s="206"/>
      <c r="H389" s="209">
        <v>23.5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149</v>
      </c>
      <c r="AU389" s="215" t="s">
        <v>90</v>
      </c>
      <c r="AV389" s="13" t="s">
        <v>90</v>
      </c>
      <c r="AW389" s="13" t="s">
        <v>35</v>
      </c>
      <c r="AX389" s="13" t="s">
        <v>88</v>
      </c>
      <c r="AY389" s="215" t="s">
        <v>138</v>
      </c>
    </row>
    <row r="390" spans="1:65" s="2" customFormat="1" ht="24.2" customHeight="1" x14ac:dyDescent="0.2">
      <c r="A390" s="33"/>
      <c r="B390" s="34"/>
      <c r="C390" s="186" t="s">
        <v>570</v>
      </c>
      <c r="D390" s="186" t="s">
        <v>141</v>
      </c>
      <c r="E390" s="187" t="s">
        <v>571</v>
      </c>
      <c r="F390" s="188" t="s">
        <v>572</v>
      </c>
      <c r="G390" s="189" t="s">
        <v>162</v>
      </c>
      <c r="H390" s="190">
        <v>1.44</v>
      </c>
      <c r="I390" s="191"/>
      <c r="J390" s="192">
        <f>ROUND(I390*H390,2)</f>
        <v>0</v>
      </c>
      <c r="K390" s="193"/>
      <c r="L390" s="38"/>
      <c r="M390" s="194" t="s">
        <v>1</v>
      </c>
      <c r="N390" s="195" t="s">
        <v>45</v>
      </c>
      <c r="O390" s="70"/>
      <c r="P390" s="196">
        <f>O390*H390</f>
        <v>0</v>
      </c>
      <c r="Q390" s="196">
        <v>5.9199999999999999E-3</v>
      </c>
      <c r="R390" s="196">
        <f>Q390*H390</f>
        <v>8.524799999999999E-3</v>
      </c>
      <c r="S390" s="196">
        <v>0</v>
      </c>
      <c r="T390" s="19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8" t="s">
        <v>190</v>
      </c>
      <c r="AT390" s="198" t="s">
        <v>141</v>
      </c>
      <c r="AU390" s="198" t="s">
        <v>90</v>
      </c>
      <c r="AY390" s="16" t="s">
        <v>138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6" t="s">
        <v>88</v>
      </c>
      <c r="BK390" s="199">
        <f>ROUND(I390*H390,2)</f>
        <v>0</v>
      </c>
      <c r="BL390" s="16" t="s">
        <v>190</v>
      </c>
      <c r="BM390" s="198" t="s">
        <v>573</v>
      </c>
    </row>
    <row r="391" spans="1:65" s="2" customFormat="1" ht="19.5" x14ac:dyDescent="0.2">
      <c r="A391" s="33"/>
      <c r="B391" s="34"/>
      <c r="C391" s="35"/>
      <c r="D391" s="200" t="s">
        <v>147</v>
      </c>
      <c r="E391" s="35"/>
      <c r="F391" s="201" t="s">
        <v>574</v>
      </c>
      <c r="G391" s="35"/>
      <c r="H391" s="35"/>
      <c r="I391" s="202"/>
      <c r="J391" s="35"/>
      <c r="K391" s="35"/>
      <c r="L391" s="38"/>
      <c r="M391" s="203"/>
      <c r="N391" s="204"/>
      <c r="O391" s="70"/>
      <c r="P391" s="70"/>
      <c r="Q391" s="70"/>
      <c r="R391" s="70"/>
      <c r="S391" s="70"/>
      <c r="T391" s="71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6" t="s">
        <v>147</v>
      </c>
      <c r="AU391" s="16" t="s">
        <v>90</v>
      </c>
    </row>
    <row r="392" spans="1:65" s="13" customFormat="1" ht="11.25" x14ac:dyDescent="0.2">
      <c r="B392" s="205"/>
      <c r="C392" s="206"/>
      <c r="D392" s="200" t="s">
        <v>149</v>
      </c>
      <c r="E392" s="207" t="s">
        <v>1</v>
      </c>
      <c r="F392" s="208" t="s">
        <v>575</v>
      </c>
      <c r="G392" s="206"/>
      <c r="H392" s="209">
        <v>1.44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149</v>
      </c>
      <c r="AU392" s="215" t="s">
        <v>90</v>
      </c>
      <c r="AV392" s="13" t="s">
        <v>90</v>
      </c>
      <c r="AW392" s="13" t="s">
        <v>35</v>
      </c>
      <c r="AX392" s="13" t="s">
        <v>88</v>
      </c>
      <c r="AY392" s="215" t="s">
        <v>138</v>
      </c>
    </row>
    <row r="393" spans="1:65" s="2" customFormat="1" ht="24.2" customHeight="1" x14ac:dyDescent="0.2">
      <c r="A393" s="33"/>
      <c r="B393" s="34"/>
      <c r="C393" s="186" t="s">
        <v>576</v>
      </c>
      <c r="D393" s="186" t="s">
        <v>141</v>
      </c>
      <c r="E393" s="187" t="s">
        <v>577</v>
      </c>
      <c r="F393" s="188" t="s">
        <v>578</v>
      </c>
      <c r="G393" s="189" t="s">
        <v>173</v>
      </c>
      <c r="H393" s="190">
        <v>23.5</v>
      </c>
      <c r="I393" s="191"/>
      <c r="J393" s="192">
        <f>ROUND(I393*H393,2)</f>
        <v>0</v>
      </c>
      <c r="K393" s="193"/>
      <c r="L393" s="38"/>
      <c r="M393" s="194" t="s">
        <v>1</v>
      </c>
      <c r="N393" s="195" t="s">
        <v>45</v>
      </c>
      <c r="O393" s="70"/>
      <c r="P393" s="196">
        <f>O393*H393</f>
        <v>0</v>
      </c>
      <c r="Q393" s="196">
        <v>2.7399999999999998E-3</v>
      </c>
      <c r="R393" s="196">
        <f>Q393*H393</f>
        <v>6.4389999999999989E-2</v>
      </c>
      <c r="S393" s="196">
        <v>0</v>
      </c>
      <c r="T393" s="197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8" t="s">
        <v>190</v>
      </c>
      <c r="AT393" s="198" t="s">
        <v>141</v>
      </c>
      <c r="AU393" s="198" t="s">
        <v>90</v>
      </c>
      <c r="AY393" s="16" t="s">
        <v>138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6" t="s">
        <v>88</v>
      </c>
      <c r="BK393" s="199">
        <f>ROUND(I393*H393,2)</f>
        <v>0</v>
      </c>
      <c r="BL393" s="16" t="s">
        <v>190</v>
      </c>
      <c r="BM393" s="198" t="s">
        <v>579</v>
      </c>
    </row>
    <row r="394" spans="1:65" s="2" customFormat="1" ht="19.5" x14ac:dyDescent="0.2">
      <c r="A394" s="33"/>
      <c r="B394" s="34"/>
      <c r="C394" s="35"/>
      <c r="D394" s="200" t="s">
        <v>147</v>
      </c>
      <c r="E394" s="35"/>
      <c r="F394" s="201" t="s">
        <v>580</v>
      </c>
      <c r="G394" s="35"/>
      <c r="H394" s="35"/>
      <c r="I394" s="202"/>
      <c r="J394" s="35"/>
      <c r="K394" s="35"/>
      <c r="L394" s="38"/>
      <c r="M394" s="203"/>
      <c r="N394" s="204"/>
      <c r="O394" s="70"/>
      <c r="P394" s="70"/>
      <c r="Q394" s="70"/>
      <c r="R394" s="70"/>
      <c r="S394" s="70"/>
      <c r="T394" s="71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147</v>
      </c>
      <c r="AU394" s="16" t="s">
        <v>90</v>
      </c>
    </row>
    <row r="395" spans="1:65" s="13" customFormat="1" ht="11.25" x14ac:dyDescent="0.2">
      <c r="B395" s="205"/>
      <c r="C395" s="206"/>
      <c r="D395" s="200" t="s">
        <v>149</v>
      </c>
      <c r="E395" s="207" t="s">
        <v>1</v>
      </c>
      <c r="F395" s="208" t="s">
        <v>581</v>
      </c>
      <c r="G395" s="206"/>
      <c r="H395" s="209">
        <v>23.5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149</v>
      </c>
      <c r="AU395" s="215" t="s">
        <v>90</v>
      </c>
      <c r="AV395" s="13" t="s">
        <v>90</v>
      </c>
      <c r="AW395" s="13" t="s">
        <v>35</v>
      </c>
      <c r="AX395" s="13" t="s">
        <v>88</v>
      </c>
      <c r="AY395" s="215" t="s">
        <v>138</v>
      </c>
    </row>
    <row r="396" spans="1:65" s="2" customFormat="1" ht="24.2" customHeight="1" x14ac:dyDescent="0.2">
      <c r="A396" s="33"/>
      <c r="B396" s="34"/>
      <c r="C396" s="186" t="s">
        <v>582</v>
      </c>
      <c r="D396" s="186" t="s">
        <v>141</v>
      </c>
      <c r="E396" s="187" t="s">
        <v>583</v>
      </c>
      <c r="F396" s="188" t="s">
        <v>584</v>
      </c>
      <c r="G396" s="189" t="s">
        <v>212</v>
      </c>
      <c r="H396" s="190">
        <v>2</v>
      </c>
      <c r="I396" s="191"/>
      <c r="J396" s="192">
        <f>ROUND(I396*H396,2)</f>
        <v>0</v>
      </c>
      <c r="K396" s="193"/>
      <c r="L396" s="38"/>
      <c r="M396" s="194" t="s">
        <v>1</v>
      </c>
      <c r="N396" s="195" t="s">
        <v>45</v>
      </c>
      <c r="O396" s="70"/>
      <c r="P396" s="196">
        <f>O396*H396</f>
        <v>0</v>
      </c>
      <c r="Q396" s="196">
        <v>4.4000000000000002E-4</v>
      </c>
      <c r="R396" s="196">
        <f>Q396*H396</f>
        <v>8.8000000000000003E-4</v>
      </c>
      <c r="S396" s="196">
        <v>0</v>
      </c>
      <c r="T396" s="197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98" t="s">
        <v>190</v>
      </c>
      <c r="AT396" s="198" t="s">
        <v>141</v>
      </c>
      <c r="AU396" s="198" t="s">
        <v>90</v>
      </c>
      <c r="AY396" s="16" t="s">
        <v>138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6" t="s">
        <v>88</v>
      </c>
      <c r="BK396" s="199">
        <f>ROUND(I396*H396,2)</f>
        <v>0</v>
      </c>
      <c r="BL396" s="16" t="s">
        <v>190</v>
      </c>
      <c r="BM396" s="198" t="s">
        <v>585</v>
      </c>
    </row>
    <row r="397" spans="1:65" s="2" customFormat="1" ht="19.5" x14ac:dyDescent="0.2">
      <c r="A397" s="33"/>
      <c r="B397" s="34"/>
      <c r="C397" s="35"/>
      <c r="D397" s="200" t="s">
        <v>147</v>
      </c>
      <c r="E397" s="35"/>
      <c r="F397" s="201" t="s">
        <v>586</v>
      </c>
      <c r="G397" s="35"/>
      <c r="H397" s="35"/>
      <c r="I397" s="202"/>
      <c r="J397" s="35"/>
      <c r="K397" s="35"/>
      <c r="L397" s="38"/>
      <c r="M397" s="203"/>
      <c r="N397" s="204"/>
      <c r="O397" s="70"/>
      <c r="P397" s="70"/>
      <c r="Q397" s="70"/>
      <c r="R397" s="70"/>
      <c r="S397" s="70"/>
      <c r="T397" s="71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147</v>
      </c>
      <c r="AU397" s="16" t="s">
        <v>90</v>
      </c>
    </row>
    <row r="398" spans="1:65" s="13" customFormat="1" ht="11.25" x14ac:dyDescent="0.2">
      <c r="B398" s="205"/>
      <c r="C398" s="206"/>
      <c r="D398" s="200" t="s">
        <v>149</v>
      </c>
      <c r="E398" s="207" t="s">
        <v>1</v>
      </c>
      <c r="F398" s="208" t="s">
        <v>587</v>
      </c>
      <c r="G398" s="206"/>
      <c r="H398" s="209">
        <v>2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149</v>
      </c>
      <c r="AU398" s="215" t="s">
        <v>90</v>
      </c>
      <c r="AV398" s="13" t="s">
        <v>90</v>
      </c>
      <c r="AW398" s="13" t="s">
        <v>35</v>
      </c>
      <c r="AX398" s="13" t="s">
        <v>88</v>
      </c>
      <c r="AY398" s="215" t="s">
        <v>138</v>
      </c>
    </row>
    <row r="399" spans="1:65" s="2" customFormat="1" ht="24.2" customHeight="1" x14ac:dyDescent="0.2">
      <c r="A399" s="33"/>
      <c r="B399" s="34"/>
      <c r="C399" s="186" t="s">
        <v>588</v>
      </c>
      <c r="D399" s="186" t="s">
        <v>141</v>
      </c>
      <c r="E399" s="187" t="s">
        <v>589</v>
      </c>
      <c r="F399" s="188" t="s">
        <v>590</v>
      </c>
      <c r="G399" s="189" t="s">
        <v>173</v>
      </c>
      <c r="H399" s="190">
        <v>9</v>
      </c>
      <c r="I399" s="191"/>
      <c r="J399" s="192">
        <f>ROUND(I399*H399,2)</f>
        <v>0</v>
      </c>
      <c r="K399" s="193"/>
      <c r="L399" s="38"/>
      <c r="M399" s="194" t="s">
        <v>1</v>
      </c>
      <c r="N399" s="195" t="s">
        <v>45</v>
      </c>
      <c r="O399" s="70"/>
      <c r="P399" s="196">
        <f>O399*H399</f>
        <v>0</v>
      </c>
      <c r="Q399" s="196">
        <v>1.1100000000000001E-3</v>
      </c>
      <c r="R399" s="196">
        <f>Q399*H399</f>
        <v>9.9900000000000006E-3</v>
      </c>
      <c r="S399" s="196">
        <v>0</v>
      </c>
      <c r="T399" s="197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98" t="s">
        <v>190</v>
      </c>
      <c r="AT399" s="198" t="s">
        <v>141</v>
      </c>
      <c r="AU399" s="198" t="s">
        <v>90</v>
      </c>
      <c r="AY399" s="16" t="s">
        <v>138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6" t="s">
        <v>88</v>
      </c>
      <c r="BK399" s="199">
        <f>ROUND(I399*H399,2)</f>
        <v>0</v>
      </c>
      <c r="BL399" s="16" t="s">
        <v>190</v>
      </c>
      <c r="BM399" s="198" t="s">
        <v>591</v>
      </c>
    </row>
    <row r="400" spans="1:65" s="2" customFormat="1" ht="19.5" x14ac:dyDescent="0.2">
      <c r="A400" s="33"/>
      <c r="B400" s="34"/>
      <c r="C400" s="35"/>
      <c r="D400" s="200" t="s">
        <v>147</v>
      </c>
      <c r="E400" s="35"/>
      <c r="F400" s="201" t="s">
        <v>592</v>
      </c>
      <c r="G400" s="35"/>
      <c r="H400" s="35"/>
      <c r="I400" s="202"/>
      <c r="J400" s="35"/>
      <c r="K400" s="35"/>
      <c r="L400" s="38"/>
      <c r="M400" s="203"/>
      <c r="N400" s="204"/>
      <c r="O400" s="70"/>
      <c r="P400" s="70"/>
      <c r="Q400" s="70"/>
      <c r="R400" s="70"/>
      <c r="S400" s="70"/>
      <c r="T400" s="71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6" t="s">
        <v>147</v>
      </c>
      <c r="AU400" s="16" t="s">
        <v>90</v>
      </c>
    </row>
    <row r="401" spans="1:65" s="13" customFormat="1" ht="11.25" x14ac:dyDescent="0.2">
      <c r="B401" s="205"/>
      <c r="C401" s="206"/>
      <c r="D401" s="200" t="s">
        <v>149</v>
      </c>
      <c r="E401" s="207" t="s">
        <v>1</v>
      </c>
      <c r="F401" s="208" t="s">
        <v>593</v>
      </c>
      <c r="G401" s="206"/>
      <c r="H401" s="209">
        <v>9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149</v>
      </c>
      <c r="AU401" s="215" t="s">
        <v>90</v>
      </c>
      <c r="AV401" s="13" t="s">
        <v>90</v>
      </c>
      <c r="AW401" s="13" t="s">
        <v>35</v>
      </c>
      <c r="AX401" s="13" t="s">
        <v>88</v>
      </c>
      <c r="AY401" s="215" t="s">
        <v>138</v>
      </c>
    </row>
    <row r="402" spans="1:65" s="12" customFormat="1" ht="22.9" customHeight="1" x14ac:dyDescent="0.2">
      <c r="B402" s="170"/>
      <c r="C402" s="171"/>
      <c r="D402" s="172" t="s">
        <v>79</v>
      </c>
      <c r="E402" s="184" t="s">
        <v>594</v>
      </c>
      <c r="F402" s="184" t="s">
        <v>595</v>
      </c>
      <c r="G402" s="171"/>
      <c r="H402" s="171"/>
      <c r="I402" s="174"/>
      <c r="J402" s="185">
        <f>BK402</f>
        <v>0</v>
      </c>
      <c r="K402" s="171"/>
      <c r="L402" s="176"/>
      <c r="M402" s="177"/>
      <c r="N402" s="178"/>
      <c r="O402" s="178"/>
      <c r="P402" s="179">
        <f>SUM(P403:P462)</f>
        <v>0</v>
      </c>
      <c r="Q402" s="178"/>
      <c r="R402" s="179">
        <f>SUM(R403:R462)</f>
        <v>5.4034504700000001</v>
      </c>
      <c r="S402" s="178"/>
      <c r="T402" s="180">
        <f>SUM(T403:T462)</f>
        <v>4.7169999999999996</v>
      </c>
      <c r="AR402" s="181" t="s">
        <v>90</v>
      </c>
      <c r="AT402" s="182" t="s">
        <v>79</v>
      </c>
      <c r="AU402" s="182" t="s">
        <v>88</v>
      </c>
      <c r="AY402" s="181" t="s">
        <v>138</v>
      </c>
      <c r="BK402" s="183">
        <f>SUM(BK403:BK462)</f>
        <v>0</v>
      </c>
    </row>
    <row r="403" spans="1:65" s="2" customFormat="1" ht="24.2" customHeight="1" x14ac:dyDescent="0.2">
      <c r="A403" s="33"/>
      <c r="B403" s="34"/>
      <c r="C403" s="186" t="s">
        <v>596</v>
      </c>
      <c r="D403" s="186" t="s">
        <v>141</v>
      </c>
      <c r="E403" s="187" t="s">
        <v>597</v>
      </c>
      <c r="F403" s="188" t="s">
        <v>598</v>
      </c>
      <c r="G403" s="189" t="s">
        <v>162</v>
      </c>
      <c r="H403" s="190">
        <v>106</v>
      </c>
      <c r="I403" s="191"/>
      <c r="J403" s="192">
        <f>ROUND(I403*H403,2)</f>
        <v>0</v>
      </c>
      <c r="K403" s="193"/>
      <c r="L403" s="38"/>
      <c r="M403" s="194" t="s">
        <v>1</v>
      </c>
      <c r="N403" s="195" t="s">
        <v>45</v>
      </c>
      <c r="O403" s="70"/>
      <c r="P403" s="196">
        <f>O403*H403</f>
        <v>0</v>
      </c>
      <c r="Q403" s="196">
        <v>0</v>
      </c>
      <c r="R403" s="196">
        <f>Q403*H403</f>
        <v>0</v>
      </c>
      <c r="S403" s="196">
        <v>4.4499999999999998E-2</v>
      </c>
      <c r="T403" s="197">
        <f>S403*H403</f>
        <v>4.7169999999999996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98" t="s">
        <v>190</v>
      </c>
      <c r="AT403" s="198" t="s">
        <v>141</v>
      </c>
      <c r="AU403" s="198" t="s">
        <v>90</v>
      </c>
      <c r="AY403" s="16" t="s">
        <v>138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6" t="s">
        <v>88</v>
      </c>
      <c r="BK403" s="199">
        <f>ROUND(I403*H403,2)</f>
        <v>0</v>
      </c>
      <c r="BL403" s="16" t="s">
        <v>190</v>
      </c>
      <c r="BM403" s="198" t="s">
        <v>599</v>
      </c>
    </row>
    <row r="404" spans="1:65" s="2" customFormat="1" ht="19.5" x14ac:dyDescent="0.2">
      <c r="A404" s="33"/>
      <c r="B404" s="34"/>
      <c r="C404" s="35"/>
      <c r="D404" s="200" t="s">
        <v>147</v>
      </c>
      <c r="E404" s="35"/>
      <c r="F404" s="201" t="s">
        <v>600</v>
      </c>
      <c r="G404" s="35"/>
      <c r="H404" s="35"/>
      <c r="I404" s="202"/>
      <c r="J404" s="35"/>
      <c r="K404" s="35"/>
      <c r="L404" s="38"/>
      <c r="M404" s="203"/>
      <c r="N404" s="204"/>
      <c r="O404" s="70"/>
      <c r="P404" s="70"/>
      <c r="Q404" s="70"/>
      <c r="R404" s="70"/>
      <c r="S404" s="70"/>
      <c r="T404" s="71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6" t="s">
        <v>147</v>
      </c>
      <c r="AU404" s="16" t="s">
        <v>90</v>
      </c>
    </row>
    <row r="405" spans="1:65" s="2" customFormat="1" ht="24.2" customHeight="1" x14ac:dyDescent="0.2">
      <c r="A405" s="33"/>
      <c r="B405" s="34"/>
      <c r="C405" s="186" t="s">
        <v>601</v>
      </c>
      <c r="D405" s="186" t="s">
        <v>141</v>
      </c>
      <c r="E405" s="187" t="s">
        <v>602</v>
      </c>
      <c r="F405" s="188" t="s">
        <v>603</v>
      </c>
      <c r="G405" s="189" t="s">
        <v>162</v>
      </c>
      <c r="H405" s="190">
        <v>106</v>
      </c>
      <c r="I405" s="191"/>
      <c r="J405" s="192">
        <f>ROUND(I405*H405,2)</f>
        <v>0</v>
      </c>
      <c r="K405" s="193"/>
      <c r="L405" s="38"/>
      <c r="M405" s="194" t="s">
        <v>1</v>
      </c>
      <c r="N405" s="195" t="s">
        <v>45</v>
      </c>
      <c r="O405" s="70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8" t="s">
        <v>190</v>
      </c>
      <c r="AT405" s="198" t="s">
        <v>141</v>
      </c>
      <c r="AU405" s="198" t="s">
        <v>90</v>
      </c>
      <c r="AY405" s="16" t="s">
        <v>138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6" t="s">
        <v>88</v>
      </c>
      <c r="BK405" s="199">
        <f>ROUND(I405*H405,2)</f>
        <v>0</v>
      </c>
      <c r="BL405" s="16" t="s">
        <v>190</v>
      </c>
      <c r="BM405" s="198" t="s">
        <v>604</v>
      </c>
    </row>
    <row r="406" spans="1:65" s="2" customFormat="1" ht="19.5" x14ac:dyDescent="0.2">
      <c r="A406" s="33"/>
      <c r="B406" s="34"/>
      <c r="C406" s="35"/>
      <c r="D406" s="200" t="s">
        <v>147</v>
      </c>
      <c r="E406" s="35"/>
      <c r="F406" s="201" t="s">
        <v>605</v>
      </c>
      <c r="G406" s="35"/>
      <c r="H406" s="35"/>
      <c r="I406" s="202"/>
      <c r="J406" s="35"/>
      <c r="K406" s="35"/>
      <c r="L406" s="38"/>
      <c r="M406" s="203"/>
      <c r="N406" s="204"/>
      <c r="O406" s="70"/>
      <c r="P406" s="70"/>
      <c r="Q406" s="70"/>
      <c r="R406" s="70"/>
      <c r="S406" s="70"/>
      <c r="T406" s="71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147</v>
      </c>
      <c r="AU406" s="16" t="s">
        <v>90</v>
      </c>
    </row>
    <row r="407" spans="1:65" s="2" customFormat="1" ht="24.2" customHeight="1" x14ac:dyDescent="0.2">
      <c r="A407" s="33"/>
      <c r="B407" s="34"/>
      <c r="C407" s="186" t="s">
        <v>606</v>
      </c>
      <c r="D407" s="186" t="s">
        <v>141</v>
      </c>
      <c r="E407" s="187" t="s">
        <v>607</v>
      </c>
      <c r="F407" s="188" t="s">
        <v>608</v>
      </c>
      <c r="G407" s="189" t="s">
        <v>162</v>
      </c>
      <c r="H407" s="190">
        <v>106</v>
      </c>
      <c r="I407" s="191"/>
      <c r="J407" s="192">
        <f>ROUND(I407*H407,2)</f>
        <v>0</v>
      </c>
      <c r="K407" s="193"/>
      <c r="L407" s="38"/>
      <c r="M407" s="194" t="s">
        <v>1</v>
      </c>
      <c r="N407" s="195" t="s">
        <v>45</v>
      </c>
      <c r="O407" s="70"/>
      <c r="P407" s="196">
        <f>O407*H407</f>
        <v>0</v>
      </c>
      <c r="Q407" s="196">
        <v>4.4740000000000002E-2</v>
      </c>
      <c r="R407" s="196">
        <f>Q407*H407</f>
        <v>4.7424400000000002</v>
      </c>
      <c r="S407" s="196">
        <v>0</v>
      </c>
      <c r="T407" s="19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8" t="s">
        <v>190</v>
      </c>
      <c r="AT407" s="198" t="s">
        <v>141</v>
      </c>
      <c r="AU407" s="198" t="s">
        <v>90</v>
      </c>
      <c r="AY407" s="16" t="s">
        <v>138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6" t="s">
        <v>88</v>
      </c>
      <c r="BK407" s="199">
        <f>ROUND(I407*H407,2)</f>
        <v>0</v>
      </c>
      <c r="BL407" s="16" t="s">
        <v>190</v>
      </c>
      <c r="BM407" s="198" t="s">
        <v>609</v>
      </c>
    </row>
    <row r="408" spans="1:65" s="2" customFormat="1" ht="19.5" x14ac:dyDescent="0.2">
      <c r="A408" s="33"/>
      <c r="B408" s="34"/>
      <c r="C408" s="35"/>
      <c r="D408" s="200" t="s">
        <v>147</v>
      </c>
      <c r="E408" s="35"/>
      <c r="F408" s="201" t="s">
        <v>610</v>
      </c>
      <c r="G408" s="35"/>
      <c r="H408" s="35"/>
      <c r="I408" s="202"/>
      <c r="J408" s="35"/>
      <c r="K408" s="35"/>
      <c r="L408" s="38"/>
      <c r="M408" s="203"/>
      <c r="N408" s="204"/>
      <c r="O408" s="70"/>
      <c r="P408" s="70"/>
      <c r="Q408" s="70"/>
      <c r="R408" s="70"/>
      <c r="S408" s="70"/>
      <c r="T408" s="71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6" t="s">
        <v>147</v>
      </c>
      <c r="AU408" s="16" t="s">
        <v>90</v>
      </c>
    </row>
    <row r="409" spans="1:65" s="13" customFormat="1" ht="11.25" x14ac:dyDescent="0.2">
      <c r="B409" s="205"/>
      <c r="C409" s="206"/>
      <c r="D409" s="200" t="s">
        <v>149</v>
      </c>
      <c r="E409" s="207" t="s">
        <v>1</v>
      </c>
      <c r="F409" s="208" t="s">
        <v>611</v>
      </c>
      <c r="G409" s="206"/>
      <c r="H409" s="209">
        <v>106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149</v>
      </c>
      <c r="AU409" s="215" t="s">
        <v>90</v>
      </c>
      <c r="AV409" s="13" t="s">
        <v>90</v>
      </c>
      <c r="AW409" s="13" t="s">
        <v>35</v>
      </c>
      <c r="AX409" s="13" t="s">
        <v>88</v>
      </c>
      <c r="AY409" s="215" t="s">
        <v>138</v>
      </c>
    </row>
    <row r="410" spans="1:65" s="2" customFormat="1" ht="24.2" customHeight="1" x14ac:dyDescent="0.2">
      <c r="A410" s="33"/>
      <c r="B410" s="34"/>
      <c r="C410" s="227" t="s">
        <v>612</v>
      </c>
      <c r="D410" s="227" t="s">
        <v>274</v>
      </c>
      <c r="E410" s="228" t="s">
        <v>613</v>
      </c>
      <c r="F410" s="229" t="s">
        <v>614</v>
      </c>
      <c r="G410" s="230" t="s">
        <v>212</v>
      </c>
      <c r="H410" s="231">
        <v>30</v>
      </c>
      <c r="I410" s="232"/>
      <c r="J410" s="233">
        <f>ROUND(I410*H410,2)</f>
        <v>0</v>
      </c>
      <c r="K410" s="234"/>
      <c r="L410" s="235"/>
      <c r="M410" s="236" t="s">
        <v>1</v>
      </c>
      <c r="N410" s="237" t="s">
        <v>45</v>
      </c>
      <c r="O410" s="70"/>
      <c r="P410" s="196">
        <f>O410*H410</f>
        <v>0</v>
      </c>
      <c r="Q410" s="196">
        <v>4.1000000000000003E-3</v>
      </c>
      <c r="R410" s="196">
        <f>Q410*H410</f>
        <v>0.12300000000000001</v>
      </c>
      <c r="S410" s="196">
        <v>0</v>
      </c>
      <c r="T410" s="197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8" t="s">
        <v>277</v>
      </c>
      <c r="AT410" s="198" t="s">
        <v>274</v>
      </c>
      <c r="AU410" s="198" t="s">
        <v>90</v>
      </c>
      <c r="AY410" s="16" t="s">
        <v>138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6" t="s">
        <v>88</v>
      </c>
      <c r="BK410" s="199">
        <f>ROUND(I410*H410,2)</f>
        <v>0</v>
      </c>
      <c r="BL410" s="16" t="s">
        <v>190</v>
      </c>
      <c r="BM410" s="198" t="s">
        <v>615</v>
      </c>
    </row>
    <row r="411" spans="1:65" s="2" customFormat="1" ht="11.25" x14ac:dyDescent="0.2">
      <c r="A411" s="33"/>
      <c r="B411" s="34"/>
      <c r="C411" s="35"/>
      <c r="D411" s="200" t="s">
        <v>147</v>
      </c>
      <c r="E411" s="35"/>
      <c r="F411" s="201" t="s">
        <v>614</v>
      </c>
      <c r="G411" s="35"/>
      <c r="H411" s="35"/>
      <c r="I411" s="202"/>
      <c r="J411" s="35"/>
      <c r="K411" s="35"/>
      <c r="L411" s="38"/>
      <c r="M411" s="203"/>
      <c r="N411" s="204"/>
      <c r="O411" s="70"/>
      <c r="P411" s="70"/>
      <c r="Q411" s="70"/>
      <c r="R411" s="70"/>
      <c r="S411" s="70"/>
      <c r="T411" s="71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6" t="s">
        <v>147</v>
      </c>
      <c r="AU411" s="16" t="s">
        <v>90</v>
      </c>
    </row>
    <row r="412" spans="1:65" s="2" customFormat="1" ht="19.5" x14ac:dyDescent="0.2">
      <c r="A412" s="33"/>
      <c r="B412" s="34"/>
      <c r="C412" s="35"/>
      <c r="D412" s="200" t="s">
        <v>407</v>
      </c>
      <c r="E412" s="35"/>
      <c r="F412" s="238" t="s">
        <v>616</v>
      </c>
      <c r="G412" s="35"/>
      <c r="H412" s="35"/>
      <c r="I412" s="202"/>
      <c r="J412" s="35"/>
      <c r="K412" s="35"/>
      <c r="L412" s="38"/>
      <c r="M412" s="203"/>
      <c r="N412" s="204"/>
      <c r="O412" s="70"/>
      <c r="P412" s="70"/>
      <c r="Q412" s="70"/>
      <c r="R412" s="70"/>
      <c r="S412" s="70"/>
      <c r="T412" s="71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6" t="s">
        <v>407</v>
      </c>
      <c r="AU412" s="16" t="s">
        <v>90</v>
      </c>
    </row>
    <row r="413" spans="1:65" s="2" customFormat="1" ht="24.2" customHeight="1" x14ac:dyDescent="0.2">
      <c r="A413" s="33"/>
      <c r="B413" s="34"/>
      <c r="C413" s="227" t="s">
        <v>617</v>
      </c>
      <c r="D413" s="227" t="s">
        <v>274</v>
      </c>
      <c r="E413" s="228" t="s">
        <v>618</v>
      </c>
      <c r="F413" s="229" t="s">
        <v>619</v>
      </c>
      <c r="G413" s="230" t="s">
        <v>212</v>
      </c>
      <c r="H413" s="231">
        <v>1</v>
      </c>
      <c r="I413" s="232"/>
      <c r="J413" s="233">
        <f>ROUND(I413*H413,2)</f>
        <v>0</v>
      </c>
      <c r="K413" s="234"/>
      <c r="L413" s="235"/>
      <c r="M413" s="236" t="s">
        <v>1</v>
      </c>
      <c r="N413" s="237" t="s">
        <v>45</v>
      </c>
      <c r="O413" s="70"/>
      <c r="P413" s="196">
        <f>O413*H413</f>
        <v>0</v>
      </c>
      <c r="Q413" s="196">
        <v>7.1999999999999998E-3</v>
      </c>
      <c r="R413" s="196">
        <f>Q413*H413</f>
        <v>7.1999999999999998E-3</v>
      </c>
      <c r="S413" s="196">
        <v>0</v>
      </c>
      <c r="T413" s="197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98" t="s">
        <v>277</v>
      </c>
      <c r="AT413" s="198" t="s">
        <v>274</v>
      </c>
      <c r="AU413" s="198" t="s">
        <v>90</v>
      </c>
      <c r="AY413" s="16" t="s">
        <v>138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6" t="s">
        <v>88</v>
      </c>
      <c r="BK413" s="199">
        <f>ROUND(I413*H413,2)</f>
        <v>0</v>
      </c>
      <c r="BL413" s="16" t="s">
        <v>190</v>
      </c>
      <c r="BM413" s="198" t="s">
        <v>620</v>
      </c>
    </row>
    <row r="414" spans="1:65" s="2" customFormat="1" ht="11.25" x14ac:dyDescent="0.2">
      <c r="A414" s="33"/>
      <c r="B414" s="34"/>
      <c r="C414" s="35"/>
      <c r="D414" s="200" t="s">
        <v>147</v>
      </c>
      <c r="E414" s="35"/>
      <c r="F414" s="201" t="s">
        <v>619</v>
      </c>
      <c r="G414" s="35"/>
      <c r="H414" s="35"/>
      <c r="I414" s="202"/>
      <c r="J414" s="35"/>
      <c r="K414" s="35"/>
      <c r="L414" s="38"/>
      <c r="M414" s="203"/>
      <c r="N414" s="204"/>
      <c r="O414" s="70"/>
      <c r="P414" s="70"/>
      <c r="Q414" s="70"/>
      <c r="R414" s="70"/>
      <c r="S414" s="70"/>
      <c r="T414" s="71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6" t="s">
        <v>147</v>
      </c>
      <c r="AU414" s="16" t="s">
        <v>90</v>
      </c>
    </row>
    <row r="415" spans="1:65" s="2" customFormat="1" ht="19.5" x14ac:dyDescent="0.2">
      <c r="A415" s="33"/>
      <c r="B415" s="34"/>
      <c r="C415" s="35"/>
      <c r="D415" s="200" t="s">
        <v>407</v>
      </c>
      <c r="E415" s="35"/>
      <c r="F415" s="238" t="s">
        <v>616</v>
      </c>
      <c r="G415" s="35"/>
      <c r="H415" s="35"/>
      <c r="I415" s="202"/>
      <c r="J415" s="35"/>
      <c r="K415" s="35"/>
      <c r="L415" s="38"/>
      <c r="M415" s="203"/>
      <c r="N415" s="204"/>
      <c r="O415" s="70"/>
      <c r="P415" s="70"/>
      <c r="Q415" s="70"/>
      <c r="R415" s="70"/>
      <c r="S415" s="70"/>
      <c r="T415" s="71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6" t="s">
        <v>407</v>
      </c>
      <c r="AU415" s="16" t="s">
        <v>90</v>
      </c>
    </row>
    <row r="416" spans="1:65" s="2" customFormat="1" ht="24.2" customHeight="1" x14ac:dyDescent="0.2">
      <c r="A416" s="33"/>
      <c r="B416" s="34"/>
      <c r="C416" s="227" t="s">
        <v>621</v>
      </c>
      <c r="D416" s="227" t="s">
        <v>274</v>
      </c>
      <c r="E416" s="228" t="s">
        <v>622</v>
      </c>
      <c r="F416" s="229" t="s">
        <v>623</v>
      </c>
      <c r="G416" s="230" t="s">
        <v>212</v>
      </c>
      <c r="H416" s="231">
        <v>2</v>
      </c>
      <c r="I416" s="232"/>
      <c r="J416" s="233">
        <f>ROUND(I416*H416,2)</f>
        <v>0</v>
      </c>
      <c r="K416" s="234"/>
      <c r="L416" s="235"/>
      <c r="M416" s="236" t="s">
        <v>1</v>
      </c>
      <c r="N416" s="237" t="s">
        <v>45</v>
      </c>
      <c r="O416" s="70"/>
      <c r="P416" s="196">
        <f>O416*H416</f>
        <v>0</v>
      </c>
      <c r="Q416" s="196">
        <v>1.0200000000000001E-2</v>
      </c>
      <c r="R416" s="196">
        <f>Q416*H416</f>
        <v>2.0400000000000001E-2</v>
      </c>
      <c r="S416" s="196">
        <v>0</v>
      </c>
      <c r="T416" s="197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98" t="s">
        <v>277</v>
      </c>
      <c r="AT416" s="198" t="s">
        <v>274</v>
      </c>
      <c r="AU416" s="198" t="s">
        <v>90</v>
      </c>
      <c r="AY416" s="16" t="s">
        <v>138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6" t="s">
        <v>88</v>
      </c>
      <c r="BK416" s="199">
        <f>ROUND(I416*H416,2)</f>
        <v>0</v>
      </c>
      <c r="BL416" s="16" t="s">
        <v>190</v>
      </c>
      <c r="BM416" s="198" t="s">
        <v>624</v>
      </c>
    </row>
    <row r="417" spans="1:65" s="2" customFormat="1" ht="11.25" x14ac:dyDescent="0.2">
      <c r="A417" s="33"/>
      <c r="B417" s="34"/>
      <c r="C417" s="35"/>
      <c r="D417" s="200" t="s">
        <v>147</v>
      </c>
      <c r="E417" s="35"/>
      <c r="F417" s="201" t="s">
        <v>623</v>
      </c>
      <c r="G417" s="35"/>
      <c r="H417" s="35"/>
      <c r="I417" s="202"/>
      <c r="J417" s="35"/>
      <c r="K417" s="35"/>
      <c r="L417" s="38"/>
      <c r="M417" s="203"/>
      <c r="N417" s="204"/>
      <c r="O417" s="70"/>
      <c r="P417" s="70"/>
      <c r="Q417" s="70"/>
      <c r="R417" s="70"/>
      <c r="S417" s="70"/>
      <c r="T417" s="71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6" t="s">
        <v>147</v>
      </c>
      <c r="AU417" s="16" t="s">
        <v>90</v>
      </c>
    </row>
    <row r="418" spans="1:65" s="2" customFormat="1" ht="19.5" x14ac:dyDescent="0.2">
      <c r="A418" s="33"/>
      <c r="B418" s="34"/>
      <c r="C418" s="35"/>
      <c r="D418" s="200" t="s">
        <v>407</v>
      </c>
      <c r="E418" s="35"/>
      <c r="F418" s="238" t="s">
        <v>616</v>
      </c>
      <c r="G418" s="35"/>
      <c r="H418" s="35"/>
      <c r="I418" s="202"/>
      <c r="J418" s="35"/>
      <c r="K418" s="35"/>
      <c r="L418" s="38"/>
      <c r="M418" s="203"/>
      <c r="N418" s="204"/>
      <c r="O418" s="70"/>
      <c r="P418" s="70"/>
      <c r="Q418" s="70"/>
      <c r="R418" s="70"/>
      <c r="S418" s="70"/>
      <c r="T418" s="71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6" t="s">
        <v>407</v>
      </c>
      <c r="AU418" s="16" t="s">
        <v>90</v>
      </c>
    </row>
    <row r="419" spans="1:65" s="2" customFormat="1" ht="24.2" customHeight="1" x14ac:dyDescent="0.2">
      <c r="A419" s="33"/>
      <c r="B419" s="34"/>
      <c r="C419" s="186" t="s">
        <v>625</v>
      </c>
      <c r="D419" s="186" t="s">
        <v>141</v>
      </c>
      <c r="E419" s="187" t="s">
        <v>626</v>
      </c>
      <c r="F419" s="188" t="s">
        <v>627</v>
      </c>
      <c r="G419" s="189" t="s">
        <v>162</v>
      </c>
      <c r="H419" s="190">
        <v>106</v>
      </c>
      <c r="I419" s="191"/>
      <c r="J419" s="192">
        <f>ROUND(I419*H419,2)</f>
        <v>0</v>
      </c>
      <c r="K419" s="193"/>
      <c r="L419" s="38"/>
      <c r="M419" s="194" t="s">
        <v>1</v>
      </c>
      <c r="N419" s="195" t="s">
        <v>45</v>
      </c>
      <c r="O419" s="70"/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8" t="s">
        <v>190</v>
      </c>
      <c r="AT419" s="198" t="s">
        <v>141</v>
      </c>
      <c r="AU419" s="198" t="s">
        <v>90</v>
      </c>
      <c r="AY419" s="16" t="s">
        <v>138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6" t="s">
        <v>88</v>
      </c>
      <c r="BK419" s="199">
        <f>ROUND(I419*H419,2)</f>
        <v>0</v>
      </c>
      <c r="BL419" s="16" t="s">
        <v>190</v>
      </c>
      <c r="BM419" s="198" t="s">
        <v>628</v>
      </c>
    </row>
    <row r="420" spans="1:65" s="2" customFormat="1" ht="19.5" x14ac:dyDescent="0.2">
      <c r="A420" s="33"/>
      <c r="B420" s="34"/>
      <c r="C420" s="35"/>
      <c r="D420" s="200" t="s">
        <v>147</v>
      </c>
      <c r="E420" s="35"/>
      <c r="F420" s="201" t="s">
        <v>629</v>
      </c>
      <c r="G420" s="35"/>
      <c r="H420" s="35"/>
      <c r="I420" s="202"/>
      <c r="J420" s="35"/>
      <c r="K420" s="35"/>
      <c r="L420" s="38"/>
      <c r="M420" s="203"/>
      <c r="N420" s="204"/>
      <c r="O420" s="70"/>
      <c r="P420" s="70"/>
      <c r="Q420" s="70"/>
      <c r="R420" s="70"/>
      <c r="S420" s="70"/>
      <c r="T420" s="71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147</v>
      </c>
      <c r="AU420" s="16" t="s">
        <v>90</v>
      </c>
    </row>
    <row r="421" spans="1:65" s="13" customFormat="1" ht="11.25" x14ac:dyDescent="0.2">
      <c r="B421" s="205"/>
      <c r="C421" s="206"/>
      <c r="D421" s="200" t="s">
        <v>149</v>
      </c>
      <c r="E421" s="207" t="s">
        <v>1</v>
      </c>
      <c r="F421" s="208" t="s">
        <v>611</v>
      </c>
      <c r="G421" s="206"/>
      <c r="H421" s="209">
        <v>106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149</v>
      </c>
      <c r="AU421" s="215" t="s">
        <v>90</v>
      </c>
      <c r="AV421" s="13" t="s">
        <v>90</v>
      </c>
      <c r="AW421" s="13" t="s">
        <v>35</v>
      </c>
      <c r="AX421" s="13" t="s">
        <v>88</v>
      </c>
      <c r="AY421" s="215" t="s">
        <v>138</v>
      </c>
    </row>
    <row r="422" spans="1:65" s="2" customFormat="1" ht="24.2" customHeight="1" x14ac:dyDescent="0.2">
      <c r="A422" s="33"/>
      <c r="B422" s="34"/>
      <c r="C422" s="186" t="s">
        <v>630</v>
      </c>
      <c r="D422" s="186" t="s">
        <v>141</v>
      </c>
      <c r="E422" s="187" t="s">
        <v>631</v>
      </c>
      <c r="F422" s="188" t="s">
        <v>632</v>
      </c>
      <c r="G422" s="189" t="s">
        <v>173</v>
      </c>
      <c r="H422" s="190">
        <v>23.5</v>
      </c>
      <c r="I422" s="191"/>
      <c r="J422" s="192">
        <f>ROUND(I422*H422,2)</f>
        <v>0</v>
      </c>
      <c r="K422" s="193"/>
      <c r="L422" s="38"/>
      <c r="M422" s="194" t="s">
        <v>1</v>
      </c>
      <c r="N422" s="195" t="s">
        <v>45</v>
      </c>
      <c r="O422" s="70"/>
      <c r="P422" s="196">
        <f>O422*H422</f>
        <v>0</v>
      </c>
      <c r="Q422" s="196">
        <v>2.0000000000000001E-4</v>
      </c>
      <c r="R422" s="196">
        <f>Q422*H422</f>
        <v>4.7000000000000002E-3</v>
      </c>
      <c r="S422" s="196">
        <v>0</v>
      </c>
      <c r="T422" s="197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98" t="s">
        <v>190</v>
      </c>
      <c r="AT422" s="198" t="s">
        <v>141</v>
      </c>
      <c r="AU422" s="198" t="s">
        <v>90</v>
      </c>
      <c r="AY422" s="16" t="s">
        <v>138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6" t="s">
        <v>88</v>
      </c>
      <c r="BK422" s="199">
        <f>ROUND(I422*H422,2)</f>
        <v>0</v>
      </c>
      <c r="BL422" s="16" t="s">
        <v>190</v>
      </c>
      <c r="BM422" s="198" t="s">
        <v>633</v>
      </c>
    </row>
    <row r="423" spans="1:65" s="2" customFormat="1" ht="19.5" x14ac:dyDescent="0.2">
      <c r="A423" s="33"/>
      <c r="B423" s="34"/>
      <c r="C423" s="35"/>
      <c r="D423" s="200" t="s">
        <v>147</v>
      </c>
      <c r="E423" s="35"/>
      <c r="F423" s="201" t="s">
        <v>634</v>
      </c>
      <c r="G423" s="35"/>
      <c r="H423" s="35"/>
      <c r="I423" s="202"/>
      <c r="J423" s="35"/>
      <c r="K423" s="35"/>
      <c r="L423" s="38"/>
      <c r="M423" s="203"/>
      <c r="N423" s="204"/>
      <c r="O423" s="70"/>
      <c r="P423" s="70"/>
      <c r="Q423" s="70"/>
      <c r="R423" s="70"/>
      <c r="S423" s="70"/>
      <c r="T423" s="71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6" t="s">
        <v>147</v>
      </c>
      <c r="AU423" s="16" t="s">
        <v>90</v>
      </c>
    </row>
    <row r="424" spans="1:65" s="13" customFormat="1" ht="11.25" x14ac:dyDescent="0.2">
      <c r="B424" s="205"/>
      <c r="C424" s="206"/>
      <c r="D424" s="200" t="s">
        <v>149</v>
      </c>
      <c r="E424" s="207" t="s">
        <v>1</v>
      </c>
      <c r="F424" s="208" t="s">
        <v>635</v>
      </c>
      <c r="G424" s="206"/>
      <c r="H424" s="209">
        <v>23.5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149</v>
      </c>
      <c r="AU424" s="215" t="s">
        <v>90</v>
      </c>
      <c r="AV424" s="13" t="s">
        <v>90</v>
      </c>
      <c r="AW424" s="13" t="s">
        <v>35</v>
      </c>
      <c r="AX424" s="13" t="s">
        <v>88</v>
      </c>
      <c r="AY424" s="215" t="s">
        <v>138</v>
      </c>
    </row>
    <row r="425" spans="1:65" s="2" customFormat="1" ht="33" customHeight="1" x14ac:dyDescent="0.2">
      <c r="A425" s="33"/>
      <c r="B425" s="34"/>
      <c r="C425" s="186" t="s">
        <v>636</v>
      </c>
      <c r="D425" s="186" t="s">
        <v>141</v>
      </c>
      <c r="E425" s="187" t="s">
        <v>637</v>
      </c>
      <c r="F425" s="188" t="s">
        <v>638</v>
      </c>
      <c r="G425" s="189" t="s">
        <v>173</v>
      </c>
      <c r="H425" s="190">
        <v>11.6</v>
      </c>
      <c r="I425" s="191"/>
      <c r="J425" s="192">
        <f>ROUND(I425*H425,2)</f>
        <v>0</v>
      </c>
      <c r="K425" s="193"/>
      <c r="L425" s="38"/>
      <c r="M425" s="194" t="s">
        <v>1</v>
      </c>
      <c r="N425" s="195" t="s">
        <v>45</v>
      </c>
      <c r="O425" s="70"/>
      <c r="P425" s="196">
        <f>O425*H425</f>
        <v>0</v>
      </c>
      <c r="Q425" s="196">
        <v>1.2959999999999999E-2</v>
      </c>
      <c r="R425" s="196">
        <f>Q425*H425</f>
        <v>0.150336</v>
      </c>
      <c r="S425" s="196">
        <v>0</v>
      </c>
      <c r="T425" s="197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98" t="s">
        <v>190</v>
      </c>
      <c r="AT425" s="198" t="s">
        <v>141</v>
      </c>
      <c r="AU425" s="198" t="s">
        <v>90</v>
      </c>
      <c r="AY425" s="16" t="s">
        <v>138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6" t="s">
        <v>88</v>
      </c>
      <c r="BK425" s="199">
        <f>ROUND(I425*H425,2)</f>
        <v>0</v>
      </c>
      <c r="BL425" s="16" t="s">
        <v>190</v>
      </c>
      <c r="BM425" s="198" t="s">
        <v>639</v>
      </c>
    </row>
    <row r="426" spans="1:65" s="2" customFormat="1" ht="19.5" x14ac:dyDescent="0.2">
      <c r="A426" s="33"/>
      <c r="B426" s="34"/>
      <c r="C426" s="35"/>
      <c r="D426" s="200" t="s">
        <v>147</v>
      </c>
      <c r="E426" s="35"/>
      <c r="F426" s="201" t="s">
        <v>640</v>
      </c>
      <c r="G426" s="35"/>
      <c r="H426" s="35"/>
      <c r="I426" s="202"/>
      <c r="J426" s="35"/>
      <c r="K426" s="35"/>
      <c r="L426" s="38"/>
      <c r="M426" s="203"/>
      <c r="N426" s="204"/>
      <c r="O426" s="70"/>
      <c r="P426" s="70"/>
      <c r="Q426" s="70"/>
      <c r="R426" s="70"/>
      <c r="S426" s="70"/>
      <c r="T426" s="71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6" t="s">
        <v>147</v>
      </c>
      <c r="AU426" s="16" t="s">
        <v>90</v>
      </c>
    </row>
    <row r="427" spans="1:65" s="13" customFormat="1" ht="11.25" x14ac:dyDescent="0.2">
      <c r="B427" s="205"/>
      <c r="C427" s="206"/>
      <c r="D427" s="200" t="s">
        <v>149</v>
      </c>
      <c r="E427" s="207" t="s">
        <v>1</v>
      </c>
      <c r="F427" s="208" t="s">
        <v>641</v>
      </c>
      <c r="G427" s="206"/>
      <c r="H427" s="209">
        <v>11.6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149</v>
      </c>
      <c r="AU427" s="215" t="s">
        <v>90</v>
      </c>
      <c r="AV427" s="13" t="s">
        <v>90</v>
      </c>
      <c r="AW427" s="13" t="s">
        <v>35</v>
      </c>
      <c r="AX427" s="13" t="s">
        <v>88</v>
      </c>
      <c r="AY427" s="215" t="s">
        <v>138</v>
      </c>
    </row>
    <row r="428" spans="1:65" s="2" customFormat="1" ht="24.2" customHeight="1" x14ac:dyDescent="0.2">
      <c r="A428" s="33"/>
      <c r="B428" s="34"/>
      <c r="C428" s="227" t="s">
        <v>642</v>
      </c>
      <c r="D428" s="227" t="s">
        <v>274</v>
      </c>
      <c r="E428" s="228" t="s">
        <v>643</v>
      </c>
      <c r="F428" s="229" t="s">
        <v>644</v>
      </c>
      <c r="G428" s="230" t="s">
        <v>212</v>
      </c>
      <c r="H428" s="231">
        <v>1</v>
      </c>
      <c r="I428" s="232"/>
      <c r="J428" s="233">
        <f>ROUND(I428*H428,2)</f>
        <v>0</v>
      </c>
      <c r="K428" s="234"/>
      <c r="L428" s="235"/>
      <c r="M428" s="236" t="s">
        <v>1</v>
      </c>
      <c r="N428" s="237" t="s">
        <v>45</v>
      </c>
      <c r="O428" s="70"/>
      <c r="P428" s="196">
        <f>O428*H428</f>
        <v>0</v>
      </c>
      <c r="Q428" s="196">
        <v>3.5000000000000001E-3</v>
      </c>
      <c r="R428" s="196">
        <f>Q428*H428</f>
        <v>3.5000000000000001E-3</v>
      </c>
      <c r="S428" s="196">
        <v>0</v>
      </c>
      <c r="T428" s="197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98" t="s">
        <v>277</v>
      </c>
      <c r="AT428" s="198" t="s">
        <v>274</v>
      </c>
      <c r="AU428" s="198" t="s">
        <v>90</v>
      </c>
      <c r="AY428" s="16" t="s">
        <v>138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6" t="s">
        <v>88</v>
      </c>
      <c r="BK428" s="199">
        <f>ROUND(I428*H428,2)</f>
        <v>0</v>
      </c>
      <c r="BL428" s="16" t="s">
        <v>190</v>
      </c>
      <c r="BM428" s="198" t="s">
        <v>645</v>
      </c>
    </row>
    <row r="429" spans="1:65" s="2" customFormat="1" ht="19.5" x14ac:dyDescent="0.2">
      <c r="A429" s="33"/>
      <c r="B429" s="34"/>
      <c r="C429" s="35"/>
      <c r="D429" s="200" t="s">
        <v>147</v>
      </c>
      <c r="E429" s="35"/>
      <c r="F429" s="201" t="s">
        <v>644</v>
      </c>
      <c r="G429" s="35"/>
      <c r="H429" s="35"/>
      <c r="I429" s="202"/>
      <c r="J429" s="35"/>
      <c r="K429" s="35"/>
      <c r="L429" s="38"/>
      <c r="M429" s="203"/>
      <c r="N429" s="204"/>
      <c r="O429" s="70"/>
      <c r="P429" s="70"/>
      <c r="Q429" s="70"/>
      <c r="R429" s="70"/>
      <c r="S429" s="70"/>
      <c r="T429" s="71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6" t="s">
        <v>147</v>
      </c>
      <c r="AU429" s="16" t="s">
        <v>90</v>
      </c>
    </row>
    <row r="430" spans="1:65" s="2" customFormat="1" ht="24.2" customHeight="1" x14ac:dyDescent="0.2">
      <c r="A430" s="33"/>
      <c r="B430" s="34"/>
      <c r="C430" s="227" t="s">
        <v>646</v>
      </c>
      <c r="D430" s="227" t="s">
        <v>274</v>
      </c>
      <c r="E430" s="228" t="s">
        <v>647</v>
      </c>
      <c r="F430" s="229" t="s">
        <v>648</v>
      </c>
      <c r="G430" s="230" t="s">
        <v>212</v>
      </c>
      <c r="H430" s="231">
        <v>1</v>
      </c>
      <c r="I430" s="232"/>
      <c r="J430" s="233">
        <f>ROUND(I430*H430,2)</f>
        <v>0</v>
      </c>
      <c r="K430" s="234"/>
      <c r="L430" s="235"/>
      <c r="M430" s="236" t="s">
        <v>1</v>
      </c>
      <c r="N430" s="237" t="s">
        <v>45</v>
      </c>
      <c r="O430" s="70"/>
      <c r="P430" s="196">
        <f>O430*H430</f>
        <v>0</v>
      </c>
      <c r="Q430" s="196">
        <v>2E-3</v>
      </c>
      <c r="R430" s="196">
        <f>Q430*H430</f>
        <v>2E-3</v>
      </c>
      <c r="S430" s="196">
        <v>0</v>
      </c>
      <c r="T430" s="197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98" t="s">
        <v>277</v>
      </c>
      <c r="AT430" s="198" t="s">
        <v>274</v>
      </c>
      <c r="AU430" s="198" t="s">
        <v>90</v>
      </c>
      <c r="AY430" s="16" t="s">
        <v>138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6" t="s">
        <v>88</v>
      </c>
      <c r="BK430" s="199">
        <f>ROUND(I430*H430,2)</f>
        <v>0</v>
      </c>
      <c r="BL430" s="16" t="s">
        <v>190</v>
      </c>
      <c r="BM430" s="198" t="s">
        <v>649</v>
      </c>
    </row>
    <row r="431" spans="1:65" s="2" customFormat="1" ht="19.5" x14ac:dyDescent="0.2">
      <c r="A431" s="33"/>
      <c r="B431" s="34"/>
      <c r="C431" s="35"/>
      <c r="D431" s="200" t="s">
        <v>147</v>
      </c>
      <c r="E431" s="35"/>
      <c r="F431" s="201" t="s">
        <v>648</v>
      </c>
      <c r="G431" s="35"/>
      <c r="H431" s="35"/>
      <c r="I431" s="202"/>
      <c r="J431" s="35"/>
      <c r="K431" s="35"/>
      <c r="L431" s="38"/>
      <c r="M431" s="203"/>
      <c r="N431" s="204"/>
      <c r="O431" s="70"/>
      <c r="P431" s="70"/>
      <c r="Q431" s="70"/>
      <c r="R431" s="70"/>
      <c r="S431" s="70"/>
      <c r="T431" s="71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6" t="s">
        <v>147</v>
      </c>
      <c r="AU431" s="16" t="s">
        <v>90</v>
      </c>
    </row>
    <row r="432" spans="1:65" s="2" customFormat="1" ht="37.9" customHeight="1" x14ac:dyDescent="0.2">
      <c r="A432" s="33"/>
      <c r="B432" s="34"/>
      <c r="C432" s="186" t="s">
        <v>650</v>
      </c>
      <c r="D432" s="186" t="s">
        <v>141</v>
      </c>
      <c r="E432" s="187" t="s">
        <v>651</v>
      </c>
      <c r="F432" s="188" t="s">
        <v>652</v>
      </c>
      <c r="G432" s="189" t="s">
        <v>173</v>
      </c>
      <c r="H432" s="190">
        <v>18.399999999999999</v>
      </c>
      <c r="I432" s="191"/>
      <c r="J432" s="192">
        <f>ROUND(I432*H432,2)</f>
        <v>0</v>
      </c>
      <c r="K432" s="193"/>
      <c r="L432" s="38"/>
      <c r="M432" s="194" t="s">
        <v>1</v>
      </c>
      <c r="N432" s="195" t="s">
        <v>45</v>
      </c>
      <c r="O432" s="70"/>
      <c r="P432" s="196">
        <f>O432*H432</f>
        <v>0</v>
      </c>
      <c r="Q432" s="196">
        <v>8.7299999999999999E-3</v>
      </c>
      <c r="R432" s="196">
        <f>Q432*H432</f>
        <v>0.160632</v>
      </c>
      <c r="S432" s="196">
        <v>0</v>
      </c>
      <c r="T432" s="197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98" t="s">
        <v>190</v>
      </c>
      <c r="AT432" s="198" t="s">
        <v>141</v>
      </c>
      <c r="AU432" s="198" t="s">
        <v>90</v>
      </c>
      <c r="AY432" s="16" t="s">
        <v>138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6" t="s">
        <v>88</v>
      </c>
      <c r="BK432" s="199">
        <f>ROUND(I432*H432,2)</f>
        <v>0</v>
      </c>
      <c r="BL432" s="16" t="s">
        <v>190</v>
      </c>
      <c r="BM432" s="198" t="s">
        <v>653</v>
      </c>
    </row>
    <row r="433" spans="1:65" s="2" customFormat="1" ht="29.25" x14ac:dyDescent="0.2">
      <c r="A433" s="33"/>
      <c r="B433" s="34"/>
      <c r="C433" s="35"/>
      <c r="D433" s="200" t="s">
        <v>147</v>
      </c>
      <c r="E433" s="35"/>
      <c r="F433" s="201" t="s">
        <v>654</v>
      </c>
      <c r="G433" s="35"/>
      <c r="H433" s="35"/>
      <c r="I433" s="202"/>
      <c r="J433" s="35"/>
      <c r="K433" s="35"/>
      <c r="L433" s="38"/>
      <c r="M433" s="203"/>
      <c r="N433" s="204"/>
      <c r="O433" s="70"/>
      <c r="P433" s="70"/>
      <c r="Q433" s="70"/>
      <c r="R433" s="70"/>
      <c r="S433" s="70"/>
      <c r="T433" s="71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6" t="s">
        <v>147</v>
      </c>
      <c r="AU433" s="16" t="s">
        <v>90</v>
      </c>
    </row>
    <row r="434" spans="1:65" s="13" customFormat="1" ht="11.25" x14ac:dyDescent="0.2">
      <c r="B434" s="205"/>
      <c r="C434" s="206"/>
      <c r="D434" s="200" t="s">
        <v>149</v>
      </c>
      <c r="E434" s="207" t="s">
        <v>1</v>
      </c>
      <c r="F434" s="208" t="s">
        <v>655</v>
      </c>
      <c r="G434" s="206"/>
      <c r="H434" s="209">
        <v>18.399999999999999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149</v>
      </c>
      <c r="AU434" s="215" t="s">
        <v>90</v>
      </c>
      <c r="AV434" s="13" t="s">
        <v>90</v>
      </c>
      <c r="AW434" s="13" t="s">
        <v>35</v>
      </c>
      <c r="AX434" s="13" t="s">
        <v>88</v>
      </c>
      <c r="AY434" s="215" t="s">
        <v>138</v>
      </c>
    </row>
    <row r="435" spans="1:65" s="2" customFormat="1" ht="24.2" customHeight="1" x14ac:dyDescent="0.2">
      <c r="A435" s="33"/>
      <c r="B435" s="34"/>
      <c r="C435" s="186" t="s">
        <v>656</v>
      </c>
      <c r="D435" s="186" t="s">
        <v>141</v>
      </c>
      <c r="E435" s="187" t="s">
        <v>657</v>
      </c>
      <c r="F435" s="188" t="s">
        <v>658</v>
      </c>
      <c r="G435" s="189" t="s">
        <v>212</v>
      </c>
      <c r="H435" s="190">
        <v>10</v>
      </c>
      <c r="I435" s="191"/>
      <c r="J435" s="192">
        <f>ROUND(I435*H435,2)</f>
        <v>0</v>
      </c>
      <c r="K435" s="193"/>
      <c r="L435" s="38"/>
      <c r="M435" s="194" t="s">
        <v>1</v>
      </c>
      <c r="N435" s="195" t="s">
        <v>45</v>
      </c>
      <c r="O435" s="70"/>
      <c r="P435" s="196">
        <f>O435*H435</f>
        <v>0</v>
      </c>
      <c r="Q435" s="196">
        <v>0</v>
      </c>
      <c r="R435" s="196">
        <f>Q435*H435</f>
        <v>0</v>
      </c>
      <c r="S435" s="196">
        <v>0</v>
      </c>
      <c r="T435" s="197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98" t="s">
        <v>190</v>
      </c>
      <c r="AT435" s="198" t="s">
        <v>141</v>
      </c>
      <c r="AU435" s="198" t="s">
        <v>90</v>
      </c>
      <c r="AY435" s="16" t="s">
        <v>138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6" t="s">
        <v>88</v>
      </c>
      <c r="BK435" s="199">
        <f>ROUND(I435*H435,2)</f>
        <v>0</v>
      </c>
      <c r="BL435" s="16" t="s">
        <v>190</v>
      </c>
      <c r="BM435" s="198" t="s">
        <v>659</v>
      </c>
    </row>
    <row r="436" spans="1:65" s="2" customFormat="1" ht="19.5" x14ac:dyDescent="0.2">
      <c r="A436" s="33"/>
      <c r="B436" s="34"/>
      <c r="C436" s="35"/>
      <c r="D436" s="200" t="s">
        <v>147</v>
      </c>
      <c r="E436" s="35"/>
      <c r="F436" s="201" t="s">
        <v>660</v>
      </c>
      <c r="G436" s="35"/>
      <c r="H436" s="35"/>
      <c r="I436" s="202"/>
      <c r="J436" s="35"/>
      <c r="K436" s="35"/>
      <c r="L436" s="38"/>
      <c r="M436" s="203"/>
      <c r="N436" s="204"/>
      <c r="O436" s="70"/>
      <c r="P436" s="70"/>
      <c r="Q436" s="70"/>
      <c r="R436" s="70"/>
      <c r="S436" s="70"/>
      <c r="T436" s="71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6" t="s">
        <v>147</v>
      </c>
      <c r="AU436" s="16" t="s">
        <v>90</v>
      </c>
    </row>
    <row r="437" spans="1:65" s="2" customFormat="1" ht="37.9" customHeight="1" x14ac:dyDescent="0.2">
      <c r="A437" s="33"/>
      <c r="B437" s="34"/>
      <c r="C437" s="227" t="s">
        <v>661</v>
      </c>
      <c r="D437" s="227" t="s">
        <v>274</v>
      </c>
      <c r="E437" s="228" t="s">
        <v>662</v>
      </c>
      <c r="F437" s="229" t="s">
        <v>663</v>
      </c>
      <c r="G437" s="230" t="s">
        <v>664</v>
      </c>
      <c r="H437" s="231">
        <v>10</v>
      </c>
      <c r="I437" s="232"/>
      <c r="J437" s="233">
        <f>ROUND(I437*H437,2)</f>
        <v>0</v>
      </c>
      <c r="K437" s="234"/>
      <c r="L437" s="235"/>
      <c r="M437" s="236" t="s">
        <v>1</v>
      </c>
      <c r="N437" s="237" t="s">
        <v>45</v>
      </c>
      <c r="O437" s="70"/>
      <c r="P437" s="196">
        <f>O437*H437</f>
        <v>0</v>
      </c>
      <c r="Q437" s="196">
        <v>7.6E-3</v>
      </c>
      <c r="R437" s="196">
        <f>Q437*H437</f>
        <v>7.5999999999999998E-2</v>
      </c>
      <c r="S437" s="196">
        <v>0</v>
      </c>
      <c r="T437" s="197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98" t="s">
        <v>277</v>
      </c>
      <c r="AT437" s="198" t="s">
        <v>274</v>
      </c>
      <c r="AU437" s="198" t="s">
        <v>90</v>
      </c>
      <c r="AY437" s="16" t="s">
        <v>138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6" t="s">
        <v>88</v>
      </c>
      <c r="BK437" s="199">
        <f>ROUND(I437*H437,2)</f>
        <v>0</v>
      </c>
      <c r="BL437" s="16" t="s">
        <v>190</v>
      </c>
      <c r="BM437" s="198" t="s">
        <v>665</v>
      </c>
    </row>
    <row r="438" spans="1:65" s="2" customFormat="1" ht="19.5" x14ac:dyDescent="0.2">
      <c r="A438" s="33"/>
      <c r="B438" s="34"/>
      <c r="C438" s="35"/>
      <c r="D438" s="200" t="s">
        <v>147</v>
      </c>
      <c r="E438" s="35"/>
      <c r="F438" s="201" t="s">
        <v>663</v>
      </c>
      <c r="G438" s="35"/>
      <c r="H438" s="35"/>
      <c r="I438" s="202"/>
      <c r="J438" s="35"/>
      <c r="K438" s="35"/>
      <c r="L438" s="38"/>
      <c r="M438" s="203"/>
      <c r="N438" s="204"/>
      <c r="O438" s="70"/>
      <c r="P438" s="70"/>
      <c r="Q438" s="70"/>
      <c r="R438" s="70"/>
      <c r="S438" s="70"/>
      <c r="T438" s="71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6" t="s">
        <v>147</v>
      </c>
      <c r="AU438" s="16" t="s">
        <v>90</v>
      </c>
    </row>
    <row r="439" spans="1:65" s="2" customFormat="1" ht="16.5" customHeight="1" x14ac:dyDescent="0.2">
      <c r="A439" s="33"/>
      <c r="B439" s="34"/>
      <c r="C439" s="186" t="s">
        <v>666</v>
      </c>
      <c r="D439" s="186" t="s">
        <v>141</v>
      </c>
      <c r="E439" s="187" t="s">
        <v>667</v>
      </c>
      <c r="F439" s="188" t="s">
        <v>668</v>
      </c>
      <c r="G439" s="189" t="s">
        <v>173</v>
      </c>
      <c r="H439" s="190">
        <v>24</v>
      </c>
      <c r="I439" s="191"/>
      <c r="J439" s="192">
        <f>ROUND(I439*H439,2)</f>
        <v>0</v>
      </c>
      <c r="K439" s="193"/>
      <c r="L439" s="38"/>
      <c r="M439" s="194" t="s">
        <v>1</v>
      </c>
      <c r="N439" s="195" t="s">
        <v>45</v>
      </c>
      <c r="O439" s="70"/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98" t="s">
        <v>190</v>
      </c>
      <c r="AT439" s="198" t="s">
        <v>141</v>
      </c>
      <c r="AU439" s="198" t="s">
        <v>90</v>
      </c>
      <c r="AY439" s="16" t="s">
        <v>138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6" t="s">
        <v>88</v>
      </c>
      <c r="BK439" s="199">
        <f>ROUND(I439*H439,2)</f>
        <v>0</v>
      </c>
      <c r="BL439" s="16" t="s">
        <v>190</v>
      </c>
      <c r="BM439" s="198" t="s">
        <v>669</v>
      </c>
    </row>
    <row r="440" spans="1:65" s="2" customFormat="1" ht="19.5" x14ac:dyDescent="0.2">
      <c r="A440" s="33"/>
      <c r="B440" s="34"/>
      <c r="C440" s="35"/>
      <c r="D440" s="200" t="s">
        <v>147</v>
      </c>
      <c r="E440" s="35"/>
      <c r="F440" s="201" t="s">
        <v>670</v>
      </c>
      <c r="G440" s="35"/>
      <c r="H440" s="35"/>
      <c r="I440" s="202"/>
      <c r="J440" s="35"/>
      <c r="K440" s="35"/>
      <c r="L440" s="38"/>
      <c r="M440" s="203"/>
      <c r="N440" s="204"/>
      <c r="O440" s="70"/>
      <c r="P440" s="70"/>
      <c r="Q440" s="70"/>
      <c r="R440" s="70"/>
      <c r="S440" s="70"/>
      <c r="T440" s="71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6" t="s">
        <v>147</v>
      </c>
      <c r="AU440" s="16" t="s">
        <v>90</v>
      </c>
    </row>
    <row r="441" spans="1:65" s="13" customFormat="1" ht="11.25" x14ac:dyDescent="0.2">
      <c r="B441" s="205"/>
      <c r="C441" s="206"/>
      <c r="D441" s="200" t="s">
        <v>149</v>
      </c>
      <c r="E441" s="207" t="s">
        <v>1</v>
      </c>
      <c r="F441" s="208" t="s">
        <v>671</v>
      </c>
      <c r="G441" s="206"/>
      <c r="H441" s="209">
        <v>24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149</v>
      </c>
      <c r="AU441" s="215" t="s">
        <v>90</v>
      </c>
      <c r="AV441" s="13" t="s">
        <v>90</v>
      </c>
      <c r="AW441" s="13" t="s">
        <v>35</v>
      </c>
      <c r="AX441" s="13" t="s">
        <v>88</v>
      </c>
      <c r="AY441" s="215" t="s">
        <v>138</v>
      </c>
    </row>
    <row r="442" spans="1:65" s="2" customFormat="1" ht="24.2" customHeight="1" x14ac:dyDescent="0.2">
      <c r="A442" s="33"/>
      <c r="B442" s="34"/>
      <c r="C442" s="227" t="s">
        <v>672</v>
      </c>
      <c r="D442" s="227" t="s">
        <v>274</v>
      </c>
      <c r="E442" s="228" t="s">
        <v>673</v>
      </c>
      <c r="F442" s="229" t="s">
        <v>674</v>
      </c>
      <c r="G442" s="230" t="s">
        <v>664</v>
      </c>
      <c r="H442" s="231">
        <v>8</v>
      </c>
      <c r="I442" s="232"/>
      <c r="J442" s="233">
        <f>ROUND(I442*H442,2)</f>
        <v>0</v>
      </c>
      <c r="K442" s="234"/>
      <c r="L442" s="235"/>
      <c r="M442" s="236" t="s">
        <v>1</v>
      </c>
      <c r="N442" s="237" t="s">
        <v>45</v>
      </c>
      <c r="O442" s="70"/>
      <c r="P442" s="196">
        <f>O442*H442</f>
        <v>0</v>
      </c>
      <c r="Q442" s="196">
        <v>0.01</v>
      </c>
      <c r="R442" s="196">
        <f>Q442*H442</f>
        <v>0.08</v>
      </c>
      <c r="S442" s="196">
        <v>0</v>
      </c>
      <c r="T442" s="197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98" t="s">
        <v>277</v>
      </c>
      <c r="AT442" s="198" t="s">
        <v>274</v>
      </c>
      <c r="AU442" s="198" t="s">
        <v>90</v>
      </c>
      <c r="AY442" s="16" t="s">
        <v>138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6" t="s">
        <v>88</v>
      </c>
      <c r="BK442" s="199">
        <f>ROUND(I442*H442,2)</f>
        <v>0</v>
      </c>
      <c r="BL442" s="16" t="s">
        <v>190</v>
      </c>
      <c r="BM442" s="198" t="s">
        <v>675</v>
      </c>
    </row>
    <row r="443" spans="1:65" s="2" customFormat="1" ht="19.5" x14ac:dyDescent="0.2">
      <c r="A443" s="33"/>
      <c r="B443" s="34"/>
      <c r="C443" s="35"/>
      <c r="D443" s="200" t="s">
        <v>147</v>
      </c>
      <c r="E443" s="35"/>
      <c r="F443" s="201" t="s">
        <v>674</v>
      </c>
      <c r="G443" s="35"/>
      <c r="H443" s="35"/>
      <c r="I443" s="202"/>
      <c r="J443" s="35"/>
      <c r="K443" s="35"/>
      <c r="L443" s="38"/>
      <c r="M443" s="203"/>
      <c r="N443" s="204"/>
      <c r="O443" s="70"/>
      <c r="P443" s="70"/>
      <c r="Q443" s="70"/>
      <c r="R443" s="70"/>
      <c r="S443" s="70"/>
      <c r="T443" s="71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147</v>
      </c>
      <c r="AU443" s="16" t="s">
        <v>90</v>
      </c>
    </row>
    <row r="444" spans="1:65" s="13" customFormat="1" ht="11.25" x14ac:dyDescent="0.2">
      <c r="B444" s="205"/>
      <c r="C444" s="206"/>
      <c r="D444" s="200" t="s">
        <v>149</v>
      </c>
      <c r="E444" s="206"/>
      <c r="F444" s="208" t="s">
        <v>676</v>
      </c>
      <c r="G444" s="206"/>
      <c r="H444" s="209">
        <v>8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149</v>
      </c>
      <c r="AU444" s="215" t="s">
        <v>90</v>
      </c>
      <c r="AV444" s="13" t="s">
        <v>90</v>
      </c>
      <c r="AW444" s="13" t="s">
        <v>4</v>
      </c>
      <c r="AX444" s="13" t="s">
        <v>88</v>
      </c>
      <c r="AY444" s="215" t="s">
        <v>138</v>
      </c>
    </row>
    <row r="445" spans="1:65" s="2" customFormat="1" ht="21.75" customHeight="1" x14ac:dyDescent="0.2">
      <c r="A445" s="33"/>
      <c r="B445" s="34"/>
      <c r="C445" s="186" t="s">
        <v>677</v>
      </c>
      <c r="D445" s="186" t="s">
        <v>141</v>
      </c>
      <c r="E445" s="187" t="s">
        <v>678</v>
      </c>
      <c r="F445" s="188" t="s">
        <v>679</v>
      </c>
      <c r="G445" s="189" t="s">
        <v>212</v>
      </c>
      <c r="H445" s="190">
        <v>10</v>
      </c>
      <c r="I445" s="191"/>
      <c r="J445" s="192">
        <f>ROUND(I445*H445,2)</f>
        <v>0</v>
      </c>
      <c r="K445" s="193"/>
      <c r="L445" s="38"/>
      <c r="M445" s="194" t="s">
        <v>1</v>
      </c>
      <c r="N445" s="195" t="s">
        <v>45</v>
      </c>
      <c r="O445" s="70"/>
      <c r="P445" s="196">
        <f>O445*H445</f>
        <v>0</v>
      </c>
      <c r="Q445" s="196">
        <v>0</v>
      </c>
      <c r="R445" s="196">
        <f>Q445*H445</f>
        <v>0</v>
      </c>
      <c r="S445" s="196">
        <v>0</v>
      </c>
      <c r="T445" s="197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98" t="s">
        <v>190</v>
      </c>
      <c r="AT445" s="198" t="s">
        <v>141</v>
      </c>
      <c r="AU445" s="198" t="s">
        <v>90</v>
      </c>
      <c r="AY445" s="16" t="s">
        <v>138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6" t="s">
        <v>88</v>
      </c>
      <c r="BK445" s="199">
        <f>ROUND(I445*H445,2)</f>
        <v>0</v>
      </c>
      <c r="BL445" s="16" t="s">
        <v>190</v>
      </c>
      <c r="BM445" s="198" t="s">
        <v>680</v>
      </c>
    </row>
    <row r="446" spans="1:65" s="2" customFormat="1" ht="11.25" x14ac:dyDescent="0.2">
      <c r="A446" s="33"/>
      <c r="B446" s="34"/>
      <c r="C446" s="35"/>
      <c r="D446" s="200" t="s">
        <v>147</v>
      </c>
      <c r="E446" s="35"/>
      <c r="F446" s="201" t="s">
        <v>681</v>
      </c>
      <c r="G446" s="35"/>
      <c r="H446" s="35"/>
      <c r="I446" s="202"/>
      <c r="J446" s="35"/>
      <c r="K446" s="35"/>
      <c r="L446" s="38"/>
      <c r="M446" s="203"/>
      <c r="N446" s="204"/>
      <c r="O446" s="70"/>
      <c r="P446" s="70"/>
      <c r="Q446" s="70"/>
      <c r="R446" s="70"/>
      <c r="S446" s="70"/>
      <c r="T446" s="71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6" t="s">
        <v>147</v>
      </c>
      <c r="AU446" s="16" t="s">
        <v>90</v>
      </c>
    </row>
    <row r="447" spans="1:65" s="2" customFormat="1" ht="24.2" customHeight="1" x14ac:dyDescent="0.2">
      <c r="A447" s="33"/>
      <c r="B447" s="34"/>
      <c r="C447" s="227" t="s">
        <v>682</v>
      </c>
      <c r="D447" s="227" t="s">
        <v>274</v>
      </c>
      <c r="E447" s="228" t="s">
        <v>683</v>
      </c>
      <c r="F447" s="229" t="s">
        <v>684</v>
      </c>
      <c r="G447" s="230" t="s">
        <v>664</v>
      </c>
      <c r="H447" s="231">
        <v>10</v>
      </c>
      <c r="I447" s="232"/>
      <c r="J447" s="233">
        <f>ROUND(I447*H447,2)</f>
        <v>0</v>
      </c>
      <c r="K447" s="234"/>
      <c r="L447" s="235"/>
      <c r="M447" s="236" t="s">
        <v>1</v>
      </c>
      <c r="N447" s="237" t="s">
        <v>45</v>
      </c>
      <c r="O447" s="70"/>
      <c r="P447" s="196">
        <f>O447*H447</f>
        <v>0</v>
      </c>
      <c r="Q447" s="196">
        <v>5.9999999999999995E-4</v>
      </c>
      <c r="R447" s="196">
        <f>Q447*H447</f>
        <v>5.9999999999999993E-3</v>
      </c>
      <c r="S447" s="196">
        <v>0</v>
      </c>
      <c r="T447" s="197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98" t="s">
        <v>277</v>
      </c>
      <c r="AT447" s="198" t="s">
        <v>274</v>
      </c>
      <c r="AU447" s="198" t="s">
        <v>90</v>
      </c>
      <c r="AY447" s="16" t="s">
        <v>138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6" t="s">
        <v>88</v>
      </c>
      <c r="BK447" s="199">
        <f>ROUND(I447*H447,2)</f>
        <v>0</v>
      </c>
      <c r="BL447" s="16" t="s">
        <v>190</v>
      </c>
      <c r="BM447" s="198" t="s">
        <v>685</v>
      </c>
    </row>
    <row r="448" spans="1:65" s="2" customFormat="1" ht="19.5" x14ac:dyDescent="0.2">
      <c r="A448" s="33"/>
      <c r="B448" s="34"/>
      <c r="C448" s="35"/>
      <c r="D448" s="200" t="s">
        <v>147</v>
      </c>
      <c r="E448" s="35"/>
      <c r="F448" s="201" t="s">
        <v>684</v>
      </c>
      <c r="G448" s="35"/>
      <c r="H448" s="35"/>
      <c r="I448" s="202"/>
      <c r="J448" s="35"/>
      <c r="K448" s="35"/>
      <c r="L448" s="38"/>
      <c r="M448" s="203"/>
      <c r="N448" s="204"/>
      <c r="O448" s="70"/>
      <c r="P448" s="70"/>
      <c r="Q448" s="70"/>
      <c r="R448" s="70"/>
      <c r="S448" s="70"/>
      <c r="T448" s="71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6" t="s">
        <v>147</v>
      </c>
      <c r="AU448" s="16" t="s">
        <v>90</v>
      </c>
    </row>
    <row r="449" spans="1:65" s="2" customFormat="1" ht="24.2" customHeight="1" x14ac:dyDescent="0.2">
      <c r="A449" s="33"/>
      <c r="B449" s="34"/>
      <c r="C449" s="186" t="s">
        <v>686</v>
      </c>
      <c r="D449" s="186" t="s">
        <v>141</v>
      </c>
      <c r="E449" s="187" t="s">
        <v>687</v>
      </c>
      <c r="F449" s="188" t="s">
        <v>688</v>
      </c>
      <c r="G449" s="189" t="s">
        <v>162</v>
      </c>
      <c r="H449" s="190">
        <v>106</v>
      </c>
      <c r="I449" s="191"/>
      <c r="J449" s="192">
        <f>ROUND(I449*H449,2)</f>
        <v>0</v>
      </c>
      <c r="K449" s="193"/>
      <c r="L449" s="38"/>
      <c r="M449" s="194" t="s">
        <v>1</v>
      </c>
      <c r="N449" s="195" t="s">
        <v>45</v>
      </c>
      <c r="O449" s="70"/>
      <c r="P449" s="196">
        <f>O449*H449</f>
        <v>0</v>
      </c>
      <c r="Q449" s="196">
        <v>0</v>
      </c>
      <c r="R449" s="196">
        <f>Q449*H449</f>
        <v>0</v>
      </c>
      <c r="S449" s="196">
        <v>0</v>
      </c>
      <c r="T449" s="19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8" t="s">
        <v>190</v>
      </c>
      <c r="AT449" s="198" t="s">
        <v>141</v>
      </c>
      <c r="AU449" s="198" t="s">
        <v>90</v>
      </c>
      <c r="AY449" s="16" t="s">
        <v>138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6" t="s">
        <v>88</v>
      </c>
      <c r="BK449" s="199">
        <f>ROUND(I449*H449,2)</f>
        <v>0</v>
      </c>
      <c r="BL449" s="16" t="s">
        <v>190</v>
      </c>
      <c r="BM449" s="198" t="s">
        <v>689</v>
      </c>
    </row>
    <row r="450" spans="1:65" s="2" customFormat="1" ht="19.5" x14ac:dyDescent="0.2">
      <c r="A450" s="33"/>
      <c r="B450" s="34"/>
      <c r="C450" s="35"/>
      <c r="D450" s="200" t="s">
        <v>147</v>
      </c>
      <c r="E450" s="35"/>
      <c r="F450" s="201" t="s">
        <v>690</v>
      </c>
      <c r="G450" s="35"/>
      <c r="H450" s="35"/>
      <c r="I450" s="202"/>
      <c r="J450" s="35"/>
      <c r="K450" s="35"/>
      <c r="L450" s="38"/>
      <c r="M450" s="203"/>
      <c r="N450" s="204"/>
      <c r="O450" s="70"/>
      <c r="P450" s="70"/>
      <c r="Q450" s="70"/>
      <c r="R450" s="70"/>
      <c r="S450" s="70"/>
      <c r="T450" s="71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6" t="s">
        <v>147</v>
      </c>
      <c r="AU450" s="16" t="s">
        <v>90</v>
      </c>
    </row>
    <row r="451" spans="1:65" s="13" customFormat="1" ht="11.25" x14ac:dyDescent="0.2">
      <c r="B451" s="205"/>
      <c r="C451" s="206"/>
      <c r="D451" s="200" t="s">
        <v>149</v>
      </c>
      <c r="E451" s="207" t="s">
        <v>1</v>
      </c>
      <c r="F451" s="208" t="s">
        <v>611</v>
      </c>
      <c r="G451" s="206"/>
      <c r="H451" s="209">
        <v>106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149</v>
      </c>
      <c r="AU451" s="215" t="s">
        <v>90</v>
      </c>
      <c r="AV451" s="13" t="s">
        <v>90</v>
      </c>
      <c r="AW451" s="13" t="s">
        <v>35</v>
      </c>
      <c r="AX451" s="13" t="s">
        <v>88</v>
      </c>
      <c r="AY451" s="215" t="s">
        <v>138</v>
      </c>
    </row>
    <row r="452" spans="1:65" s="2" customFormat="1" ht="24.2" customHeight="1" x14ac:dyDescent="0.2">
      <c r="A452" s="33"/>
      <c r="B452" s="34"/>
      <c r="C452" s="227" t="s">
        <v>691</v>
      </c>
      <c r="D452" s="227" t="s">
        <v>274</v>
      </c>
      <c r="E452" s="228" t="s">
        <v>692</v>
      </c>
      <c r="F452" s="229" t="s">
        <v>693</v>
      </c>
      <c r="G452" s="230" t="s">
        <v>162</v>
      </c>
      <c r="H452" s="231">
        <v>123.54300000000001</v>
      </c>
      <c r="I452" s="232"/>
      <c r="J452" s="233">
        <f>ROUND(I452*H452,2)</f>
        <v>0</v>
      </c>
      <c r="K452" s="234"/>
      <c r="L452" s="235"/>
      <c r="M452" s="236" t="s">
        <v>1</v>
      </c>
      <c r="N452" s="237" t="s">
        <v>45</v>
      </c>
      <c r="O452" s="70"/>
      <c r="P452" s="196">
        <f>O452*H452</f>
        <v>0</v>
      </c>
      <c r="Q452" s="196">
        <v>2.1000000000000001E-4</v>
      </c>
      <c r="R452" s="196">
        <f>Q452*H452</f>
        <v>2.5944030000000003E-2</v>
      </c>
      <c r="S452" s="196">
        <v>0</v>
      </c>
      <c r="T452" s="197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98" t="s">
        <v>277</v>
      </c>
      <c r="AT452" s="198" t="s">
        <v>274</v>
      </c>
      <c r="AU452" s="198" t="s">
        <v>90</v>
      </c>
      <c r="AY452" s="16" t="s">
        <v>138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6" t="s">
        <v>88</v>
      </c>
      <c r="BK452" s="199">
        <f>ROUND(I452*H452,2)</f>
        <v>0</v>
      </c>
      <c r="BL452" s="16" t="s">
        <v>190</v>
      </c>
      <c r="BM452" s="198" t="s">
        <v>694</v>
      </c>
    </row>
    <row r="453" spans="1:65" s="2" customFormat="1" ht="19.5" x14ac:dyDescent="0.2">
      <c r="A453" s="33"/>
      <c r="B453" s="34"/>
      <c r="C453" s="35"/>
      <c r="D453" s="200" t="s">
        <v>147</v>
      </c>
      <c r="E453" s="35"/>
      <c r="F453" s="201" t="s">
        <v>693</v>
      </c>
      <c r="G453" s="35"/>
      <c r="H453" s="35"/>
      <c r="I453" s="202"/>
      <c r="J453" s="35"/>
      <c r="K453" s="35"/>
      <c r="L453" s="38"/>
      <c r="M453" s="203"/>
      <c r="N453" s="204"/>
      <c r="O453" s="70"/>
      <c r="P453" s="70"/>
      <c r="Q453" s="70"/>
      <c r="R453" s="70"/>
      <c r="S453" s="70"/>
      <c r="T453" s="71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6" t="s">
        <v>147</v>
      </c>
      <c r="AU453" s="16" t="s">
        <v>90</v>
      </c>
    </row>
    <row r="454" spans="1:65" s="13" customFormat="1" ht="11.25" x14ac:dyDescent="0.2">
      <c r="B454" s="205"/>
      <c r="C454" s="206"/>
      <c r="D454" s="200" t="s">
        <v>149</v>
      </c>
      <c r="E454" s="206"/>
      <c r="F454" s="208" t="s">
        <v>695</v>
      </c>
      <c r="G454" s="206"/>
      <c r="H454" s="209">
        <v>123.54300000000001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149</v>
      </c>
      <c r="AU454" s="215" t="s">
        <v>90</v>
      </c>
      <c r="AV454" s="13" t="s">
        <v>90</v>
      </c>
      <c r="AW454" s="13" t="s">
        <v>4</v>
      </c>
      <c r="AX454" s="13" t="s">
        <v>88</v>
      </c>
      <c r="AY454" s="215" t="s">
        <v>138</v>
      </c>
    </row>
    <row r="455" spans="1:65" s="2" customFormat="1" ht="16.5" customHeight="1" x14ac:dyDescent="0.2">
      <c r="A455" s="33"/>
      <c r="B455" s="34"/>
      <c r="C455" s="186" t="s">
        <v>696</v>
      </c>
      <c r="D455" s="186" t="s">
        <v>141</v>
      </c>
      <c r="E455" s="187" t="s">
        <v>697</v>
      </c>
      <c r="F455" s="188" t="s">
        <v>698</v>
      </c>
      <c r="G455" s="189" t="s">
        <v>173</v>
      </c>
      <c r="H455" s="190">
        <v>118.04</v>
      </c>
      <c r="I455" s="191"/>
      <c r="J455" s="192">
        <f>ROUND(I455*H455,2)</f>
        <v>0</v>
      </c>
      <c r="K455" s="193"/>
      <c r="L455" s="38"/>
      <c r="M455" s="194" t="s">
        <v>1</v>
      </c>
      <c r="N455" s="195" t="s">
        <v>45</v>
      </c>
      <c r="O455" s="70"/>
      <c r="P455" s="196">
        <f>O455*H455</f>
        <v>0</v>
      </c>
      <c r="Q455" s="196">
        <v>0</v>
      </c>
      <c r="R455" s="196">
        <f>Q455*H455</f>
        <v>0</v>
      </c>
      <c r="S455" s="196">
        <v>0</v>
      </c>
      <c r="T455" s="197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8" t="s">
        <v>190</v>
      </c>
      <c r="AT455" s="198" t="s">
        <v>141</v>
      </c>
      <c r="AU455" s="198" t="s">
        <v>90</v>
      </c>
      <c r="AY455" s="16" t="s">
        <v>138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16" t="s">
        <v>88</v>
      </c>
      <c r="BK455" s="199">
        <f>ROUND(I455*H455,2)</f>
        <v>0</v>
      </c>
      <c r="BL455" s="16" t="s">
        <v>190</v>
      </c>
      <c r="BM455" s="198" t="s">
        <v>699</v>
      </c>
    </row>
    <row r="456" spans="1:65" s="2" customFormat="1" ht="19.5" x14ac:dyDescent="0.2">
      <c r="A456" s="33"/>
      <c r="B456" s="34"/>
      <c r="C456" s="35"/>
      <c r="D456" s="200" t="s">
        <v>147</v>
      </c>
      <c r="E456" s="35"/>
      <c r="F456" s="201" t="s">
        <v>700</v>
      </c>
      <c r="G456" s="35"/>
      <c r="H456" s="35"/>
      <c r="I456" s="202"/>
      <c r="J456" s="35"/>
      <c r="K456" s="35"/>
      <c r="L456" s="38"/>
      <c r="M456" s="203"/>
      <c r="N456" s="204"/>
      <c r="O456" s="70"/>
      <c r="P456" s="70"/>
      <c r="Q456" s="70"/>
      <c r="R456" s="70"/>
      <c r="S456" s="70"/>
      <c r="T456" s="71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6" t="s">
        <v>147</v>
      </c>
      <c r="AU456" s="16" t="s">
        <v>90</v>
      </c>
    </row>
    <row r="457" spans="1:65" s="13" customFormat="1" ht="11.25" x14ac:dyDescent="0.2">
      <c r="B457" s="205"/>
      <c r="C457" s="206"/>
      <c r="D457" s="200" t="s">
        <v>149</v>
      </c>
      <c r="E457" s="207" t="s">
        <v>1</v>
      </c>
      <c r="F457" s="208" t="s">
        <v>488</v>
      </c>
      <c r="G457" s="206"/>
      <c r="H457" s="209">
        <v>118.04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149</v>
      </c>
      <c r="AU457" s="215" t="s">
        <v>90</v>
      </c>
      <c r="AV457" s="13" t="s">
        <v>90</v>
      </c>
      <c r="AW457" s="13" t="s">
        <v>35</v>
      </c>
      <c r="AX457" s="13" t="s">
        <v>88</v>
      </c>
      <c r="AY457" s="215" t="s">
        <v>138</v>
      </c>
    </row>
    <row r="458" spans="1:65" s="2" customFormat="1" ht="24.2" customHeight="1" x14ac:dyDescent="0.2">
      <c r="A458" s="33"/>
      <c r="B458" s="34"/>
      <c r="C458" s="227" t="s">
        <v>701</v>
      </c>
      <c r="D458" s="227" t="s">
        <v>274</v>
      </c>
      <c r="E458" s="228" t="s">
        <v>702</v>
      </c>
      <c r="F458" s="229" t="s">
        <v>703</v>
      </c>
      <c r="G458" s="230" t="s">
        <v>173</v>
      </c>
      <c r="H458" s="231">
        <v>129.84399999999999</v>
      </c>
      <c r="I458" s="232"/>
      <c r="J458" s="233">
        <f>ROUND(I458*H458,2)</f>
        <v>0</v>
      </c>
      <c r="K458" s="234"/>
      <c r="L458" s="235"/>
      <c r="M458" s="236" t="s">
        <v>1</v>
      </c>
      <c r="N458" s="237" t="s">
        <v>45</v>
      </c>
      <c r="O458" s="70"/>
      <c r="P458" s="196">
        <f>O458*H458</f>
        <v>0</v>
      </c>
      <c r="Q458" s="196">
        <v>1.0000000000000001E-5</v>
      </c>
      <c r="R458" s="196">
        <f>Q458*H458</f>
        <v>1.2984400000000001E-3</v>
      </c>
      <c r="S458" s="196">
        <v>0</v>
      </c>
      <c r="T458" s="197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98" t="s">
        <v>277</v>
      </c>
      <c r="AT458" s="198" t="s">
        <v>274</v>
      </c>
      <c r="AU458" s="198" t="s">
        <v>90</v>
      </c>
      <c r="AY458" s="16" t="s">
        <v>138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6" t="s">
        <v>88</v>
      </c>
      <c r="BK458" s="199">
        <f>ROUND(I458*H458,2)</f>
        <v>0</v>
      </c>
      <c r="BL458" s="16" t="s">
        <v>190</v>
      </c>
      <c r="BM458" s="198" t="s">
        <v>704</v>
      </c>
    </row>
    <row r="459" spans="1:65" s="2" customFormat="1" ht="19.5" x14ac:dyDescent="0.2">
      <c r="A459" s="33"/>
      <c r="B459" s="34"/>
      <c r="C459" s="35"/>
      <c r="D459" s="200" t="s">
        <v>147</v>
      </c>
      <c r="E459" s="35"/>
      <c r="F459" s="201" t="s">
        <v>703</v>
      </c>
      <c r="G459" s="35"/>
      <c r="H459" s="35"/>
      <c r="I459" s="202"/>
      <c r="J459" s="35"/>
      <c r="K459" s="35"/>
      <c r="L459" s="38"/>
      <c r="M459" s="203"/>
      <c r="N459" s="204"/>
      <c r="O459" s="70"/>
      <c r="P459" s="70"/>
      <c r="Q459" s="70"/>
      <c r="R459" s="70"/>
      <c r="S459" s="70"/>
      <c r="T459" s="71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6" t="s">
        <v>147</v>
      </c>
      <c r="AU459" s="16" t="s">
        <v>90</v>
      </c>
    </row>
    <row r="460" spans="1:65" s="13" customFormat="1" ht="11.25" x14ac:dyDescent="0.2">
      <c r="B460" s="205"/>
      <c r="C460" s="206"/>
      <c r="D460" s="200" t="s">
        <v>149</v>
      </c>
      <c r="E460" s="206"/>
      <c r="F460" s="208" t="s">
        <v>705</v>
      </c>
      <c r="G460" s="206"/>
      <c r="H460" s="209">
        <v>129.84399999999999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149</v>
      </c>
      <c r="AU460" s="215" t="s">
        <v>90</v>
      </c>
      <c r="AV460" s="13" t="s">
        <v>90</v>
      </c>
      <c r="AW460" s="13" t="s">
        <v>4</v>
      </c>
      <c r="AX460" s="13" t="s">
        <v>88</v>
      </c>
      <c r="AY460" s="215" t="s">
        <v>138</v>
      </c>
    </row>
    <row r="461" spans="1:65" s="2" customFormat="1" ht="24.2" customHeight="1" x14ac:dyDescent="0.2">
      <c r="A461" s="33"/>
      <c r="B461" s="34"/>
      <c r="C461" s="186" t="s">
        <v>706</v>
      </c>
      <c r="D461" s="186" t="s">
        <v>141</v>
      </c>
      <c r="E461" s="187" t="s">
        <v>707</v>
      </c>
      <c r="F461" s="188" t="s">
        <v>708</v>
      </c>
      <c r="G461" s="189" t="s">
        <v>180</v>
      </c>
      <c r="H461" s="190">
        <v>5.4029999999999996</v>
      </c>
      <c r="I461" s="191"/>
      <c r="J461" s="192">
        <f>ROUND(I461*H461,2)</f>
        <v>0</v>
      </c>
      <c r="K461" s="193"/>
      <c r="L461" s="38"/>
      <c r="M461" s="194" t="s">
        <v>1</v>
      </c>
      <c r="N461" s="195" t="s">
        <v>45</v>
      </c>
      <c r="O461" s="70"/>
      <c r="P461" s="196">
        <f>O461*H461</f>
        <v>0</v>
      </c>
      <c r="Q461" s="196">
        <v>0</v>
      </c>
      <c r="R461" s="196">
        <f>Q461*H461</f>
        <v>0</v>
      </c>
      <c r="S461" s="196">
        <v>0</v>
      </c>
      <c r="T461" s="197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98" t="s">
        <v>190</v>
      </c>
      <c r="AT461" s="198" t="s">
        <v>141</v>
      </c>
      <c r="AU461" s="198" t="s">
        <v>90</v>
      </c>
      <c r="AY461" s="16" t="s">
        <v>138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16" t="s">
        <v>88</v>
      </c>
      <c r="BK461" s="199">
        <f>ROUND(I461*H461,2)</f>
        <v>0</v>
      </c>
      <c r="BL461" s="16" t="s">
        <v>190</v>
      </c>
      <c r="BM461" s="198" t="s">
        <v>709</v>
      </c>
    </row>
    <row r="462" spans="1:65" s="2" customFormat="1" ht="29.25" x14ac:dyDescent="0.2">
      <c r="A462" s="33"/>
      <c r="B462" s="34"/>
      <c r="C462" s="35"/>
      <c r="D462" s="200" t="s">
        <v>147</v>
      </c>
      <c r="E462" s="35"/>
      <c r="F462" s="201" t="s">
        <v>710</v>
      </c>
      <c r="G462" s="35"/>
      <c r="H462" s="35"/>
      <c r="I462" s="202"/>
      <c r="J462" s="35"/>
      <c r="K462" s="35"/>
      <c r="L462" s="38"/>
      <c r="M462" s="203"/>
      <c r="N462" s="204"/>
      <c r="O462" s="70"/>
      <c r="P462" s="70"/>
      <c r="Q462" s="70"/>
      <c r="R462" s="70"/>
      <c r="S462" s="70"/>
      <c r="T462" s="71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6" t="s">
        <v>147</v>
      </c>
      <c r="AU462" s="16" t="s">
        <v>90</v>
      </c>
    </row>
    <row r="463" spans="1:65" s="12" customFormat="1" ht="22.9" customHeight="1" x14ac:dyDescent="0.2">
      <c r="B463" s="170"/>
      <c r="C463" s="171"/>
      <c r="D463" s="172" t="s">
        <v>79</v>
      </c>
      <c r="E463" s="184" t="s">
        <v>711</v>
      </c>
      <c r="F463" s="184" t="s">
        <v>712</v>
      </c>
      <c r="G463" s="171"/>
      <c r="H463" s="171"/>
      <c r="I463" s="174"/>
      <c r="J463" s="185">
        <f>BK463</f>
        <v>0</v>
      </c>
      <c r="K463" s="171"/>
      <c r="L463" s="176"/>
      <c r="M463" s="177"/>
      <c r="N463" s="178"/>
      <c r="O463" s="178"/>
      <c r="P463" s="179">
        <f>SUM(P464:P465)</f>
        <v>0</v>
      </c>
      <c r="Q463" s="178"/>
      <c r="R463" s="179">
        <f>SUM(R464:R465)</f>
        <v>0</v>
      </c>
      <c r="S463" s="178"/>
      <c r="T463" s="180">
        <f>SUM(T464:T465)</f>
        <v>0</v>
      </c>
      <c r="AR463" s="181" t="s">
        <v>90</v>
      </c>
      <c r="AT463" s="182" t="s">
        <v>79</v>
      </c>
      <c r="AU463" s="182" t="s">
        <v>88</v>
      </c>
      <c r="AY463" s="181" t="s">
        <v>138</v>
      </c>
      <c r="BK463" s="183">
        <f>SUM(BK464:BK465)</f>
        <v>0</v>
      </c>
    </row>
    <row r="464" spans="1:65" s="2" customFormat="1" ht="16.5" customHeight="1" x14ac:dyDescent="0.2">
      <c r="A464" s="33"/>
      <c r="B464" s="34"/>
      <c r="C464" s="186" t="s">
        <v>713</v>
      </c>
      <c r="D464" s="186" t="s">
        <v>141</v>
      </c>
      <c r="E464" s="187" t="s">
        <v>714</v>
      </c>
      <c r="F464" s="188" t="s">
        <v>715</v>
      </c>
      <c r="G464" s="189" t="s">
        <v>199</v>
      </c>
      <c r="H464" s="190">
        <v>1</v>
      </c>
      <c r="I464" s="191"/>
      <c r="J464" s="192">
        <f>ROUND(I464*H464,2)</f>
        <v>0</v>
      </c>
      <c r="K464" s="193"/>
      <c r="L464" s="38"/>
      <c r="M464" s="194" t="s">
        <v>1</v>
      </c>
      <c r="N464" s="195" t="s">
        <v>45</v>
      </c>
      <c r="O464" s="70"/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7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98" t="s">
        <v>190</v>
      </c>
      <c r="AT464" s="198" t="s">
        <v>141</v>
      </c>
      <c r="AU464" s="198" t="s">
        <v>90</v>
      </c>
      <c r="AY464" s="16" t="s">
        <v>138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6" t="s">
        <v>88</v>
      </c>
      <c r="BK464" s="199">
        <f>ROUND(I464*H464,2)</f>
        <v>0</v>
      </c>
      <c r="BL464" s="16" t="s">
        <v>190</v>
      </c>
      <c r="BM464" s="198" t="s">
        <v>716</v>
      </c>
    </row>
    <row r="465" spans="1:65" s="2" customFormat="1" ht="11.25" x14ac:dyDescent="0.2">
      <c r="A465" s="33"/>
      <c r="B465" s="34"/>
      <c r="C465" s="35"/>
      <c r="D465" s="200" t="s">
        <v>147</v>
      </c>
      <c r="E465" s="35"/>
      <c r="F465" s="201" t="s">
        <v>715</v>
      </c>
      <c r="G465" s="35"/>
      <c r="H465" s="35"/>
      <c r="I465" s="202"/>
      <c r="J465" s="35"/>
      <c r="K465" s="35"/>
      <c r="L465" s="38"/>
      <c r="M465" s="203"/>
      <c r="N465" s="204"/>
      <c r="O465" s="70"/>
      <c r="P465" s="70"/>
      <c r="Q465" s="70"/>
      <c r="R465" s="70"/>
      <c r="S465" s="70"/>
      <c r="T465" s="71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147</v>
      </c>
      <c r="AU465" s="16" t="s">
        <v>90</v>
      </c>
    </row>
    <row r="466" spans="1:65" s="12" customFormat="1" ht="22.9" customHeight="1" x14ac:dyDescent="0.2">
      <c r="B466" s="170"/>
      <c r="C466" s="171"/>
      <c r="D466" s="172" t="s">
        <v>79</v>
      </c>
      <c r="E466" s="184" t="s">
        <v>717</v>
      </c>
      <c r="F466" s="184" t="s">
        <v>718</v>
      </c>
      <c r="G466" s="171"/>
      <c r="H466" s="171"/>
      <c r="I466" s="174"/>
      <c r="J466" s="185">
        <f>BK466</f>
        <v>0</v>
      </c>
      <c r="K466" s="171"/>
      <c r="L466" s="176"/>
      <c r="M466" s="177"/>
      <c r="N466" s="178"/>
      <c r="O466" s="178"/>
      <c r="P466" s="179">
        <f>SUM(P467:P474)</f>
        <v>0</v>
      </c>
      <c r="Q466" s="178"/>
      <c r="R466" s="179">
        <f>SUM(R467:R474)</f>
        <v>0</v>
      </c>
      <c r="S466" s="178"/>
      <c r="T466" s="180">
        <f>SUM(T467:T474)</f>
        <v>3.9E-2</v>
      </c>
      <c r="AR466" s="181" t="s">
        <v>90</v>
      </c>
      <c r="AT466" s="182" t="s">
        <v>79</v>
      </c>
      <c r="AU466" s="182" t="s">
        <v>88</v>
      </c>
      <c r="AY466" s="181" t="s">
        <v>138</v>
      </c>
      <c r="BK466" s="183">
        <f>SUM(BK467:BK474)</f>
        <v>0</v>
      </c>
    </row>
    <row r="467" spans="1:65" s="2" customFormat="1" ht="16.5" customHeight="1" x14ac:dyDescent="0.2">
      <c r="A467" s="33"/>
      <c r="B467" s="34"/>
      <c r="C467" s="186" t="s">
        <v>719</v>
      </c>
      <c r="D467" s="186" t="s">
        <v>141</v>
      </c>
      <c r="E467" s="187" t="s">
        <v>720</v>
      </c>
      <c r="F467" s="188" t="s">
        <v>721</v>
      </c>
      <c r="G467" s="189" t="s">
        <v>199</v>
      </c>
      <c r="H467" s="190">
        <v>4</v>
      </c>
      <c r="I467" s="191"/>
      <c r="J467" s="192">
        <f>ROUND(I467*H467,2)</f>
        <v>0</v>
      </c>
      <c r="K467" s="193"/>
      <c r="L467" s="38"/>
      <c r="M467" s="194" t="s">
        <v>1</v>
      </c>
      <c r="N467" s="195" t="s">
        <v>45</v>
      </c>
      <c r="O467" s="70"/>
      <c r="P467" s="196">
        <f>O467*H467</f>
        <v>0</v>
      </c>
      <c r="Q467" s="196">
        <v>0</v>
      </c>
      <c r="R467" s="196">
        <f>Q467*H467</f>
        <v>0</v>
      </c>
      <c r="S467" s="196">
        <v>0</v>
      </c>
      <c r="T467" s="197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98" t="s">
        <v>190</v>
      </c>
      <c r="AT467" s="198" t="s">
        <v>141</v>
      </c>
      <c r="AU467" s="198" t="s">
        <v>90</v>
      </c>
      <c r="AY467" s="16" t="s">
        <v>138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16" t="s">
        <v>88</v>
      </c>
      <c r="BK467" s="199">
        <f>ROUND(I467*H467,2)</f>
        <v>0</v>
      </c>
      <c r="BL467" s="16" t="s">
        <v>190</v>
      </c>
      <c r="BM467" s="198" t="s">
        <v>722</v>
      </c>
    </row>
    <row r="468" spans="1:65" s="2" customFormat="1" ht="11.25" x14ac:dyDescent="0.2">
      <c r="A468" s="33"/>
      <c r="B468" s="34"/>
      <c r="C468" s="35"/>
      <c r="D468" s="200" t="s">
        <v>147</v>
      </c>
      <c r="E468" s="35"/>
      <c r="F468" s="201" t="s">
        <v>721</v>
      </c>
      <c r="G468" s="35"/>
      <c r="H468" s="35"/>
      <c r="I468" s="202"/>
      <c r="J468" s="35"/>
      <c r="K468" s="35"/>
      <c r="L468" s="38"/>
      <c r="M468" s="203"/>
      <c r="N468" s="204"/>
      <c r="O468" s="70"/>
      <c r="P468" s="70"/>
      <c r="Q468" s="70"/>
      <c r="R468" s="70"/>
      <c r="S468" s="70"/>
      <c r="T468" s="71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6" t="s">
        <v>147</v>
      </c>
      <c r="AU468" s="16" t="s">
        <v>90</v>
      </c>
    </row>
    <row r="469" spans="1:65" s="2" customFormat="1" ht="24.2" customHeight="1" x14ac:dyDescent="0.2">
      <c r="A469" s="33"/>
      <c r="B469" s="34"/>
      <c r="C469" s="186" t="s">
        <v>723</v>
      </c>
      <c r="D469" s="186" t="s">
        <v>141</v>
      </c>
      <c r="E469" s="187" t="s">
        <v>724</v>
      </c>
      <c r="F469" s="188" t="s">
        <v>725</v>
      </c>
      <c r="G469" s="189" t="s">
        <v>199</v>
      </c>
      <c r="H469" s="190">
        <v>4</v>
      </c>
      <c r="I469" s="191"/>
      <c r="J469" s="192">
        <f>ROUND(I469*H469,2)</f>
        <v>0</v>
      </c>
      <c r="K469" s="193"/>
      <c r="L469" s="38"/>
      <c r="M469" s="194" t="s">
        <v>1</v>
      </c>
      <c r="N469" s="195" t="s">
        <v>45</v>
      </c>
      <c r="O469" s="70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98" t="s">
        <v>190</v>
      </c>
      <c r="AT469" s="198" t="s">
        <v>141</v>
      </c>
      <c r="AU469" s="198" t="s">
        <v>90</v>
      </c>
      <c r="AY469" s="16" t="s">
        <v>138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6" t="s">
        <v>88</v>
      </c>
      <c r="BK469" s="199">
        <f>ROUND(I469*H469,2)</f>
        <v>0</v>
      </c>
      <c r="BL469" s="16" t="s">
        <v>190</v>
      </c>
      <c r="BM469" s="198" t="s">
        <v>726</v>
      </c>
    </row>
    <row r="470" spans="1:65" s="2" customFormat="1" ht="19.5" x14ac:dyDescent="0.2">
      <c r="A470" s="33"/>
      <c r="B470" s="34"/>
      <c r="C470" s="35"/>
      <c r="D470" s="200" t="s">
        <v>147</v>
      </c>
      <c r="E470" s="35"/>
      <c r="F470" s="201" t="s">
        <v>725</v>
      </c>
      <c r="G470" s="35"/>
      <c r="H470" s="35"/>
      <c r="I470" s="202"/>
      <c r="J470" s="35"/>
      <c r="K470" s="35"/>
      <c r="L470" s="38"/>
      <c r="M470" s="203"/>
      <c r="N470" s="204"/>
      <c r="O470" s="70"/>
      <c r="P470" s="70"/>
      <c r="Q470" s="70"/>
      <c r="R470" s="70"/>
      <c r="S470" s="70"/>
      <c r="T470" s="71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6" t="s">
        <v>147</v>
      </c>
      <c r="AU470" s="16" t="s">
        <v>90</v>
      </c>
    </row>
    <row r="471" spans="1:65" s="2" customFormat="1" ht="21.75" customHeight="1" x14ac:dyDescent="0.2">
      <c r="A471" s="33"/>
      <c r="B471" s="34"/>
      <c r="C471" s="186" t="s">
        <v>727</v>
      </c>
      <c r="D471" s="186" t="s">
        <v>141</v>
      </c>
      <c r="E471" s="187" t="s">
        <v>728</v>
      </c>
      <c r="F471" s="188" t="s">
        <v>729</v>
      </c>
      <c r="G471" s="189" t="s">
        <v>212</v>
      </c>
      <c r="H471" s="190">
        <v>3</v>
      </c>
      <c r="I471" s="191"/>
      <c r="J471" s="192">
        <f>ROUND(I471*H471,2)</f>
        <v>0</v>
      </c>
      <c r="K471" s="193"/>
      <c r="L471" s="38"/>
      <c r="M471" s="194" t="s">
        <v>1</v>
      </c>
      <c r="N471" s="195" t="s">
        <v>45</v>
      </c>
      <c r="O471" s="70"/>
      <c r="P471" s="196">
        <f>O471*H471</f>
        <v>0</v>
      </c>
      <c r="Q471" s="196">
        <v>0</v>
      </c>
      <c r="R471" s="196">
        <f>Q471*H471</f>
        <v>0</v>
      </c>
      <c r="S471" s="196">
        <v>1.2999999999999999E-2</v>
      </c>
      <c r="T471" s="197">
        <f>S471*H471</f>
        <v>3.9E-2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98" t="s">
        <v>190</v>
      </c>
      <c r="AT471" s="198" t="s">
        <v>141</v>
      </c>
      <c r="AU471" s="198" t="s">
        <v>90</v>
      </c>
      <c r="AY471" s="16" t="s">
        <v>138</v>
      </c>
      <c r="BE471" s="199">
        <f>IF(N471="základní",J471,0)</f>
        <v>0</v>
      </c>
      <c r="BF471" s="199">
        <f>IF(N471="snížená",J471,0)</f>
        <v>0</v>
      </c>
      <c r="BG471" s="199">
        <f>IF(N471="zákl. přenesená",J471,0)</f>
        <v>0</v>
      </c>
      <c r="BH471" s="199">
        <f>IF(N471="sníž. přenesená",J471,0)</f>
        <v>0</v>
      </c>
      <c r="BI471" s="199">
        <f>IF(N471="nulová",J471,0)</f>
        <v>0</v>
      </c>
      <c r="BJ471" s="16" t="s">
        <v>88</v>
      </c>
      <c r="BK471" s="199">
        <f>ROUND(I471*H471,2)</f>
        <v>0</v>
      </c>
      <c r="BL471" s="16" t="s">
        <v>190</v>
      </c>
      <c r="BM471" s="198" t="s">
        <v>730</v>
      </c>
    </row>
    <row r="472" spans="1:65" s="2" customFormat="1" ht="19.5" x14ac:dyDescent="0.2">
      <c r="A472" s="33"/>
      <c r="B472" s="34"/>
      <c r="C472" s="35"/>
      <c r="D472" s="200" t="s">
        <v>147</v>
      </c>
      <c r="E472" s="35"/>
      <c r="F472" s="201" t="s">
        <v>731</v>
      </c>
      <c r="G472" s="35"/>
      <c r="H472" s="35"/>
      <c r="I472" s="202"/>
      <c r="J472" s="35"/>
      <c r="K472" s="35"/>
      <c r="L472" s="38"/>
      <c r="M472" s="203"/>
      <c r="N472" s="204"/>
      <c r="O472" s="70"/>
      <c r="P472" s="70"/>
      <c r="Q472" s="70"/>
      <c r="R472" s="70"/>
      <c r="S472" s="70"/>
      <c r="T472" s="71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6" t="s">
        <v>147</v>
      </c>
      <c r="AU472" s="16" t="s">
        <v>90</v>
      </c>
    </row>
    <row r="473" spans="1:65" s="2" customFormat="1" ht="24.2" customHeight="1" x14ac:dyDescent="0.2">
      <c r="A473" s="33"/>
      <c r="B473" s="34"/>
      <c r="C473" s="186" t="s">
        <v>732</v>
      </c>
      <c r="D473" s="186" t="s">
        <v>141</v>
      </c>
      <c r="E473" s="187" t="s">
        <v>733</v>
      </c>
      <c r="F473" s="188" t="s">
        <v>734</v>
      </c>
      <c r="G473" s="189" t="s">
        <v>735</v>
      </c>
      <c r="H473" s="239"/>
      <c r="I473" s="191"/>
      <c r="J473" s="192">
        <f>ROUND(I473*H473,2)</f>
        <v>0</v>
      </c>
      <c r="K473" s="193"/>
      <c r="L473" s="38"/>
      <c r="M473" s="194" t="s">
        <v>1</v>
      </c>
      <c r="N473" s="195" t="s">
        <v>45</v>
      </c>
      <c r="O473" s="70"/>
      <c r="P473" s="196">
        <f>O473*H473</f>
        <v>0</v>
      </c>
      <c r="Q473" s="196">
        <v>0</v>
      </c>
      <c r="R473" s="196">
        <f>Q473*H473</f>
        <v>0</v>
      </c>
      <c r="S473" s="196">
        <v>0</v>
      </c>
      <c r="T473" s="197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98" t="s">
        <v>190</v>
      </c>
      <c r="AT473" s="198" t="s">
        <v>141</v>
      </c>
      <c r="AU473" s="198" t="s">
        <v>90</v>
      </c>
      <c r="AY473" s="16" t="s">
        <v>138</v>
      </c>
      <c r="BE473" s="199">
        <f>IF(N473="základní",J473,0)</f>
        <v>0</v>
      </c>
      <c r="BF473" s="199">
        <f>IF(N473="snížená",J473,0)</f>
        <v>0</v>
      </c>
      <c r="BG473" s="199">
        <f>IF(N473="zákl. přenesená",J473,0)</f>
        <v>0</v>
      </c>
      <c r="BH473" s="199">
        <f>IF(N473="sníž. přenesená",J473,0)</f>
        <v>0</v>
      </c>
      <c r="BI473" s="199">
        <f>IF(N473="nulová",J473,0)</f>
        <v>0</v>
      </c>
      <c r="BJ473" s="16" t="s">
        <v>88</v>
      </c>
      <c r="BK473" s="199">
        <f>ROUND(I473*H473,2)</f>
        <v>0</v>
      </c>
      <c r="BL473" s="16" t="s">
        <v>190</v>
      </c>
      <c r="BM473" s="198" t="s">
        <v>736</v>
      </c>
    </row>
    <row r="474" spans="1:65" s="2" customFormat="1" ht="29.25" x14ac:dyDescent="0.2">
      <c r="A474" s="33"/>
      <c r="B474" s="34"/>
      <c r="C474" s="35"/>
      <c r="D474" s="200" t="s">
        <v>147</v>
      </c>
      <c r="E474" s="35"/>
      <c r="F474" s="201" t="s">
        <v>737</v>
      </c>
      <c r="G474" s="35"/>
      <c r="H474" s="35"/>
      <c r="I474" s="202"/>
      <c r="J474" s="35"/>
      <c r="K474" s="35"/>
      <c r="L474" s="38"/>
      <c r="M474" s="203"/>
      <c r="N474" s="204"/>
      <c r="O474" s="70"/>
      <c r="P474" s="70"/>
      <c r="Q474" s="70"/>
      <c r="R474" s="70"/>
      <c r="S474" s="70"/>
      <c r="T474" s="71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6" t="s">
        <v>147</v>
      </c>
      <c r="AU474" s="16" t="s">
        <v>90</v>
      </c>
    </row>
    <row r="475" spans="1:65" s="12" customFormat="1" ht="22.9" customHeight="1" x14ac:dyDescent="0.2">
      <c r="B475" s="170"/>
      <c r="C475" s="171"/>
      <c r="D475" s="172" t="s">
        <v>79</v>
      </c>
      <c r="E475" s="184" t="s">
        <v>738</v>
      </c>
      <c r="F475" s="184" t="s">
        <v>739</v>
      </c>
      <c r="G475" s="171"/>
      <c r="H475" s="171"/>
      <c r="I475" s="174"/>
      <c r="J475" s="185">
        <f>BK475</f>
        <v>0</v>
      </c>
      <c r="K475" s="171"/>
      <c r="L475" s="176"/>
      <c r="M475" s="177"/>
      <c r="N475" s="178"/>
      <c r="O475" s="178"/>
      <c r="P475" s="179">
        <f>SUM(P476:P499)</f>
        <v>0</v>
      </c>
      <c r="Q475" s="178"/>
      <c r="R475" s="179">
        <f>SUM(R476:R499)</f>
        <v>0.37348475999999997</v>
      </c>
      <c r="S475" s="178"/>
      <c r="T475" s="180">
        <f>SUM(T476:T499)</f>
        <v>5.6034E-2</v>
      </c>
      <c r="AR475" s="181" t="s">
        <v>90</v>
      </c>
      <c r="AT475" s="182" t="s">
        <v>79</v>
      </c>
      <c r="AU475" s="182" t="s">
        <v>88</v>
      </c>
      <c r="AY475" s="181" t="s">
        <v>138</v>
      </c>
      <c r="BK475" s="183">
        <f>SUM(BK476:BK499)</f>
        <v>0</v>
      </c>
    </row>
    <row r="476" spans="1:65" s="2" customFormat="1" ht="24.2" customHeight="1" x14ac:dyDescent="0.2">
      <c r="A476" s="33"/>
      <c r="B476" s="34"/>
      <c r="C476" s="186" t="s">
        <v>740</v>
      </c>
      <c r="D476" s="186" t="s">
        <v>141</v>
      </c>
      <c r="E476" s="187" t="s">
        <v>741</v>
      </c>
      <c r="F476" s="188" t="s">
        <v>742</v>
      </c>
      <c r="G476" s="189" t="s">
        <v>162</v>
      </c>
      <c r="H476" s="190">
        <v>18.678000000000001</v>
      </c>
      <c r="I476" s="191"/>
      <c r="J476" s="192">
        <f>ROUND(I476*H476,2)</f>
        <v>0</v>
      </c>
      <c r="K476" s="193"/>
      <c r="L476" s="38"/>
      <c r="M476" s="194" t="s">
        <v>1</v>
      </c>
      <c r="N476" s="195" t="s">
        <v>45</v>
      </c>
      <c r="O476" s="70"/>
      <c r="P476" s="196">
        <f>O476*H476</f>
        <v>0</v>
      </c>
      <c r="Q476" s="196">
        <v>0</v>
      </c>
      <c r="R476" s="196">
        <f>Q476*H476</f>
        <v>0</v>
      </c>
      <c r="S476" s="196">
        <v>3.0000000000000001E-3</v>
      </c>
      <c r="T476" s="197">
        <f>S476*H476</f>
        <v>5.6034E-2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98" t="s">
        <v>190</v>
      </c>
      <c r="AT476" s="198" t="s">
        <v>141</v>
      </c>
      <c r="AU476" s="198" t="s">
        <v>90</v>
      </c>
      <c r="AY476" s="16" t="s">
        <v>138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6" t="s">
        <v>88</v>
      </c>
      <c r="BK476" s="199">
        <f>ROUND(I476*H476,2)</f>
        <v>0</v>
      </c>
      <c r="BL476" s="16" t="s">
        <v>190</v>
      </c>
      <c r="BM476" s="198" t="s">
        <v>743</v>
      </c>
    </row>
    <row r="477" spans="1:65" s="2" customFormat="1" ht="11.25" x14ac:dyDescent="0.2">
      <c r="A477" s="33"/>
      <c r="B477" s="34"/>
      <c r="C477" s="35"/>
      <c r="D477" s="200" t="s">
        <v>147</v>
      </c>
      <c r="E477" s="35"/>
      <c r="F477" s="201" t="s">
        <v>744</v>
      </c>
      <c r="G477" s="35"/>
      <c r="H477" s="35"/>
      <c r="I477" s="202"/>
      <c r="J477" s="35"/>
      <c r="K477" s="35"/>
      <c r="L477" s="38"/>
      <c r="M477" s="203"/>
      <c r="N477" s="204"/>
      <c r="O477" s="70"/>
      <c r="P477" s="70"/>
      <c r="Q477" s="70"/>
      <c r="R477" s="70"/>
      <c r="S477" s="70"/>
      <c r="T477" s="71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6" t="s">
        <v>147</v>
      </c>
      <c r="AU477" s="16" t="s">
        <v>90</v>
      </c>
    </row>
    <row r="478" spans="1:65" s="13" customFormat="1" ht="11.25" x14ac:dyDescent="0.2">
      <c r="B478" s="205"/>
      <c r="C478" s="206"/>
      <c r="D478" s="200" t="s">
        <v>149</v>
      </c>
      <c r="E478" s="207" t="s">
        <v>1</v>
      </c>
      <c r="F478" s="208" t="s">
        <v>745</v>
      </c>
      <c r="G478" s="206"/>
      <c r="H478" s="209">
        <v>18.678000000000001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149</v>
      </c>
      <c r="AU478" s="215" t="s">
        <v>90</v>
      </c>
      <c r="AV478" s="13" t="s">
        <v>90</v>
      </c>
      <c r="AW478" s="13" t="s">
        <v>35</v>
      </c>
      <c r="AX478" s="13" t="s">
        <v>88</v>
      </c>
      <c r="AY478" s="215" t="s">
        <v>138</v>
      </c>
    </row>
    <row r="479" spans="1:65" s="2" customFormat="1" ht="24.2" customHeight="1" x14ac:dyDescent="0.2">
      <c r="A479" s="33"/>
      <c r="B479" s="34"/>
      <c r="C479" s="186" t="s">
        <v>746</v>
      </c>
      <c r="D479" s="186" t="s">
        <v>141</v>
      </c>
      <c r="E479" s="187" t="s">
        <v>747</v>
      </c>
      <c r="F479" s="188" t="s">
        <v>748</v>
      </c>
      <c r="G479" s="189" t="s">
        <v>162</v>
      </c>
      <c r="H479" s="190">
        <v>18.678000000000001</v>
      </c>
      <c r="I479" s="191"/>
      <c r="J479" s="192">
        <f>ROUND(I479*H479,2)</f>
        <v>0</v>
      </c>
      <c r="K479" s="193"/>
      <c r="L479" s="38"/>
      <c r="M479" s="194" t="s">
        <v>1</v>
      </c>
      <c r="N479" s="195" t="s">
        <v>45</v>
      </c>
      <c r="O479" s="70"/>
      <c r="P479" s="196">
        <f>O479*H479</f>
        <v>0</v>
      </c>
      <c r="Q479" s="196">
        <v>0</v>
      </c>
      <c r="R479" s="196">
        <f>Q479*H479</f>
        <v>0</v>
      </c>
      <c r="S479" s="196">
        <v>0</v>
      </c>
      <c r="T479" s="197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98" t="s">
        <v>190</v>
      </c>
      <c r="AT479" s="198" t="s">
        <v>141</v>
      </c>
      <c r="AU479" s="198" t="s">
        <v>90</v>
      </c>
      <c r="AY479" s="16" t="s">
        <v>138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6" t="s">
        <v>88</v>
      </c>
      <c r="BK479" s="199">
        <f>ROUND(I479*H479,2)</f>
        <v>0</v>
      </c>
      <c r="BL479" s="16" t="s">
        <v>190</v>
      </c>
      <c r="BM479" s="198" t="s">
        <v>749</v>
      </c>
    </row>
    <row r="480" spans="1:65" s="2" customFormat="1" ht="19.5" x14ac:dyDescent="0.2">
      <c r="A480" s="33"/>
      <c r="B480" s="34"/>
      <c r="C480" s="35"/>
      <c r="D480" s="200" t="s">
        <v>147</v>
      </c>
      <c r="E480" s="35"/>
      <c r="F480" s="201" t="s">
        <v>750</v>
      </c>
      <c r="G480" s="35"/>
      <c r="H480" s="35"/>
      <c r="I480" s="202"/>
      <c r="J480" s="35"/>
      <c r="K480" s="35"/>
      <c r="L480" s="38"/>
      <c r="M480" s="203"/>
      <c r="N480" s="204"/>
      <c r="O480" s="70"/>
      <c r="P480" s="70"/>
      <c r="Q480" s="70"/>
      <c r="R480" s="70"/>
      <c r="S480" s="70"/>
      <c r="T480" s="71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6" t="s">
        <v>147</v>
      </c>
      <c r="AU480" s="16" t="s">
        <v>90</v>
      </c>
    </row>
    <row r="481" spans="1:65" s="13" customFormat="1" ht="11.25" x14ac:dyDescent="0.2">
      <c r="B481" s="205"/>
      <c r="C481" s="206"/>
      <c r="D481" s="200" t="s">
        <v>149</v>
      </c>
      <c r="E481" s="207" t="s">
        <v>1</v>
      </c>
      <c r="F481" s="208" t="s">
        <v>745</v>
      </c>
      <c r="G481" s="206"/>
      <c r="H481" s="209">
        <v>18.678000000000001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149</v>
      </c>
      <c r="AU481" s="215" t="s">
        <v>90</v>
      </c>
      <c r="AV481" s="13" t="s">
        <v>90</v>
      </c>
      <c r="AW481" s="13" t="s">
        <v>35</v>
      </c>
      <c r="AX481" s="13" t="s">
        <v>88</v>
      </c>
      <c r="AY481" s="215" t="s">
        <v>138</v>
      </c>
    </row>
    <row r="482" spans="1:65" s="2" customFormat="1" ht="16.5" customHeight="1" x14ac:dyDescent="0.2">
      <c r="A482" s="33"/>
      <c r="B482" s="34"/>
      <c r="C482" s="186" t="s">
        <v>751</v>
      </c>
      <c r="D482" s="186" t="s">
        <v>141</v>
      </c>
      <c r="E482" s="187" t="s">
        <v>752</v>
      </c>
      <c r="F482" s="188" t="s">
        <v>753</v>
      </c>
      <c r="G482" s="189" t="s">
        <v>162</v>
      </c>
      <c r="H482" s="190">
        <v>40.595999999999997</v>
      </c>
      <c r="I482" s="191"/>
      <c r="J482" s="192">
        <f>ROUND(I482*H482,2)</f>
        <v>0</v>
      </c>
      <c r="K482" s="193"/>
      <c r="L482" s="38"/>
      <c r="M482" s="194" t="s">
        <v>1</v>
      </c>
      <c r="N482" s="195" t="s">
        <v>45</v>
      </c>
      <c r="O482" s="70"/>
      <c r="P482" s="196">
        <f>O482*H482</f>
        <v>0</v>
      </c>
      <c r="Q482" s="196">
        <v>0</v>
      </c>
      <c r="R482" s="196">
        <f>Q482*H482</f>
        <v>0</v>
      </c>
      <c r="S482" s="196">
        <v>0</v>
      </c>
      <c r="T482" s="197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98" t="s">
        <v>190</v>
      </c>
      <c r="AT482" s="198" t="s">
        <v>141</v>
      </c>
      <c r="AU482" s="198" t="s">
        <v>90</v>
      </c>
      <c r="AY482" s="16" t="s">
        <v>138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16" t="s">
        <v>88</v>
      </c>
      <c r="BK482" s="199">
        <f>ROUND(I482*H482,2)</f>
        <v>0</v>
      </c>
      <c r="BL482" s="16" t="s">
        <v>190</v>
      </c>
      <c r="BM482" s="198" t="s">
        <v>754</v>
      </c>
    </row>
    <row r="483" spans="1:65" s="2" customFormat="1" ht="11.25" x14ac:dyDescent="0.2">
      <c r="A483" s="33"/>
      <c r="B483" s="34"/>
      <c r="C483" s="35"/>
      <c r="D483" s="200" t="s">
        <v>147</v>
      </c>
      <c r="E483" s="35"/>
      <c r="F483" s="201" t="s">
        <v>755</v>
      </c>
      <c r="G483" s="35"/>
      <c r="H483" s="35"/>
      <c r="I483" s="202"/>
      <c r="J483" s="35"/>
      <c r="K483" s="35"/>
      <c r="L483" s="38"/>
      <c r="M483" s="203"/>
      <c r="N483" s="204"/>
      <c r="O483" s="70"/>
      <c r="P483" s="70"/>
      <c r="Q483" s="70"/>
      <c r="R483" s="70"/>
      <c r="S483" s="70"/>
      <c r="T483" s="71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6" t="s">
        <v>147</v>
      </c>
      <c r="AU483" s="16" t="s">
        <v>90</v>
      </c>
    </row>
    <row r="484" spans="1:65" s="13" customFormat="1" ht="11.25" x14ac:dyDescent="0.2">
      <c r="B484" s="205"/>
      <c r="C484" s="206"/>
      <c r="D484" s="200" t="s">
        <v>149</v>
      </c>
      <c r="E484" s="207" t="s">
        <v>1</v>
      </c>
      <c r="F484" s="208" t="s">
        <v>756</v>
      </c>
      <c r="G484" s="206"/>
      <c r="H484" s="209">
        <v>40.595999999999997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149</v>
      </c>
      <c r="AU484" s="215" t="s">
        <v>90</v>
      </c>
      <c r="AV484" s="13" t="s">
        <v>90</v>
      </c>
      <c r="AW484" s="13" t="s">
        <v>35</v>
      </c>
      <c r="AX484" s="13" t="s">
        <v>88</v>
      </c>
      <c r="AY484" s="215" t="s">
        <v>138</v>
      </c>
    </row>
    <row r="485" spans="1:65" s="2" customFormat="1" ht="24.2" customHeight="1" x14ac:dyDescent="0.2">
      <c r="A485" s="33"/>
      <c r="B485" s="34"/>
      <c r="C485" s="186" t="s">
        <v>757</v>
      </c>
      <c r="D485" s="186" t="s">
        <v>141</v>
      </c>
      <c r="E485" s="187" t="s">
        <v>758</v>
      </c>
      <c r="F485" s="188" t="s">
        <v>759</v>
      </c>
      <c r="G485" s="189" t="s">
        <v>162</v>
      </c>
      <c r="H485" s="190">
        <v>81.191999999999993</v>
      </c>
      <c r="I485" s="191"/>
      <c r="J485" s="192">
        <f>ROUND(I485*H485,2)</f>
        <v>0</v>
      </c>
      <c r="K485" s="193"/>
      <c r="L485" s="38"/>
      <c r="M485" s="194" t="s">
        <v>1</v>
      </c>
      <c r="N485" s="195" t="s">
        <v>45</v>
      </c>
      <c r="O485" s="70"/>
      <c r="P485" s="196">
        <f>O485*H485</f>
        <v>0</v>
      </c>
      <c r="Q485" s="196">
        <v>3.0000000000000001E-5</v>
      </c>
      <c r="R485" s="196">
        <f>Q485*H485</f>
        <v>2.4357599999999999E-3</v>
      </c>
      <c r="S485" s="196">
        <v>0</v>
      </c>
      <c r="T485" s="197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98" t="s">
        <v>190</v>
      </c>
      <c r="AT485" s="198" t="s">
        <v>141</v>
      </c>
      <c r="AU485" s="198" t="s">
        <v>90</v>
      </c>
      <c r="AY485" s="16" t="s">
        <v>138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16" t="s">
        <v>88</v>
      </c>
      <c r="BK485" s="199">
        <f>ROUND(I485*H485,2)</f>
        <v>0</v>
      </c>
      <c r="BL485" s="16" t="s">
        <v>190</v>
      </c>
      <c r="BM485" s="198" t="s">
        <v>760</v>
      </c>
    </row>
    <row r="486" spans="1:65" s="2" customFormat="1" ht="19.5" x14ac:dyDescent="0.2">
      <c r="A486" s="33"/>
      <c r="B486" s="34"/>
      <c r="C486" s="35"/>
      <c r="D486" s="200" t="s">
        <v>147</v>
      </c>
      <c r="E486" s="35"/>
      <c r="F486" s="201" t="s">
        <v>761</v>
      </c>
      <c r="G486" s="35"/>
      <c r="H486" s="35"/>
      <c r="I486" s="202"/>
      <c r="J486" s="35"/>
      <c r="K486" s="35"/>
      <c r="L486" s="38"/>
      <c r="M486" s="203"/>
      <c r="N486" s="204"/>
      <c r="O486" s="70"/>
      <c r="P486" s="70"/>
      <c r="Q486" s="70"/>
      <c r="R486" s="70"/>
      <c r="S486" s="70"/>
      <c r="T486" s="71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6" t="s">
        <v>147</v>
      </c>
      <c r="AU486" s="16" t="s">
        <v>90</v>
      </c>
    </row>
    <row r="487" spans="1:65" s="13" customFormat="1" ht="11.25" x14ac:dyDescent="0.2">
      <c r="B487" s="205"/>
      <c r="C487" s="206"/>
      <c r="D487" s="200" t="s">
        <v>149</v>
      </c>
      <c r="E487" s="207" t="s">
        <v>1</v>
      </c>
      <c r="F487" s="208" t="s">
        <v>756</v>
      </c>
      <c r="G487" s="206"/>
      <c r="H487" s="209">
        <v>40.595999999999997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149</v>
      </c>
      <c r="AU487" s="215" t="s">
        <v>90</v>
      </c>
      <c r="AV487" s="13" t="s">
        <v>90</v>
      </c>
      <c r="AW487" s="13" t="s">
        <v>35</v>
      </c>
      <c r="AX487" s="13" t="s">
        <v>88</v>
      </c>
      <c r="AY487" s="215" t="s">
        <v>138</v>
      </c>
    </row>
    <row r="488" spans="1:65" s="13" customFormat="1" ht="11.25" x14ac:dyDescent="0.2">
      <c r="B488" s="205"/>
      <c r="C488" s="206"/>
      <c r="D488" s="200" t="s">
        <v>149</v>
      </c>
      <c r="E488" s="206"/>
      <c r="F488" s="208" t="s">
        <v>762</v>
      </c>
      <c r="G488" s="206"/>
      <c r="H488" s="209">
        <v>81.191999999999993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149</v>
      </c>
      <c r="AU488" s="215" t="s">
        <v>90</v>
      </c>
      <c r="AV488" s="13" t="s">
        <v>90</v>
      </c>
      <c r="AW488" s="13" t="s">
        <v>4</v>
      </c>
      <c r="AX488" s="13" t="s">
        <v>88</v>
      </c>
      <c r="AY488" s="215" t="s">
        <v>138</v>
      </c>
    </row>
    <row r="489" spans="1:65" s="2" customFormat="1" ht="33" customHeight="1" x14ac:dyDescent="0.2">
      <c r="A489" s="33"/>
      <c r="B489" s="34"/>
      <c r="C489" s="186" t="s">
        <v>763</v>
      </c>
      <c r="D489" s="186" t="s">
        <v>141</v>
      </c>
      <c r="E489" s="187" t="s">
        <v>764</v>
      </c>
      <c r="F489" s="188" t="s">
        <v>765</v>
      </c>
      <c r="G489" s="189" t="s">
        <v>162</v>
      </c>
      <c r="H489" s="190">
        <v>40.595999999999997</v>
      </c>
      <c r="I489" s="191"/>
      <c r="J489" s="192">
        <f>ROUND(I489*H489,2)</f>
        <v>0</v>
      </c>
      <c r="K489" s="193"/>
      <c r="L489" s="38"/>
      <c r="M489" s="194" t="s">
        <v>1</v>
      </c>
      <c r="N489" s="195" t="s">
        <v>45</v>
      </c>
      <c r="O489" s="70"/>
      <c r="P489" s="196">
        <f>O489*H489</f>
        <v>0</v>
      </c>
      <c r="Q489" s="196">
        <v>4.5500000000000002E-3</v>
      </c>
      <c r="R489" s="196">
        <f>Q489*H489</f>
        <v>0.18471179999999998</v>
      </c>
      <c r="S489" s="196">
        <v>0</v>
      </c>
      <c r="T489" s="197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98" t="s">
        <v>190</v>
      </c>
      <c r="AT489" s="198" t="s">
        <v>141</v>
      </c>
      <c r="AU489" s="198" t="s">
        <v>90</v>
      </c>
      <c r="AY489" s="16" t="s">
        <v>138</v>
      </c>
      <c r="BE489" s="199">
        <f>IF(N489="základní",J489,0)</f>
        <v>0</v>
      </c>
      <c r="BF489" s="199">
        <f>IF(N489="snížená",J489,0)</f>
        <v>0</v>
      </c>
      <c r="BG489" s="199">
        <f>IF(N489="zákl. přenesená",J489,0)</f>
        <v>0</v>
      </c>
      <c r="BH489" s="199">
        <f>IF(N489="sníž. přenesená",J489,0)</f>
        <v>0</v>
      </c>
      <c r="BI489" s="199">
        <f>IF(N489="nulová",J489,0)</f>
        <v>0</v>
      </c>
      <c r="BJ489" s="16" t="s">
        <v>88</v>
      </c>
      <c r="BK489" s="199">
        <f>ROUND(I489*H489,2)</f>
        <v>0</v>
      </c>
      <c r="BL489" s="16" t="s">
        <v>190</v>
      </c>
      <c r="BM489" s="198" t="s">
        <v>766</v>
      </c>
    </row>
    <row r="490" spans="1:65" s="2" customFormat="1" ht="29.25" x14ac:dyDescent="0.2">
      <c r="A490" s="33"/>
      <c r="B490" s="34"/>
      <c r="C490" s="35"/>
      <c r="D490" s="200" t="s">
        <v>147</v>
      </c>
      <c r="E490" s="35"/>
      <c r="F490" s="201" t="s">
        <v>767</v>
      </c>
      <c r="G490" s="35"/>
      <c r="H490" s="35"/>
      <c r="I490" s="202"/>
      <c r="J490" s="35"/>
      <c r="K490" s="35"/>
      <c r="L490" s="38"/>
      <c r="M490" s="203"/>
      <c r="N490" s="204"/>
      <c r="O490" s="70"/>
      <c r="P490" s="70"/>
      <c r="Q490" s="70"/>
      <c r="R490" s="70"/>
      <c r="S490" s="70"/>
      <c r="T490" s="71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16" t="s">
        <v>147</v>
      </c>
      <c r="AU490" s="16" t="s">
        <v>90</v>
      </c>
    </row>
    <row r="491" spans="1:65" s="13" customFormat="1" ht="11.25" x14ac:dyDescent="0.2">
      <c r="B491" s="205"/>
      <c r="C491" s="206"/>
      <c r="D491" s="200" t="s">
        <v>149</v>
      </c>
      <c r="E491" s="207" t="s">
        <v>1</v>
      </c>
      <c r="F491" s="208" t="s">
        <v>756</v>
      </c>
      <c r="G491" s="206"/>
      <c r="H491" s="209">
        <v>40.595999999999997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149</v>
      </c>
      <c r="AU491" s="215" t="s">
        <v>90</v>
      </c>
      <c r="AV491" s="13" t="s">
        <v>90</v>
      </c>
      <c r="AW491" s="13" t="s">
        <v>35</v>
      </c>
      <c r="AX491" s="13" t="s">
        <v>88</v>
      </c>
      <c r="AY491" s="215" t="s">
        <v>138</v>
      </c>
    </row>
    <row r="492" spans="1:65" s="2" customFormat="1" ht="16.5" customHeight="1" x14ac:dyDescent="0.2">
      <c r="A492" s="33"/>
      <c r="B492" s="34"/>
      <c r="C492" s="186" t="s">
        <v>768</v>
      </c>
      <c r="D492" s="186" t="s">
        <v>141</v>
      </c>
      <c r="E492" s="187" t="s">
        <v>769</v>
      </c>
      <c r="F492" s="188" t="s">
        <v>770</v>
      </c>
      <c r="G492" s="189" t="s">
        <v>162</v>
      </c>
      <c r="H492" s="190">
        <v>40.595999999999997</v>
      </c>
      <c r="I492" s="191"/>
      <c r="J492" s="192">
        <f>ROUND(I492*H492,2)</f>
        <v>0</v>
      </c>
      <c r="K492" s="193"/>
      <c r="L492" s="38"/>
      <c r="M492" s="194" t="s">
        <v>1</v>
      </c>
      <c r="N492" s="195" t="s">
        <v>45</v>
      </c>
      <c r="O492" s="70"/>
      <c r="P492" s="196">
        <f>O492*H492</f>
        <v>0</v>
      </c>
      <c r="Q492" s="196">
        <v>2.9999999999999997E-4</v>
      </c>
      <c r="R492" s="196">
        <f>Q492*H492</f>
        <v>1.2178799999999998E-2</v>
      </c>
      <c r="S492" s="196">
        <v>0</v>
      </c>
      <c r="T492" s="197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98" t="s">
        <v>190</v>
      </c>
      <c r="AT492" s="198" t="s">
        <v>141</v>
      </c>
      <c r="AU492" s="198" t="s">
        <v>90</v>
      </c>
      <c r="AY492" s="16" t="s">
        <v>138</v>
      </c>
      <c r="BE492" s="199">
        <f>IF(N492="základní",J492,0)</f>
        <v>0</v>
      </c>
      <c r="BF492" s="199">
        <f>IF(N492="snížená",J492,0)</f>
        <v>0</v>
      </c>
      <c r="BG492" s="199">
        <f>IF(N492="zákl. přenesená",J492,0)</f>
        <v>0</v>
      </c>
      <c r="BH492" s="199">
        <f>IF(N492="sníž. přenesená",J492,0)</f>
        <v>0</v>
      </c>
      <c r="BI492" s="199">
        <f>IF(N492="nulová",J492,0)</f>
        <v>0</v>
      </c>
      <c r="BJ492" s="16" t="s">
        <v>88</v>
      </c>
      <c r="BK492" s="199">
        <f>ROUND(I492*H492,2)</f>
        <v>0</v>
      </c>
      <c r="BL492" s="16" t="s">
        <v>190</v>
      </c>
      <c r="BM492" s="198" t="s">
        <v>771</v>
      </c>
    </row>
    <row r="493" spans="1:65" s="2" customFormat="1" ht="11.25" x14ac:dyDescent="0.2">
      <c r="A493" s="33"/>
      <c r="B493" s="34"/>
      <c r="C493" s="35"/>
      <c r="D493" s="200" t="s">
        <v>147</v>
      </c>
      <c r="E493" s="35"/>
      <c r="F493" s="201" t="s">
        <v>772</v>
      </c>
      <c r="G493" s="35"/>
      <c r="H493" s="35"/>
      <c r="I493" s="202"/>
      <c r="J493" s="35"/>
      <c r="K493" s="35"/>
      <c r="L493" s="38"/>
      <c r="M493" s="203"/>
      <c r="N493" s="204"/>
      <c r="O493" s="70"/>
      <c r="P493" s="70"/>
      <c r="Q493" s="70"/>
      <c r="R493" s="70"/>
      <c r="S493" s="70"/>
      <c r="T493" s="71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6" t="s">
        <v>147</v>
      </c>
      <c r="AU493" s="16" t="s">
        <v>90</v>
      </c>
    </row>
    <row r="494" spans="1:65" s="13" customFormat="1" ht="11.25" x14ac:dyDescent="0.2">
      <c r="B494" s="205"/>
      <c r="C494" s="206"/>
      <c r="D494" s="200" t="s">
        <v>149</v>
      </c>
      <c r="E494" s="207" t="s">
        <v>1</v>
      </c>
      <c r="F494" s="208" t="s">
        <v>756</v>
      </c>
      <c r="G494" s="206"/>
      <c r="H494" s="209">
        <v>40.595999999999997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149</v>
      </c>
      <c r="AU494" s="215" t="s">
        <v>90</v>
      </c>
      <c r="AV494" s="13" t="s">
        <v>90</v>
      </c>
      <c r="AW494" s="13" t="s">
        <v>35</v>
      </c>
      <c r="AX494" s="13" t="s">
        <v>88</v>
      </c>
      <c r="AY494" s="215" t="s">
        <v>138</v>
      </c>
    </row>
    <row r="495" spans="1:65" s="2" customFormat="1" ht="37.9" customHeight="1" x14ac:dyDescent="0.2">
      <c r="A495" s="33"/>
      <c r="B495" s="34"/>
      <c r="C495" s="227" t="s">
        <v>773</v>
      </c>
      <c r="D495" s="227" t="s">
        <v>274</v>
      </c>
      <c r="E495" s="228" t="s">
        <v>774</v>
      </c>
      <c r="F495" s="229" t="s">
        <v>775</v>
      </c>
      <c r="G495" s="230" t="s">
        <v>162</v>
      </c>
      <c r="H495" s="231">
        <v>44.655999999999999</v>
      </c>
      <c r="I495" s="232"/>
      <c r="J495" s="233">
        <f>ROUND(I495*H495,2)</f>
        <v>0</v>
      </c>
      <c r="K495" s="234"/>
      <c r="L495" s="235"/>
      <c r="M495" s="236" t="s">
        <v>1</v>
      </c>
      <c r="N495" s="237" t="s">
        <v>45</v>
      </c>
      <c r="O495" s="70"/>
      <c r="P495" s="196">
        <f>O495*H495</f>
        <v>0</v>
      </c>
      <c r="Q495" s="196">
        <v>3.8999999999999998E-3</v>
      </c>
      <c r="R495" s="196">
        <f>Q495*H495</f>
        <v>0.17415839999999999</v>
      </c>
      <c r="S495" s="196">
        <v>0</v>
      </c>
      <c r="T495" s="197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98" t="s">
        <v>277</v>
      </c>
      <c r="AT495" s="198" t="s">
        <v>274</v>
      </c>
      <c r="AU495" s="198" t="s">
        <v>90</v>
      </c>
      <c r="AY495" s="16" t="s">
        <v>138</v>
      </c>
      <c r="BE495" s="199">
        <f>IF(N495="základní",J495,0)</f>
        <v>0</v>
      </c>
      <c r="BF495" s="199">
        <f>IF(N495="snížená",J495,0)</f>
        <v>0</v>
      </c>
      <c r="BG495" s="199">
        <f>IF(N495="zákl. přenesená",J495,0)</f>
        <v>0</v>
      </c>
      <c r="BH495" s="199">
        <f>IF(N495="sníž. přenesená",J495,0)</f>
        <v>0</v>
      </c>
      <c r="BI495" s="199">
        <f>IF(N495="nulová",J495,0)</f>
        <v>0</v>
      </c>
      <c r="BJ495" s="16" t="s">
        <v>88</v>
      </c>
      <c r="BK495" s="199">
        <f>ROUND(I495*H495,2)</f>
        <v>0</v>
      </c>
      <c r="BL495" s="16" t="s">
        <v>190</v>
      </c>
      <c r="BM495" s="198" t="s">
        <v>776</v>
      </c>
    </row>
    <row r="496" spans="1:65" s="2" customFormat="1" ht="19.5" x14ac:dyDescent="0.2">
      <c r="A496" s="33"/>
      <c r="B496" s="34"/>
      <c r="C496" s="35"/>
      <c r="D496" s="200" t="s">
        <v>147</v>
      </c>
      <c r="E496" s="35"/>
      <c r="F496" s="201" t="s">
        <v>775</v>
      </c>
      <c r="G496" s="35"/>
      <c r="H496" s="35"/>
      <c r="I496" s="202"/>
      <c r="J496" s="35"/>
      <c r="K496" s="35"/>
      <c r="L496" s="38"/>
      <c r="M496" s="203"/>
      <c r="N496" s="204"/>
      <c r="O496" s="70"/>
      <c r="P496" s="70"/>
      <c r="Q496" s="70"/>
      <c r="R496" s="70"/>
      <c r="S496" s="70"/>
      <c r="T496" s="71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6" t="s">
        <v>147</v>
      </c>
      <c r="AU496" s="16" t="s">
        <v>90</v>
      </c>
    </row>
    <row r="497" spans="1:65" s="13" customFormat="1" ht="11.25" x14ac:dyDescent="0.2">
      <c r="B497" s="205"/>
      <c r="C497" s="206"/>
      <c r="D497" s="200" t="s">
        <v>149</v>
      </c>
      <c r="E497" s="206"/>
      <c r="F497" s="208" t="s">
        <v>777</v>
      </c>
      <c r="G497" s="206"/>
      <c r="H497" s="209">
        <v>44.655999999999999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149</v>
      </c>
      <c r="AU497" s="215" t="s">
        <v>90</v>
      </c>
      <c r="AV497" s="13" t="s">
        <v>90</v>
      </c>
      <c r="AW497" s="13" t="s">
        <v>4</v>
      </c>
      <c r="AX497" s="13" t="s">
        <v>88</v>
      </c>
      <c r="AY497" s="215" t="s">
        <v>138</v>
      </c>
    </row>
    <row r="498" spans="1:65" s="2" customFormat="1" ht="24.2" customHeight="1" x14ac:dyDescent="0.2">
      <c r="A498" s="33"/>
      <c r="B498" s="34"/>
      <c r="C498" s="186" t="s">
        <v>778</v>
      </c>
      <c r="D498" s="186" t="s">
        <v>141</v>
      </c>
      <c r="E498" s="187" t="s">
        <v>779</v>
      </c>
      <c r="F498" s="188" t="s">
        <v>780</v>
      </c>
      <c r="G498" s="189" t="s">
        <v>180</v>
      </c>
      <c r="H498" s="190">
        <v>0.373</v>
      </c>
      <c r="I498" s="191"/>
      <c r="J498" s="192">
        <f>ROUND(I498*H498,2)</f>
        <v>0</v>
      </c>
      <c r="K498" s="193"/>
      <c r="L498" s="38"/>
      <c r="M498" s="194" t="s">
        <v>1</v>
      </c>
      <c r="N498" s="195" t="s">
        <v>45</v>
      </c>
      <c r="O498" s="70"/>
      <c r="P498" s="196">
        <f>O498*H498</f>
        <v>0</v>
      </c>
      <c r="Q498" s="196">
        <v>0</v>
      </c>
      <c r="R498" s="196">
        <f>Q498*H498</f>
        <v>0</v>
      </c>
      <c r="S498" s="196">
        <v>0</v>
      </c>
      <c r="T498" s="197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98" t="s">
        <v>190</v>
      </c>
      <c r="AT498" s="198" t="s">
        <v>141</v>
      </c>
      <c r="AU498" s="198" t="s">
        <v>90</v>
      </c>
      <c r="AY498" s="16" t="s">
        <v>138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6" t="s">
        <v>88</v>
      </c>
      <c r="BK498" s="199">
        <f>ROUND(I498*H498,2)</f>
        <v>0</v>
      </c>
      <c r="BL498" s="16" t="s">
        <v>190</v>
      </c>
      <c r="BM498" s="198" t="s">
        <v>781</v>
      </c>
    </row>
    <row r="499" spans="1:65" s="2" customFormat="1" ht="29.25" x14ac:dyDescent="0.2">
      <c r="A499" s="33"/>
      <c r="B499" s="34"/>
      <c r="C499" s="35"/>
      <c r="D499" s="200" t="s">
        <v>147</v>
      </c>
      <c r="E499" s="35"/>
      <c r="F499" s="201" t="s">
        <v>782</v>
      </c>
      <c r="G499" s="35"/>
      <c r="H499" s="35"/>
      <c r="I499" s="202"/>
      <c r="J499" s="35"/>
      <c r="K499" s="35"/>
      <c r="L499" s="38"/>
      <c r="M499" s="203"/>
      <c r="N499" s="204"/>
      <c r="O499" s="70"/>
      <c r="P499" s="70"/>
      <c r="Q499" s="70"/>
      <c r="R499" s="70"/>
      <c r="S499" s="70"/>
      <c r="T499" s="71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6" t="s">
        <v>147</v>
      </c>
      <c r="AU499" s="16" t="s">
        <v>90</v>
      </c>
    </row>
    <row r="500" spans="1:65" s="12" customFormat="1" ht="22.9" customHeight="1" x14ac:dyDescent="0.2">
      <c r="B500" s="170"/>
      <c r="C500" s="171"/>
      <c r="D500" s="172" t="s">
        <v>79</v>
      </c>
      <c r="E500" s="184" t="s">
        <v>783</v>
      </c>
      <c r="F500" s="184" t="s">
        <v>784</v>
      </c>
      <c r="G500" s="171"/>
      <c r="H500" s="171"/>
      <c r="I500" s="174"/>
      <c r="J500" s="185">
        <f>BK500</f>
        <v>0</v>
      </c>
      <c r="K500" s="171"/>
      <c r="L500" s="176"/>
      <c r="M500" s="177"/>
      <c r="N500" s="178"/>
      <c r="O500" s="178"/>
      <c r="P500" s="179">
        <f>SUM(P501:P502)</f>
        <v>0</v>
      </c>
      <c r="Q500" s="178"/>
      <c r="R500" s="179">
        <f>SUM(R501:R502)</f>
        <v>0</v>
      </c>
      <c r="S500" s="178"/>
      <c r="T500" s="180">
        <f>SUM(T501:T502)</f>
        <v>0</v>
      </c>
      <c r="AR500" s="181" t="s">
        <v>90</v>
      </c>
      <c r="AT500" s="182" t="s">
        <v>79</v>
      </c>
      <c r="AU500" s="182" t="s">
        <v>88</v>
      </c>
      <c r="AY500" s="181" t="s">
        <v>138</v>
      </c>
      <c r="BK500" s="183">
        <f>SUM(BK501:BK502)</f>
        <v>0</v>
      </c>
    </row>
    <row r="501" spans="1:65" s="2" customFormat="1" ht="16.5" customHeight="1" x14ac:dyDescent="0.2">
      <c r="A501" s="33"/>
      <c r="B501" s="34"/>
      <c r="C501" s="186" t="s">
        <v>785</v>
      </c>
      <c r="D501" s="186" t="s">
        <v>141</v>
      </c>
      <c r="E501" s="187" t="s">
        <v>786</v>
      </c>
      <c r="F501" s="188" t="s">
        <v>787</v>
      </c>
      <c r="G501" s="189" t="s">
        <v>189</v>
      </c>
      <c r="H501" s="190">
        <v>1</v>
      </c>
      <c r="I501" s="191"/>
      <c r="J501" s="192">
        <f>ROUND(I501*H501,2)</f>
        <v>0</v>
      </c>
      <c r="K501" s="193"/>
      <c r="L501" s="38"/>
      <c r="M501" s="194" t="s">
        <v>1</v>
      </c>
      <c r="N501" s="195" t="s">
        <v>45</v>
      </c>
      <c r="O501" s="70"/>
      <c r="P501" s="196">
        <f>O501*H501</f>
        <v>0</v>
      </c>
      <c r="Q501" s="196">
        <v>0</v>
      </c>
      <c r="R501" s="196">
        <f>Q501*H501</f>
        <v>0</v>
      </c>
      <c r="S501" s="196">
        <v>0</v>
      </c>
      <c r="T501" s="197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98" t="s">
        <v>190</v>
      </c>
      <c r="AT501" s="198" t="s">
        <v>141</v>
      </c>
      <c r="AU501" s="198" t="s">
        <v>90</v>
      </c>
      <c r="AY501" s="16" t="s">
        <v>138</v>
      </c>
      <c r="BE501" s="199">
        <f>IF(N501="základní",J501,0)</f>
        <v>0</v>
      </c>
      <c r="BF501" s="199">
        <f>IF(N501="snížená",J501,0)</f>
        <v>0</v>
      </c>
      <c r="BG501" s="199">
        <f>IF(N501="zákl. přenesená",J501,0)</f>
        <v>0</v>
      </c>
      <c r="BH501" s="199">
        <f>IF(N501="sníž. přenesená",J501,0)</f>
        <v>0</v>
      </c>
      <c r="BI501" s="199">
        <f>IF(N501="nulová",J501,0)</f>
        <v>0</v>
      </c>
      <c r="BJ501" s="16" t="s">
        <v>88</v>
      </c>
      <c r="BK501" s="199">
        <f>ROUND(I501*H501,2)</f>
        <v>0</v>
      </c>
      <c r="BL501" s="16" t="s">
        <v>190</v>
      </c>
      <c r="BM501" s="198" t="s">
        <v>788</v>
      </c>
    </row>
    <row r="502" spans="1:65" s="2" customFormat="1" ht="11.25" x14ac:dyDescent="0.2">
      <c r="A502" s="33"/>
      <c r="B502" s="34"/>
      <c r="C502" s="35"/>
      <c r="D502" s="200" t="s">
        <v>147</v>
      </c>
      <c r="E502" s="35"/>
      <c r="F502" s="201" t="s">
        <v>787</v>
      </c>
      <c r="G502" s="35"/>
      <c r="H502" s="35"/>
      <c r="I502" s="202"/>
      <c r="J502" s="35"/>
      <c r="K502" s="35"/>
      <c r="L502" s="38"/>
      <c r="M502" s="240"/>
      <c r="N502" s="241"/>
      <c r="O502" s="242"/>
      <c r="P502" s="242"/>
      <c r="Q502" s="242"/>
      <c r="R502" s="242"/>
      <c r="S502" s="242"/>
      <c r="T502" s="24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6" t="s">
        <v>147</v>
      </c>
      <c r="AU502" s="16" t="s">
        <v>90</v>
      </c>
    </row>
    <row r="503" spans="1:65" s="2" customFormat="1" ht="6.95" customHeight="1" x14ac:dyDescent="0.2">
      <c r="A503" s="33"/>
      <c r="B503" s="53"/>
      <c r="C503" s="54"/>
      <c r="D503" s="54"/>
      <c r="E503" s="54"/>
      <c r="F503" s="54"/>
      <c r="G503" s="54"/>
      <c r="H503" s="54"/>
      <c r="I503" s="54"/>
      <c r="J503" s="54"/>
      <c r="K503" s="54"/>
      <c r="L503" s="38"/>
      <c r="M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</row>
  </sheetData>
  <sheetProtection algorithmName="SHA-512" hashValue="cblReS/dcyJqEHRaa+aIbYK8aoewc4BP9y+RNw4HVCZDnKjtB0uKLLfEhbI1lhs6WdPMD9/1N3USupKNeTSwBw==" saltValue="FLsgUNTsEDm94Zrqge8Q9rp/iZhOxtg/zoFFudShZk5+RQn8MoRuB5ptBGLwSH7Bx1/fZclaBUG/wbBJM0Q8nA==" spinCount="100000" sheet="1" objects="1" scenarios="1" formatColumns="0" formatRows="0" autoFilter="0"/>
  <autoFilter ref="C133:K502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93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90</v>
      </c>
    </row>
    <row r="4" spans="1:46" s="1" customFormat="1" ht="24.95" customHeight="1" x14ac:dyDescent="0.2">
      <c r="B4" s="19"/>
      <c r="D4" s="109" t="s">
        <v>97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26.25" customHeight="1" x14ac:dyDescent="0.2">
      <c r="B7" s="19"/>
      <c r="E7" s="285" t="str">
        <f>'Rekapitulace stavby'!K6</f>
        <v>Domek v areálu SUPŠSK, Hořice, p.o. - Oprava konstrukce střechy</v>
      </c>
      <c r="F7" s="286"/>
      <c r="G7" s="286"/>
      <c r="H7" s="286"/>
      <c r="L7" s="19"/>
    </row>
    <row r="8" spans="1:46" s="2" customFormat="1" ht="12" customHeight="1" x14ac:dyDescent="0.2">
      <c r="A8" s="33"/>
      <c r="B8" s="38"/>
      <c r="C8" s="33"/>
      <c r="D8" s="111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7" t="s">
        <v>789</v>
      </c>
      <c r="F9" s="288"/>
      <c r="G9" s="288"/>
      <c r="H9" s="28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26. 2. 2025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9" t="str">
        <f>'Rekapitulace stavby'!E14</f>
        <v>Vyplň údaj</v>
      </c>
      <c r="F18" s="290"/>
      <c r="G18" s="290"/>
      <c r="H18" s="290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37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38</v>
      </c>
      <c r="F24" s="33"/>
      <c r="G24" s="33"/>
      <c r="H24" s="33"/>
      <c r="I24" s="111" t="s">
        <v>28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39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1" t="s">
        <v>1</v>
      </c>
      <c r="F27" s="291"/>
      <c r="G27" s="291"/>
      <c r="H27" s="29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40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42</v>
      </c>
      <c r="G32" s="33"/>
      <c r="H32" s="33"/>
      <c r="I32" s="120" t="s">
        <v>41</v>
      </c>
      <c r="J32" s="120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44</v>
      </c>
      <c r="E33" s="111" t="s">
        <v>45</v>
      </c>
      <c r="F33" s="122">
        <f>ROUND((SUM(BE124:BE176)),  2)</f>
        <v>0</v>
      </c>
      <c r="G33" s="33"/>
      <c r="H33" s="33"/>
      <c r="I33" s="123">
        <v>0.21</v>
      </c>
      <c r="J33" s="122">
        <f>ROUND(((SUM(BE124:BE176))*I33),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46</v>
      </c>
      <c r="F34" s="122">
        <f>ROUND((SUM(BF124:BF176)),  2)</f>
        <v>0</v>
      </c>
      <c r="G34" s="33"/>
      <c r="H34" s="33"/>
      <c r="I34" s="123">
        <v>0.12</v>
      </c>
      <c r="J34" s="122">
        <f>ROUND(((SUM(BF124:BF176))*I34),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47</v>
      </c>
      <c r="F35" s="122">
        <f>ROUND((SUM(BG124:BG176)),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48</v>
      </c>
      <c r="F36" s="122">
        <f>ROUND((SUM(BH124:BH176)),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49</v>
      </c>
      <c r="F37" s="122">
        <f>ROUND((SUM(BI124:BI176)),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53</v>
      </c>
      <c r="E50" s="132"/>
      <c r="F50" s="132"/>
      <c r="G50" s="131" t="s">
        <v>54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55</v>
      </c>
      <c r="E61" s="134"/>
      <c r="F61" s="135" t="s">
        <v>56</v>
      </c>
      <c r="G61" s="133" t="s">
        <v>55</v>
      </c>
      <c r="H61" s="134"/>
      <c r="I61" s="134"/>
      <c r="J61" s="136" t="s">
        <v>56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57</v>
      </c>
      <c r="E65" s="137"/>
      <c r="F65" s="137"/>
      <c r="G65" s="131" t="s">
        <v>58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55</v>
      </c>
      <c r="E76" s="134"/>
      <c r="F76" s="135" t="s">
        <v>56</v>
      </c>
      <c r="G76" s="133" t="s">
        <v>55</v>
      </c>
      <c r="H76" s="134"/>
      <c r="I76" s="134"/>
      <c r="J76" s="136" t="s">
        <v>56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100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 x14ac:dyDescent="0.2">
      <c r="A85" s="33"/>
      <c r="B85" s="34"/>
      <c r="C85" s="35"/>
      <c r="D85" s="35"/>
      <c r="E85" s="292" t="str">
        <f>E7</f>
        <v>Domek v areálu SUPŠSK, Hořice, p.o. - Oprava konstrukce střechy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3" t="str">
        <f>E9</f>
        <v>SO-02 - Elektroinstalace</v>
      </c>
      <c r="F87" s="294"/>
      <c r="G87" s="294"/>
      <c r="H87" s="29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Hořice</v>
      </c>
      <c r="G89" s="35"/>
      <c r="H89" s="35"/>
      <c r="I89" s="28" t="s">
        <v>22</v>
      </c>
      <c r="J89" s="65" t="str">
        <f>IF(J12="","",J12)</f>
        <v>26. 2. 2025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24</v>
      </c>
      <c r="D91" s="35"/>
      <c r="E91" s="35"/>
      <c r="F91" s="26" t="str">
        <f>E15</f>
        <v>Střední uměleckoprůmyslová škola sochařská</v>
      </c>
      <c r="G91" s="35"/>
      <c r="H91" s="35"/>
      <c r="I91" s="28" t="s">
        <v>32</v>
      </c>
      <c r="J91" s="31" t="str">
        <f>E21</f>
        <v>Ing. David Pour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Ing. Ladislav Kopecký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101</v>
      </c>
      <c r="D94" s="143"/>
      <c r="E94" s="143"/>
      <c r="F94" s="143"/>
      <c r="G94" s="143"/>
      <c r="H94" s="143"/>
      <c r="I94" s="143"/>
      <c r="J94" s="144" t="s">
        <v>102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45" t="s">
        <v>103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104</v>
      </c>
    </row>
    <row r="97" spans="1:31" s="9" customFormat="1" ht="24.95" customHeight="1" x14ac:dyDescent="0.2">
      <c r="B97" s="146"/>
      <c r="C97" s="147"/>
      <c r="D97" s="148" t="s">
        <v>790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9" customFormat="1" ht="24.95" customHeight="1" x14ac:dyDescent="0.2">
      <c r="B98" s="146"/>
      <c r="C98" s="147"/>
      <c r="D98" s="148" t="s">
        <v>791</v>
      </c>
      <c r="E98" s="149"/>
      <c r="F98" s="149"/>
      <c r="G98" s="149"/>
      <c r="H98" s="149"/>
      <c r="I98" s="149"/>
      <c r="J98" s="150">
        <f>J141</f>
        <v>0</v>
      </c>
      <c r="K98" s="147"/>
      <c r="L98" s="151"/>
    </row>
    <row r="99" spans="1:31" s="9" customFormat="1" ht="24.95" customHeight="1" x14ac:dyDescent="0.2">
      <c r="B99" s="146"/>
      <c r="C99" s="147"/>
      <c r="D99" s="148" t="s">
        <v>792</v>
      </c>
      <c r="E99" s="149"/>
      <c r="F99" s="149"/>
      <c r="G99" s="149"/>
      <c r="H99" s="149"/>
      <c r="I99" s="149"/>
      <c r="J99" s="150">
        <f>J148</f>
        <v>0</v>
      </c>
      <c r="K99" s="147"/>
      <c r="L99" s="151"/>
    </row>
    <row r="100" spans="1:31" s="9" customFormat="1" ht="24.95" customHeight="1" x14ac:dyDescent="0.2">
      <c r="B100" s="146"/>
      <c r="C100" s="147"/>
      <c r="D100" s="148" t="s">
        <v>793</v>
      </c>
      <c r="E100" s="149"/>
      <c r="F100" s="149"/>
      <c r="G100" s="149"/>
      <c r="H100" s="149"/>
      <c r="I100" s="149"/>
      <c r="J100" s="150">
        <f>J155</f>
        <v>0</v>
      </c>
      <c r="K100" s="147"/>
      <c r="L100" s="151"/>
    </row>
    <row r="101" spans="1:31" s="9" customFormat="1" ht="24.95" customHeight="1" x14ac:dyDescent="0.2">
      <c r="B101" s="146"/>
      <c r="C101" s="147"/>
      <c r="D101" s="148" t="s">
        <v>794</v>
      </c>
      <c r="E101" s="149"/>
      <c r="F101" s="149"/>
      <c r="G101" s="149"/>
      <c r="H101" s="149"/>
      <c r="I101" s="149"/>
      <c r="J101" s="150">
        <f>J158</f>
        <v>0</v>
      </c>
      <c r="K101" s="147"/>
      <c r="L101" s="151"/>
    </row>
    <row r="102" spans="1:31" s="9" customFormat="1" ht="24.95" customHeight="1" x14ac:dyDescent="0.2">
      <c r="B102" s="146"/>
      <c r="C102" s="147"/>
      <c r="D102" s="148" t="s">
        <v>795</v>
      </c>
      <c r="E102" s="149"/>
      <c r="F102" s="149"/>
      <c r="G102" s="149"/>
      <c r="H102" s="149"/>
      <c r="I102" s="149"/>
      <c r="J102" s="150">
        <f>J163</f>
        <v>0</v>
      </c>
      <c r="K102" s="147"/>
      <c r="L102" s="151"/>
    </row>
    <row r="103" spans="1:31" s="9" customFormat="1" ht="24.95" customHeight="1" x14ac:dyDescent="0.2">
      <c r="B103" s="146"/>
      <c r="C103" s="147"/>
      <c r="D103" s="148" t="s">
        <v>796</v>
      </c>
      <c r="E103" s="149"/>
      <c r="F103" s="149"/>
      <c r="G103" s="149"/>
      <c r="H103" s="149"/>
      <c r="I103" s="149"/>
      <c r="J103" s="150">
        <f>J167</f>
        <v>0</v>
      </c>
      <c r="K103" s="147"/>
      <c r="L103" s="151"/>
    </row>
    <row r="104" spans="1:31" s="9" customFormat="1" ht="24.95" customHeight="1" x14ac:dyDescent="0.2">
      <c r="B104" s="146"/>
      <c r="C104" s="147"/>
      <c r="D104" s="148" t="s">
        <v>797</v>
      </c>
      <c r="E104" s="149"/>
      <c r="F104" s="149"/>
      <c r="G104" s="149"/>
      <c r="H104" s="149"/>
      <c r="I104" s="149"/>
      <c r="J104" s="150">
        <f>J170</f>
        <v>0</v>
      </c>
      <c r="K104" s="147"/>
      <c r="L104" s="151"/>
    </row>
    <row r="105" spans="1:31" s="2" customFormat="1" ht="21.75" customHeight="1" x14ac:dyDescent="0.2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 x14ac:dyDescent="0.2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123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 x14ac:dyDescent="0.2">
      <c r="A114" s="33"/>
      <c r="B114" s="34"/>
      <c r="C114" s="35"/>
      <c r="D114" s="35"/>
      <c r="E114" s="292" t="str">
        <f>E7</f>
        <v>Domek v areálu SUPŠSK, Hořice, p.o. - Oprava konstrukce střechy</v>
      </c>
      <c r="F114" s="293"/>
      <c r="G114" s="293"/>
      <c r="H114" s="293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98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5"/>
      <c r="D116" s="35"/>
      <c r="E116" s="263" t="str">
        <f>E9</f>
        <v>SO-02 - Elektroinstalace</v>
      </c>
      <c r="F116" s="294"/>
      <c r="G116" s="294"/>
      <c r="H116" s="294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5"/>
      <c r="E118" s="35"/>
      <c r="F118" s="26" t="str">
        <f>F12</f>
        <v>Hořice</v>
      </c>
      <c r="G118" s="35"/>
      <c r="H118" s="35"/>
      <c r="I118" s="28" t="s">
        <v>22</v>
      </c>
      <c r="J118" s="65" t="str">
        <f>IF(J12="","",J12)</f>
        <v>26. 2. 2025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 x14ac:dyDescent="0.2">
      <c r="A120" s="33"/>
      <c r="B120" s="34"/>
      <c r="C120" s="28" t="s">
        <v>24</v>
      </c>
      <c r="D120" s="35"/>
      <c r="E120" s="35"/>
      <c r="F120" s="26" t="str">
        <f>E15</f>
        <v>Střední uměleckoprůmyslová škola sochařská</v>
      </c>
      <c r="G120" s="35"/>
      <c r="H120" s="35"/>
      <c r="I120" s="28" t="s">
        <v>32</v>
      </c>
      <c r="J120" s="31" t="str">
        <f>E21</f>
        <v>Ing. David Pour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30</v>
      </c>
      <c r="D121" s="35"/>
      <c r="E121" s="35"/>
      <c r="F121" s="26" t="str">
        <f>IF(E18="","",E18)</f>
        <v>Vyplň údaj</v>
      </c>
      <c r="G121" s="35"/>
      <c r="H121" s="35"/>
      <c r="I121" s="28" t="s">
        <v>36</v>
      </c>
      <c r="J121" s="31" t="str">
        <f>E24</f>
        <v>Ing. Ladislav Kopecký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58"/>
      <c r="B123" s="159"/>
      <c r="C123" s="160" t="s">
        <v>124</v>
      </c>
      <c r="D123" s="161" t="s">
        <v>65</v>
      </c>
      <c r="E123" s="161" t="s">
        <v>61</v>
      </c>
      <c r="F123" s="161" t="s">
        <v>62</v>
      </c>
      <c r="G123" s="161" t="s">
        <v>125</v>
      </c>
      <c r="H123" s="161" t="s">
        <v>126</v>
      </c>
      <c r="I123" s="161" t="s">
        <v>127</v>
      </c>
      <c r="J123" s="162" t="s">
        <v>102</v>
      </c>
      <c r="K123" s="163" t="s">
        <v>128</v>
      </c>
      <c r="L123" s="164"/>
      <c r="M123" s="74" t="s">
        <v>1</v>
      </c>
      <c r="N123" s="75" t="s">
        <v>44</v>
      </c>
      <c r="O123" s="75" t="s">
        <v>129</v>
      </c>
      <c r="P123" s="75" t="s">
        <v>130</v>
      </c>
      <c r="Q123" s="75" t="s">
        <v>131</v>
      </c>
      <c r="R123" s="75" t="s">
        <v>132</v>
      </c>
      <c r="S123" s="75" t="s">
        <v>133</v>
      </c>
      <c r="T123" s="76" t="s">
        <v>134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 x14ac:dyDescent="0.25">
      <c r="A124" s="33"/>
      <c r="B124" s="34"/>
      <c r="C124" s="81" t="s">
        <v>135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P125+P141+P148+P155+P158+P163+P167+P170</f>
        <v>0</v>
      </c>
      <c r="Q124" s="78"/>
      <c r="R124" s="167">
        <f>R125+R141+R148+R155+R158+R163+R167+R170</f>
        <v>0</v>
      </c>
      <c r="S124" s="78"/>
      <c r="T124" s="168">
        <f>T125+T141+T148+T155+T158+T163+T167+T170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79</v>
      </c>
      <c r="AU124" s="16" t="s">
        <v>104</v>
      </c>
      <c r="BK124" s="169">
        <f>BK125+BK141+BK148+BK155+BK158+BK163+BK167+BK170</f>
        <v>0</v>
      </c>
    </row>
    <row r="125" spans="1:65" s="12" customFormat="1" ht="25.9" customHeight="1" x14ac:dyDescent="0.2">
      <c r="B125" s="170"/>
      <c r="C125" s="171"/>
      <c r="D125" s="172" t="s">
        <v>79</v>
      </c>
      <c r="E125" s="173" t="s">
        <v>798</v>
      </c>
      <c r="F125" s="173" t="s">
        <v>799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SUM(P126:P140)</f>
        <v>0</v>
      </c>
      <c r="Q125" s="178"/>
      <c r="R125" s="179">
        <f>SUM(R126:R140)</f>
        <v>0</v>
      </c>
      <c r="S125" s="178"/>
      <c r="T125" s="180">
        <f>SUM(T126:T140)</f>
        <v>0</v>
      </c>
      <c r="AR125" s="181" t="s">
        <v>88</v>
      </c>
      <c r="AT125" s="182" t="s">
        <v>79</v>
      </c>
      <c r="AU125" s="182" t="s">
        <v>80</v>
      </c>
      <c r="AY125" s="181" t="s">
        <v>138</v>
      </c>
      <c r="BK125" s="183">
        <f>SUM(BK126:BK140)</f>
        <v>0</v>
      </c>
    </row>
    <row r="126" spans="1:65" s="2" customFormat="1" ht="16.5" customHeight="1" x14ac:dyDescent="0.2">
      <c r="A126" s="33"/>
      <c r="B126" s="34"/>
      <c r="C126" s="186" t="s">
        <v>88</v>
      </c>
      <c r="D126" s="186" t="s">
        <v>141</v>
      </c>
      <c r="E126" s="187" t="s">
        <v>800</v>
      </c>
      <c r="F126" s="188" t="s">
        <v>801</v>
      </c>
      <c r="G126" s="189" t="s">
        <v>199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45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145</v>
      </c>
      <c r="AT126" s="198" t="s">
        <v>141</v>
      </c>
      <c r="AU126" s="198" t="s">
        <v>88</v>
      </c>
      <c r="AY126" s="16" t="s">
        <v>138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88</v>
      </c>
      <c r="BK126" s="199">
        <f>ROUND(I126*H126,2)</f>
        <v>0</v>
      </c>
      <c r="BL126" s="16" t="s">
        <v>145</v>
      </c>
      <c r="BM126" s="198" t="s">
        <v>802</v>
      </c>
    </row>
    <row r="127" spans="1:65" s="2" customFormat="1" ht="11.25" x14ac:dyDescent="0.2">
      <c r="A127" s="33"/>
      <c r="B127" s="34"/>
      <c r="C127" s="35"/>
      <c r="D127" s="200" t="s">
        <v>147</v>
      </c>
      <c r="E127" s="35"/>
      <c r="F127" s="201" t="s">
        <v>801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147</v>
      </c>
      <c r="AU127" s="16" t="s">
        <v>88</v>
      </c>
    </row>
    <row r="128" spans="1:65" s="2" customFormat="1" ht="29.25" x14ac:dyDescent="0.2">
      <c r="A128" s="33"/>
      <c r="B128" s="34"/>
      <c r="C128" s="35"/>
      <c r="D128" s="200" t="s">
        <v>407</v>
      </c>
      <c r="E128" s="35"/>
      <c r="F128" s="238" t="s">
        <v>803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407</v>
      </c>
      <c r="AU128" s="16" t="s">
        <v>88</v>
      </c>
    </row>
    <row r="129" spans="1:65" s="2" customFormat="1" ht="16.5" customHeight="1" x14ac:dyDescent="0.2">
      <c r="A129" s="33"/>
      <c r="B129" s="34"/>
      <c r="C129" s="186" t="s">
        <v>90</v>
      </c>
      <c r="D129" s="186" t="s">
        <v>141</v>
      </c>
      <c r="E129" s="187" t="s">
        <v>804</v>
      </c>
      <c r="F129" s="188" t="s">
        <v>805</v>
      </c>
      <c r="G129" s="189" t="s">
        <v>199</v>
      </c>
      <c r="H129" s="190">
        <v>2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45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145</v>
      </c>
      <c r="AT129" s="198" t="s">
        <v>141</v>
      </c>
      <c r="AU129" s="198" t="s">
        <v>88</v>
      </c>
      <c r="AY129" s="16" t="s">
        <v>138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88</v>
      </c>
      <c r="BK129" s="199">
        <f>ROUND(I129*H129,2)</f>
        <v>0</v>
      </c>
      <c r="BL129" s="16" t="s">
        <v>145</v>
      </c>
      <c r="BM129" s="198" t="s">
        <v>806</v>
      </c>
    </row>
    <row r="130" spans="1:65" s="2" customFormat="1" ht="11.25" x14ac:dyDescent="0.2">
      <c r="A130" s="33"/>
      <c r="B130" s="34"/>
      <c r="C130" s="35"/>
      <c r="D130" s="200" t="s">
        <v>147</v>
      </c>
      <c r="E130" s="35"/>
      <c r="F130" s="201" t="s">
        <v>805</v>
      </c>
      <c r="G130" s="35"/>
      <c r="H130" s="35"/>
      <c r="I130" s="202"/>
      <c r="J130" s="35"/>
      <c r="K130" s="35"/>
      <c r="L130" s="38"/>
      <c r="M130" s="203"/>
      <c r="N130" s="204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147</v>
      </c>
      <c r="AU130" s="16" t="s">
        <v>88</v>
      </c>
    </row>
    <row r="131" spans="1:65" s="2" customFormat="1" ht="29.25" x14ac:dyDescent="0.2">
      <c r="A131" s="33"/>
      <c r="B131" s="34"/>
      <c r="C131" s="35"/>
      <c r="D131" s="200" t="s">
        <v>407</v>
      </c>
      <c r="E131" s="35"/>
      <c r="F131" s="238" t="s">
        <v>803</v>
      </c>
      <c r="G131" s="35"/>
      <c r="H131" s="35"/>
      <c r="I131" s="202"/>
      <c r="J131" s="35"/>
      <c r="K131" s="35"/>
      <c r="L131" s="38"/>
      <c r="M131" s="203"/>
      <c r="N131" s="204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407</v>
      </c>
      <c r="AU131" s="16" t="s">
        <v>88</v>
      </c>
    </row>
    <row r="132" spans="1:65" s="2" customFormat="1" ht="16.5" customHeight="1" x14ac:dyDescent="0.2">
      <c r="A132" s="33"/>
      <c r="B132" s="34"/>
      <c r="C132" s="186" t="s">
        <v>139</v>
      </c>
      <c r="D132" s="186" t="s">
        <v>141</v>
      </c>
      <c r="E132" s="187" t="s">
        <v>807</v>
      </c>
      <c r="F132" s="188" t="s">
        <v>808</v>
      </c>
      <c r="G132" s="189" t="s">
        <v>199</v>
      </c>
      <c r="H132" s="190">
        <v>5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45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145</v>
      </c>
      <c r="AT132" s="198" t="s">
        <v>141</v>
      </c>
      <c r="AU132" s="198" t="s">
        <v>88</v>
      </c>
      <c r="AY132" s="16" t="s">
        <v>138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88</v>
      </c>
      <c r="BK132" s="199">
        <f>ROUND(I132*H132,2)</f>
        <v>0</v>
      </c>
      <c r="BL132" s="16" t="s">
        <v>145</v>
      </c>
      <c r="BM132" s="198" t="s">
        <v>809</v>
      </c>
    </row>
    <row r="133" spans="1:65" s="2" customFormat="1" ht="11.25" x14ac:dyDescent="0.2">
      <c r="A133" s="33"/>
      <c r="B133" s="34"/>
      <c r="C133" s="35"/>
      <c r="D133" s="200" t="s">
        <v>147</v>
      </c>
      <c r="E133" s="35"/>
      <c r="F133" s="201" t="s">
        <v>808</v>
      </c>
      <c r="G133" s="35"/>
      <c r="H133" s="35"/>
      <c r="I133" s="202"/>
      <c r="J133" s="35"/>
      <c r="K133" s="35"/>
      <c r="L133" s="38"/>
      <c r="M133" s="203"/>
      <c r="N133" s="20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147</v>
      </c>
      <c r="AU133" s="16" t="s">
        <v>88</v>
      </c>
    </row>
    <row r="134" spans="1:65" s="2" customFormat="1" ht="29.25" x14ac:dyDescent="0.2">
      <c r="A134" s="33"/>
      <c r="B134" s="34"/>
      <c r="C134" s="35"/>
      <c r="D134" s="200" t="s">
        <v>407</v>
      </c>
      <c r="E134" s="35"/>
      <c r="F134" s="238" t="s">
        <v>803</v>
      </c>
      <c r="G134" s="35"/>
      <c r="H134" s="35"/>
      <c r="I134" s="202"/>
      <c r="J134" s="35"/>
      <c r="K134" s="35"/>
      <c r="L134" s="38"/>
      <c r="M134" s="203"/>
      <c r="N134" s="204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407</v>
      </c>
      <c r="AU134" s="16" t="s">
        <v>88</v>
      </c>
    </row>
    <row r="135" spans="1:65" s="2" customFormat="1" ht="16.5" customHeight="1" x14ac:dyDescent="0.2">
      <c r="A135" s="33"/>
      <c r="B135" s="34"/>
      <c r="C135" s="186" t="s">
        <v>145</v>
      </c>
      <c r="D135" s="186" t="s">
        <v>141</v>
      </c>
      <c r="E135" s="187" t="s">
        <v>810</v>
      </c>
      <c r="F135" s="188" t="s">
        <v>811</v>
      </c>
      <c r="G135" s="189" t="s">
        <v>199</v>
      </c>
      <c r="H135" s="190">
        <v>1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45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145</v>
      </c>
      <c r="AT135" s="198" t="s">
        <v>141</v>
      </c>
      <c r="AU135" s="198" t="s">
        <v>88</v>
      </c>
      <c r="AY135" s="16" t="s">
        <v>138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88</v>
      </c>
      <c r="BK135" s="199">
        <f>ROUND(I135*H135,2)</f>
        <v>0</v>
      </c>
      <c r="BL135" s="16" t="s">
        <v>145</v>
      </c>
      <c r="BM135" s="198" t="s">
        <v>812</v>
      </c>
    </row>
    <row r="136" spans="1:65" s="2" customFormat="1" ht="11.25" x14ac:dyDescent="0.2">
      <c r="A136" s="33"/>
      <c r="B136" s="34"/>
      <c r="C136" s="35"/>
      <c r="D136" s="200" t="s">
        <v>147</v>
      </c>
      <c r="E136" s="35"/>
      <c r="F136" s="201" t="s">
        <v>811</v>
      </c>
      <c r="G136" s="35"/>
      <c r="H136" s="35"/>
      <c r="I136" s="202"/>
      <c r="J136" s="35"/>
      <c r="K136" s="35"/>
      <c r="L136" s="38"/>
      <c r="M136" s="203"/>
      <c r="N136" s="204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147</v>
      </c>
      <c r="AU136" s="16" t="s">
        <v>88</v>
      </c>
    </row>
    <row r="137" spans="1:65" s="2" customFormat="1" ht="29.25" x14ac:dyDescent="0.2">
      <c r="A137" s="33"/>
      <c r="B137" s="34"/>
      <c r="C137" s="35"/>
      <c r="D137" s="200" t="s">
        <v>407</v>
      </c>
      <c r="E137" s="35"/>
      <c r="F137" s="238" t="s">
        <v>803</v>
      </c>
      <c r="G137" s="35"/>
      <c r="H137" s="35"/>
      <c r="I137" s="202"/>
      <c r="J137" s="35"/>
      <c r="K137" s="35"/>
      <c r="L137" s="38"/>
      <c r="M137" s="203"/>
      <c r="N137" s="204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407</v>
      </c>
      <c r="AU137" s="16" t="s">
        <v>88</v>
      </c>
    </row>
    <row r="138" spans="1:65" s="2" customFormat="1" ht="16.5" customHeight="1" x14ac:dyDescent="0.2">
      <c r="A138" s="33"/>
      <c r="B138" s="34"/>
      <c r="C138" s="186" t="s">
        <v>170</v>
      </c>
      <c r="D138" s="186" t="s">
        <v>141</v>
      </c>
      <c r="E138" s="187" t="s">
        <v>813</v>
      </c>
      <c r="F138" s="188" t="s">
        <v>814</v>
      </c>
      <c r="G138" s="189" t="s">
        <v>199</v>
      </c>
      <c r="H138" s="190">
        <v>6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45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145</v>
      </c>
      <c r="AT138" s="198" t="s">
        <v>141</v>
      </c>
      <c r="AU138" s="198" t="s">
        <v>88</v>
      </c>
      <c r="AY138" s="16" t="s">
        <v>138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88</v>
      </c>
      <c r="BK138" s="199">
        <f>ROUND(I138*H138,2)</f>
        <v>0</v>
      </c>
      <c r="BL138" s="16" t="s">
        <v>145</v>
      </c>
      <c r="BM138" s="198" t="s">
        <v>815</v>
      </c>
    </row>
    <row r="139" spans="1:65" s="2" customFormat="1" ht="11.25" x14ac:dyDescent="0.2">
      <c r="A139" s="33"/>
      <c r="B139" s="34"/>
      <c r="C139" s="35"/>
      <c r="D139" s="200" t="s">
        <v>147</v>
      </c>
      <c r="E139" s="35"/>
      <c r="F139" s="201" t="s">
        <v>814</v>
      </c>
      <c r="G139" s="35"/>
      <c r="H139" s="35"/>
      <c r="I139" s="202"/>
      <c r="J139" s="35"/>
      <c r="K139" s="35"/>
      <c r="L139" s="38"/>
      <c r="M139" s="203"/>
      <c r="N139" s="204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147</v>
      </c>
      <c r="AU139" s="16" t="s">
        <v>88</v>
      </c>
    </row>
    <row r="140" spans="1:65" s="2" customFormat="1" ht="29.25" x14ac:dyDescent="0.2">
      <c r="A140" s="33"/>
      <c r="B140" s="34"/>
      <c r="C140" s="35"/>
      <c r="D140" s="200" t="s">
        <v>407</v>
      </c>
      <c r="E140" s="35"/>
      <c r="F140" s="238" t="s">
        <v>803</v>
      </c>
      <c r="G140" s="35"/>
      <c r="H140" s="35"/>
      <c r="I140" s="202"/>
      <c r="J140" s="35"/>
      <c r="K140" s="35"/>
      <c r="L140" s="38"/>
      <c r="M140" s="203"/>
      <c r="N140" s="204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407</v>
      </c>
      <c r="AU140" s="16" t="s">
        <v>88</v>
      </c>
    </row>
    <row r="141" spans="1:65" s="12" customFormat="1" ht="25.9" customHeight="1" x14ac:dyDescent="0.2">
      <c r="B141" s="170"/>
      <c r="C141" s="171"/>
      <c r="D141" s="172" t="s">
        <v>79</v>
      </c>
      <c r="E141" s="173" t="s">
        <v>816</v>
      </c>
      <c r="F141" s="173" t="s">
        <v>817</v>
      </c>
      <c r="G141" s="171"/>
      <c r="H141" s="171"/>
      <c r="I141" s="174"/>
      <c r="J141" s="175">
        <f>BK141</f>
        <v>0</v>
      </c>
      <c r="K141" s="171"/>
      <c r="L141" s="176"/>
      <c r="M141" s="177"/>
      <c r="N141" s="178"/>
      <c r="O141" s="178"/>
      <c r="P141" s="179">
        <f>SUM(P142:P147)</f>
        <v>0</v>
      </c>
      <c r="Q141" s="178"/>
      <c r="R141" s="179">
        <f>SUM(R142:R147)</f>
        <v>0</v>
      </c>
      <c r="S141" s="178"/>
      <c r="T141" s="180">
        <f>SUM(T142:T147)</f>
        <v>0</v>
      </c>
      <c r="AR141" s="181" t="s">
        <v>88</v>
      </c>
      <c r="AT141" s="182" t="s">
        <v>79</v>
      </c>
      <c r="AU141" s="182" t="s">
        <v>80</v>
      </c>
      <c r="AY141" s="181" t="s">
        <v>138</v>
      </c>
      <c r="BK141" s="183">
        <f>SUM(BK142:BK147)</f>
        <v>0</v>
      </c>
    </row>
    <row r="142" spans="1:65" s="2" customFormat="1" ht="16.5" customHeight="1" x14ac:dyDescent="0.2">
      <c r="A142" s="33"/>
      <c r="B142" s="34"/>
      <c r="C142" s="186" t="s">
        <v>177</v>
      </c>
      <c r="D142" s="186" t="s">
        <v>141</v>
      </c>
      <c r="E142" s="187" t="s">
        <v>818</v>
      </c>
      <c r="F142" s="188" t="s">
        <v>819</v>
      </c>
      <c r="G142" s="189" t="s">
        <v>173</v>
      </c>
      <c r="H142" s="190">
        <v>10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45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145</v>
      </c>
      <c r="AT142" s="198" t="s">
        <v>141</v>
      </c>
      <c r="AU142" s="198" t="s">
        <v>88</v>
      </c>
      <c r="AY142" s="16" t="s">
        <v>138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88</v>
      </c>
      <c r="BK142" s="199">
        <f>ROUND(I142*H142,2)</f>
        <v>0</v>
      </c>
      <c r="BL142" s="16" t="s">
        <v>145</v>
      </c>
      <c r="BM142" s="198" t="s">
        <v>820</v>
      </c>
    </row>
    <row r="143" spans="1:65" s="2" customFormat="1" ht="11.25" x14ac:dyDescent="0.2">
      <c r="A143" s="33"/>
      <c r="B143" s="34"/>
      <c r="C143" s="35"/>
      <c r="D143" s="200" t="s">
        <v>147</v>
      </c>
      <c r="E143" s="35"/>
      <c r="F143" s="201" t="s">
        <v>819</v>
      </c>
      <c r="G143" s="35"/>
      <c r="H143" s="35"/>
      <c r="I143" s="202"/>
      <c r="J143" s="35"/>
      <c r="K143" s="35"/>
      <c r="L143" s="38"/>
      <c r="M143" s="203"/>
      <c r="N143" s="204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147</v>
      </c>
      <c r="AU143" s="16" t="s">
        <v>88</v>
      </c>
    </row>
    <row r="144" spans="1:65" s="2" customFormat="1" ht="16.5" customHeight="1" x14ac:dyDescent="0.2">
      <c r="A144" s="33"/>
      <c r="B144" s="34"/>
      <c r="C144" s="186" t="s">
        <v>186</v>
      </c>
      <c r="D144" s="186" t="s">
        <v>141</v>
      </c>
      <c r="E144" s="187" t="s">
        <v>821</v>
      </c>
      <c r="F144" s="188" t="s">
        <v>822</v>
      </c>
      <c r="G144" s="189" t="s">
        <v>173</v>
      </c>
      <c r="H144" s="190">
        <v>30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45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145</v>
      </c>
      <c r="AT144" s="198" t="s">
        <v>141</v>
      </c>
      <c r="AU144" s="198" t="s">
        <v>88</v>
      </c>
      <c r="AY144" s="16" t="s">
        <v>138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88</v>
      </c>
      <c r="BK144" s="199">
        <f>ROUND(I144*H144,2)</f>
        <v>0</v>
      </c>
      <c r="BL144" s="16" t="s">
        <v>145</v>
      </c>
      <c r="BM144" s="198" t="s">
        <v>823</v>
      </c>
    </row>
    <row r="145" spans="1:65" s="2" customFormat="1" ht="11.25" x14ac:dyDescent="0.2">
      <c r="A145" s="33"/>
      <c r="B145" s="34"/>
      <c r="C145" s="35"/>
      <c r="D145" s="200" t="s">
        <v>147</v>
      </c>
      <c r="E145" s="35"/>
      <c r="F145" s="201" t="s">
        <v>822</v>
      </c>
      <c r="G145" s="35"/>
      <c r="H145" s="35"/>
      <c r="I145" s="202"/>
      <c r="J145" s="35"/>
      <c r="K145" s="35"/>
      <c r="L145" s="38"/>
      <c r="M145" s="203"/>
      <c r="N145" s="204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147</v>
      </c>
      <c r="AU145" s="16" t="s">
        <v>88</v>
      </c>
    </row>
    <row r="146" spans="1:65" s="2" customFormat="1" ht="16.5" customHeight="1" x14ac:dyDescent="0.2">
      <c r="A146" s="33"/>
      <c r="B146" s="34"/>
      <c r="C146" s="186" t="s">
        <v>192</v>
      </c>
      <c r="D146" s="186" t="s">
        <v>141</v>
      </c>
      <c r="E146" s="187" t="s">
        <v>824</v>
      </c>
      <c r="F146" s="188" t="s">
        <v>825</v>
      </c>
      <c r="G146" s="189" t="s">
        <v>173</v>
      </c>
      <c r="H146" s="190">
        <v>15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45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145</v>
      </c>
      <c r="AT146" s="198" t="s">
        <v>141</v>
      </c>
      <c r="AU146" s="198" t="s">
        <v>88</v>
      </c>
      <c r="AY146" s="16" t="s">
        <v>138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88</v>
      </c>
      <c r="BK146" s="199">
        <f>ROUND(I146*H146,2)</f>
        <v>0</v>
      </c>
      <c r="BL146" s="16" t="s">
        <v>145</v>
      </c>
      <c r="BM146" s="198" t="s">
        <v>826</v>
      </c>
    </row>
    <row r="147" spans="1:65" s="2" customFormat="1" ht="11.25" x14ac:dyDescent="0.2">
      <c r="A147" s="33"/>
      <c r="B147" s="34"/>
      <c r="C147" s="35"/>
      <c r="D147" s="200" t="s">
        <v>147</v>
      </c>
      <c r="E147" s="35"/>
      <c r="F147" s="201" t="s">
        <v>825</v>
      </c>
      <c r="G147" s="35"/>
      <c r="H147" s="35"/>
      <c r="I147" s="202"/>
      <c r="J147" s="35"/>
      <c r="K147" s="35"/>
      <c r="L147" s="38"/>
      <c r="M147" s="203"/>
      <c r="N147" s="204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147</v>
      </c>
      <c r="AU147" s="16" t="s">
        <v>88</v>
      </c>
    </row>
    <row r="148" spans="1:65" s="12" customFormat="1" ht="25.9" customHeight="1" x14ac:dyDescent="0.2">
      <c r="B148" s="170"/>
      <c r="C148" s="171"/>
      <c r="D148" s="172" t="s">
        <v>79</v>
      </c>
      <c r="E148" s="173" t="s">
        <v>827</v>
      </c>
      <c r="F148" s="173" t="s">
        <v>828</v>
      </c>
      <c r="G148" s="171"/>
      <c r="H148" s="171"/>
      <c r="I148" s="174"/>
      <c r="J148" s="175">
        <f>BK148</f>
        <v>0</v>
      </c>
      <c r="K148" s="171"/>
      <c r="L148" s="176"/>
      <c r="M148" s="177"/>
      <c r="N148" s="178"/>
      <c r="O148" s="178"/>
      <c r="P148" s="179">
        <f>SUM(P149:P154)</f>
        <v>0</v>
      </c>
      <c r="Q148" s="178"/>
      <c r="R148" s="179">
        <f>SUM(R149:R154)</f>
        <v>0</v>
      </c>
      <c r="S148" s="178"/>
      <c r="T148" s="180">
        <f>SUM(T149:T154)</f>
        <v>0</v>
      </c>
      <c r="AR148" s="181" t="s">
        <v>88</v>
      </c>
      <c r="AT148" s="182" t="s">
        <v>79</v>
      </c>
      <c r="AU148" s="182" t="s">
        <v>80</v>
      </c>
      <c r="AY148" s="181" t="s">
        <v>138</v>
      </c>
      <c r="BK148" s="183">
        <f>SUM(BK149:BK154)</f>
        <v>0</v>
      </c>
    </row>
    <row r="149" spans="1:65" s="2" customFormat="1" ht="16.5" customHeight="1" x14ac:dyDescent="0.2">
      <c r="A149" s="33"/>
      <c r="B149" s="34"/>
      <c r="C149" s="186" t="s">
        <v>196</v>
      </c>
      <c r="D149" s="186" t="s">
        <v>141</v>
      </c>
      <c r="E149" s="187" t="s">
        <v>829</v>
      </c>
      <c r="F149" s="188" t="s">
        <v>830</v>
      </c>
      <c r="G149" s="189" t="s">
        <v>173</v>
      </c>
      <c r="H149" s="190">
        <v>50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45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145</v>
      </c>
      <c r="AT149" s="198" t="s">
        <v>141</v>
      </c>
      <c r="AU149" s="198" t="s">
        <v>88</v>
      </c>
      <c r="AY149" s="16" t="s">
        <v>138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88</v>
      </c>
      <c r="BK149" s="199">
        <f>ROUND(I149*H149,2)</f>
        <v>0</v>
      </c>
      <c r="BL149" s="16" t="s">
        <v>145</v>
      </c>
      <c r="BM149" s="198" t="s">
        <v>831</v>
      </c>
    </row>
    <row r="150" spans="1:65" s="2" customFormat="1" ht="11.25" x14ac:dyDescent="0.2">
      <c r="A150" s="33"/>
      <c r="B150" s="34"/>
      <c r="C150" s="35"/>
      <c r="D150" s="200" t="s">
        <v>147</v>
      </c>
      <c r="E150" s="35"/>
      <c r="F150" s="201" t="s">
        <v>830</v>
      </c>
      <c r="G150" s="35"/>
      <c r="H150" s="35"/>
      <c r="I150" s="202"/>
      <c r="J150" s="35"/>
      <c r="K150" s="35"/>
      <c r="L150" s="38"/>
      <c r="M150" s="203"/>
      <c r="N150" s="204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147</v>
      </c>
      <c r="AU150" s="16" t="s">
        <v>88</v>
      </c>
    </row>
    <row r="151" spans="1:65" s="2" customFormat="1" ht="16.5" customHeight="1" x14ac:dyDescent="0.2">
      <c r="A151" s="33"/>
      <c r="B151" s="34"/>
      <c r="C151" s="186" t="s">
        <v>201</v>
      </c>
      <c r="D151" s="186" t="s">
        <v>141</v>
      </c>
      <c r="E151" s="187" t="s">
        <v>832</v>
      </c>
      <c r="F151" s="188" t="s">
        <v>833</v>
      </c>
      <c r="G151" s="189" t="s">
        <v>173</v>
      </c>
      <c r="H151" s="190">
        <v>50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45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145</v>
      </c>
      <c r="AT151" s="198" t="s">
        <v>141</v>
      </c>
      <c r="AU151" s="198" t="s">
        <v>88</v>
      </c>
      <c r="AY151" s="16" t="s">
        <v>138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88</v>
      </c>
      <c r="BK151" s="199">
        <f>ROUND(I151*H151,2)</f>
        <v>0</v>
      </c>
      <c r="BL151" s="16" t="s">
        <v>145</v>
      </c>
      <c r="BM151" s="198" t="s">
        <v>834</v>
      </c>
    </row>
    <row r="152" spans="1:65" s="2" customFormat="1" ht="11.25" x14ac:dyDescent="0.2">
      <c r="A152" s="33"/>
      <c r="B152" s="34"/>
      <c r="C152" s="35"/>
      <c r="D152" s="200" t="s">
        <v>147</v>
      </c>
      <c r="E152" s="35"/>
      <c r="F152" s="201" t="s">
        <v>833</v>
      </c>
      <c r="G152" s="35"/>
      <c r="H152" s="35"/>
      <c r="I152" s="202"/>
      <c r="J152" s="35"/>
      <c r="K152" s="35"/>
      <c r="L152" s="38"/>
      <c r="M152" s="203"/>
      <c r="N152" s="204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147</v>
      </c>
      <c r="AU152" s="16" t="s">
        <v>88</v>
      </c>
    </row>
    <row r="153" spans="1:65" s="2" customFormat="1" ht="16.5" customHeight="1" x14ac:dyDescent="0.2">
      <c r="A153" s="33"/>
      <c r="B153" s="34"/>
      <c r="C153" s="186" t="s">
        <v>205</v>
      </c>
      <c r="D153" s="186" t="s">
        <v>141</v>
      </c>
      <c r="E153" s="187" t="s">
        <v>835</v>
      </c>
      <c r="F153" s="188" t="s">
        <v>836</v>
      </c>
      <c r="G153" s="189" t="s">
        <v>173</v>
      </c>
      <c r="H153" s="190">
        <v>10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45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145</v>
      </c>
      <c r="AT153" s="198" t="s">
        <v>141</v>
      </c>
      <c r="AU153" s="198" t="s">
        <v>88</v>
      </c>
      <c r="AY153" s="16" t="s">
        <v>138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88</v>
      </c>
      <c r="BK153" s="199">
        <f>ROUND(I153*H153,2)</f>
        <v>0</v>
      </c>
      <c r="BL153" s="16" t="s">
        <v>145</v>
      </c>
      <c r="BM153" s="198" t="s">
        <v>837</v>
      </c>
    </row>
    <row r="154" spans="1:65" s="2" customFormat="1" ht="11.25" x14ac:dyDescent="0.2">
      <c r="A154" s="33"/>
      <c r="B154" s="34"/>
      <c r="C154" s="35"/>
      <c r="D154" s="200" t="s">
        <v>147</v>
      </c>
      <c r="E154" s="35"/>
      <c r="F154" s="201" t="s">
        <v>836</v>
      </c>
      <c r="G154" s="35"/>
      <c r="H154" s="35"/>
      <c r="I154" s="202"/>
      <c r="J154" s="35"/>
      <c r="K154" s="35"/>
      <c r="L154" s="38"/>
      <c r="M154" s="203"/>
      <c r="N154" s="204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147</v>
      </c>
      <c r="AU154" s="16" t="s">
        <v>88</v>
      </c>
    </row>
    <row r="155" spans="1:65" s="12" customFormat="1" ht="25.9" customHeight="1" x14ac:dyDescent="0.2">
      <c r="B155" s="170"/>
      <c r="C155" s="171"/>
      <c r="D155" s="172" t="s">
        <v>79</v>
      </c>
      <c r="E155" s="173" t="s">
        <v>838</v>
      </c>
      <c r="F155" s="173" t="s">
        <v>839</v>
      </c>
      <c r="G155" s="171"/>
      <c r="H155" s="171"/>
      <c r="I155" s="174"/>
      <c r="J155" s="175">
        <f>BK155</f>
        <v>0</v>
      </c>
      <c r="K155" s="171"/>
      <c r="L155" s="176"/>
      <c r="M155" s="177"/>
      <c r="N155" s="178"/>
      <c r="O155" s="178"/>
      <c r="P155" s="179">
        <f>SUM(P156:P157)</f>
        <v>0</v>
      </c>
      <c r="Q155" s="178"/>
      <c r="R155" s="179">
        <f>SUM(R156:R157)</f>
        <v>0</v>
      </c>
      <c r="S155" s="178"/>
      <c r="T155" s="180">
        <f>SUM(T156:T157)</f>
        <v>0</v>
      </c>
      <c r="AR155" s="181" t="s">
        <v>88</v>
      </c>
      <c r="AT155" s="182" t="s">
        <v>79</v>
      </c>
      <c r="AU155" s="182" t="s">
        <v>80</v>
      </c>
      <c r="AY155" s="181" t="s">
        <v>138</v>
      </c>
      <c r="BK155" s="183">
        <f>SUM(BK156:BK157)</f>
        <v>0</v>
      </c>
    </row>
    <row r="156" spans="1:65" s="2" customFormat="1" ht="16.5" customHeight="1" x14ac:dyDescent="0.2">
      <c r="A156" s="33"/>
      <c r="B156" s="34"/>
      <c r="C156" s="186" t="s">
        <v>8</v>
      </c>
      <c r="D156" s="186" t="s">
        <v>141</v>
      </c>
      <c r="E156" s="187" t="s">
        <v>840</v>
      </c>
      <c r="F156" s="188" t="s">
        <v>841</v>
      </c>
      <c r="G156" s="189" t="s">
        <v>173</v>
      </c>
      <c r="H156" s="190">
        <v>15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45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145</v>
      </c>
      <c r="AT156" s="198" t="s">
        <v>141</v>
      </c>
      <c r="AU156" s="198" t="s">
        <v>88</v>
      </c>
      <c r="AY156" s="16" t="s">
        <v>138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88</v>
      </c>
      <c r="BK156" s="199">
        <f>ROUND(I156*H156,2)</f>
        <v>0</v>
      </c>
      <c r="BL156" s="16" t="s">
        <v>145</v>
      </c>
      <c r="BM156" s="198" t="s">
        <v>842</v>
      </c>
    </row>
    <row r="157" spans="1:65" s="2" customFormat="1" ht="11.25" x14ac:dyDescent="0.2">
      <c r="A157" s="33"/>
      <c r="B157" s="34"/>
      <c r="C157" s="35"/>
      <c r="D157" s="200" t="s">
        <v>147</v>
      </c>
      <c r="E157" s="35"/>
      <c r="F157" s="201" t="s">
        <v>841</v>
      </c>
      <c r="G157" s="35"/>
      <c r="H157" s="35"/>
      <c r="I157" s="202"/>
      <c r="J157" s="35"/>
      <c r="K157" s="35"/>
      <c r="L157" s="38"/>
      <c r="M157" s="203"/>
      <c r="N157" s="204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147</v>
      </c>
      <c r="AU157" s="16" t="s">
        <v>88</v>
      </c>
    </row>
    <row r="158" spans="1:65" s="12" customFormat="1" ht="25.9" customHeight="1" x14ac:dyDescent="0.2">
      <c r="B158" s="170"/>
      <c r="C158" s="171"/>
      <c r="D158" s="172" t="s">
        <v>79</v>
      </c>
      <c r="E158" s="173" t="s">
        <v>843</v>
      </c>
      <c r="F158" s="173" t="s">
        <v>844</v>
      </c>
      <c r="G158" s="171"/>
      <c r="H158" s="171"/>
      <c r="I158" s="174"/>
      <c r="J158" s="175">
        <f>BK158</f>
        <v>0</v>
      </c>
      <c r="K158" s="171"/>
      <c r="L158" s="176"/>
      <c r="M158" s="177"/>
      <c r="N158" s="178"/>
      <c r="O158" s="178"/>
      <c r="P158" s="179">
        <f>SUM(P159:P162)</f>
        <v>0</v>
      </c>
      <c r="Q158" s="178"/>
      <c r="R158" s="179">
        <f>SUM(R159:R162)</f>
        <v>0</v>
      </c>
      <c r="S158" s="178"/>
      <c r="T158" s="180">
        <f>SUM(T159:T162)</f>
        <v>0</v>
      </c>
      <c r="AR158" s="181" t="s">
        <v>88</v>
      </c>
      <c r="AT158" s="182" t="s">
        <v>79</v>
      </c>
      <c r="AU158" s="182" t="s">
        <v>80</v>
      </c>
      <c r="AY158" s="181" t="s">
        <v>138</v>
      </c>
      <c r="BK158" s="183">
        <f>SUM(BK159:BK162)</f>
        <v>0</v>
      </c>
    </row>
    <row r="159" spans="1:65" s="2" customFormat="1" ht="33" customHeight="1" x14ac:dyDescent="0.2">
      <c r="A159" s="33"/>
      <c r="B159" s="34"/>
      <c r="C159" s="186" t="s">
        <v>215</v>
      </c>
      <c r="D159" s="186" t="s">
        <v>141</v>
      </c>
      <c r="E159" s="187" t="s">
        <v>845</v>
      </c>
      <c r="F159" s="188" t="s">
        <v>846</v>
      </c>
      <c r="G159" s="189" t="s">
        <v>199</v>
      </c>
      <c r="H159" s="190">
        <v>1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45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145</v>
      </c>
      <c r="AT159" s="198" t="s">
        <v>141</v>
      </c>
      <c r="AU159" s="198" t="s">
        <v>88</v>
      </c>
      <c r="AY159" s="16" t="s">
        <v>138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88</v>
      </c>
      <c r="BK159" s="199">
        <f>ROUND(I159*H159,2)</f>
        <v>0</v>
      </c>
      <c r="BL159" s="16" t="s">
        <v>145</v>
      </c>
      <c r="BM159" s="198" t="s">
        <v>847</v>
      </c>
    </row>
    <row r="160" spans="1:65" s="2" customFormat="1" ht="19.5" x14ac:dyDescent="0.2">
      <c r="A160" s="33"/>
      <c r="B160" s="34"/>
      <c r="C160" s="35"/>
      <c r="D160" s="200" t="s">
        <v>147</v>
      </c>
      <c r="E160" s="35"/>
      <c r="F160" s="201" t="s">
        <v>846</v>
      </c>
      <c r="G160" s="35"/>
      <c r="H160" s="35"/>
      <c r="I160" s="202"/>
      <c r="J160" s="35"/>
      <c r="K160" s="35"/>
      <c r="L160" s="38"/>
      <c r="M160" s="203"/>
      <c r="N160" s="204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147</v>
      </c>
      <c r="AU160" s="16" t="s">
        <v>88</v>
      </c>
    </row>
    <row r="161" spans="1:65" s="2" customFormat="1" ht="16.5" customHeight="1" x14ac:dyDescent="0.2">
      <c r="A161" s="33"/>
      <c r="B161" s="34"/>
      <c r="C161" s="186" t="s">
        <v>221</v>
      </c>
      <c r="D161" s="186" t="s">
        <v>141</v>
      </c>
      <c r="E161" s="187" t="s">
        <v>848</v>
      </c>
      <c r="F161" s="188" t="s">
        <v>849</v>
      </c>
      <c r="G161" s="189" t="s">
        <v>199</v>
      </c>
      <c r="H161" s="190">
        <v>1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45</v>
      </c>
      <c r="O161" s="70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145</v>
      </c>
      <c r="AT161" s="198" t="s">
        <v>141</v>
      </c>
      <c r="AU161" s="198" t="s">
        <v>88</v>
      </c>
      <c r="AY161" s="16" t="s">
        <v>138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88</v>
      </c>
      <c r="BK161" s="199">
        <f>ROUND(I161*H161,2)</f>
        <v>0</v>
      </c>
      <c r="BL161" s="16" t="s">
        <v>145</v>
      </c>
      <c r="BM161" s="198" t="s">
        <v>850</v>
      </c>
    </row>
    <row r="162" spans="1:65" s="2" customFormat="1" ht="11.25" x14ac:dyDescent="0.2">
      <c r="A162" s="33"/>
      <c r="B162" s="34"/>
      <c r="C162" s="35"/>
      <c r="D162" s="200" t="s">
        <v>147</v>
      </c>
      <c r="E162" s="35"/>
      <c r="F162" s="201" t="s">
        <v>849</v>
      </c>
      <c r="G162" s="35"/>
      <c r="H162" s="35"/>
      <c r="I162" s="202"/>
      <c r="J162" s="35"/>
      <c r="K162" s="35"/>
      <c r="L162" s="38"/>
      <c r="M162" s="203"/>
      <c r="N162" s="204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147</v>
      </c>
      <c r="AU162" s="16" t="s">
        <v>88</v>
      </c>
    </row>
    <row r="163" spans="1:65" s="12" customFormat="1" ht="25.9" customHeight="1" x14ac:dyDescent="0.2">
      <c r="B163" s="170"/>
      <c r="C163" s="171"/>
      <c r="D163" s="172" t="s">
        <v>79</v>
      </c>
      <c r="E163" s="173" t="s">
        <v>851</v>
      </c>
      <c r="F163" s="173" t="s">
        <v>852</v>
      </c>
      <c r="G163" s="171"/>
      <c r="H163" s="171"/>
      <c r="I163" s="174"/>
      <c r="J163" s="175">
        <f>BK163</f>
        <v>0</v>
      </c>
      <c r="K163" s="171"/>
      <c r="L163" s="176"/>
      <c r="M163" s="177"/>
      <c r="N163" s="178"/>
      <c r="O163" s="178"/>
      <c r="P163" s="179">
        <f>SUM(P164:P166)</f>
        <v>0</v>
      </c>
      <c r="Q163" s="178"/>
      <c r="R163" s="179">
        <f>SUM(R164:R166)</f>
        <v>0</v>
      </c>
      <c r="S163" s="178"/>
      <c r="T163" s="180">
        <f>SUM(T164:T166)</f>
        <v>0</v>
      </c>
      <c r="AR163" s="181" t="s">
        <v>88</v>
      </c>
      <c r="AT163" s="182" t="s">
        <v>79</v>
      </c>
      <c r="AU163" s="182" t="s">
        <v>80</v>
      </c>
      <c r="AY163" s="181" t="s">
        <v>138</v>
      </c>
      <c r="BK163" s="183">
        <f>SUM(BK164:BK166)</f>
        <v>0</v>
      </c>
    </row>
    <row r="164" spans="1:65" s="2" customFormat="1" ht="16.5" customHeight="1" x14ac:dyDescent="0.2">
      <c r="A164" s="33"/>
      <c r="B164" s="34"/>
      <c r="C164" s="186" t="s">
        <v>227</v>
      </c>
      <c r="D164" s="186" t="s">
        <v>141</v>
      </c>
      <c r="E164" s="187" t="s">
        <v>853</v>
      </c>
      <c r="F164" s="188" t="s">
        <v>854</v>
      </c>
      <c r="G164" s="189" t="s">
        <v>199</v>
      </c>
      <c r="H164" s="190">
        <v>3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45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145</v>
      </c>
      <c r="AT164" s="198" t="s">
        <v>141</v>
      </c>
      <c r="AU164" s="198" t="s">
        <v>88</v>
      </c>
      <c r="AY164" s="16" t="s">
        <v>138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88</v>
      </c>
      <c r="BK164" s="199">
        <f>ROUND(I164*H164,2)</f>
        <v>0</v>
      </c>
      <c r="BL164" s="16" t="s">
        <v>145</v>
      </c>
      <c r="BM164" s="198" t="s">
        <v>855</v>
      </c>
    </row>
    <row r="165" spans="1:65" s="2" customFormat="1" ht="11.25" x14ac:dyDescent="0.2">
      <c r="A165" s="33"/>
      <c r="B165" s="34"/>
      <c r="C165" s="35"/>
      <c r="D165" s="200" t="s">
        <v>147</v>
      </c>
      <c r="E165" s="35"/>
      <c r="F165" s="201" t="s">
        <v>854</v>
      </c>
      <c r="G165" s="35"/>
      <c r="H165" s="35"/>
      <c r="I165" s="202"/>
      <c r="J165" s="35"/>
      <c r="K165" s="35"/>
      <c r="L165" s="38"/>
      <c r="M165" s="203"/>
      <c r="N165" s="204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147</v>
      </c>
      <c r="AU165" s="16" t="s">
        <v>88</v>
      </c>
    </row>
    <row r="166" spans="1:65" s="2" customFormat="1" ht="29.25" x14ac:dyDescent="0.2">
      <c r="A166" s="33"/>
      <c r="B166" s="34"/>
      <c r="C166" s="35"/>
      <c r="D166" s="200" t="s">
        <v>407</v>
      </c>
      <c r="E166" s="35"/>
      <c r="F166" s="238" t="s">
        <v>856</v>
      </c>
      <c r="G166" s="35"/>
      <c r="H166" s="35"/>
      <c r="I166" s="202"/>
      <c r="J166" s="35"/>
      <c r="K166" s="35"/>
      <c r="L166" s="38"/>
      <c r="M166" s="203"/>
      <c r="N166" s="204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407</v>
      </c>
      <c r="AU166" s="16" t="s">
        <v>88</v>
      </c>
    </row>
    <row r="167" spans="1:65" s="12" customFormat="1" ht="25.9" customHeight="1" x14ac:dyDescent="0.2">
      <c r="B167" s="170"/>
      <c r="C167" s="171"/>
      <c r="D167" s="172" t="s">
        <v>79</v>
      </c>
      <c r="E167" s="173" t="s">
        <v>857</v>
      </c>
      <c r="F167" s="173" t="s">
        <v>858</v>
      </c>
      <c r="G167" s="171"/>
      <c r="H167" s="171"/>
      <c r="I167" s="174"/>
      <c r="J167" s="175">
        <f>BK167</f>
        <v>0</v>
      </c>
      <c r="K167" s="171"/>
      <c r="L167" s="176"/>
      <c r="M167" s="177"/>
      <c r="N167" s="178"/>
      <c r="O167" s="178"/>
      <c r="P167" s="179">
        <f>SUM(P168:P169)</f>
        <v>0</v>
      </c>
      <c r="Q167" s="178"/>
      <c r="R167" s="179">
        <f>SUM(R168:R169)</f>
        <v>0</v>
      </c>
      <c r="S167" s="178"/>
      <c r="T167" s="180">
        <f>SUM(T168:T169)</f>
        <v>0</v>
      </c>
      <c r="AR167" s="181" t="s">
        <v>88</v>
      </c>
      <c r="AT167" s="182" t="s">
        <v>79</v>
      </c>
      <c r="AU167" s="182" t="s">
        <v>80</v>
      </c>
      <c r="AY167" s="181" t="s">
        <v>138</v>
      </c>
      <c r="BK167" s="183">
        <f>SUM(BK168:BK169)</f>
        <v>0</v>
      </c>
    </row>
    <row r="168" spans="1:65" s="2" customFormat="1" ht="16.5" customHeight="1" x14ac:dyDescent="0.2">
      <c r="A168" s="33"/>
      <c r="B168" s="34"/>
      <c r="C168" s="186" t="s">
        <v>190</v>
      </c>
      <c r="D168" s="186" t="s">
        <v>141</v>
      </c>
      <c r="E168" s="187" t="s">
        <v>859</v>
      </c>
      <c r="F168" s="188" t="s">
        <v>860</v>
      </c>
      <c r="G168" s="189" t="s">
        <v>199</v>
      </c>
      <c r="H168" s="190">
        <v>1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45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145</v>
      </c>
      <c r="AT168" s="198" t="s">
        <v>141</v>
      </c>
      <c r="AU168" s="198" t="s">
        <v>88</v>
      </c>
      <c r="AY168" s="16" t="s">
        <v>138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88</v>
      </c>
      <c r="BK168" s="199">
        <f>ROUND(I168*H168,2)</f>
        <v>0</v>
      </c>
      <c r="BL168" s="16" t="s">
        <v>145</v>
      </c>
      <c r="BM168" s="198" t="s">
        <v>861</v>
      </c>
    </row>
    <row r="169" spans="1:65" s="2" customFormat="1" ht="11.25" x14ac:dyDescent="0.2">
      <c r="A169" s="33"/>
      <c r="B169" s="34"/>
      <c r="C169" s="35"/>
      <c r="D169" s="200" t="s">
        <v>147</v>
      </c>
      <c r="E169" s="35"/>
      <c r="F169" s="201" t="s">
        <v>860</v>
      </c>
      <c r="G169" s="35"/>
      <c r="H169" s="35"/>
      <c r="I169" s="202"/>
      <c r="J169" s="35"/>
      <c r="K169" s="35"/>
      <c r="L169" s="38"/>
      <c r="M169" s="203"/>
      <c r="N169" s="204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147</v>
      </c>
      <c r="AU169" s="16" t="s">
        <v>88</v>
      </c>
    </row>
    <row r="170" spans="1:65" s="12" customFormat="1" ht="25.9" customHeight="1" x14ac:dyDescent="0.2">
      <c r="B170" s="170"/>
      <c r="C170" s="171"/>
      <c r="D170" s="172" t="s">
        <v>79</v>
      </c>
      <c r="E170" s="173" t="s">
        <v>862</v>
      </c>
      <c r="F170" s="173" t="s">
        <v>863</v>
      </c>
      <c r="G170" s="171"/>
      <c r="H170" s="171"/>
      <c r="I170" s="174"/>
      <c r="J170" s="175">
        <f>BK170</f>
        <v>0</v>
      </c>
      <c r="K170" s="171"/>
      <c r="L170" s="176"/>
      <c r="M170" s="177"/>
      <c r="N170" s="178"/>
      <c r="O170" s="178"/>
      <c r="P170" s="179">
        <f>SUM(P171:P176)</f>
        <v>0</v>
      </c>
      <c r="Q170" s="178"/>
      <c r="R170" s="179">
        <f>SUM(R171:R176)</f>
        <v>0</v>
      </c>
      <c r="S170" s="178"/>
      <c r="T170" s="180">
        <f>SUM(T171:T176)</f>
        <v>0</v>
      </c>
      <c r="AR170" s="181" t="s">
        <v>88</v>
      </c>
      <c r="AT170" s="182" t="s">
        <v>79</v>
      </c>
      <c r="AU170" s="182" t="s">
        <v>80</v>
      </c>
      <c r="AY170" s="181" t="s">
        <v>138</v>
      </c>
      <c r="BK170" s="183">
        <f>SUM(BK171:BK176)</f>
        <v>0</v>
      </c>
    </row>
    <row r="171" spans="1:65" s="2" customFormat="1" ht="16.5" customHeight="1" x14ac:dyDescent="0.2">
      <c r="A171" s="33"/>
      <c r="B171" s="34"/>
      <c r="C171" s="186" t="s">
        <v>236</v>
      </c>
      <c r="D171" s="186" t="s">
        <v>141</v>
      </c>
      <c r="E171" s="187" t="s">
        <v>864</v>
      </c>
      <c r="F171" s="188" t="s">
        <v>865</v>
      </c>
      <c r="G171" s="189" t="s">
        <v>189</v>
      </c>
      <c r="H171" s="190">
        <v>1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45</v>
      </c>
      <c r="O171" s="70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145</v>
      </c>
      <c r="AT171" s="198" t="s">
        <v>141</v>
      </c>
      <c r="AU171" s="198" t="s">
        <v>88</v>
      </c>
      <c r="AY171" s="16" t="s">
        <v>138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88</v>
      </c>
      <c r="BK171" s="199">
        <f>ROUND(I171*H171,2)</f>
        <v>0</v>
      </c>
      <c r="BL171" s="16" t="s">
        <v>145</v>
      </c>
      <c r="BM171" s="198" t="s">
        <v>866</v>
      </c>
    </row>
    <row r="172" spans="1:65" s="2" customFormat="1" ht="11.25" x14ac:dyDescent="0.2">
      <c r="A172" s="33"/>
      <c r="B172" s="34"/>
      <c r="C172" s="35"/>
      <c r="D172" s="200" t="s">
        <v>147</v>
      </c>
      <c r="E172" s="35"/>
      <c r="F172" s="201" t="s">
        <v>865</v>
      </c>
      <c r="G172" s="35"/>
      <c r="H172" s="35"/>
      <c r="I172" s="202"/>
      <c r="J172" s="35"/>
      <c r="K172" s="35"/>
      <c r="L172" s="38"/>
      <c r="M172" s="203"/>
      <c r="N172" s="204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147</v>
      </c>
      <c r="AU172" s="16" t="s">
        <v>88</v>
      </c>
    </row>
    <row r="173" spans="1:65" s="2" customFormat="1" ht="16.5" customHeight="1" x14ac:dyDescent="0.2">
      <c r="A173" s="33"/>
      <c r="B173" s="34"/>
      <c r="C173" s="186" t="s">
        <v>241</v>
      </c>
      <c r="D173" s="186" t="s">
        <v>141</v>
      </c>
      <c r="E173" s="187" t="s">
        <v>867</v>
      </c>
      <c r="F173" s="188" t="s">
        <v>868</v>
      </c>
      <c r="G173" s="189" t="s">
        <v>189</v>
      </c>
      <c r="H173" s="190">
        <v>1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45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145</v>
      </c>
      <c r="AT173" s="198" t="s">
        <v>141</v>
      </c>
      <c r="AU173" s="198" t="s">
        <v>88</v>
      </c>
      <c r="AY173" s="16" t="s">
        <v>138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88</v>
      </c>
      <c r="BK173" s="199">
        <f>ROUND(I173*H173,2)</f>
        <v>0</v>
      </c>
      <c r="BL173" s="16" t="s">
        <v>145</v>
      </c>
      <c r="BM173" s="198" t="s">
        <v>869</v>
      </c>
    </row>
    <row r="174" spans="1:65" s="2" customFormat="1" ht="11.25" x14ac:dyDescent="0.2">
      <c r="A174" s="33"/>
      <c r="B174" s="34"/>
      <c r="C174" s="35"/>
      <c r="D174" s="200" t="s">
        <v>147</v>
      </c>
      <c r="E174" s="35"/>
      <c r="F174" s="201" t="s">
        <v>868</v>
      </c>
      <c r="G174" s="35"/>
      <c r="H174" s="35"/>
      <c r="I174" s="202"/>
      <c r="J174" s="35"/>
      <c r="K174" s="35"/>
      <c r="L174" s="38"/>
      <c r="M174" s="203"/>
      <c r="N174" s="204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147</v>
      </c>
      <c r="AU174" s="16" t="s">
        <v>88</v>
      </c>
    </row>
    <row r="175" spans="1:65" s="2" customFormat="1" ht="16.5" customHeight="1" x14ac:dyDescent="0.2">
      <c r="A175" s="33"/>
      <c r="B175" s="34"/>
      <c r="C175" s="186" t="s">
        <v>246</v>
      </c>
      <c r="D175" s="186" t="s">
        <v>141</v>
      </c>
      <c r="E175" s="187" t="s">
        <v>870</v>
      </c>
      <c r="F175" s="188" t="s">
        <v>871</v>
      </c>
      <c r="G175" s="189" t="s">
        <v>189</v>
      </c>
      <c r="H175" s="190">
        <v>1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45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145</v>
      </c>
      <c r="AT175" s="198" t="s">
        <v>141</v>
      </c>
      <c r="AU175" s="198" t="s">
        <v>88</v>
      </c>
      <c r="AY175" s="16" t="s">
        <v>138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88</v>
      </c>
      <c r="BK175" s="199">
        <f>ROUND(I175*H175,2)</f>
        <v>0</v>
      </c>
      <c r="BL175" s="16" t="s">
        <v>145</v>
      </c>
      <c r="BM175" s="198" t="s">
        <v>872</v>
      </c>
    </row>
    <row r="176" spans="1:65" s="2" customFormat="1" ht="11.25" x14ac:dyDescent="0.2">
      <c r="A176" s="33"/>
      <c r="B176" s="34"/>
      <c r="C176" s="35"/>
      <c r="D176" s="200" t="s">
        <v>147</v>
      </c>
      <c r="E176" s="35"/>
      <c r="F176" s="201" t="s">
        <v>871</v>
      </c>
      <c r="G176" s="35"/>
      <c r="H176" s="35"/>
      <c r="I176" s="202"/>
      <c r="J176" s="35"/>
      <c r="K176" s="35"/>
      <c r="L176" s="38"/>
      <c r="M176" s="240"/>
      <c r="N176" s="241"/>
      <c r="O176" s="242"/>
      <c r="P176" s="242"/>
      <c r="Q176" s="242"/>
      <c r="R176" s="242"/>
      <c r="S176" s="242"/>
      <c r="T176" s="24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147</v>
      </c>
      <c r="AU176" s="16" t="s">
        <v>88</v>
      </c>
    </row>
    <row r="177" spans="1:31" s="2" customFormat="1" ht="6.95" customHeight="1" x14ac:dyDescent="0.2">
      <c r="A177" s="33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38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sheetProtection algorithmName="SHA-512" hashValue="+NYLYkkButSnzEu+Yksta5SVTs4B+NNi4Xg8OtSs8pu4XvFaEdnEcH3OnoaBsAg+Pewmj9c40uz1en9yBN6E4w==" saltValue="pOppavgrQIaH6Ana8Q5ltztv9Tp9FrAGzVsXnWXyW3MrVYJSgkO2CDE7zcn6uYglB2xG7Br+ZFB0oNRXKndP+g==" spinCount="100000" sheet="1" objects="1" scenarios="1" formatColumns="0" formatRows="0" autoFilter="0"/>
  <autoFilter ref="C123:K17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96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90</v>
      </c>
    </row>
    <row r="4" spans="1:46" s="1" customFormat="1" ht="24.95" customHeight="1" x14ac:dyDescent="0.2">
      <c r="B4" s="19"/>
      <c r="D4" s="109" t="s">
        <v>97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26.25" customHeight="1" x14ac:dyDescent="0.2">
      <c r="B7" s="19"/>
      <c r="E7" s="285" t="str">
        <f>'Rekapitulace stavby'!K6</f>
        <v>Domek v areálu SUPŠSK, Hořice, p.o. - Oprava konstrukce střechy</v>
      </c>
      <c r="F7" s="286"/>
      <c r="G7" s="286"/>
      <c r="H7" s="286"/>
      <c r="L7" s="19"/>
    </row>
    <row r="8" spans="1:46" s="2" customFormat="1" ht="12" customHeight="1" x14ac:dyDescent="0.2">
      <c r="A8" s="33"/>
      <c r="B8" s="38"/>
      <c r="C8" s="33"/>
      <c r="D8" s="111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7" t="s">
        <v>873</v>
      </c>
      <c r="F9" s="288"/>
      <c r="G9" s="288"/>
      <c r="H9" s="28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26. 2. 2025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9" t="str">
        <f>'Rekapitulace stavby'!E14</f>
        <v>Vyplň údaj</v>
      </c>
      <c r="F18" s="290"/>
      <c r="G18" s="290"/>
      <c r="H18" s="290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37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38</v>
      </c>
      <c r="F24" s="33"/>
      <c r="G24" s="33"/>
      <c r="H24" s="33"/>
      <c r="I24" s="111" t="s">
        <v>28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39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1" t="s">
        <v>1</v>
      </c>
      <c r="F27" s="291"/>
      <c r="G27" s="291"/>
      <c r="H27" s="29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40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42</v>
      </c>
      <c r="G32" s="33"/>
      <c r="H32" s="33"/>
      <c r="I32" s="120" t="s">
        <v>41</v>
      </c>
      <c r="J32" s="120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44</v>
      </c>
      <c r="E33" s="111" t="s">
        <v>45</v>
      </c>
      <c r="F33" s="122">
        <f>ROUND((SUM(BE118:BE122)),  2)</f>
        <v>0</v>
      </c>
      <c r="G33" s="33"/>
      <c r="H33" s="33"/>
      <c r="I33" s="123">
        <v>0.21</v>
      </c>
      <c r="J33" s="122">
        <f>ROUND(((SUM(BE118:BE122))*I33),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46</v>
      </c>
      <c r="F34" s="122">
        <f>ROUND((SUM(BF118:BF122)),  2)</f>
        <v>0</v>
      </c>
      <c r="G34" s="33"/>
      <c r="H34" s="33"/>
      <c r="I34" s="123">
        <v>0.12</v>
      </c>
      <c r="J34" s="122">
        <f>ROUND(((SUM(BF118:BF122))*I34),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47</v>
      </c>
      <c r="F35" s="122">
        <f>ROUND((SUM(BG118:BG122)),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48</v>
      </c>
      <c r="F36" s="122">
        <f>ROUND((SUM(BH118:BH122)),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49</v>
      </c>
      <c r="F37" s="122">
        <f>ROUND((SUM(BI118:BI122)),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53</v>
      </c>
      <c r="E50" s="132"/>
      <c r="F50" s="132"/>
      <c r="G50" s="131" t="s">
        <v>54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55</v>
      </c>
      <c r="E61" s="134"/>
      <c r="F61" s="135" t="s">
        <v>56</v>
      </c>
      <c r="G61" s="133" t="s">
        <v>55</v>
      </c>
      <c r="H61" s="134"/>
      <c r="I61" s="134"/>
      <c r="J61" s="136" t="s">
        <v>56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57</v>
      </c>
      <c r="E65" s="137"/>
      <c r="F65" s="137"/>
      <c r="G65" s="131" t="s">
        <v>58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55</v>
      </c>
      <c r="E76" s="134"/>
      <c r="F76" s="135" t="s">
        <v>56</v>
      </c>
      <c r="G76" s="133" t="s">
        <v>55</v>
      </c>
      <c r="H76" s="134"/>
      <c r="I76" s="134"/>
      <c r="J76" s="136" t="s">
        <v>56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100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 x14ac:dyDescent="0.2">
      <c r="A85" s="33"/>
      <c r="B85" s="34"/>
      <c r="C85" s="35"/>
      <c r="D85" s="35"/>
      <c r="E85" s="292" t="str">
        <f>E7</f>
        <v>Domek v areálu SUPŠSK, Hořice, p.o. - Oprava konstrukce střechy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3" t="str">
        <f>E9</f>
        <v>SO-03 - Vedlejší rozpočtové náklady</v>
      </c>
      <c r="F87" s="294"/>
      <c r="G87" s="294"/>
      <c r="H87" s="29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Hořice</v>
      </c>
      <c r="G89" s="35"/>
      <c r="H89" s="35"/>
      <c r="I89" s="28" t="s">
        <v>22</v>
      </c>
      <c r="J89" s="65" t="str">
        <f>IF(J12="","",J12)</f>
        <v>26. 2. 2025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24</v>
      </c>
      <c r="D91" s="35"/>
      <c r="E91" s="35"/>
      <c r="F91" s="26" t="str">
        <f>E15</f>
        <v>Střední uměleckoprůmyslová škola sochařská</v>
      </c>
      <c r="G91" s="35"/>
      <c r="H91" s="35"/>
      <c r="I91" s="28" t="s">
        <v>32</v>
      </c>
      <c r="J91" s="31" t="str">
        <f>E21</f>
        <v>Ing. David Pour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Ing. Ladislav Kopecký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101</v>
      </c>
      <c r="D94" s="143"/>
      <c r="E94" s="143"/>
      <c r="F94" s="143"/>
      <c r="G94" s="143"/>
      <c r="H94" s="143"/>
      <c r="I94" s="143"/>
      <c r="J94" s="144" t="s">
        <v>102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45" t="s">
        <v>103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104</v>
      </c>
    </row>
    <row r="97" spans="1:31" s="9" customFormat="1" ht="24.95" customHeight="1" x14ac:dyDescent="0.2">
      <c r="B97" s="146"/>
      <c r="C97" s="147"/>
      <c r="D97" s="148" t="s">
        <v>874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 x14ac:dyDescent="0.2">
      <c r="B98" s="152"/>
      <c r="C98" s="153"/>
      <c r="D98" s="154" t="s">
        <v>875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 x14ac:dyDescent="0.2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 x14ac:dyDescent="0.2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 x14ac:dyDescent="0.2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 x14ac:dyDescent="0.2">
      <c r="A105" s="33"/>
      <c r="B105" s="34"/>
      <c r="C105" s="22" t="s">
        <v>123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 x14ac:dyDescent="0.2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6.25" customHeight="1" x14ac:dyDescent="0.2">
      <c r="A108" s="33"/>
      <c r="B108" s="34"/>
      <c r="C108" s="35"/>
      <c r="D108" s="35"/>
      <c r="E108" s="292" t="str">
        <f>E7</f>
        <v>Domek v areálu SUPŠSK, Hořice, p.o. - Oprava konstrukce střechy</v>
      </c>
      <c r="F108" s="293"/>
      <c r="G108" s="293"/>
      <c r="H108" s="293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98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5"/>
      <c r="D110" s="35"/>
      <c r="E110" s="263" t="str">
        <f>E9</f>
        <v>SO-03 - Vedlejší rozpočtové náklady</v>
      </c>
      <c r="F110" s="294"/>
      <c r="G110" s="294"/>
      <c r="H110" s="294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 x14ac:dyDescent="0.2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20</v>
      </c>
      <c r="D112" s="35"/>
      <c r="E112" s="35"/>
      <c r="F112" s="26" t="str">
        <f>F12</f>
        <v>Hořice</v>
      </c>
      <c r="G112" s="35"/>
      <c r="H112" s="35"/>
      <c r="I112" s="28" t="s">
        <v>22</v>
      </c>
      <c r="J112" s="65" t="str">
        <f>IF(J12="","",J12)</f>
        <v>26. 2. 2025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 x14ac:dyDescent="0.2">
      <c r="A114" s="33"/>
      <c r="B114" s="34"/>
      <c r="C114" s="28" t="s">
        <v>24</v>
      </c>
      <c r="D114" s="35"/>
      <c r="E114" s="35"/>
      <c r="F114" s="26" t="str">
        <f>E15</f>
        <v>Střední uměleckoprůmyslová škola sochařská</v>
      </c>
      <c r="G114" s="35"/>
      <c r="H114" s="35"/>
      <c r="I114" s="28" t="s">
        <v>32</v>
      </c>
      <c r="J114" s="31" t="str">
        <f>E21</f>
        <v>Ing. David Pour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 x14ac:dyDescent="0.2">
      <c r="A115" s="33"/>
      <c r="B115" s="34"/>
      <c r="C115" s="28" t="s">
        <v>30</v>
      </c>
      <c r="D115" s="35"/>
      <c r="E115" s="35"/>
      <c r="F115" s="26" t="str">
        <f>IF(E18="","",E18)</f>
        <v>Vyplň údaj</v>
      </c>
      <c r="G115" s="35"/>
      <c r="H115" s="35"/>
      <c r="I115" s="28" t="s">
        <v>36</v>
      </c>
      <c r="J115" s="31" t="str">
        <f>E24</f>
        <v>Ing. Ladislav Kopecký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 x14ac:dyDescent="0.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 x14ac:dyDescent="0.2">
      <c r="A117" s="158"/>
      <c r="B117" s="159"/>
      <c r="C117" s="160" t="s">
        <v>124</v>
      </c>
      <c r="D117" s="161" t="s">
        <v>65</v>
      </c>
      <c r="E117" s="161" t="s">
        <v>61</v>
      </c>
      <c r="F117" s="161" t="s">
        <v>62</v>
      </c>
      <c r="G117" s="161" t="s">
        <v>125</v>
      </c>
      <c r="H117" s="161" t="s">
        <v>126</v>
      </c>
      <c r="I117" s="161" t="s">
        <v>127</v>
      </c>
      <c r="J117" s="162" t="s">
        <v>102</v>
      </c>
      <c r="K117" s="163" t="s">
        <v>128</v>
      </c>
      <c r="L117" s="164"/>
      <c r="M117" s="74" t="s">
        <v>1</v>
      </c>
      <c r="N117" s="75" t="s">
        <v>44</v>
      </c>
      <c r="O117" s="75" t="s">
        <v>129</v>
      </c>
      <c r="P117" s="75" t="s">
        <v>130</v>
      </c>
      <c r="Q117" s="75" t="s">
        <v>131</v>
      </c>
      <c r="R117" s="75" t="s">
        <v>132</v>
      </c>
      <c r="S117" s="75" t="s">
        <v>133</v>
      </c>
      <c r="T117" s="76" t="s">
        <v>134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 x14ac:dyDescent="0.25">
      <c r="A118" s="33"/>
      <c r="B118" s="34"/>
      <c r="C118" s="81" t="s">
        <v>135</v>
      </c>
      <c r="D118" s="35"/>
      <c r="E118" s="35"/>
      <c r="F118" s="35"/>
      <c r="G118" s="35"/>
      <c r="H118" s="35"/>
      <c r="I118" s="35"/>
      <c r="J118" s="165">
        <f>BK118</f>
        <v>0</v>
      </c>
      <c r="K118" s="35"/>
      <c r="L118" s="38"/>
      <c r="M118" s="77"/>
      <c r="N118" s="166"/>
      <c r="O118" s="78"/>
      <c r="P118" s="167">
        <f>P119</f>
        <v>0</v>
      </c>
      <c r="Q118" s="78"/>
      <c r="R118" s="167">
        <f>R119</f>
        <v>0</v>
      </c>
      <c r="S118" s="78"/>
      <c r="T118" s="168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79</v>
      </c>
      <c r="AU118" s="16" t="s">
        <v>104</v>
      </c>
      <c r="BK118" s="169">
        <f>BK119</f>
        <v>0</v>
      </c>
    </row>
    <row r="119" spans="1:65" s="12" customFormat="1" ht="25.9" customHeight="1" x14ac:dyDescent="0.2">
      <c r="B119" s="170"/>
      <c r="C119" s="171"/>
      <c r="D119" s="172" t="s">
        <v>79</v>
      </c>
      <c r="E119" s="173" t="s">
        <v>876</v>
      </c>
      <c r="F119" s="173" t="s">
        <v>95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170</v>
      </c>
      <c r="AT119" s="182" t="s">
        <v>79</v>
      </c>
      <c r="AU119" s="182" t="s">
        <v>80</v>
      </c>
      <c r="AY119" s="181" t="s">
        <v>138</v>
      </c>
      <c r="BK119" s="183">
        <f>BK120</f>
        <v>0</v>
      </c>
    </row>
    <row r="120" spans="1:65" s="12" customFormat="1" ht="22.9" customHeight="1" x14ac:dyDescent="0.2">
      <c r="B120" s="170"/>
      <c r="C120" s="171"/>
      <c r="D120" s="172" t="s">
        <v>79</v>
      </c>
      <c r="E120" s="184" t="s">
        <v>877</v>
      </c>
      <c r="F120" s="184" t="s">
        <v>878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SUM(P121:P122)</f>
        <v>0</v>
      </c>
      <c r="Q120" s="178"/>
      <c r="R120" s="179">
        <f>SUM(R121:R122)</f>
        <v>0</v>
      </c>
      <c r="S120" s="178"/>
      <c r="T120" s="180">
        <f>SUM(T121:T122)</f>
        <v>0</v>
      </c>
      <c r="AR120" s="181" t="s">
        <v>170</v>
      </c>
      <c r="AT120" s="182" t="s">
        <v>79</v>
      </c>
      <c r="AU120" s="182" t="s">
        <v>88</v>
      </c>
      <c r="AY120" s="181" t="s">
        <v>138</v>
      </c>
      <c r="BK120" s="183">
        <f>SUM(BK121:BK122)</f>
        <v>0</v>
      </c>
    </row>
    <row r="121" spans="1:65" s="2" customFormat="1" ht="16.5" customHeight="1" x14ac:dyDescent="0.2">
      <c r="A121" s="33"/>
      <c r="B121" s="34"/>
      <c r="C121" s="186" t="s">
        <v>88</v>
      </c>
      <c r="D121" s="186" t="s">
        <v>141</v>
      </c>
      <c r="E121" s="187" t="s">
        <v>879</v>
      </c>
      <c r="F121" s="188" t="s">
        <v>878</v>
      </c>
      <c r="G121" s="189" t="s">
        <v>189</v>
      </c>
      <c r="H121" s="190">
        <v>1</v>
      </c>
      <c r="I121" s="191"/>
      <c r="J121" s="192">
        <f>ROUND(I121*H121,2)</f>
        <v>0</v>
      </c>
      <c r="K121" s="193"/>
      <c r="L121" s="38"/>
      <c r="M121" s="194" t="s">
        <v>1</v>
      </c>
      <c r="N121" s="195" t="s">
        <v>45</v>
      </c>
      <c r="O121" s="70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8" t="s">
        <v>880</v>
      </c>
      <c r="AT121" s="198" t="s">
        <v>141</v>
      </c>
      <c r="AU121" s="198" t="s">
        <v>90</v>
      </c>
      <c r="AY121" s="16" t="s">
        <v>138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6" t="s">
        <v>88</v>
      </c>
      <c r="BK121" s="199">
        <f>ROUND(I121*H121,2)</f>
        <v>0</v>
      </c>
      <c r="BL121" s="16" t="s">
        <v>880</v>
      </c>
      <c r="BM121" s="198" t="s">
        <v>881</v>
      </c>
    </row>
    <row r="122" spans="1:65" s="2" customFormat="1" ht="11.25" x14ac:dyDescent="0.2">
      <c r="A122" s="33"/>
      <c r="B122" s="34"/>
      <c r="C122" s="35"/>
      <c r="D122" s="200" t="s">
        <v>147</v>
      </c>
      <c r="E122" s="35"/>
      <c r="F122" s="201" t="s">
        <v>878</v>
      </c>
      <c r="G122" s="35"/>
      <c r="H122" s="35"/>
      <c r="I122" s="202"/>
      <c r="J122" s="35"/>
      <c r="K122" s="35"/>
      <c r="L122" s="38"/>
      <c r="M122" s="240"/>
      <c r="N122" s="241"/>
      <c r="O122" s="242"/>
      <c r="P122" s="242"/>
      <c r="Q122" s="242"/>
      <c r="R122" s="242"/>
      <c r="S122" s="242"/>
      <c r="T122" s="24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147</v>
      </c>
      <c r="AU122" s="16" t="s">
        <v>90</v>
      </c>
    </row>
    <row r="123" spans="1:65" s="2" customFormat="1" ht="6.95" customHeight="1" x14ac:dyDescent="0.2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38"/>
      <c r="M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</sheetData>
  <sheetProtection algorithmName="SHA-512" hashValue="rbcWgonsRxHZKd5tRLYV02FvbOc19UEnHVNiAfgat9zC5CuyQCXg9fvP3P/TIuONl7MRTOL8ZuaHBuNO62bHqA==" saltValue="gloL9md2cMhUQxRYlF8YE7KDcqSwyNGG/TEl1yuEXcMPkmaMRMiAWV0z7+hNXwZkGy9ilvgbCgngV7Yt1S2RAg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SO-01 - Oprava konstrukce...</vt:lpstr>
      <vt:lpstr>SO-02 - Elektroinstalace</vt:lpstr>
      <vt:lpstr>SO-03 - Vedlejší rozpočto...</vt:lpstr>
      <vt:lpstr>'Rekapitulace stavby'!Názvy_tisku</vt:lpstr>
      <vt:lpstr>'SO-01 - Oprava konstrukce...'!Názvy_tisku</vt:lpstr>
      <vt:lpstr>'SO-02 - Elektroinstalace'!Názvy_tisku</vt:lpstr>
      <vt:lpstr>'SO-03 - Vedlejší rozpočto...'!Názvy_tisku</vt:lpstr>
      <vt:lpstr>'Rekapitulace stavby'!Oblast_tisku</vt:lpstr>
      <vt:lpstr>'SO-01 - Oprava konstrukce...'!Oblast_tisku</vt:lpstr>
      <vt:lpstr>'SO-02 - Elektroinstalace'!Oblast_tisku</vt:lpstr>
      <vt:lpstr>'SO-03 -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Kopecký</dc:creator>
  <cp:lastModifiedBy>Admin</cp:lastModifiedBy>
  <dcterms:created xsi:type="dcterms:W3CDTF">2025-02-26T12:40:22Z</dcterms:created>
  <dcterms:modified xsi:type="dcterms:W3CDTF">2025-03-17T09:54:17Z</dcterms:modified>
</cp:coreProperties>
</file>