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eřejné zakázky\VEŘEJNÉ_ZAKÁZKY\VZ_2025\PROVOZ\VZMR_TEMNÝ_DŮL_POVODNĚ\01_VÝZVA\"/>
    </mc:Choice>
  </mc:AlternateContent>
  <bookViews>
    <workbookView xWindow="0" yWindow="0" windowWidth="28800" windowHeight="12990"/>
  </bookViews>
  <sheets>
    <sheet name="Rekapitulace stavby" sheetId="1" r:id="rId1"/>
    <sheet name="05-2024 - Temný důl oprav..." sheetId="2" r:id="rId2"/>
    <sheet name="Seznam figur" sheetId="3" r:id="rId3"/>
  </sheets>
  <definedNames>
    <definedName name="_xlnm._FilterDatabase" localSheetId="1" hidden="1">'05-2024 - Temný důl oprav...'!$C$126:$K$275</definedName>
    <definedName name="_xlnm.Print_Titles" localSheetId="1">'05-2024 - Temný důl oprav...'!$126:$126</definedName>
    <definedName name="_xlnm.Print_Titles" localSheetId="0">'Rekapitulace stavby'!$92:$92</definedName>
    <definedName name="_xlnm.Print_Titles" localSheetId="2">'Seznam figur'!$9:$9</definedName>
    <definedName name="_xlnm.Print_Area" localSheetId="1">'05-2024 - Temný důl oprav...'!$C$82:$J$110,'05-2024 - Temný důl oprav...'!$C$116:$K$275</definedName>
    <definedName name="_xlnm.Print_Area" localSheetId="0">'Rekapitulace stavby'!$D$4:$AO$76,'Rekapitulace stavby'!$C$82:$AQ$96</definedName>
    <definedName name="_xlnm.Print_Area" localSheetId="2">'Seznam figur'!$C$4:$G$43</definedName>
  </definedNames>
  <calcPr calcId="162913"/>
</workbook>
</file>

<file path=xl/calcChain.xml><?xml version="1.0" encoding="utf-8"?>
<calcChain xmlns="http://schemas.openxmlformats.org/spreadsheetml/2006/main">
  <c r="D7" i="3" l="1"/>
  <c r="AY95" i="1"/>
  <c r="J35" i="2"/>
  <c r="J34" i="2"/>
  <c r="J33" i="2"/>
  <c r="AX95" i="1" s="1"/>
  <c r="BI275" i="2"/>
  <c r="BH275" i="2"/>
  <c r="BG275" i="2"/>
  <c r="BF275" i="2"/>
  <c r="T275" i="2"/>
  <c r="T274" i="2" s="1"/>
  <c r="R275" i="2"/>
  <c r="R274" i="2"/>
  <c r="P275" i="2"/>
  <c r="P274" i="2"/>
  <c r="BI273" i="2"/>
  <c r="BH273" i="2"/>
  <c r="BG273" i="2"/>
  <c r="BF273" i="2"/>
  <c r="T273" i="2"/>
  <c r="T272" i="2"/>
  <c r="R273" i="2"/>
  <c r="R272" i="2" s="1"/>
  <c r="P273" i="2"/>
  <c r="P272" i="2" s="1"/>
  <c r="BI271" i="2"/>
  <c r="BH271" i="2"/>
  <c r="BG271" i="2"/>
  <c r="BF271" i="2"/>
  <c r="T271" i="2"/>
  <c r="T270" i="2" s="1"/>
  <c r="R271" i="2"/>
  <c r="R270" i="2" s="1"/>
  <c r="P271" i="2"/>
  <c r="P270" i="2" s="1"/>
  <c r="BI269" i="2"/>
  <c r="BH269" i="2"/>
  <c r="BG269" i="2"/>
  <c r="BF269" i="2"/>
  <c r="T269" i="2"/>
  <c r="T268" i="2" s="1"/>
  <c r="T267" i="2" s="1"/>
  <c r="R269" i="2"/>
  <c r="R268" i="2"/>
  <c r="P269" i="2"/>
  <c r="P268" i="2" s="1"/>
  <c r="P267" i="2" s="1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R262" i="2" s="1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F33" i="2" s="1"/>
  <c r="BF144" i="2"/>
  <c r="T144" i="2"/>
  <c r="R144" i="2"/>
  <c r="P144" i="2"/>
  <c r="BI143" i="2"/>
  <c r="BH143" i="2"/>
  <c r="BG143" i="2"/>
  <c r="BF143" i="2"/>
  <c r="F32" i="2" s="1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F34" i="2" s="1"/>
  <c r="BG130" i="2"/>
  <c r="BF130" i="2"/>
  <c r="T130" i="2"/>
  <c r="T129" i="2"/>
  <c r="R130" i="2"/>
  <c r="R129" i="2"/>
  <c r="P130" i="2"/>
  <c r="P129" i="2"/>
  <c r="F121" i="2"/>
  <c r="E119" i="2"/>
  <c r="F87" i="2"/>
  <c r="E85" i="2"/>
  <c r="J22" i="2"/>
  <c r="E22" i="2"/>
  <c r="J124" i="2" s="1"/>
  <c r="J21" i="2"/>
  <c r="J19" i="2"/>
  <c r="E19" i="2"/>
  <c r="J123" i="2"/>
  <c r="J18" i="2"/>
  <c r="J16" i="2"/>
  <c r="E16" i="2"/>
  <c r="F124" i="2" s="1"/>
  <c r="J15" i="2"/>
  <c r="J13" i="2"/>
  <c r="E13" i="2"/>
  <c r="F123" i="2"/>
  <c r="J12" i="2"/>
  <c r="J10" i="2"/>
  <c r="J121" i="2" s="1"/>
  <c r="L90" i="1"/>
  <c r="AM90" i="1"/>
  <c r="AM89" i="1"/>
  <c r="L89" i="1"/>
  <c r="AM87" i="1"/>
  <c r="L87" i="1"/>
  <c r="L85" i="1"/>
  <c r="L84" i="1"/>
  <c r="AS94" i="1"/>
  <c r="BK273" i="2"/>
  <c r="BK271" i="2"/>
  <c r="J269" i="2"/>
  <c r="BK275" i="2"/>
  <c r="J273" i="2"/>
  <c r="BK265" i="2"/>
  <c r="BK263" i="2"/>
  <c r="J261" i="2"/>
  <c r="BK259" i="2"/>
  <c r="BK257" i="2"/>
  <c r="BK256" i="2"/>
  <c r="J251" i="2"/>
  <c r="J249" i="2"/>
  <c r="BK245" i="2"/>
  <c r="J225" i="2"/>
  <c r="J221" i="2"/>
  <c r="BK202" i="2"/>
  <c r="BK199" i="2"/>
  <c r="BK197" i="2"/>
  <c r="BK194" i="2"/>
  <c r="BK186" i="2"/>
  <c r="BK180" i="2"/>
  <c r="J176" i="2"/>
  <c r="BK161" i="2"/>
  <c r="BK153" i="2"/>
  <c r="BK149" i="2"/>
  <c r="BK143" i="2"/>
  <c r="J139" i="2"/>
  <c r="BK135" i="2"/>
  <c r="J130" i="2"/>
  <c r="BK223" i="2"/>
  <c r="BK206" i="2"/>
  <c r="J204" i="2"/>
  <c r="J201" i="2"/>
  <c r="J198" i="2"/>
  <c r="BK195" i="2"/>
  <c r="BK192" i="2"/>
  <c r="J188" i="2"/>
  <c r="BK183" i="2"/>
  <c r="BK176" i="2"/>
  <c r="J171" i="2"/>
  <c r="J161" i="2"/>
  <c r="J153" i="2"/>
  <c r="J149" i="2"/>
  <c r="J144" i="2"/>
  <c r="BK142" i="2"/>
  <c r="BK137" i="2"/>
  <c r="J133" i="2"/>
  <c r="J165" i="2"/>
  <c r="BK151" i="2"/>
  <c r="BK144" i="2"/>
  <c r="BK139" i="2"/>
  <c r="J135" i="2"/>
  <c r="J275" i="2"/>
  <c r="J271" i="2"/>
  <c r="J265" i="2"/>
  <c r="J263" i="2"/>
  <c r="J260" i="2"/>
  <c r="J257" i="2"/>
  <c r="BK254" i="2"/>
  <c r="BK251" i="2"/>
  <c r="BK247" i="2"/>
  <c r="J245" i="2"/>
  <c r="J223" i="2"/>
  <c r="J206" i="2"/>
  <c r="J202" i="2"/>
  <c r="J199" i="2"/>
  <c r="J195" i="2"/>
  <c r="J192" i="2"/>
  <c r="J186" i="2"/>
  <c r="J180" i="2"/>
  <c r="BK165" i="2"/>
  <c r="J157" i="2"/>
  <c r="BK146" i="2"/>
  <c r="J142" i="2"/>
  <c r="BK133" i="2"/>
  <c r="BK269" i="2"/>
  <c r="BK261" i="2"/>
  <c r="BK260" i="2"/>
  <c r="J259" i="2"/>
  <c r="J256" i="2"/>
  <c r="J254" i="2"/>
  <c r="BK249" i="2"/>
  <c r="J247" i="2"/>
  <c r="BK225" i="2"/>
  <c r="BK221" i="2"/>
  <c r="BK204" i="2"/>
  <c r="BK201" i="2"/>
  <c r="BK198" i="2"/>
  <c r="J197" i="2"/>
  <c r="J194" i="2"/>
  <c r="BK188" i="2"/>
  <c r="J183" i="2"/>
  <c r="BK171" i="2"/>
  <c r="BK157" i="2"/>
  <c r="J151" i="2"/>
  <c r="J146" i="2"/>
  <c r="J143" i="2"/>
  <c r="J137" i="2"/>
  <c r="BK130" i="2"/>
  <c r="F35" i="2"/>
  <c r="R267" i="2" l="1"/>
  <c r="J32" i="2"/>
  <c r="BK141" i="2"/>
  <c r="J141" i="2"/>
  <c r="J98" i="2"/>
  <c r="P148" i="2"/>
  <c r="P147" i="2" s="1"/>
  <c r="T152" i="2"/>
  <c r="BK132" i="2"/>
  <c r="J132" i="2"/>
  <c r="J97" i="2" s="1"/>
  <c r="R141" i="2"/>
  <c r="R148" i="2"/>
  <c r="R152" i="2"/>
  <c r="T262" i="2"/>
  <c r="T132" i="2"/>
  <c r="T128" i="2" s="1"/>
  <c r="P152" i="2"/>
  <c r="BK255" i="2"/>
  <c r="J255" i="2"/>
  <c r="J103" i="2"/>
  <c r="BK262" i="2"/>
  <c r="J262" i="2" s="1"/>
  <c r="J104" i="2" s="1"/>
  <c r="BK152" i="2"/>
  <c r="J152" i="2"/>
  <c r="J101" i="2" s="1"/>
  <c r="BK203" i="2"/>
  <c r="J203" i="2"/>
  <c r="J102" i="2" s="1"/>
  <c r="R255" i="2"/>
  <c r="P132" i="2"/>
  <c r="P128" i="2" s="1"/>
  <c r="T141" i="2"/>
  <c r="T148" i="2"/>
  <c r="P203" i="2"/>
  <c r="T255" i="2"/>
  <c r="R132" i="2"/>
  <c r="R128" i="2" s="1"/>
  <c r="R203" i="2"/>
  <c r="P255" i="2"/>
  <c r="P141" i="2"/>
  <c r="BK148" i="2"/>
  <c r="J148" i="2" s="1"/>
  <c r="J100" i="2" s="1"/>
  <c r="T203" i="2"/>
  <c r="P262" i="2"/>
  <c r="BK274" i="2"/>
  <c r="J274" i="2" s="1"/>
  <c r="J109" i="2" s="1"/>
  <c r="BK129" i="2"/>
  <c r="BK128" i="2" s="1"/>
  <c r="BK272" i="2"/>
  <c r="J272" i="2"/>
  <c r="J108" i="2" s="1"/>
  <c r="BK268" i="2"/>
  <c r="J268" i="2" s="1"/>
  <c r="J106" i="2" s="1"/>
  <c r="BK270" i="2"/>
  <c r="J270" i="2" s="1"/>
  <c r="J107" i="2" s="1"/>
  <c r="BB95" i="1"/>
  <c r="BC95" i="1"/>
  <c r="BA95" i="1"/>
  <c r="BA94" i="1" s="1"/>
  <c r="W30" i="1" s="1"/>
  <c r="J87" i="2"/>
  <c r="F89" i="2"/>
  <c r="J89" i="2"/>
  <c r="F90" i="2"/>
  <c r="J90" i="2"/>
  <c r="BE130" i="2"/>
  <c r="BE133" i="2"/>
  <c r="BE135" i="2"/>
  <c r="BE137" i="2"/>
  <c r="BE139" i="2"/>
  <c r="BE142" i="2"/>
  <c r="BE143" i="2"/>
  <c r="BE144" i="2"/>
  <c r="BE146" i="2"/>
  <c r="BE149" i="2"/>
  <c r="BE151" i="2"/>
  <c r="BE153" i="2"/>
  <c r="BE157" i="2"/>
  <c r="BE161" i="2"/>
  <c r="BE165" i="2"/>
  <c r="BE171" i="2"/>
  <c r="BE176" i="2"/>
  <c r="BE180" i="2"/>
  <c r="BE183" i="2"/>
  <c r="BE186" i="2"/>
  <c r="BE188" i="2"/>
  <c r="BE192" i="2"/>
  <c r="BE194" i="2"/>
  <c r="BE195" i="2"/>
  <c r="BE197" i="2"/>
  <c r="BE198" i="2"/>
  <c r="BE199" i="2"/>
  <c r="BE201" i="2"/>
  <c r="BE202" i="2"/>
  <c r="BE204" i="2"/>
  <c r="BE206" i="2"/>
  <c r="BE221" i="2"/>
  <c r="BE223" i="2"/>
  <c r="BE225" i="2"/>
  <c r="BE245" i="2"/>
  <c r="BE247" i="2"/>
  <c r="BE249" i="2"/>
  <c r="BE251" i="2"/>
  <c r="BE254" i="2"/>
  <c r="BE256" i="2"/>
  <c r="BE257" i="2"/>
  <c r="BE259" i="2"/>
  <c r="BE260" i="2"/>
  <c r="BE261" i="2"/>
  <c r="BE263" i="2"/>
  <c r="BE265" i="2"/>
  <c r="BE269" i="2"/>
  <c r="BE271" i="2"/>
  <c r="BE273" i="2"/>
  <c r="BE275" i="2"/>
  <c r="AW95" i="1"/>
  <c r="BD95" i="1"/>
  <c r="BC94" i="1"/>
  <c r="W32" i="1" s="1"/>
  <c r="BB94" i="1"/>
  <c r="W31" i="1" s="1"/>
  <c r="BD94" i="1"/>
  <c r="W33" i="1"/>
  <c r="P127" i="2" l="1"/>
  <c r="AU95" i="1" s="1"/>
  <c r="AU94" i="1" s="1"/>
  <c r="T147" i="2"/>
  <c r="T127" i="2"/>
  <c r="R147" i="2"/>
  <c r="R127" i="2"/>
  <c r="J128" i="2"/>
  <c r="J95" i="2"/>
  <c r="J129" i="2"/>
  <c r="J96" i="2" s="1"/>
  <c r="BK147" i="2"/>
  <c r="J147" i="2"/>
  <c r="J99" i="2"/>
  <c r="BK267" i="2"/>
  <c r="J267" i="2" s="1"/>
  <c r="J105" i="2" s="1"/>
  <c r="AX94" i="1"/>
  <c r="F31" i="2"/>
  <c r="AZ95" i="1" s="1"/>
  <c r="AZ94" i="1" s="1"/>
  <c r="W29" i="1" s="1"/>
  <c r="AW94" i="1"/>
  <c r="AK30" i="1" s="1"/>
  <c r="J31" i="2"/>
  <c r="AV95" i="1" s="1"/>
  <c r="AT95" i="1" s="1"/>
  <c r="AY94" i="1"/>
  <c r="BK127" i="2" l="1"/>
  <c r="J127" i="2"/>
  <c r="J28" i="2"/>
  <c r="AG95" i="1" s="1"/>
  <c r="AG94" i="1" s="1"/>
  <c r="AK26" i="1" s="1"/>
  <c r="AV94" i="1"/>
  <c r="AK29" i="1" s="1"/>
  <c r="AK35" i="1" l="1"/>
  <c r="J37" i="2"/>
  <c r="J94" i="2"/>
  <c r="AN95" i="1"/>
  <c r="AT94" i="1"/>
  <c r="AN94" i="1"/>
</calcChain>
</file>

<file path=xl/sharedStrings.xml><?xml version="1.0" encoding="utf-8"?>
<sst xmlns="http://schemas.openxmlformats.org/spreadsheetml/2006/main" count="1969" uniqueCount="414">
  <si>
    <t>Export Komplet</t>
  </si>
  <si>
    <t/>
  </si>
  <si>
    <t>2.0</t>
  </si>
  <si>
    <t>False</t>
  </si>
  <si>
    <t>{63b68240-6039-4b6d-8962-8be629c22ebb}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</si>
  <si>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</si>
  <si>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</si>
  <si>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</si>
  <si>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</si>
  <si>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</si>
  <si>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</si>
  <si>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</si>
  <si>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</si>
  <si>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</si>
  <si>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05/2024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</si>
  <si>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</si>
  <si>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</si>
  <si>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Temný důl oprava po povodni</t>
  </si>
  <si>
    <t>KSO:</t>
  </si>
  <si>
    <t>CC-CZ:</t>
  </si>
  <si>
    <t>Místo:</t>
  </si>
  <si>
    <t xml:space="preserve"> </t>
  </si>
  <si>
    <t>Datum:</t>
  </si>
  <si>
    <t>1. 10. 2024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</si>
  <si>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</si>
  <si>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</si>
  <si>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</si>
  <si>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</si>
  <si>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</si>
  <si>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</si>
  <si>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</si>
  <si>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</si>
  <si>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</si>
  <si>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</si>
  <si>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</si>
  <si>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</si>
  <si>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</si>
  <si>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</si>
  <si>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</si>
  <si>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</si>
  <si>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</si>
  <si>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</si>
  <si>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</si>
  <si>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</si>
  <si>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</si>
  <si>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</si>
  <si>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</si>
  <si>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</si>
  <si>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</si>
  <si>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</si>
  <si>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</si>
  <si>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</si>
  <si>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</si>
  <si>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</si>
  <si>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</si>
  <si>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</si>
  <si>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</si>
  <si>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</si>
  <si>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</si>
  <si>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</si>
  <si>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</si>
  <si>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</si>
  <si>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</si>
  <si>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</si>
  <si>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</si>
  <si>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</si>
  <si>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</si>
  <si>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</si>
  <si>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</si>
  <si>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</si>
  <si>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</si>
  <si>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</si>
  <si>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</si>
  <si>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</si>
  <si>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</si>
  <si>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</si>
  <si>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</si>
  <si>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</si>
  <si>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</si>
  <si>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</si>
  <si>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plocha24</t>
  </si>
  <si>
    <t>Plocha suterénu 24</t>
  </si>
  <si>
    <t>m2</t>
  </si>
  <si>
    <t>64,6</t>
  </si>
  <si>
    <t>2</t>
  </si>
  <si>
    <t>plocha25</t>
  </si>
  <si>
    <t>Plocha suterénu 25</t>
  </si>
  <si>
    <t>59,45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</si>
  <si>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</si>
  <si>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</si>
  <si>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</si>
  <si>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</si>
  <si>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</si>
  <si>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</si>
  <si>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</si>
  <si>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</si>
  <si>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</si>
  <si>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</si>
  <si>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</si>
  <si>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</si>
  <si>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766 - Konstrukce truhlářské- výr.D1.1c- vč povrch úpravy</t>
  </si>
  <si>
    <t xml:space="preserve">    776 - Podlahy povlakové-půdorysy</t>
  </si>
  <si>
    <t xml:space="preserve">    781 - Dokončovací práce - obklady keramické - půdorysy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</si>
  <si>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</si>
  <si>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</si>
  <si>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</si>
  <si>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</si>
  <si>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</si>
  <si>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</si>
  <si>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</si>
  <si>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</si>
  <si>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</si>
  <si>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</si>
  <si>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</si>
  <si>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</si>
  <si>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</si>
  <si>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</si>
  <si>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</si>
  <si>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</si>
  <si>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</si>
  <si>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</si>
  <si>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</si>
  <si>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</si>
  <si>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</si>
  <si>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</si>
  <si>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</si>
  <si>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</si>
  <si>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</si>
  <si>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612325122</t>
  </si>
  <si>
    <t>Vápenocementová štuková omítka rýh ve stěnách š přes 150 do 300 mm</t>
  </si>
  <si>
    <t>CS ÚRS 2024 02</t>
  </si>
  <si>
    <t>4</t>
  </si>
  <si>
    <t>485697812</t>
  </si>
  <si>
    <t>VV</t>
  </si>
  <si>
    <t>154,96*0,3</t>
  </si>
  <si>
    <t>9</t>
  </si>
  <si>
    <t>Ostatní konstrukce a práce, bourání</t>
  </si>
  <si>
    <t>952905231</t>
  </si>
  <si>
    <t>Dezinfekce podlah po zatopení vodou</t>
  </si>
  <si>
    <t>-1641909755</t>
  </si>
  <si>
    <t>plocha25+plocha24</t>
  </si>
  <si>
    <t>3</t>
  </si>
  <si>
    <t>952905232</t>
  </si>
  <si>
    <t>Dezinfekce stěn po zatopení vodou</t>
  </si>
  <si>
    <t>1530871155</t>
  </si>
  <si>
    <t>952905311</t>
  </si>
  <si>
    <t>Vysoušení objektů po zatopení při výšce hladiny vody do 60 cm</t>
  </si>
  <si>
    <t>-940663624</t>
  </si>
  <si>
    <t>5</t>
  </si>
  <si>
    <t>978013191</t>
  </si>
  <si>
    <t>Otlučení (osekání) vnitřní vápenné nebo vápenocementové omítky stěn v rozsahu přes 50 do 100 %</t>
  </si>
  <si>
    <t>666231103</t>
  </si>
  <si>
    <t>997</t>
  </si>
  <si>
    <t>Přesun sutě</t>
  </si>
  <si>
    <t>997013151</t>
  </si>
  <si>
    <t>Vnitrostaveništní doprava suti a vybouraných hmot pro budovy v do 6 m s omezením mechanizace</t>
  </si>
  <si>
    <t>t</t>
  </si>
  <si>
    <t>-1270757481</t>
  </si>
  <si>
    <t>7</t>
  </si>
  <si>
    <t>997013501</t>
  </si>
  <si>
    <t>Odvoz suti a vybouraných hmot na skládku nebo meziskládku do 1 km se složením</t>
  </si>
  <si>
    <t>-539093699</t>
  </si>
  <si>
    <t>8</t>
  </si>
  <si>
    <t>997013509</t>
  </si>
  <si>
    <t>Příplatek k odvozu suti a vybouraných hmot na skládku ZKD 1 km přes 1 km</t>
  </si>
  <si>
    <t>-580400296</t>
  </si>
  <si>
    <t>2,576*25 'Přepočtené koeficientem množství</t>
  </si>
  <si>
    <t>997013631</t>
  </si>
  <si>
    <t>Poplatek za uložení na skládce (skládkovné) stavebního odpadu směsného kód odpadu 17 09 04</t>
  </si>
  <si>
    <t>-233427505</t>
  </si>
  <si>
    <t>PSV</t>
  </si>
  <si>
    <t>Práce a dodávky PSV</t>
  </si>
  <si>
    <t>763</t>
  </si>
  <si>
    <t>Konstrukce suché výstavby</t>
  </si>
  <si>
    <t>10</t>
  </si>
  <si>
    <t>763164555</t>
  </si>
  <si>
    <t>SDK obklad kcí tvaru L š přes 0,8 m desky 1xDF 12,5</t>
  </si>
  <si>
    <t>16</t>
  </si>
  <si>
    <t>-753582868</t>
  </si>
  <si>
    <t>"104 pp roh"  0,65*2,2+0,4*2,2</t>
  </si>
  <si>
    <t>11</t>
  </si>
  <si>
    <t>998763401</t>
  </si>
  <si>
    <t>Přesun hmot procentní pro konstrukce montované z desek v objektech v do 6 m</t>
  </si>
  <si>
    <t>%</t>
  </si>
  <si>
    <t>543067814</t>
  </si>
  <si>
    <t>766</t>
  </si>
  <si>
    <t>Konstrukce truhlářské- výr.D1.1c- vč povrch úpravy</t>
  </si>
  <si>
    <t>766660021</t>
  </si>
  <si>
    <t>Montáž dveřních křídel dřevěných nebo plastových otevíravých do ocelové zárubně protipožárních jednokřídlových, šířky do 800 mm</t>
  </si>
  <si>
    <t>kus</t>
  </si>
  <si>
    <t>-790287855</t>
  </si>
  <si>
    <t>"PO2"   3+5</t>
  </si>
  <si>
    <t>"P03"    1+1</t>
  </si>
  <si>
    <t>Součet</t>
  </si>
  <si>
    <t>13</t>
  </si>
  <si>
    <t>M</t>
  </si>
  <si>
    <t>6116022200.1</t>
  </si>
  <si>
    <t>dveře dřevěné vnitřní hladké plné 1křídlové 70-80x197,kov br nerez, zámek, štítek s ozn, EW 30 DP3/C, povrch úprava</t>
  </si>
  <si>
    <t>R</t>
  </si>
  <si>
    <t>32</t>
  </si>
  <si>
    <t>348673877</t>
  </si>
  <si>
    <t>"P02"  5</t>
  </si>
  <si>
    <t>"P03" 1</t>
  </si>
  <si>
    <t>14</t>
  </si>
  <si>
    <t>6116022200</t>
  </si>
  <si>
    <t>dveře dřevěné vnitřní hladké plné 1křídlové 90x197,kov br nerez, zámek , štítek s ozn, PO EW30DP3</t>
  </si>
  <si>
    <t>350357452</t>
  </si>
  <si>
    <t>"P02"   3</t>
  </si>
  <si>
    <t>"P03"   1</t>
  </si>
  <si>
    <t>15</t>
  </si>
  <si>
    <t>766660171</t>
  </si>
  <si>
    <t>Montáž dveřních křídel dřevěných nebo plastových otevíravých do obložkové zárubně povrchově upravených jednokřídlových, šířky do 800 mm</t>
  </si>
  <si>
    <t>-2002848951</t>
  </si>
  <si>
    <t>"03"   2+3</t>
  </si>
  <si>
    <t>"04"   1</t>
  </si>
  <si>
    <t>"05"   2</t>
  </si>
  <si>
    <t>"06"   2+1</t>
  </si>
  <si>
    <t>6116032701</t>
  </si>
  <si>
    <t>dveře dřevěné vnitřní hladké plné 1křídlové 70-80/1970, kov brouš nerez, povrch CPL,štítek s označením</t>
  </si>
  <si>
    <t>-348888509</t>
  </si>
  <si>
    <t>"03"  2</t>
  </si>
  <si>
    <t>"04"  1</t>
  </si>
  <si>
    <t>"05"  2</t>
  </si>
  <si>
    <t>17</t>
  </si>
  <si>
    <t>6116032702</t>
  </si>
  <si>
    <t>dveře dřevěné vnitřní hladké plné 1křídlové 70-80/1970, kov brouš nerez, WC kombinace , 3 panty na v. dveří, podříznuté  povrch CPL,štítek s označením</t>
  </si>
  <si>
    <t>1017899084</t>
  </si>
  <si>
    <t>"03" 1</t>
  </si>
  <si>
    <t>"06"  2</t>
  </si>
  <si>
    <t>18</t>
  </si>
  <si>
    <t>6116032701.1</t>
  </si>
  <si>
    <t>1935567422</t>
  </si>
  <si>
    <t>19</t>
  </si>
  <si>
    <t>6116032702.1</t>
  </si>
  <si>
    <t>dveře dřevěné vnitřní hladké plné 1křídlové 70/1970, kov brouš nerez, WC kombinace , 3 panty na v. dveří, podříznuté  povrch CPL,štítek s označením</t>
  </si>
  <si>
    <t>584785575</t>
  </si>
  <si>
    <t>"06"  1</t>
  </si>
  <si>
    <t>20</t>
  </si>
  <si>
    <t>766660181</t>
  </si>
  <si>
    <t>Montáž dveřních křídel otvíravých jednokřídlových š do 0,8 m požárních do obložkové zárubně</t>
  </si>
  <si>
    <t>-498338158</t>
  </si>
  <si>
    <t>"03"  1</t>
  </si>
  <si>
    <t>61173215</t>
  </si>
  <si>
    <t>dveře jednokřídlé dřevotřískové povrch laminátový 600-900x1970mm protipožární EI30 protihlukové útlum 34dB</t>
  </si>
  <si>
    <t>476396563</t>
  </si>
  <si>
    <t>dodávka dveří vč. kování</t>
  </si>
  <si>
    <t>22</t>
  </si>
  <si>
    <t>7666808310</t>
  </si>
  <si>
    <t xml:space="preserve">05   Příplatek za větr. mřížku </t>
  </si>
  <si>
    <t>-822090158</t>
  </si>
  <si>
    <t>23</t>
  </si>
  <si>
    <t>766681.R</t>
  </si>
  <si>
    <t>Demontáž dveřních obložkových dřevěných zárubní</t>
  </si>
  <si>
    <t>-1941888828</t>
  </si>
  <si>
    <t>24</t>
  </si>
  <si>
    <t>766682111</t>
  </si>
  <si>
    <t>Montáž zárubní dřevěných, plastových nebo z lamina obložkových, pro dveře jednokřídlové, tloušťky stěny do 170 mm</t>
  </si>
  <si>
    <t>1102266512</t>
  </si>
  <si>
    <t>25</t>
  </si>
  <si>
    <t>611822580</t>
  </si>
  <si>
    <t>Zárubně dřevěné zárubně obložkové  pro dveře jednokřídlové 60, 70, 80 a 90/197 cm pro tl.stěny 6-17 cm dub, buk</t>
  </si>
  <si>
    <t>-370783304</t>
  </si>
  <si>
    <t>26</t>
  </si>
  <si>
    <t>766691914</t>
  </si>
  <si>
    <t>Vyvěšení nebo zavěšení dřevěných křídel dveří pl do 2 m2</t>
  </si>
  <si>
    <t>752201301</t>
  </si>
  <si>
    <t>27</t>
  </si>
  <si>
    <t>7668111301</t>
  </si>
  <si>
    <t>Nová sestava spodních skříněk kuch. linky</t>
  </si>
  <si>
    <t>kpl</t>
  </si>
  <si>
    <t>1819006658</t>
  </si>
  <si>
    <t>"č.p.24 " 1</t>
  </si>
  <si>
    <t>28</t>
  </si>
  <si>
    <t>611439</t>
  </si>
  <si>
    <t>Oprava poničeného sloupku - schodiště v 1.PP (nutné částečné rozebrání spodní části schodiště)</t>
  </si>
  <si>
    <t>193304653</t>
  </si>
  <si>
    <t>29</t>
  </si>
  <si>
    <t>998766201</t>
  </si>
  <si>
    <t>Přesun hmot pro konstrukce truhlářské stanovený procentní sazbou z ceny vodorovná dopravní vzdálenost do 50 m v objektech výšky do 6 m</t>
  </si>
  <si>
    <t>-1667798609</t>
  </si>
  <si>
    <t>776</t>
  </si>
  <si>
    <t>Podlahy povlakové-půdorysy</t>
  </si>
  <si>
    <t>30</t>
  </si>
  <si>
    <t>776991821</t>
  </si>
  <si>
    <t>Odstranění lepidla ručně z podlah</t>
  </si>
  <si>
    <t>-891625927</t>
  </si>
  <si>
    <t>31</t>
  </si>
  <si>
    <t>776111311</t>
  </si>
  <si>
    <t>Příprava podkladu vysátí podlah</t>
  </si>
  <si>
    <t>1095580932</t>
  </si>
  <si>
    <t>"pp" "</t>
  </si>
  <si>
    <t>"101"  9,85</t>
  </si>
  <si>
    <t>"102"  14,2</t>
  </si>
  <si>
    <t>"103"   14,2</t>
  </si>
  <si>
    <t>"105"   4,5</t>
  </si>
  <si>
    <t>"106"  2,6</t>
  </si>
  <si>
    <t>"107"   4,0</t>
  </si>
  <si>
    <t>"108"   2,05</t>
  </si>
  <si>
    <t>"2.09"  5,85</t>
  </si>
  <si>
    <t>"109.1"  2,2</t>
  </si>
  <si>
    <t>Mezisoučet</t>
  </si>
  <si>
    <t>776121112</t>
  </si>
  <si>
    <t>Vodou ředitelná penetrace savého podkladu povlakových podlah</t>
  </si>
  <si>
    <t>2067124281</t>
  </si>
  <si>
    <t>33</t>
  </si>
  <si>
    <t>776141112</t>
  </si>
  <si>
    <t>Příprava podkladu vyrovnání samonivelační stěrkou podlah min.pevnosti 20 MPa, tloušťky přes 3 do 5 mm</t>
  </si>
  <si>
    <t>-638174281</t>
  </si>
  <si>
    <t>34</t>
  </si>
  <si>
    <t>776421111</t>
  </si>
  <si>
    <t>Montáž obvodových lišt lepením</t>
  </si>
  <si>
    <t>m</t>
  </si>
  <si>
    <t>147840199</t>
  </si>
  <si>
    <t>pp</t>
  </si>
  <si>
    <t>"101"  (4,3+1,1+2,25)*2-0,8*4-0,7</t>
  </si>
  <si>
    <t>"102"  (4,0+3,8)*2-0,8</t>
  </si>
  <si>
    <t>"103"   (1,1+2,95+4,4+0,4)*2-0,8-0,9</t>
  </si>
  <si>
    <t>"105"  (1,25+2,1+2,25)*2-0,8*4</t>
  </si>
  <si>
    <t>"106"   (2,15+1,2)*2-0,8</t>
  </si>
  <si>
    <t>"107"  (1,9+2,1)*2-0,8</t>
  </si>
  <si>
    <t>"108"  (0,95+2,25)*2-0,7</t>
  </si>
  <si>
    <t>"109"   (1,8+1,3+1,1+0,88)*2-0,8*2</t>
  </si>
  <si>
    <t>"109.1"   (1,8+1,2+0,2)*2-0,8</t>
  </si>
  <si>
    <t>"102"   (4,0+6,7)*2-1,6</t>
  </si>
  <si>
    <t>"101"   (1,25+2,25+0,45*2+3,32)*2-0,8*3-0,7</t>
  </si>
  <si>
    <t>"101.1"   (1,4+3,6+0,9+1,05)*2-0,8*2-0,7*3</t>
  </si>
  <si>
    <t>"103"  (2,91+0,4+3,35)*2-0,8*2</t>
  </si>
  <si>
    <t>"104"   (1,8+4,65)*2-0,8</t>
  </si>
  <si>
    <t>"108"   (0,92+2,25)*2-0,7</t>
  </si>
  <si>
    <t>35</t>
  </si>
  <si>
    <t>2834210000</t>
  </si>
  <si>
    <t>profily z měkčeného polyvinylchloridu lišty pro obklady, délka 2,5 m barva     profil číslo lišty  přechodová ukončující</t>
  </si>
  <si>
    <t>-342937002</t>
  </si>
  <si>
    <t>154,96*1,1 'Přepočtené koeficientem množství</t>
  </si>
  <si>
    <t>36</t>
  </si>
  <si>
    <t>776411112</t>
  </si>
  <si>
    <t>Montáž obvodových soklíků výšky do 100 mm - vytažení na zeď</t>
  </si>
  <si>
    <t>1266639855</t>
  </si>
  <si>
    <t>"vytažení na zeď" 154,96</t>
  </si>
  <si>
    <t>37</t>
  </si>
  <si>
    <t>776251111</t>
  </si>
  <si>
    <t>Lepení pásů z přírodního linolea (marmolea) standardním lepidlem</t>
  </si>
  <si>
    <t>-1705293642</t>
  </si>
  <si>
    <t>38</t>
  </si>
  <si>
    <t>77652123010</t>
  </si>
  <si>
    <t xml:space="preserve">P2   - Podlahovina  vinylová , homogen, tl. 2 mm, protiskluzná R9,vyt. na stěnu, reakce na oheň Bfi s1 </t>
  </si>
  <si>
    <t>-947346600</t>
  </si>
  <si>
    <t>plocha25+plocha24+(154,96*0,13)</t>
  </si>
  <si>
    <t>144,195*1,1 'Přepočtené koeficientem množství</t>
  </si>
  <si>
    <t>39</t>
  </si>
  <si>
    <t>998776202</t>
  </si>
  <si>
    <t>Přesun hmot pro podlahy povlakové stanovený procentní sazbou z ceny vodorovná dopravní vzdálenost do 50 m v objektech výšky přes 6 do 12 m</t>
  </si>
  <si>
    <t>-1030438225</t>
  </si>
  <si>
    <t>781</t>
  </si>
  <si>
    <t>Dokončovací práce - obklady keramické - půdorysy</t>
  </si>
  <si>
    <t>40</t>
  </si>
  <si>
    <t>781473810</t>
  </si>
  <si>
    <t>Demontáž obkladů z obkladaček keramických lepených</t>
  </si>
  <si>
    <t>-770591878</t>
  </si>
  <si>
    <t>41</t>
  </si>
  <si>
    <t>781472219</t>
  </si>
  <si>
    <t>Montáž obkladů keramických hladkých lepených cementovým flexibilním lepidlem přes 22 do 25 ks/m2</t>
  </si>
  <si>
    <t>1691105727</t>
  </si>
  <si>
    <t>42</t>
  </si>
  <si>
    <t>597660390</t>
  </si>
  <si>
    <t>B   dlaždice keramická  slinutá, sytá barva , matný povrch , nerez lišta  198/198/6,5 mm</t>
  </si>
  <si>
    <t>1021414746</t>
  </si>
  <si>
    <t>43</t>
  </si>
  <si>
    <t>7811010</t>
  </si>
  <si>
    <t>tmel + spárovací hmota + systémové lišty</t>
  </si>
  <si>
    <t>-595890920</t>
  </si>
  <si>
    <t>44</t>
  </si>
  <si>
    <t>998781202</t>
  </si>
  <si>
    <t>Přesun hmot pro obklady keramické stanovený procentní sazbou z ceny vodorovná dopravní vzdálenost do 50 m v objektech výšky přes 6 do 12 m</t>
  </si>
  <si>
    <t>-1536802745</t>
  </si>
  <si>
    <t>784</t>
  </si>
  <si>
    <t>Dokončovací práce - malby a tapety</t>
  </si>
  <si>
    <t>45</t>
  </si>
  <si>
    <t>784111011</t>
  </si>
  <si>
    <t>Obroušení podkladu omítnutého v místnostech v do 3,80 m</t>
  </si>
  <si>
    <t>-2028014765</t>
  </si>
  <si>
    <t>154,96*2,2</t>
  </si>
  <si>
    <t>46</t>
  </si>
  <si>
    <t>784211101</t>
  </si>
  <si>
    <t>Dvojnásobné bílé malby ze směsí za mokra výborně oděruvzdorných v místnostech v do 3,80 m</t>
  </si>
  <si>
    <t>1450352700</t>
  </si>
  <si>
    <t>VRN</t>
  </si>
  <si>
    <t>Vedlejší rozpočtové náklady</t>
  </si>
  <si>
    <t>VRN2</t>
  </si>
  <si>
    <t>Příprava staveniště</t>
  </si>
  <si>
    <t>47</t>
  </si>
  <si>
    <t>020001000</t>
  </si>
  <si>
    <t>…</t>
  </si>
  <si>
    <t>1024</t>
  </si>
  <si>
    <t>-1694304090</t>
  </si>
  <si>
    <t>VRN3</t>
  </si>
  <si>
    <t>Zařízení staveniště</t>
  </si>
  <si>
    <t>48</t>
  </si>
  <si>
    <t>030001000</t>
  </si>
  <si>
    <t>Zařízení staveniště - skladový kontejnej a kontejner pro pracovníky</t>
  </si>
  <si>
    <t>-351031165</t>
  </si>
  <si>
    <t>VRN7</t>
  </si>
  <si>
    <t>Provozní vlivy</t>
  </si>
  <si>
    <t>49</t>
  </si>
  <si>
    <t>070001000</t>
  </si>
  <si>
    <t>-687609842</t>
  </si>
  <si>
    <t>VRN9</t>
  </si>
  <si>
    <t>Ostatní náklady</t>
  </si>
  <si>
    <t>50</t>
  </si>
  <si>
    <t>090001000</t>
  </si>
  <si>
    <t>2135421529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</si>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</sst>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9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8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21"/>
      <c r="BE5" s="210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21"/>
      <c r="BE6" s="211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11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11"/>
      <c r="BS8" s="18" t="s">
        <v>6</v>
      </c>
    </row>
    <row r="9" spans="1:74" s="1" customFormat="1" ht="14.45" customHeight="1">
      <c r="B9" s="21"/>
      <c r="AR9" s="21"/>
      <c r="BE9" s="211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11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11"/>
      <c r="BS11" s="18" t="s">
        <v>6</v>
      </c>
    </row>
    <row r="12" spans="1:74" s="1" customFormat="1" ht="6.95" customHeight="1">
      <c r="B12" s="21"/>
      <c r="AR12" s="21"/>
      <c r="BE12" s="211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11"/>
      <c r="BS13" s="18" t="s">
        <v>6</v>
      </c>
    </row>
    <row r="14" spans="1:74" ht="12.75">
      <c r="B14" s="21"/>
      <c r="E14" s="216" t="s">
        <v>28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8" t="s">
        <v>26</v>
      </c>
      <c r="AN14" s="30" t="s">
        <v>28</v>
      </c>
      <c r="AR14" s="21"/>
      <c r="BE14" s="211"/>
      <c r="BS14" s="18" t="s">
        <v>6</v>
      </c>
    </row>
    <row r="15" spans="1:74" s="1" customFormat="1" ht="6.95" customHeight="1">
      <c r="B15" s="21"/>
      <c r="AR15" s="21"/>
      <c r="BE15" s="211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11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26</v>
      </c>
      <c r="AN17" s="26" t="s">
        <v>1</v>
      </c>
      <c r="AR17" s="21"/>
      <c r="BE17" s="211"/>
      <c r="BS17" s="18" t="s">
        <v>30</v>
      </c>
    </row>
    <row r="18" spans="1:71" s="1" customFormat="1" ht="6.95" customHeight="1">
      <c r="B18" s="21"/>
      <c r="AR18" s="21"/>
      <c r="BE18" s="211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25</v>
      </c>
      <c r="AN19" s="26" t="s">
        <v>1</v>
      </c>
      <c r="AR19" s="21"/>
      <c r="BE19" s="211"/>
      <c r="BS19" s="18" t="s">
        <v>6</v>
      </c>
    </row>
    <row r="20" spans="1:71" s="1" customFormat="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11"/>
      <c r="BS20" s="18" t="s">
        <v>30</v>
      </c>
    </row>
    <row r="21" spans="1:71" s="1" customFormat="1" ht="6.95" customHeight="1">
      <c r="B21" s="21"/>
      <c r="AR21" s="21"/>
      <c r="BE21" s="211"/>
    </row>
    <row r="22" spans="1:71" s="1" customFormat="1" ht="12" customHeight="1">
      <c r="B22" s="21"/>
      <c r="D22" s="28" t="s">
        <v>32</v>
      </c>
      <c r="AR22" s="21"/>
      <c r="BE22" s="211"/>
    </row>
    <row r="23" spans="1:71" s="1" customFormat="1" ht="16.5" customHeight="1">
      <c r="B23" s="21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21"/>
      <c r="BE23" s="211"/>
    </row>
    <row r="24" spans="1:71" s="1" customFormat="1" ht="6.95" customHeight="1">
      <c r="B24" s="21"/>
      <c r="AR24" s="21"/>
      <c r="BE24" s="21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1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9">
        <f>ROUND(AG94,2)</f>
        <v>0</v>
      </c>
      <c r="AL26" s="220"/>
      <c r="AM26" s="220"/>
      <c r="AN26" s="220"/>
      <c r="AO26" s="220"/>
      <c r="AP26" s="33"/>
      <c r="AQ26" s="33"/>
      <c r="AR26" s="34"/>
      <c r="BE26" s="21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1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1" t="s">
        <v>34</v>
      </c>
      <c r="M28" s="221"/>
      <c r="N28" s="221"/>
      <c r="O28" s="221"/>
      <c r="P28" s="221"/>
      <c r="Q28" s="33"/>
      <c r="R28" s="33"/>
      <c r="S28" s="33"/>
      <c r="T28" s="33"/>
      <c r="U28" s="33"/>
      <c r="V28" s="33"/>
      <c r="W28" s="221" t="s">
        <v>35</v>
      </c>
      <c r="X28" s="221"/>
      <c r="Y28" s="221"/>
      <c r="Z28" s="221"/>
      <c r="AA28" s="221"/>
      <c r="AB28" s="221"/>
      <c r="AC28" s="221"/>
      <c r="AD28" s="221"/>
      <c r="AE28" s="221"/>
      <c r="AF28" s="33"/>
      <c r="AG28" s="33"/>
      <c r="AH28" s="33"/>
      <c r="AI28" s="33"/>
      <c r="AJ28" s="33"/>
      <c r="AK28" s="221" t="s">
        <v>36</v>
      </c>
      <c r="AL28" s="221"/>
      <c r="AM28" s="221"/>
      <c r="AN28" s="221"/>
      <c r="AO28" s="221"/>
      <c r="AP28" s="33"/>
      <c r="AQ28" s="33"/>
      <c r="AR28" s="34"/>
      <c r="BE28" s="211"/>
    </row>
    <row r="29" spans="1:71" s="3" customFormat="1" ht="14.45" customHeight="1">
      <c r="B29" s="38"/>
      <c r="D29" s="28" t="s">
        <v>37</v>
      </c>
      <c r="F29" s="28" t="s">
        <v>38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8"/>
      <c r="BE29" s="212"/>
    </row>
    <row r="30" spans="1:71" s="3" customFormat="1" ht="14.45" customHeight="1">
      <c r="B30" s="38"/>
      <c r="F30" s="28" t="s">
        <v>39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8"/>
      <c r="BE30" s="212"/>
    </row>
    <row r="31" spans="1:71" s="3" customFormat="1" ht="14.45" hidden="1" customHeight="1">
      <c r="B31" s="38"/>
      <c r="F31" s="28" t="s">
        <v>40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8"/>
      <c r="BE31" s="212"/>
    </row>
    <row r="32" spans="1:71" s="3" customFormat="1" ht="14.45" hidden="1" customHeight="1">
      <c r="B32" s="38"/>
      <c r="F32" s="28" t="s">
        <v>41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8"/>
      <c r="BE32" s="212"/>
    </row>
    <row r="33" spans="1:57" s="3" customFormat="1" ht="14.45" hidden="1" customHeight="1">
      <c r="B33" s="38"/>
      <c r="F33" s="28" t="s">
        <v>42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8"/>
      <c r="BE33" s="212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11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25" t="s">
        <v>45</v>
      </c>
      <c r="Y35" s="226"/>
      <c r="Z35" s="226"/>
      <c r="AA35" s="226"/>
      <c r="AB35" s="226"/>
      <c r="AC35" s="41"/>
      <c r="AD35" s="41"/>
      <c r="AE35" s="41"/>
      <c r="AF35" s="41"/>
      <c r="AG35" s="41"/>
      <c r="AH35" s="41"/>
      <c r="AI35" s="41"/>
      <c r="AJ35" s="41"/>
      <c r="AK35" s="227">
        <f>SUM(AK26:AK33)</f>
        <v>0</v>
      </c>
      <c r="AL35" s="226"/>
      <c r="AM35" s="226"/>
      <c r="AN35" s="226"/>
      <c r="AO35" s="228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0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0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0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0" s="4" customFormat="1" ht="12" customHeight="1">
      <c r="B84" s="52"/>
      <c r="C84" s="28" t="s">
        <v>13</v>
      </c>
      <c r="L84" s="4" t="str">
        <f>K5</f>
        <v>05/2024</v>
      </c>
      <c r="AR84" s="52"/>
    </row>
    <row r="85" spans="1:90" s="5" customFormat="1" ht="36.950000000000003" customHeight="1">
      <c r="B85" s="53"/>
      <c r="C85" s="54" t="s">
        <v>16</v>
      </c>
      <c r="L85" s="229" t="str">
        <f>K6</f>
        <v>Temný důl oprava po povodni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53"/>
    </row>
    <row r="86" spans="1:90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0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1" t="str">
        <f>IF(AN8= "","",AN8)</f>
        <v>1. 10. 2024</v>
      </c>
      <c r="AN87" s="231"/>
      <c r="AO87" s="33"/>
      <c r="AP87" s="33"/>
      <c r="AQ87" s="33"/>
      <c r="AR87" s="34"/>
      <c r="BE87" s="33"/>
    </row>
    <row r="88" spans="1:90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0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32" t="str">
        <f>IF(E17="","",E17)</f>
        <v xml:space="preserve"> </v>
      </c>
      <c r="AN89" s="233"/>
      <c r="AO89" s="233"/>
      <c r="AP89" s="233"/>
      <c r="AQ89" s="33"/>
      <c r="AR89" s="34"/>
      <c r="AS89" s="234" t="s">
        <v>53</v>
      </c>
      <c r="AT89" s="235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0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32" t="str">
        <f>IF(E20="","",E20)</f>
        <v xml:space="preserve"> </v>
      </c>
      <c r="AN90" s="233"/>
      <c r="AO90" s="233"/>
      <c r="AP90" s="233"/>
      <c r="AQ90" s="33"/>
      <c r="AR90" s="34"/>
      <c r="AS90" s="236"/>
      <c r="AT90" s="237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0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6"/>
      <c r="AT91" s="23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0" s="2" customFormat="1" ht="29.25" customHeight="1">
      <c r="A92" s="33"/>
      <c r="B92" s="34"/>
      <c r="C92" s="238" t="s">
        <v>54</v>
      </c>
      <c r="D92" s="239"/>
      <c r="E92" s="239"/>
      <c r="F92" s="239"/>
      <c r="G92" s="239"/>
      <c r="H92" s="61"/>
      <c r="I92" s="240" t="s">
        <v>55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56</v>
      </c>
      <c r="AH92" s="239"/>
      <c r="AI92" s="239"/>
      <c r="AJ92" s="239"/>
      <c r="AK92" s="239"/>
      <c r="AL92" s="239"/>
      <c r="AM92" s="239"/>
      <c r="AN92" s="240" t="s">
        <v>57</v>
      </c>
      <c r="AO92" s="239"/>
      <c r="AP92" s="242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0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0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6">
        <f>ROUND(AG95,2)</f>
        <v>0</v>
      </c>
      <c r="AH94" s="246"/>
      <c r="AI94" s="246"/>
      <c r="AJ94" s="246"/>
      <c r="AK94" s="246"/>
      <c r="AL94" s="246"/>
      <c r="AM94" s="246"/>
      <c r="AN94" s="247">
        <f>SUM(AG94,AT94)</f>
        <v>0</v>
      </c>
      <c r="AO94" s="247"/>
      <c r="AP94" s="247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72</v>
      </c>
      <c r="BT94" s="78" t="s">
        <v>73</v>
      </c>
      <c r="BV94" s="78" t="s">
        <v>74</v>
      </c>
      <c r="BW94" s="78" t="s">
        <v>4</v>
      </c>
      <c r="BX94" s="78" t="s">
        <v>75</v>
      </c>
      <c r="CL94" s="78" t="s">
        <v>1</v>
      </c>
    </row>
    <row r="95" spans="1:90" s="7" customFormat="1" ht="16.5" customHeight="1">
      <c r="A95" s="79" t="s">
        <v>76</v>
      </c>
      <c r="B95" s="80"/>
      <c r="C95" s="81"/>
      <c r="D95" s="245" t="s">
        <v>14</v>
      </c>
      <c r="E95" s="245"/>
      <c r="F95" s="245"/>
      <c r="G95" s="245"/>
      <c r="H95" s="245"/>
      <c r="I95" s="82"/>
      <c r="J95" s="245" t="s">
        <v>17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3">
        <f>'05-2024 - Temný důl oprav...'!J28</f>
        <v>0</v>
      </c>
      <c r="AH95" s="244"/>
      <c r="AI95" s="244"/>
      <c r="AJ95" s="244"/>
      <c r="AK95" s="244"/>
      <c r="AL95" s="244"/>
      <c r="AM95" s="244"/>
      <c r="AN95" s="243">
        <f>SUM(AG95,AT95)</f>
        <v>0</v>
      </c>
      <c r="AO95" s="244"/>
      <c r="AP95" s="244"/>
      <c r="AQ95" s="83" t="s">
        <v>77</v>
      </c>
      <c r="AR95" s="80"/>
      <c r="AS95" s="84">
        <v>0</v>
      </c>
      <c r="AT95" s="85">
        <f>ROUND(SUM(AV95:AW95),2)</f>
        <v>0</v>
      </c>
      <c r="AU95" s="86">
        <f>'05-2024 - Temný důl oprav...'!P127</f>
        <v>0</v>
      </c>
      <c r="AV95" s="85">
        <f>'05-2024 - Temný důl oprav...'!J31</f>
        <v>0</v>
      </c>
      <c r="AW95" s="85">
        <f>'05-2024 - Temný důl oprav...'!J32</f>
        <v>0</v>
      </c>
      <c r="AX95" s="85">
        <f>'05-2024 - Temný důl oprav...'!J33</f>
        <v>0</v>
      </c>
      <c r="AY95" s="85">
        <f>'05-2024 - Temný důl oprav...'!J34</f>
        <v>0</v>
      </c>
      <c r="AZ95" s="85">
        <f>'05-2024 - Temný důl oprav...'!F31</f>
        <v>0</v>
      </c>
      <c r="BA95" s="85">
        <f>'05-2024 - Temný důl oprav...'!F32</f>
        <v>0</v>
      </c>
      <c r="BB95" s="85">
        <f>'05-2024 - Temný důl oprav...'!F33</f>
        <v>0</v>
      </c>
      <c r="BC95" s="85">
        <f>'05-2024 - Temný důl oprav...'!F34</f>
        <v>0</v>
      </c>
      <c r="BD95" s="87">
        <f>'05-2024 - Temný důl oprav...'!F35</f>
        <v>0</v>
      </c>
      <c r="BT95" s="88" t="s">
        <v>78</v>
      </c>
      <c r="BU95" s="88" t="s">
        <v>79</v>
      </c>
      <c r="BV95" s="88" t="s">
        <v>74</v>
      </c>
      <c r="BW95" s="88" t="s">
        <v>4</v>
      </c>
      <c r="BX95" s="88" t="s">
        <v>75</v>
      </c>
      <c r="CL95" s="88" t="s">
        <v>1</v>
      </c>
    </row>
    <row r="96" spans="1:90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-2024 - Temný důl opra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8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4</v>
      </c>
      <c r="AZ2" s="89" t="s">
        <v>80</v>
      </c>
      <c r="BA2" s="89" t="s">
        <v>81</v>
      </c>
      <c r="BB2" s="89" t="s">
        <v>82</v>
      </c>
      <c r="BC2" s="89" t="s">
        <v>83</v>
      </c>
      <c r="BD2" s="89" t="s">
        <v>84</v>
      </c>
    </row>
    <row r="3" spans="1:5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9" t="s">
        <v>85</v>
      </c>
      <c r="BA3" s="89" t="s">
        <v>86</v>
      </c>
      <c r="BB3" s="89" t="s">
        <v>82</v>
      </c>
      <c r="BC3" s="89" t="s">
        <v>87</v>
      </c>
      <c r="BD3" s="89" t="s">
        <v>84</v>
      </c>
    </row>
    <row r="4" spans="1:56" s="1" customFormat="1" ht="24.95" hidden="1" customHeight="1">
      <c r="B4" s="21"/>
      <c r="D4" s="22" t="s">
        <v>88</v>
      </c>
      <c r="L4" s="21"/>
      <c r="M4" s="90" t="s">
        <v>10</v>
      </c>
      <c r="AT4" s="18" t="s">
        <v>3</v>
      </c>
    </row>
    <row r="5" spans="1:56" s="1" customFormat="1" ht="6.95" hidden="1" customHeight="1">
      <c r="B5" s="21"/>
      <c r="L5" s="21"/>
    </row>
    <row r="6" spans="1:56" s="2" customFormat="1" ht="12" hidden="1" customHeight="1">
      <c r="A6" s="33"/>
      <c r="B6" s="34"/>
      <c r="C6" s="33"/>
      <c r="D6" s="28" t="s">
        <v>16</v>
      </c>
      <c r="E6" s="33"/>
      <c r="F6" s="33"/>
      <c r="G6" s="33"/>
      <c r="H6" s="33"/>
      <c r="I6" s="33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56" s="2" customFormat="1" ht="16.5" hidden="1" customHeight="1">
      <c r="A7" s="33"/>
      <c r="B7" s="34"/>
      <c r="C7" s="33"/>
      <c r="D7" s="33"/>
      <c r="E7" s="229" t="s">
        <v>17</v>
      </c>
      <c r="F7" s="249"/>
      <c r="G7" s="249"/>
      <c r="H7" s="249"/>
      <c r="I7" s="33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56" s="2" customFormat="1" ht="11.25" hidden="1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2" hidden="1" customHeight="1">
      <c r="A9" s="33"/>
      <c r="B9" s="34"/>
      <c r="C9" s="33"/>
      <c r="D9" s="28" t="s">
        <v>18</v>
      </c>
      <c r="E9" s="33"/>
      <c r="F9" s="26" t="s">
        <v>1</v>
      </c>
      <c r="G9" s="33"/>
      <c r="H9" s="33"/>
      <c r="I9" s="28" t="s">
        <v>19</v>
      </c>
      <c r="J9" s="26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hidden="1" customHeight="1">
      <c r="A10" s="33"/>
      <c r="B10" s="34"/>
      <c r="C10" s="33"/>
      <c r="D10" s="28" t="s">
        <v>20</v>
      </c>
      <c r="E10" s="33"/>
      <c r="F10" s="26" t="s">
        <v>21</v>
      </c>
      <c r="G10" s="33"/>
      <c r="H10" s="33"/>
      <c r="I10" s="28" t="s">
        <v>22</v>
      </c>
      <c r="J10" s="56" t="str">
        <f>'Rekapitulace stavby'!AN8</f>
        <v>1. 10. 2024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0.9" hidden="1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hidden="1" customHeight="1">
      <c r="A12" s="33"/>
      <c r="B12" s="34"/>
      <c r="C12" s="33"/>
      <c r="D12" s="28" t="s">
        <v>24</v>
      </c>
      <c r="E12" s="33"/>
      <c r="F12" s="33"/>
      <c r="G12" s="33"/>
      <c r="H12" s="33"/>
      <c r="I12" s="28" t="s">
        <v>25</v>
      </c>
      <c r="J12" s="26" t="str">
        <f>IF('Rekapitulace stavby'!AN10="","",'Rekapitulace stavby'!AN10)</f>
        <v/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8" hidden="1" customHeight="1">
      <c r="A13" s="33"/>
      <c r="B13" s="34"/>
      <c r="C13" s="33"/>
      <c r="D13" s="33"/>
      <c r="E13" s="26" t="str">
        <f>IF('Rekapitulace stavby'!E11="","",'Rekapitulace stavby'!E11)</f>
        <v xml:space="preserve"> </v>
      </c>
      <c r="F13" s="33"/>
      <c r="G13" s="33"/>
      <c r="H13" s="33"/>
      <c r="I13" s="28" t="s">
        <v>26</v>
      </c>
      <c r="J13" s="26" t="str">
        <f>IF('Rekapitulace stavby'!AN11="","",'Rekapitulace stavby'!AN11)</f>
        <v/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6.95" hidden="1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2" hidden="1" customHeight="1">
      <c r="A15" s="33"/>
      <c r="B15" s="34"/>
      <c r="C15" s="33"/>
      <c r="D15" s="28" t="s">
        <v>27</v>
      </c>
      <c r="E15" s="33"/>
      <c r="F15" s="33"/>
      <c r="G15" s="33"/>
      <c r="H15" s="33"/>
      <c r="I15" s="28" t="s">
        <v>25</v>
      </c>
      <c r="J15" s="29" t="str">
        <f>'Rekapitulace stavby'!AN13</f>
        <v>Vyplň údaj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8" hidden="1" customHeight="1">
      <c r="A16" s="33"/>
      <c r="B16" s="34"/>
      <c r="C16" s="33"/>
      <c r="D16" s="33"/>
      <c r="E16" s="250" t="str">
        <f>'Rekapitulace stavby'!E14</f>
        <v>Vyplň údaj</v>
      </c>
      <c r="F16" s="213"/>
      <c r="G16" s="213"/>
      <c r="H16" s="213"/>
      <c r="I16" s="28" t="s">
        <v>26</v>
      </c>
      <c r="J16" s="29" t="str">
        <f>'Rekapitulace stavby'!AN14</f>
        <v>Vyplň údaj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hidden="1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4"/>
      <c r="C18" s="33"/>
      <c r="D18" s="28" t="s">
        <v>29</v>
      </c>
      <c r="E18" s="33"/>
      <c r="F18" s="33"/>
      <c r="G18" s="33"/>
      <c r="H18" s="33"/>
      <c r="I18" s="28" t="s">
        <v>25</v>
      </c>
      <c r="J18" s="26" t="str">
        <f>IF('Rekapitulace stavby'!AN16="","",'Rekapitulace stavby'!AN16)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4"/>
      <c r="C19" s="33"/>
      <c r="D19" s="33"/>
      <c r="E19" s="26" t="str">
        <f>IF('Rekapitulace stavby'!E17="","",'Rekapitulace stavby'!E17)</f>
        <v xml:space="preserve"> </v>
      </c>
      <c r="F19" s="33"/>
      <c r="G19" s="33"/>
      <c r="H19" s="33"/>
      <c r="I19" s="28" t="s">
        <v>26</v>
      </c>
      <c r="J19" s="26" t="str">
        <f>IF('Rekapitulace stavby'!AN17="","",'Rekapitulace stavby'!AN17)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4"/>
      <c r="C21" s="33"/>
      <c r="D21" s="28" t="s">
        <v>31</v>
      </c>
      <c r="E21" s="33"/>
      <c r="F21" s="33"/>
      <c r="G21" s="33"/>
      <c r="H21" s="33"/>
      <c r="I21" s="28" t="s">
        <v>25</v>
      </c>
      <c r="J21" s="26" t="str">
        <f>IF('Rekapitulace stavby'!AN19="","",'Rekapitulace stavby'!AN19)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4"/>
      <c r="C22" s="33"/>
      <c r="D22" s="33"/>
      <c r="E22" s="26" t="str">
        <f>IF('Rekapitulace stavby'!E20="","",'Rekapitulace stavby'!E20)</f>
        <v xml:space="preserve"> </v>
      </c>
      <c r="F22" s="33"/>
      <c r="G22" s="33"/>
      <c r="H22" s="33"/>
      <c r="I22" s="28" t="s">
        <v>26</v>
      </c>
      <c r="J22" s="26" t="str">
        <f>IF('Rekapitulace stavby'!AN20="","",'Rekapitulace stavby'!AN20)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4"/>
      <c r="C24" s="33"/>
      <c r="D24" s="28" t="s">
        <v>32</v>
      </c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hidden="1" customHeight="1">
      <c r="A25" s="91"/>
      <c r="B25" s="92"/>
      <c r="C25" s="91"/>
      <c r="D25" s="91"/>
      <c r="E25" s="218" t="s">
        <v>1</v>
      </c>
      <c r="F25" s="218"/>
      <c r="G25" s="218"/>
      <c r="H25" s="218"/>
      <c r="I25" s="91"/>
      <c r="J25" s="91"/>
      <c r="K25" s="91"/>
      <c r="L25" s="93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2" customFormat="1" ht="6.95" hidden="1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4"/>
      <c r="C27" s="33"/>
      <c r="D27" s="67"/>
      <c r="E27" s="67"/>
      <c r="F27" s="67"/>
      <c r="G27" s="67"/>
      <c r="H27" s="67"/>
      <c r="I27" s="67"/>
      <c r="J27" s="67"/>
      <c r="K27" s="67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hidden="1" customHeight="1">
      <c r="A28" s="33"/>
      <c r="B28" s="34"/>
      <c r="C28" s="33"/>
      <c r="D28" s="94" t="s">
        <v>33</v>
      </c>
      <c r="E28" s="33"/>
      <c r="F28" s="33"/>
      <c r="G28" s="33"/>
      <c r="H28" s="33"/>
      <c r="I28" s="33"/>
      <c r="J28" s="72">
        <f>ROUND(J127, 2)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hidden="1" customHeight="1">
      <c r="A30" s="33"/>
      <c r="B30" s="34"/>
      <c r="C30" s="33"/>
      <c r="D30" s="33"/>
      <c r="E30" s="33"/>
      <c r="F30" s="37" t="s">
        <v>35</v>
      </c>
      <c r="G30" s="33"/>
      <c r="H30" s="33"/>
      <c r="I30" s="37" t="s">
        <v>34</v>
      </c>
      <c r="J30" s="37" t="s">
        <v>36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hidden="1" customHeight="1">
      <c r="A31" s="33"/>
      <c r="B31" s="34"/>
      <c r="C31" s="33"/>
      <c r="D31" s="95" t="s">
        <v>37</v>
      </c>
      <c r="E31" s="28" t="s">
        <v>38</v>
      </c>
      <c r="F31" s="96">
        <f>ROUND((SUM(BE127:BE275)),  2)</f>
        <v>0</v>
      </c>
      <c r="G31" s="33"/>
      <c r="H31" s="33"/>
      <c r="I31" s="97">
        <v>0.21</v>
      </c>
      <c r="J31" s="96">
        <f>ROUND(((SUM(BE127:BE275))*I31),  2)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4"/>
      <c r="C32" s="33"/>
      <c r="D32" s="33"/>
      <c r="E32" s="28" t="s">
        <v>39</v>
      </c>
      <c r="F32" s="96">
        <f>ROUND((SUM(BF127:BF275)),  2)</f>
        <v>0</v>
      </c>
      <c r="G32" s="33"/>
      <c r="H32" s="33"/>
      <c r="I32" s="97">
        <v>0.12</v>
      </c>
      <c r="J32" s="96">
        <f>ROUND(((SUM(BF127:BF275))*I32), 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4"/>
      <c r="C33" s="33"/>
      <c r="D33" s="33"/>
      <c r="E33" s="28" t="s">
        <v>40</v>
      </c>
      <c r="F33" s="96">
        <f>ROUND((SUM(BG127:BG275)),  2)</f>
        <v>0</v>
      </c>
      <c r="G33" s="33"/>
      <c r="H33" s="33"/>
      <c r="I33" s="97">
        <v>0.21</v>
      </c>
      <c r="J33" s="96">
        <f>0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28" t="s">
        <v>41</v>
      </c>
      <c r="F34" s="96">
        <f>ROUND((SUM(BH127:BH275)),  2)</f>
        <v>0</v>
      </c>
      <c r="G34" s="33"/>
      <c r="H34" s="33"/>
      <c r="I34" s="97">
        <v>0.12</v>
      </c>
      <c r="J34" s="96">
        <f>0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96">
        <f>ROUND((SUM(BI127:BI275)),  2)</f>
        <v>0</v>
      </c>
      <c r="G35" s="33"/>
      <c r="H35" s="33"/>
      <c r="I35" s="97">
        <v>0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hidden="1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hidden="1" customHeight="1">
      <c r="A37" s="33"/>
      <c r="B37" s="34"/>
      <c r="C37" s="98"/>
      <c r="D37" s="99" t="s">
        <v>43</v>
      </c>
      <c r="E37" s="61"/>
      <c r="F37" s="61"/>
      <c r="G37" s="100" t="s">
        <v>44</v>
      </c>
      <c r="H37" s="101" t="s">
        <v>45</v>
      </c>
      <c r="I37" s="61"/>
      <c r="J37" s="102">
        <f>SUM(J28:J35)</f>
        <v>0</v>
      </c>
      <c r="K37" s="10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hidden="1" customHeight="1">
      <c r="B39" s="21"/>
      <c r="L39" s="21"/>
    </row>
    <row r="40" spans="1:31" s="1" customFormat="1" ht="14.45" hidden="1" customHeight="1">
      <c r="B40" s="21"/>
      <c r="L40" s="21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3"/>
      <c r="B61" s="34"/>
      <c r="C61" s="33"/>
      <c r="D61" s="46" t="s">
        <v>48</v>
      </c>
      <c r="E61" s="36"/>
      <c r="F61" s="104" t="s">
        <v>49</v>
      </c>
      <c r="G61" s="46" t="s">
        <v>48</v>
      </c>
      <c r="H61" s="36"/>
      <c r="I61" s="36"/>
      <c r="J61" s="105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3"/>
      <c r="B76" s="34"/>
      <c r="C76" s="33"/>
      <c r="D76" s="46" t="s">
        <v>48</v>
      </c>
      <c r="E76" s="36"/>
      <c r="F76" s="104" t="s">
        <v>49</v>
      </c>
      <c r="G76" s="46" t="s">
        <v>48</v>
      </c>
      <c r="H76" s="36"/>
      <c r="I76" s="36"/>
      <c r="J76" s="105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29" t="str">
        <f>E7</f>
        <v>Temný důl oprava po povodni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3"/>
      <c r="E87" s="33"/>
      <c r="F87" s="26" t="str">
        <f>F10</f>
        <v xml:space="preserve"> </v>
      </c>
      <c r="G87" s="33"/>
      <c r="H87" s="33"/>
      <c r="I87" s="28" t="s">
        <v>22</v>
      </c>
      <c r="J87" s="56" t="str">
        <f>IF(J10="","",J10)</f>
        <v>1. 10. 2024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3"/>
      <c r="E89" s="33"/>
      <c r="F89" s="26" t="str">
        <f>E13</f>
        <v xml:space="preserve"> </v>
      </c>
      <c r="G89" s="33"/>
      <c r="H89" s="33"/>
      <c r="I89" s="28" t="s">
        <v>29</v>
      </c>
      <c r="J89" s="31" t="str">
        <f>E19</f>
        <v xml:space="preserve"> 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27</v>
      </c>
      <c r="D90" s="33"/>
      <c r="E90" s="33"/>
      <c r="F90" s="26" t="str">
        <f>IF(E16="","",E16)</f>
        <v>Vyplň údaj</v>
      </c>
      <c r="G90" s="33"/>
      <c r="H90" s="33"/>
      <c r="I90" s="28" t="s">
        <v>31</v>
      </c>
      <c r="J90" s="31" t="str">
        <f>E22</f>
        <v xml:space="preserve"> 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06" t="s">
        <v>90</v>
      </c>
      <c r="D92" s="98"/>
      <c r="E92" s="98"/>
      <c r="F92" s="98"/>
      <c r="G92" s="98"/>
      <c r="H92" s="98"/>
      <c r="I92" s="98"/>
      <c r="J92" s="107" t="s">
        <v>91</v>
      </c>
      <c r="K92" s="98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08" t="s">
        <v>92</v>
      </c>
      <c r="D94" s="33"/>
      <c r="E94" s="33"/>
      <c r="F94" s="33"/>
      <c r="G94" s="33"/>
      <c r="H94" s="33"/>
      <c r="I94" s="33"/>
      <c r="J94" s="72">
        <f>J127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8" t="s">
        <v>93</v>
      </c>
    </row>
    <row r="95" spans="1:47" s="9" customFormat="1" ht="24.95" customHeight="1">
      <c r="B95" s="109"/>
      <c r="D95" s="110" t="s">
        <v>94</v>
      </c>
      <c r="E95" s="111"/>
      <c r="F95" s="111"/>
      <c r="G95" s="111"/>
      <c r="H95" s="111"/>
      <c r="I95" s="111"/>
      <c r="J95" s="112">
        <f>J128</f>
        <v>0</v>
      </c>
      <c r="L95" s="109"/>
    </row>
    <row r="96" spans="1:47" s="10" customFormat="1" ht="19.899999999999999" customHeight="1">
      <c r="B96" s="113"/>
      <c r="D96" s="114" t="s">
        <v>95</v>
      </c>
      <c r="E96" s="115"/>
      <c r="F96" s="115"/>
      <c r="G96" s="115"/>
      <c r="H96" s="115"/>
      <c r="I96" s="115"/>
      <c r="J96" s="116">
        <f>J129</f>
        <v>0</v>
      </c>
      <c r="L96" s="113"/>
    </row>
    <row r="97" spans="1:31" s="10" customFormat="1" ht="19.899999999999999" customHeight="1">
      <c r="B97" s="113"/>
      <c r="D97" s="114" t="s">
        <v>96</v>
      </c>
      <c r="E97" s="115"/>
      <c r="F97" s="115"/>
      <c r="G97" s="115"/>
      <c r="H97" s="115"/>
      <c r="I97" s="115"/>
      <c r="J97" s="116">
        <f>J132</f>
        <v>0</v>
      </c>
      <c r="L97" s="113"/>
    </row>
    <row r="98" spans="1:31" s="10" customFormat="1" ht="19.899999999999999" customHeight="1">
      <c r="B98" s="113"/>
      <c r="D98" s="114" t="s">
        <v>97</v>
      </c>
      <c r="E98" s="115"/>
      <c r="F98" s="115"/>
      <c r="G98" s="115"/>
      <c r="H98" s="115"/>
      <c r="I98" s="115"/>
      <c r="J98" s="116">
        <f>J141</f>
        <v>0</v>
      </c>
      <c r="L98" s="113"/>
    </row>
    <row r="99" spans="1:31" s="9" customFormat="1" ht="24.95" customHeight="1">
      <c r="B99" s="109"/>
      <c r="D99" s="110" t="s">
        <v>98</v>
      </c>
      <c r="E99" s="111"/>
      <c r="F99" s="111"/>
      <c r="G99" s="111"/>
      <c r="H99" s="111"/>
      <c r="I99" s="111"/>
      <c r="J99" s="112">
        <f>J147</f>
        <v>0</v>
      </c>
      <c r="L99" s="109"/>
    </row>
    <row r="100" spans="1:31" s="10" customFormat="1" ht="19.899999999999999" customHeight="1">
      <c r="B100" s="113"/>
      <c r="D100" s="114" t="s">
        <v>99</v>
      </c>
      <c r="E100" s="115"/>
      <c r="F100" s="115"/>
      <c r="G100" s="115"/>
      <c r="H100" s="115"/>
      <c r="I100" s="115"/>
      <c r="J100" s="116">
        <f>J148</f>
        <v>0</v>
      </c>
      <c r="L100" s="113"/>
    </row>
    <row r="101" spans="1:31" s="10" customFormat="1" ht="19.899999999999999" customHeight="1">
      <c r="B101" s="113"/>
      <c r="D101" s="114" t="s">
        <v>100</v>
      </c>
      <c r="E101" s="115"/>
      <c r="F101" s="115"/>
      <c r="G101" s="115"/>
      <c r="H101" s="115"/>
      <c r="I101" s="115"/>
      <c r="J101" s="116">
        <f>J152</f>
        <v>0</v>
      </c>
      <c r="L101" s="113"/>
    </row>
    <row r="102" spans="1:31" s="10" customFormat="1" ht="19.899999999999999" customHeight="1">
      <c r="B102" s="113"/>
      <c r="D102" s="114" t="s">
        <v>101</v>
      </c>
      <c r="E102" s="115"/>
      <c r="F102" s="115"/>
      <c r="G102" s="115"/>
      <c r="H102" s="115"/>
      <c r="I102" s="115"/>
      <c r="J102" s="116">
        <f>J203</f>
        <v>0</v>
      </c>
      <c r="L102" s="113"/>
    </row>
    <row r="103" spans="1:31" s="10" customFormat="1" ht="19.899999999999999" customHeight="1">
      <c r="B103" s="113"/>
      <c r="D103" s="114" t="s">
        <v>102</v>
      </c>
      <c r="E103" s="115"/>
      <c r="F103" s="115"/>
      <c r="G103" s="115"/>
      <c r="H103" s="115"/>
      <c r="I103" s="115"/>
      <c r="J103" s="116">
        <f>J255</f>
        <v>0</v>
      </c>
      <c r="L103" s="113"/>
    </row>
    <row r="104" spans="1:31" s="10" customFormat="1" ht="19.899999999999999" customHeight="1">
      <c r="B104" s="113"/>
      <c r="D104" s="114" t="s">
        <v>103</v>
      </c>
      <c r="E104" s="115"/>
      <c r="F104" s="115"/>
      <c r="G104" s="115"/>
      <c r="H104" s="115"/>
      <c r="I104" s="115"/>
      <c r="J104" s="116">
        <f>J262</f>
        <v>0</v>
      </c>
      <c r="L104" s="113"/>
    </row>
    <row r="105" spans="1:31" s="9" customFormat="1" ht="24.95" customHeight="1">
      <c r="B105" s="109"/>
      <c r="D105" s="110" t="s">
        <v>104</v>
      </c>
      <c r="E105" s="111"/>
      <c r="F105" s="111"/>
      <c r="G105" s="111"/>
      <c r="H105" s="111"/>
      <c r="I105" s="111"/>
      <c r="J105" s="112">
        <f>J267</f>
        <v>0</v>
      </c>
      <c r="L105" s="109"/>
    </row>
    <row r="106" spans="1:31" s="10" customFormat="1" ht="19.899999999999999" customHeight="1">
      <c r="B106" s="113"/>
      <c r="D106" s="114" t="s">
        <v>105</v>
      </c>
      <c r="E106" s="115"/>
      <c r="F106" s="115"/>
      <c r="G106" s="115"/>
      <c r="H106" s="115"/>
      <c r="I106" s="115"/>
      <c r="J106" s="116">
        <f>J268</f>
        <v>0</v>
      </c>
      <c r="L106" s="113"/>
    </row>
    <row r="107" spans="1:31" s="10" customFormat="1" ht="19.899999999999999" customHeight="1">
      <c r="B107" s="113"/>
      <c r="D107" s="114" t="s">
        <v>106</v>
      </c>
      <c r="E107" s="115"/>
      <c r="F107" s="115"/>
      <c r="G107" s="115"/>
      <c r="H107" s="115"/>
      <c r="I107" s="115"/>
      <c r="J107" s="116">
        <f>J270</f>
        <v>0</v>
      </c>
      <c r="L107" s="113"/>
    </row>
    <row r="108" spans="1:31" s="10" customFormat="1" ht="19.899999999999999" customHeight="1">
      <c r="B108" s="113"/>
      <c r="D108" s="114" t="s">
        <v>107</v>
      </c>
      <c r="E108" s="115"/>
      <c r="F108" s="115"/>
      <c r="G108" s="115"/>
      <c r="H108" s="115"/>
      <c r="I108" s="115"/>
      <c r="J108" s="116">
        <f>J272</f>
        <v>0</v>
      </c>
      <c r="L108" s="113"/>
    </row>
    <row r="109" spans="1:31" s="10" customFormat="1" ht="19.899999999999999" customHeight="1">
      <c r="B109" s="113"/>
      <c r="D109" s="114" t="s">
        <v>108</v>
      </c>
      <c r="E109" s="115"/>
      <c r="F109" s="115"/>
      <c r="G109" s="115"/>
      <c r="H109" s="115"/>
      <c r="I109" s="115"/>
      <c r="J109" s="116">
        <f>J274</f>
        <v>0</v>
      </c>
      <c r="L109" s="113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63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4.95" customHeight="1">
      <c r="A116" s="33"/>
      <c r="B116" s="34"/>
      <c r="C116" s="22" t="s">
        <v>109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9" t="str">
        <f>E7</f>
        <v>Temný důl oprava po povodni</v>
      </c>
      <c r="F119" s="249"/>
      <c r="G119" s="249"/>
      <c r="H119" s="24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F10</f>
        <v xml:space="preserve"> </v>
      </c>
      <c r="G121" s="33"/>
      <c r="H121" s="33"/>
      <c r="I121" s="28" t="s">
        <v>22</v>
      </c>
      <c r="J121" s="56" t="str">
        <f>IF(J10="","",J10)</f>
        <v>1. 10. 2024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3"/>
      <c r="E123" s="33"/>
      <c r="F123" s="26" t="str">
        <f>E13</f>
        <v xml:space="preserve"> </v>
      </c>
      <c r="G123" s="33"/>
      <c r="H123" s="33"/>
      <c r="I123" s="28" t="s">
        <v>29</v>
      </c>
      <c r="J123" s="31" t="str">
        <f>E19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IF(E16="","",E16)</f>
        <v>Vyplň údaj</v>
      </c>
      <c r="G124" s="33"/>
      <c r="H124" s="33"/>
      <c r="I124" s="28" t="s">
        <v>31</v>
      </c>
      <c r="J124" s="31" t="str">
        <f>E22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17"/>
      <c r="B126" s="118"/>
      <c r="C126" s="119" t="s">
        <v>110</v>
      </c>
      <c r="D126" s="120" t="s">
        <v>58</v>
      </c>
      <c r="E126" s="120" t="s">
        <v>54</v>
      </c>
      <c r="F126" s="120" t="s">
        <v>55</v>
      </c>
      <c r="G126" s="120" t="s">
        <v>111</v>
      </c>
      <c r="H126" s="120" t="s">
        <v>112</v>
      </c>
      <c r="I126" s="120" t="s">
        <v>113</v>
      </c>
      <c r="J126" s="120" t="s">
        <v>91</v>
      </c>
      <c r="K126" s="121" t="s">
        <v>114</v>
      </c>
      <c r="L126" s="122"/>
      <c r="M126" s="63" t="s">
        <v>1</v>
      </c>
      <c r="N126" s="64" t="s">
        <v>37</v>
      </c>
      <c r="O126" s="64" t="s">
        <v>115</v>
      </c>
      <c r="P126" s="64" t="s">
        <v>116</v>
      </c>
      <c r="Q126" s="64" t="s">
        <v>117</v>
      </c>
      <c r="R126" s="64" t="s">
        <v>118</v>
      </c>
      <c r="S126" s="64" t="s">
        <v>119</v>
      </c>
      <c r="T126" s="65" t="s">
        <v>120</v>
      </c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</row>
    <row r="127" spans="1:63" s="2" customFormat="1" ht="22.9" customHeight="1">
      <c r="A127" s="33"/>
      <c r="B127" s="34"/>
      <c r="C127" s="70" t="s">
        <v>121</v>
      </c>
      <c r="D127" s="33"/>
      <c r="E127" s="33"/>
      <c r="F127" s="33"/>
      <c r="G127" s="33"/>
      <c r="H127" s="33"/>
      <c r="I127" s="33"/>
      <c r="J127" s="123">
        <f>BK127</f>
        <v>0</v>
      </c>
      <c r="K127" s="33"/>
      <c r="L127" s="34"/>
      <c r="M127" s="66"/>
      <c r="N127" s="57"/>
      <c r="O127" s="67"/>
      <c r="P127" s="124">
        <f>P128+P147+P267</f>
        <v>0</v>
      </c>
      <c r="Q127" s="67"/>
      <c r="R127" s="124">
        <f>R128+R147+R267</f>
        <v>4.1147770800000005</v>
      </c>
      <c r="S127" s="67"/>
      <c r="T127" s="125">
        <f>T128+T147+T267</f>
        <v>2.8862768000000001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72</v>
      </c>
      <c r="AU127" s="18" t="s">
        <v>93</v>
      </c>
      <c r="BK127" s="126">
        <f>BK128+BK147+BK267</f>
        <v>0</v>
      </c>
    </row>
    <row r="128" spans="1:63" s="12" customFormat="1" ht="25.9" customHeight="1">
      <c r="B128" s="127"/>
      <c r="D128" s="128" t="s">
        <v>72</v>
      </c>
      <c r="E128" s="129" t="s">
        <v>122</v>
      </c>
      <c r="F128" s="129" t="s">
        <v>123</v>
      </c>
      <c r="I128" s="130"/>
      <c r="J128" s="131">
        <f>BK128</f>
        <v>0</v>
      </c>
      <c r="L128" s="127"/>
      <c r="M128" s="132"/>
      <c r="N128" s="133"/>
      <c r="O128" s="133"/>
      <c r="P128" s="134">
        <f>P129+P132+P141</f>
        <v>0</v>
      </c>
      <c r="Q128" s="133"/>
      <c r="R128" s="134">
        <f>R129+R132+R141</f>
        <v>2.0614443600000003</v>
      </c>
      <c r="S128" s="133"/>
      <c r="T128" s="135">
        <f>T129+T132+T141</f>
        <v>2.1384479999999999</v>
      </c>
      <c r="AR128" s="128" t="s">
        <v>78</v>
      </c>
      <c r="AT128" s="136" t="s">
        <v>72</v>
      </c>
      <c r="AU128" s="136" t="s">
        <v>73</v>
      </c>
      <c r="AY128" s="128" t="s">
        <v>124</v>
      </c>
      <c r="BK128" s="137">
        <f>BK129+BK132+BK141</f>
        <v>0</v>
      </c>
    </row>
    <row r="129" spans="1:65" s="12" customFormat="1" ht="22.9" customHeight="1">
      <c r="B129" s="127"/>
      <c r="D129" s="128" t="s">
        <v>72</v>
      </c>
      <c r="E129" s="138" t="s">
        <v>125</v>
      </c>
      <c r="F129" s="138" t="s">
        <v>126</v>
      </c>
      <c r="I129" s="130"/>
      <c r="J129" s="139">
        <f>BK129</f>
        <v>0</v>
      </c>
      <c r="L129" s="127"/>
      <c r="M129" s="132"/>
      <c r="N129" s="133"/>
      <c r="O129" s="133"/>
      <c r="P129" s="134">
        <f>SUM(P130:P131)</f>
        <v>0</v>
      </c>
      <c r="Q129" s="133"/>
      <c r="R129" s="134">
        <f>SUM(R130:R131)</f>
        <v>2.0375690400000002</v>
      </c>
      <c r="S129" s="133"/>
      <c r="T129" s="135">
        <f>SUM(T130:T131)</f>
        <v>0</v>
      </c>
      <c r="AR129" s="128" t="s">
        <v>78</v>
      </c>
      <c r="AT129" s="136" t="s">
        <v>72</v>
      </c>
      <c r="AU129" s="136" t="s">
        <v>78</v>
      </c>
      <c r="AY129" s="128" t="s">
        <v>124</v>
      </c>
      <c r="BK129" s="137">
        <f>SUM(BK130:BK131)</f>
        <v>0</v>
      </c>
    </row>
    <row r="130" spans="1:65" s="2" customFormat="1" ht="24.2" customHeight="1">
      <c r="A130" s="33"/>
      <c r="B130" s="140"/>
      <c r="C130" s="141" t="s">
        <v>78</v>
      </c>
      <c r="D130" s="141" t="s">
        <v>127</v>
      </c>
      <c r="E130" s="142" t="s">
        <v>128</v>
      </c>
      <c r="F130" s="143" t="s">
        <v>129</v>
      </c>
      <c r="G130" s="144" t="s">
        <v>82</v>
      </c>
      <c r="H130" s="145">
        <v>46.488</v>
      </c>
      <c r="I130" s="146"/>
      <c r="J130" s="147">
        <f>ROUND(I130*H130,2)</f>
        <v>0</v>
      </c>
      <c r="K130" s="143" t="s">
        <v>130</v>
      </c>
      <c r="L130" s="34"/>
      <c r="M130" s="148" t="s">
        <v>1</v>
      </c>
      <c r="N130" s="149" t="s">
        <v>38</v>
      </c>
      <c r="O130" s="59"/>
      <c r="P130" s="150">
        <f>O130*H130</f>
        <v>0</v>
      </c>
      <c r="Q130" s="150">
        <v>4.3830000000000001E-2</v>
      </c>
      <c r="R130" s="150">
        <f>Q130*H130</f>
        <v>2.0375690400000002</v>
      </c>
      <c r="S130" s="150">
        <v>0</v>
      </c>
      <c r="T130" s="15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2" t="s">
        <v>131</v>
      </c>
      <c r="AT130" s="152" t="s">
        <v>127</v>
      </c>
      <c r="AU130" s="152" t="s">
        <v>84</v>
      </c>
      <c r="AY130" s="18" t="s">
        <v>124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8" t="s">
        <v>78</v>
      </c>
      <c r="BK130" s="153">
        <f>ROUND(I130*H130,2)</f>
        <v>0</v>
      </c>
      <c r="BL130" s="18" t="s">
        <v>131</v>
      </c>
      <c r="BM130" s="152" t="s">
        <v>132</v>
      </c>
    </row>
    <row r="131" spans="1:65" s="13" customFormat="1" ht="11.25">
      <c r="B131" s="154"/>
      <c r="D131" s="155" t="s">
        <v>133</v>
      </c>
      <c r="E131" s="156" t="s">
        <v>1</v>
      </c>
      <c r="F131" s="157" t="s">
        <v>134</v>
      </c>
      <c r="H131" s="158">
        <v>46.488</v>
      </c>
      <c r="I131" s="159"/>
      <c r="L131" s="154"/>
      <c r="M131" s="160"/>
      <c r="N131" s="161"/>
      <c r="O131" s="161"/>
      <c r="P131" s="161"/>
      <c r="Q131" s="161"/>
      <c r="R131" s="161"/>
      <c r="S131" s="161"/>
      <c r="T131" s="162"/>
      <c r="AT131" s="156" t="s">
        <v>133</v>
      </c>
      <c r="AU131" s="156" t="s">
        <v>84</v>
      </c>
      <c r="AV131" s="13" t="s">
        <v>84</v>
      </c>
      <c r="AW131" s="13" t="s">
        <v>30</v>
      </c>
      <c r="AX131" s="13" t="s">
        <v>78</v>
      </c>
      <c r="AY131" s="156" t="s">
        <v>124</v>
      </c>
    </row>
    <row r="132" spans="1:65" s="12" customFormat="1" ht="22.9" customHeight="1">
      <c r="B132" s="127"/>
      <c r="D132" s="128" t="s">
        <v>72</v>
      </c>
      <c r="E132" s="138" t="s">
        <v>135</v>
      </c>
      <c r="F132" s="138" t="s">
        <v>136</v>
      </c>
      <c r="I132" s="130"/>
      <c r="J132" s="139">
        <f>BK132</f>
        <v>0</v>
      </c>
      <c r="L132" s="127"/>
      <c r="M132" s="132"/>
      <c r="N132" s="133"/>
      <c r="O132" s="133"/>
      <c r="P132" s="134">
        <f>SUM(P133:P140)</f>
        <v>0</v>
      </c>
      <c r="Q132" s="133"/>
      <c r="R132" s="134">
        <f>SUM(R133:R140)</f>
        <v>2.3875319999999998E-2</v>
      </c>
      <c r="S132" s="133"/>
      <c r="T132" s="135">
        <f>SUM(T133:T140)</f>
        <v>2.1384479999999999</v>
      </c>
      <c r="AR132" s="128" t="s">
        <v>78</v>
      </c>
      <c r="AT132" s="136" t="s">
        <v>72</v>
      </c>
      <c r="AU132" s="136" t="s">
        <v>78</v>
      </c>
      <c r="AY132" s="128" t="s">
        <v>124</v>
      </c>
      <c r="BK132" s="137">
        <f>SUM(BK133:BK140)</f>
        <v>0</v>
      </c>
    </row>
    <row r="133" spans="1:65" s="2" customFormat="1" ht="16.5" customHeight="1">
      <c r="A133" s="33"/>
      <c r="B133" s="140"/>
      <c r="C133" s="141" t="s">
        <v>84</v>
      </c>
      <c r="D133" s="141" t="s">
        <v>127</v>
      </c>
      <c r="E133" s="142" t="s">
        <v>137</v>
      </c>
      <c r="F133" s="143" t="s">
        <v>138</v>
      </c>
      <c r="G133" s="144" t="s">
        <v>82</v>
      </c>
      <c r="H133" s="145">
        <v>124.05</v>
      </c>
      <c r="I133" s="146"/>
      <c r="J133" s="147">
        <f>ROUND(I133*H133,2)</f>
        <v>0</v>
      </c>
      <c r="K133" s="143" t="s">
        <v>130</v>
      </c>
      <c r="L133" s="34"/>
      <c r="M133" s="148" t="s">
        <v>1</v>
      </c>
      <c r="N133" s="149" t="s">
        <v>38</v>
      </c>
      <c r="O133" s="59"/>
      <c r="P133" s="150">
        <f>O133*H133</f>
        <v>0</v>
      </c>
      <c r="Q133" s="150">
        <v>1.3999999999999999E-4</v>
      </c>
      <c r="R133" s="150">
        <f>Q133*H133</f>
        <v>1.7366999999999997E-2</v>
      </c>
      <c r="S133" s="150">
        <v>0</v>
      </c>
      <c r="T133" s="15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2" t="s">
        <v>131</v>
      </c>
      <c r="AT133" s="152" t="s">
        <v>127</v>
      </c>
      <c r="AU133" s="152" t="s">
        <v>84</v>
      </c>
      <c r="AY133" s="18" t="s">
        <v>124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8" t="s">
        <v>78</v>
      </c>
      <c r="BK133" s="153">
        <f>ROUND(I133*H133,2)</f>
        <v>0</v>
      </c>
      <c r="BL133" s="18" t="s">
        <v>131</v>
      </c>
      <c r="BM133" s="152" t="s">
        <v>139</v>
      </c>
    </row>
    <row r="134" spans="1:65" s="13" customFormat="1" ht="11.25">
      <c r="B134" s="154"/>
      <c r="D134" s="155" t="s">
        <v>133</v>
      </c>
      <c r="E134" s="156" t="s">
        <v>1</v>
      </c>
      <c r="F134" s="157" t="s">
        <v>140</v>
      </c>
      <c r="H134" s="158">
        <v>124.05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133</v>
      </c>
      <c r="AU134" s="156" t="s">
        <v>84</v>
      </c>
      <c r="AV134" s="13" t="s">
        <v>84</v>
      </c>
      <c r="AW134" s="13" t="s">
        <v>30</v>
      </c>
      <c r="AX134" s="13" t="s">
        <v>78</v>
      </c>
      <c r="AY134" s="156" t="s">
        <v>124</v>
      </c>
    </row>
    <row r="135" spans="1:65" s="2" customFormat="1" ht="16.5" customHeight="1">
      <c r="A135" s="33"/>
      <c r="B135" s="140"/>
      <c r="C135" s="141" t="s">
        <v>141</v>
      </c>
      <c r="D135" s="141" t="s">
        <v>127</v>
      </c>
      <c r="E135" s="142" t="s">
        <v>142</v>
      </c>
      <c r="F135" s="143" t="s">
        <v>143</v>
      </c>
      <c r="G135" s="144" t="s">
        <v>82</v>
      </c>
      <c r="H135" s="145">
        <v>46.488</v>
      </c>
      <c r="I135" s="146"/>
      <c r="J135" s="147">
        <f>ROUND(I135*H135,2)</f>
        <v>0</v>
      </c>
      <c r="K135" s="143" t="s">
        <v>130</v>
      </c>
      <c r="L135" s="34"/>
      <c r="M135" s="148" t="s">
        <v>1</v>
      </c>
      <c r="N135" s="149" t="s">
        <v>38</v>
      </c>
      <c r="O135" s="59"/>
      <c r="P135" s="150">
        <f>O135*H135</f>
        <v>0</v>
      </c>
      <c r="Q135" s="150">
        <v>1.3999999999999999E-4</v>
      </c>
      <c r="R135" s="150">
        <f>Q135*H135</f>
        <v>6.5083199999999997E-3</v>
      </c>
      <c r="S135" s="150">
        <v>0</v>
      </c>
      <c r="T135" s="15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2" t="s">
        <v>131</v>
      </c>
      <c r="AT135" s="152" t="s">
        <v>127</v>
      </c>
      <c r="AU135" s="152" t="s">
        <v>84</v>
      </c>
      <c r="AY135" s="18" t="s">
        <v>124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8" t="s">
        <v>78</v>
      </c>
      <c r="BK135" s="153">
        <f>ROUND(I135*H135,2)</f>
        <v>0</v>
      </c>
      <c r="BL135" s="18" t="s">
        <v>131</v>
      </c>
      <c r="BM135" s="152" t="s">
        <v>144</v>
      </c>
    </row>
    <row r="136" spans="1:65" s="13" customFormat="1" ht="11.25">
      <c r="B136" s="154"/>
      <c r="D136" s="155" t="s">
        <v>133</v>
      </c>
      <c r="E136" s="156" t="s">
        <v>1</v>
      </c>
      <c r="F136" s="157" t="s">
        <v>134</v>
      </c>
      <c r="H136" s="158">
        <v>46.488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133</v>
      </c>
      <c r="AU136" s="156" t="s">
        <v>84</v>
      </c>
      <c r="AV136" s="13" t="s">
        <v>84</v>
      </c>
      <c r="AW136" s="13" t="s">
        <v>30</v>
      </c>
      <c r="AX136" s="13" t="s">
        <v>78</v>
      </c>
      <c r="AY136" s="156" t="s">
        <v>124</v>
      </c>
    </row>
    <row r="137" spans="1:65" s="2" customFormat="1" ht="24.2" customHeight="1">
      <c r="A137" s="33"/>
      <c r="B137" s="140"/>
      <c r="C137" s="141" t="s">
        <v>131</v>
      </c>
      <c r="D137" s="141" t="s">
        <v>127</v>
      </c>
      <c r="E137" s="142" t="s">
        <v>145</v>
      </c>
      <c r="F137" s="143" t="s">
        <v>146</v>
      </c>
      <c r="G137" s="144" t="s">
        <v>82</v>
      </c>
      <c r="H137" s="145">
        <v>124.05</v>
      </c>
      <c r="I137" s="146"/>
      <c r="J137" s="147">
        <f>ROUND(I137*H137,2)</f>
        <v>0</v>
      </c>
      <c r="K137" s="143" t="s">
        <v>130</v>
      </c>
      <c r="L137" s="34"/>
      <c r="M137" s="148" t="s">
        <v>1</v>
      </c>
      <c r="N137" s="149" t="s">
        <v>38</v>
      </c>
      <c r="O137" s="59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2" t="s">
        <v>131</v>
      </c>
      <c r="AT137" s="152" t="s">
        <v>127</v>
      </c>
      <c r="AU137" s="152" t="s">
        <v>84</v>
      </c>
      <c r="AY137" s="18" t="s">
        <v>124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8" t="s">
        <v>78</v>
      </c>
      <c r="BK137" s="153">
        <f>ROUND(I137*H137,2)</f>
        <v>0</v>
      </c>
      <c r="BL137" s="18" t="s">
        <v>131</v>
      </c>
      <c r="BM137" s="152" t="s">
        <v>147</v>
      </c>
    </row>
    <row r="138" spans="1:65" s="13" customFormat="1" ht="11.25">
      <c r="B138" s="154"/>
      <c r="D138" s="155" t="s">
        <v>133</v>
      </c>
      <c r="E138" s="156" t="s">
        <v>1</v>
      </c>
      <c r="F138" s="157" t="s">
        <v>140</v>
      </c>
      <c r="H138" s="158">
        <v>124.05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133</v>
      </c>
      <c r="AU138" s="156" t="s">
        <v>84</v>
      </c>
      <c r="AV138" s="13" t="s">
        <v>84</v>
      </c>
      <c r="AW138" s="13" t="s">
        <v>30</v>
      </c>
      <c r="AX138" s="13" t="s">
        <v>78</v>
      </c>
      <c r="AY138" s="156" t="s">
        <v>124</v>
      </c>
    </row>
    <row r="139" spans="1:65" s="2" customFormat="1" ht="37.9" customHeight="1">
      <c r="A139" s="33"/>
      <c r="B139" s="140"/>
      <c r="C139" s="141" t="s">
        <v>148</v>
      </c>
      <c r="D139" s="141" t="s">
        <v>127</v>
      </c>
      <c r="E139" s="142" t="s">
        <v>149</v>
      </c>
      <c r="F139" s="143" t="s">
        <v>150</v>
      </c>
      <c r="G139" s="144" t="s">
        <v>82</v>
      </c>
      <c r="H139" s="145">
        <v>46.488</v>
      </c>
      <c r="I139" s="146"/>
      <c r="J139" s="147">
        <f>ROUND(I139*H139,2)</f>
        <v>0</v>
      </c>
      <c r="K139" s="143" t="s">
        <v>130</v>
      </c>
      <c r="L139" s="34"/>
      <c r="M139" s="148" t="s">
        <v>1</v>
      </c>
      <c r="N139" s="149" t="s">
        <v>38</v>
      </c>
      <c r="O139" s="59"/>
      <c r="P139" s="150">
        <f>O139*H139</f>
        <v>0</v>
      </c>
      <c r="Q139" s="150">
        <v>0</v>
      </c>
      <c r="R139" s="150">
        <f>Q139*H139</f>
        <v>0</v>
      </c>
      <c r="S139" s="150">
        <v>4.5999999999999999E-2</v>
      </c>
      <c r="T139" s="151">
        <f>S139*H139</f>
        <v>2.1384479999999999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2" t="s">
        <v>131</v>
      </c>
      <c r="AT139" s="152" t="s">
        <v>127</v>
      </c>
      <c r="AU139" s="152" t="s">
        <v>84</v>
      </c>
      <c r="AY139" s="18" t="s">
        <v>124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8" t="s">
        <v>78</v>
      </c>
      <c r="BK139" s="153">
        <f>ROUND(I139*H139,2)</f>
        <v>0</v>
      </c>
      <c r="BL139" s="18" t="s">
        <v>131</v>
      </c>
      <c r="BM139" s="152" t="s">
        <v>151</v>
      </c>
    </row>
    <row r="140" spans="1:65" s="13" customFormat="1" ht="11.25">
      <c r="B140" s="154"/>
      <c r="D140" s="155" t="s">
        <v>133</v>
      </c>
      <c r="E140" s="156" t="s">
        <v>1</v>
      </c>
      <c r="F140" s="157" t="s">
        <v>134</v>
      </c>
      <c r="H140" s="158">
        <v>46.488</v>
      </c>
      <c r="I140" s="159"/>
      <c r="L140" s="154"/>
      <c r="M140" s="160"/>
      <c r="N140" s="161"/>
      <c r="O140" s="161"/>
      <c r="P140" s="161"/>
      <c r="Q140" s="161"/>
      <c r="R140" s="161"/>
      <c r="S140" s="161"/>
      <c r="T140" s="162"/>
      <c r="AT140" s="156" t="s">
        <v>133</v>
      </c>
      <c r="AU140" s="156" t="s">
        <v>84</v>
      </c>
      <c r="AV140" s="13" t="s">
        <v>84</v>
      </c>
      <c r="AW140" s="13" t="s">
        <v>30</v>
      </c>
      <c r="AX140" s="13" t="s">
        <v>78</v>
      </c>
      <c r="AY140" s="156" t="s">
        <v>124</v>
      </c>
    </row>
    <row r="141" spans="1:65" s="12" customFormat="1" ht="22.9" customHeight="1">
      <c r="B141" s="127"/>
      <c r="D141" s="128" t="s">
        <v>72</v>
      </c>
      <c r="E141" s="138" t="s">
        <v>152</v>
      </c>
      <c r="F141" s="138" t="s">
        <v>153</v>
      </c>
      <c r="I141" s="130"/>
      <c r="J141" s="139">
        <f>BK141</f>
        <v>0</v>
      </c>
      <c r="L141" s="127"/>
      <c r="M141" s="132"/>
      <c r="N141" s="133"/>
      <c r="O141" s="133"/>
      <c r="P141" s="134">
        <f>SUM(P142:P146)</f>
        <v>0</v>
      </c>
      <c r="Q141" s="133"/>
      <c r="R141" s="134">
        <f>SUM(R142:R146)</f>
        <v>0</v>
      </c>
      <c r="S141" s="133"/>
      <c r="T141" s="135">
        <f>SUM(T142:T146)</f>
        <v>0</v>
      </c>
      <c r="AR141" s="128" t="s">
        <v>78</v>
      </c>
      <c r="AT141" s="136" t="s">
        <v>72</v>
      </c>
      <c r="AU141" s="136" t="s">
        <v>78</v>
      </c>
      <c r="AY141" s="128" t="s">
        <v>124</v>
      </c>
      <c r="BK141" s="137">
        <f>SUM(BK142:BK146)</f>
        <v>0</v>
      </c>
    </row>
    <row r="142" spans="1:65" s="2" customFormat="1" ht="33" customHeight="1">
      <c r="A142" s="33"/>
      <c r="B142" s="140"/>
      <c r="C142" s="141" t="s">
        <v>125</v>
      </c>
      <c r="D142" s="141" t="s">
        <v>127</v>
      </c>
      <c r="E142" s="142" t="s">
        <v>154</v>
      </c>
      <c r="F142" s="143" t="s">
        <v>155</v>
      </c>
      <c r="G142" s="144" t="s">
        <v>156</v>
      </c>
      <c r="H142" s="145">
        <v>2.5760000000000001</v>
      </c>
      <c r="I142" s="146"/>
      <c r="J142" s="147">
        <f>ROUND(I142*H142,2)</f>
        <v>0</v>
      </c>
      <c r="K142" s="143" t="s">
        <v>130</v>
      </c>
      <c r="L142" s="34"/>
      <c r="M142" s="148" t="s">
        <v>1</v>
      </c>
      <c r="N142" s="149" t="s">
        <v>38</v>
      </c>
      <c r="O142" s="59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2" t="s">
        <v>131</v>
      </c>
      <c r="AT142" s="152" t="s">
        <v>127</v>
      </c>
      <c r="AU142" s="152" t="s">
        <v>84</v>
      </c>
      <c r="AY142" s="18" t="s">
        <v>124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8" t="s">
        <v>78</v>
      </c>
      <c r="BK142" s="153">
        <f>ROUND(I142*H142,2)</f>
        <v>0</v>
      </c>
      <c r="BL142" s="18" t="s">
        <v>131</v>
      </c>
      <c r="BM142" s="152" t="s">
        <v>157</v>
      </c>
    </row>
    <row r="143" spans="1:65" s="2" customFormat="1" ht="24.2" customHeight="1">
      <c r="A143" s="33"/>
      <c r="B143" s="140"/>
      <c r="C143" s="141" t="s">
        <v>158</v>
      </c>
      <c r="D143" s="141" t="s">
        <v>127</v>
      </c>
      <c r="E143" s="142" t="s">
        <v>159</v>
      </c>
      <c r="F143" s="143" t="s">
        <v>160</v>
      </c>
      <c r="G143" s="144" t="s">
        <v>156</v>
      </c>
      <c r="H143" s="145">
        <v>2.5760000000000001</v>
      </c>
      <c r="I143" s="146"/>
      <c r="J143" s="147">
        <f>ROUND(I143*H143,2)</f>
        <v>0</v>
      </c>
      <c r="K143" s="143" t="s">
        <v>130</v>
      </c>
      <c r="L143" s="34"/>
      <c r="M143" s="148" t="s">
        <v>1</v>
      </c>
      <c r="N143" s="149" t="s">
        <v>38</v>
      </c>
      <c r="O143" s="59"/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2" t="s">
        <v>131</v>
      </c>
      <c r="AT143" s="152" t="s">
        <v>127</v>
      </c>
      <c r="AU143" s="152" t="s">
        <v>84</v>
      </c>
      <c r="AY143" s="18" t="s">
        <v>124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8" t="s">
        <v>78</v>
      </c>
      <c r="BK143" s="153">
        <f>ROUND(I143*H143,2)</f>
        <v>0</v>
      </c>
      <c r="BL143" s="18" t="s">
        <v>131</v>
      </c>
      <c r="BM143" s="152" t="s">
        <v>161</v>
      </c>
    </row>
    <row r="144" spans="1:65" s="2" customFormat="1" ht="24.2" customHeight="1">
      <c r="A144" s="33"/>
      <c r="B144" s="140"/>
      <c r="C144" s="141" t="s">
        <v>162</v>
      </c>
      <c r="D144" s="141" t="s">
        <v>127</v>
      </c>
      <c r="E144" s="142" t="s">
        <v>163</v>
      </c>
      <c r="F144" s="143" t="s">
        <v>164</v>
      </c>
      <c r="G144" s="144" t="s">
        <v>156</v>
      </c>
      <c r="H144" s="145">
        <v>64.400000000000006</v>
      </c>
      <c r="I144" s="146"/>
      <c r="J144" s="147">
        <f>ROUND(I144*H144,2)</f>
        <v>0</v>
      </c>
      <c r="K144" s="143" t="s">
        <v>130</v>
      </c>
      <c r="L144" s="34"/>
      <c r="M144" s="148" t="s">
        <v>1</v>
      </c>
      <c r="N144" s="149" t="s">
        <v>38</v>
      </c>
      <c r="O144" s="59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2" t="s">
        <v>131</v>
      </c>
      <c r="AT144" s="152" t="s">
        <v>127</v>
      </c>
      <c r="AU144" s="152" t="s">
        <v>84</v>
      </c>
      <c r="AY144" s="18" t="s">
        <v>124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8" t="s">
        <v>78</v>
      </c>
      <c r="BK144" s="153">
        <f>ROUND(I144*H144,2)</f>
        <v>0</v>
      </c>
      <c r="BL144" s="18" t="s">
        <v>131</v>
      </c>
      <c r="BM144" s="152" t="s">
        <v>165</v>
      </c>
    </row>
    <row r="145" spans="1:65" s="13" customFormat="1" ht="11.25">
      <c r="B145" s="154"/>
      <c r="D145" s="155" t="s">
        <v>133</v>
      </c>
      <c r="F145" s="157" t="s">
        <v>166</v>
      </c>
      <c r="H145" s="158">
        <v>64.400000000000006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133</v>
      </c>
      <c r="AU145" s="156" t="s">
        <v>84</v>
      </c>
      <c r="AV145" s="13" t="s">
        <v>84</v>
      </c>
      <c r="AW145" s="13" t="s">
        <v>3</v>
      </c>
      <c r="AX145" s="13" t="s">
        <v>78</v>
      </c>
      <c r="AY145" s="156" t="s">
        <v>124</v>
      </c>
    </row>
    <row r="146" spans="1:65" s="2" customFormat="1" ht="33" customHeight="1">
      <c r="A146" s="33"/>
      <c r="B146" s="140"/>
      <c r="C146" s="141" t="s">
        <v>135</v>
      </c>
      <c r="D146" s="141" t="s">
        <v>127</v>
      </c>
      <c r="E146" s="142" t="s">
        <v>167</v>
      </c>
      <c r="F146" s="143" t="s">
        <v>168</v>
      </c>
      <c r="G146" s="144" t="s">
        <v>156</v>
      </c>
      <c r="H146" s="145">
        <v>2.5760000000000001</v>
      </c>
      <c r="I146" s="146"/>
      <c r="J146" s="147">
        <f>ROUND(I146*H146,2)</f>
        <v>0</v>
      </c>
      <c r="K146" s="143" t="s">
        <v>130</v>
      </c>
      <c r="L146" s="34"/>
      <c r="M146" s="148" t="s">
        <v>1</v>
      </c>
      <c r="N146" s="149" t="s">
        <v>38</v>
      </c>
      <c r="O146" s="59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2" t="s">
        <v>131</v>
      </c>
      <c r="AT146" s="152" t="s">
        <v>127</v>
      </c>
      <c r="AU146" s="152" t="s">
        <v>84</v>
      </c>
      <c r="AY146" s="18" t="s">
        <v>124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8" t="s">
        <v>78</v>
      </c>
      <c r="BK146" s="153">
        <f>ROUND(I146*H146,2)</f>
        <v>0</v>
      </c>
      <c r="BL146" s="18" t="s">
        <v>131</v>
      </c>
      <c r="BM146" s="152" t="s">
        <v>169</v>
      </c>
    </row>
    <row r="147" spans="1:65" s="12" customFormat="1" ht="25.9" customHeight="1">
      <c r="B147" s="127"/>
      <c r="D147" s="128" t="s">
        <v>72</v>
      </c>
      <c r="E147" s="129" t="s">
        <v>170</v>
      </c>
      <c r="F147" s="129" t="s">
        <v>171</v>
      </c>
      <c r="I147" s="130"/>
      <c r="J147" s="131">
        <f>BK147</f>
        <v>0</v>
      </c>
      <c r="L147" s="127"/>
      <c r="M147" s="132"/>
      <c r="N147" s="133"/>
      <c r="O147" s="133"/>
      <c r="P147" s="134">
        <f>P148+P152+P203+P255+P262</f>
        <v>0</v>
      </c>
      <c r="Q147" s="133"/>
      <c r="R147" s="134">
        <f>R148+R152+R203+R255+R262</f>
        <v>2.0533327200000002</v>
      </c>
      <c r="S147" s="133"/>
      <c r="T147" s="135">
        <f>T148+T152+T203+T255+T262</f>
        <v>0.74782879999999996</v>
      </c>
      <c r="AR147" s="128" t="s">
        <v>84</v>
      </c>
      <c r="AT147" s="136" t="s">
        <v>72</v>
      </c>
      <c r="AU147" s="136" t="s">
        <v>73</v>
      </c>
      <c r="AY147" s="128" t="s">
        <v>124</v>
      </c>
      <c r="BK147" s="137">
        <f>BK148+BK152+BK203+BK255+BK262</f>
        <v>0</v>
      </c>
    </row>
    <row r="148" spans="1:65" s="12" customFormat="1" ht="22.9" customHeight="1">
      <c r="B148" s="127"/>
      <c r="D148" s="128" t="s">
        <v>72</v>
      </c>
      <c r="E148" s="138" t="s">
        <v>172</v>
      </c>
      <c r="F148" s="138" t="s">
        <v>173</v>
      </c>
      <c r="I148" s="130"/>
      <c r="J148" s="139">
        <f>BK148</f>
        <v>0</v>
      </c>
      <c r="L148" s="127"/>
      <c r="M148" s="132"/>
      <c r="N148" s="133"/>
      <c r="O148" s="133"/>
      <c r="P148" s="134">
        <f>SUM(P149:P151)</f>
        <v>0</v>
      </c>
      <c r="Q148" s="133"/>
      <c r="R148" s="134">
        <f>SUM(R149:R151)</f>
        <v>3.2201399999999998E-2</v>
      </c>
      <c r="S148" s="133"/>
      <c r="T148" s="135">
        <f>SUM(T149:T151)</f>
        <v>0</v>
      </c>
      <c r="AR148" s="128" t="s">
        <v>84</v>
      </c>
      <c r="AT148" s="136" t="s">
        <v>72</v>
      </c>
      <c r="AU148" s="136" t="s">
        <v>78</v>
      </c>
      <c r="AY148" s="128" t="s">
        <v>124</v>
      </c>
      <c r="BK148" s="137">
        <f>SUM(BK149:BK151)</f>
        <v>0</v>
      </c>
    </row>
    <row r="149" spans="1:65" s="2" customFormat="1" ht="21.75" customHeight="1">
      <c r="A149" s="33"/>
      <c r="B149" s="140"/>
      <c r="C149" s="141" t="s">
        <v>174</v>
      </c>
      <c r="D149" s="141" t="s">
        <v>127</v>
      </c>
      <c r="E149" s="142" t="s">
        <v>175</v>
      </c>
      <c r="F149" s="143" t="s">
        <v>176</v>
      </c>
      <c r="G149" s="144" t="s">
        <v>82</v>
      </c>
      <c r="H149" s="145">
        <v>2.31</v>
      </c>
      <c r="I149" s="146"/>
      <c r="J149" s="147">
        <f>ROUND(I149*H149,2)</f>
        <v>0</v>
      </c>
      <c r="K149" s="143" t="s">
        <v>130</v>
      </c>
      <c r="L149" s="34"/>
      <c r="M149" s="148" t="s">
        <v>1</v>
      </c>
      <c r="N149" s="149" t="s">
        <v>38</v>
      </c>
      <c r="O149" s="59"/>
      <c r="P149" s="150">
        <f>O149*H149</f>
        <v>0</v>
      </c>
      <c r="Q149" s="150">
        <v>1.3939999999999999E-2</v>
      </c>
      <c r="R149" s="150">
        <f>Q149*H149</f>
        <v>3.2201399999999998E-2</v>
      </c>
      <c r="S149" s="150">
        <v>0</v>
      </c>
      <c r="T149" s="15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2" t="s">
        <v>177</v>
      </c>
      <c r="AT149" s="152" t="s">
        <v>127</v>
      </c>
      <c r="AU149" s="152" t="s">
        <v>84</v>
      </c>
      <c r="AY149" s="18" t="s">
        <v>124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8" t="s">
        <v>78</v>
      </c>
      <c r="BK149" s="153">
        <f>ROUND(I149*H149,2)</f>
        <v>0</v>
      </c>
      <c r="BL149" s="18" t="s">
        <v>177</v>
      </c>
      <c r="BM149" s="152" t="s">
        <v>178</v>
      </c>
    </row>
    <row r="150" spans="1:65" s="13" customFormat="1" ht="11.25">
      <c r="B150" s="154"/>
      <c r="D150" s="155" t="s">
        <v>133</v>
      </c>
      <c r="E150" s="156" t="s">
        <v>1</v>
      </c>
      <c r="F150" s="157" t="s">
        <v>179</v>
      </c>
      <c r="H150" s="158">
        <v>2.31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133</v>
      </c>
      <c r="AU150" s="156" t="s">
        <v>84</v>
      </c>
      <c r="AV150" s="13" t="s">
        <v>84</v>
      </c>
      <c r="AW150" s="13" t="s">
        <v>30</v>
      </c>
      <c r="AX150" s="13" t="s">
        <v>78</v>
      </c>
      <c r="AY150" s="156" t="s">
        <v>124</v>
      </c>
    </row>
    <row r="151" spans="1:65" s="2" customFormat="1" ht="24.2" customHeight="1">
      <c r="A151" s="33"/>
      <c r="B151" s="140"/>
      <c r="C151" s="141" t="s">
        <v>180</v>
      </c>
      <c r="D151" s="141" t="s">
        <v>127</v>
      </c>
      <c r="E151" s="142" t="s">
        <v>181</v>
      </c>
      <c r="F151" s="143" t="s">
        <v>182</v>
      </c>
      <c r="G151" s="144" t="s">
        <v>183</v>
      </c>
      <c r="H151" s="163"/>
      <c r="I151" s="146"/>
      <c r="J151" s="147">
        <f>ROUND(I151*H151,2)</f>
        <v>0</v>
      </c>
      <c r="K151" s="143" t="s">
        <v>130</v>
      </c>
      <c r="L151" s="34"/>
      <c r="M151" s="148" t="s">
        <v>1</v>
      </c>
      <c r="N151" s="149" t="s">
        <v>38</v>
      </c>
      <c r="O151" s="59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2" t="s">
        <v>177</v>
      </c>
      <c r="AT151" s="152" t="s">
        <v>127</v>
      </c>
      <c r="AU151" s="152" t="s">
        <v>84</v>
      </c>
      <c r="AY151" s="18" t="s">
        <v>124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8" t="s">
        <v>78</v>
      </c>
      <c r="BK151" s="153">
        <f>ROUND(I151*H151,2)</f>
        <v>0</v>
      </c>
      <c r="BL151" s="18" t="s">
        <v>177</v>
      </c>
      <c r="BM151" s="152" t="s">
        <v>184</v>
      </c>
    </row>
    <row r="152" spans="1:65" s="12" customFormat="1" ht="22.9" customHeight="1">
      <c r="B152" s="127"/>
      <c r="D152" s="128" t="s">
        <v>72</v>
      </c>
      <c r="E152" s="138" t="s">
        <v>185</v>
      </c>
      <c r="F152" s="138" t="s">
        <v>186</v>
      </c>
      <c r="I152" s="130"/>
      <c r="J152" s="139">
        <f>BK152</f>
        <v>0</v>
      </c>
      <c r="L152" s="127"/>
      <c r="M152" s="132"/>
      <c r="N152" s="133"/>
      <c r="O152" s="133"/>
      <c r="P152" s="134">
        <f>SUM(P153:P202)</f>
        <v>0</v>
      </c>
      <c r="Q152" s="133"/>
      <c r="R152" s="134">
        <f>SUM(R153:R202)</f>
        <v>0.76920000000000011</v>
      </c>
      <c r="S152" s="133"/>
      <c r="T152" s="135">
        <f>SUM(T153:T202)</f>
        <v>0.63385999999999998</v>
      </c>
      <c r="AR152" s="128" t="s">
        <v>84</v>
      </c>
      <c r="AT152" s="136" t="s">
        <v>72</v>
      </c>
      <c r="AU152" s="136" t="s">
        <v>78</v>
      </c>
      <c r="AY152" s="128" t="s">
        <v>124</v>
      </c>
      <c r="BK152" s="137">
        <f>SUM(BK153:BK202)</f>
        <v>0</v>
      </c>
    </row>
    <row r="153" spans="1:65" s="2" customFormat="1" ht="37.9" customHeight="1">
      <c r="A153" s="33"/>
      <c r="B153" s="140"/>
      <c r="C153" s="141" t="s">
        <v>8</v>
      </c>
      <c r="D153" s="141" t="s">
        <v>127</v>
      </c>
      <c r="E153" s="142" t="s">
        <v>187</v>
      </c>
      <c r="F153" s="143" t="s">
        <v>188</v>
      </c>
      <c r="G153" s="144" t="s">
        <v>189</v>
      </c>
      <c r="H153" s="145">
        <v>10</v>
      </c>
      <c r="I153" s="146"/>
      <c r="J153" s="147">
        <f>ROUND(I153*H153,2)</f>
        <v>0</v>
      </c>
      <c r="K153" s="143" t="s">
        <v>130</v>
      </c>
      <c r="L153" s="34"/>
      <c r="M153" s="148" t="s">
        <v>1</v>
      </c>
      <c r="N153" s="149" t="s">
        <v>38</v>
      </c>
      <c r="O153" s="59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2" t="s">
        <v>177</v>
      </c>
      <c r="AT153" s="152" t="s">
        <v>127</v>
      </c>
      <c r="AU153" s="152" t="s">
        <v>84</v>
      </c>
      <c r="AY153" s="18" t="s">
        <v>124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8" t="s">
        <v>78</v>
      </c>
      <c r="BK153" s="153">
        <f>ROUND(I153*H153,2)</f>
        <v>0</v>
      </c>
      <c r="BL153" s="18" t="s">
        <v>177</v>
      </c>
      <c r="BM153" s="152" t="s">
        <v>190</v>
      </c>
    </row>
    <row r="154" spans="1:65" s="13" customFormat="1" ht="11.25">
      <c r="B154" s="154"/>
      <c r="D154" s="155" t="s">
        <v>133</v>
      </c>
      <c r="E154" s="156" t="s">
        <v>1</v>
      </c>
      <c r="F154" s="157" t="s">
        <v>191</v>
      </c>
      <c r="H154" s="158">
        <v>8</v>
      </c>
      <c r="I154" s="159"/>
      <c r="L154" s="154"/>
      <c r="M154" s="160"/>
      <c r="N154" s="161"/>
      <c r="O154" s="161"/>
      <c r="P154" s="161"/>
      <c r="Q154" s="161"/>
      <c r="R154" s="161"/>
      <c r="S154" s="161"/>
      <c r="T154" s="162"/>
      <c r="AT154" s="156" t="s">
        <v>133</v>
      </c>
      <c r="AU154" s="156" t="s">
        <v>84</v>
      </c>
      <c r="AV154" s="13" t="s">
        <v>84</v>
      </c>
      <c r="AW154" s="13" t="s">
        <v>30</v>
      </c>
      <c r="AX154" s="13" t="s">
        <v>73</v>
      </c>
      <c r="AY154" s="156" t="s">
        <v>124</v>
      </c>
    </row>
    <row r="155" spans="1:65" s="13" customFormat="1" ht="11.25">
      <c r="B155" s="154"/>
      <c r="D155" s="155" t="s">
        <v>133</v>
      </c>
      <c r="E155" s="156" t="s">
        <v>1</v>
      </c>
      <c r="F155" s="157" t="s">
        <v>192</v>
      </c>
      <c r="H155" s="158">
        <v>2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133</v>
      </c>
      <c r="AU155" s="156" t="s">
        <v>84</v>
      </c>
      <c r="AV155" s="13" t="s">
        <v>84</v>
      </c>
      <c r="AW155" s="13" t="s">
        <v>30</v>
      </c>
      <c r="AX155" s="13" t="s">
        <v>73</v>
      </c>
      <c r="AY155" s="156" t="s">
        <v>124</v>
      </c>
    </row>
    <row r="156" spans="1:65" s="14" customFormat="1" ht="11.25">
      <c r="B156" s="164"/>
      <c r="D156" s="155" t="s">
        <v>133</v>
      </c>
      <c r="E156" s="165" t="s">
        <v>1</v>
      </c>
      <c r="F156" s="166" t="s">
        <v>193</v>
      </c>
      <c r="H156" s="167">
        <v>10</v>
      </c>
      <c r="I156" s="168"/>
      <c r="L156" s="164"/>
      <c r="M156" s="169"/>
      <c r="N156" s="170"/>
      <c r="O156" s="170"/>
      <c r="P156" s="170"/>
      <c r="Q156" s="170"/>
      <c r="R156" s="170"/>
      <c r="S156" s="170"/>
      <c r="T156" s="171"/>
      <c r="AT156" s="165" t="s">
        <v>133</v>
      </c>
      <c r="AU156" s="165" t="s">
        <v>84</v>
      </c>
      <c r="AV156" s="14" t="s">
        <v>131</v>
      </c>
      <c r="AW156" s="14" t="s">
        <v>30</v>
      </c>
      <c r="AX156" s="14" t="s">
        <v>78</v>
      </c>
      <c r="AY156" s="165" t="s">
        <v>124</v>
      </c>
    </row>
    <row r="157" spans="1:65" s="2" customFormat="1" ht="37.9" customHeight="1">
      <c r="A157" s="33"/>
      <c r="B157" s="140"/>
      <c r="C157" s="172" t="s">
        <v>194</v>
      </c>
      <c r="D157" s="172" t="s">
        <v>195</v>
      </c>
      <c r="E157" s="173" t="s">
        <v>196</v>
      </c>
      <c r="F157" s="174" t="s">
        <v>197</v>
      </c>
      <c r="G157" s="175" t="s">
        <v>189</v>
      </c>
      <c r="H157" s="176">
        <v>6</v>
      </c>
      <c r="I157" s="177"/>
      <c r="J157" s="178">
        <f>ROUND(I157*H157,2)</f>
        <v>0</v>
      </c>
      <c r="K157" s="174" t="s">
        <v>198</v>
      </c>
      <c r="L157" s="179"/>
      <c r="M157" s="180" t="s">
        <v>1</v>
      </c>
      <c r="N157" s="181" t="s">
        <v>38</v>
      </c>
      <c r="O157" s="59"/>
      <c r="P157" s="150">
        <f>O157*H157</f>
        <v>0</v>
      </c>
      <c r="Q157" s="150">
        <v>1.7500000000000002E-2</v>
      </c>
      <c r="R157" s="150">
        <f>Q157*H157</f>
        <v>0.10500000000000001</v>
      </c>
      <c r="S157" s="150">
        <v>0</v>
      </c>
      <c r="T157" s="15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2" t="s">
        <v>199</v>
      </c>
      <c r="AT157" s="152" t="s">
        <v>195</v>
      </c>
      <c r="AU157" s="152" t="s">
        <v>84</v>
      </c>
      <c r="AY157" s="18" t="s">
        <v>124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8" t="s">
        <v>78</v>
      </c>
      <c r="BK157" s="153">
        <f>ROUND(I157*H157,2)</f>
        <v>0</v>
      </c>
      <c r="BL157" s="18" t="s">
        <v>177</v>
      </c>
      <c r="BM157" s="152" t="s">
        <v>200</v>
      </c>
    </row>
    <row r="158" spans="1:65" s="13" customFormat="1" ht="11.25">
      <c r="B158" s="154"/>
      <c r="D158" s="155" t="s">
        <v>133</v>
      </c>
      <c r="E158" s="156" t="s">
        <v>1</v>
      </c>
      <c r="F158" s="157" t="s">
        <v>201</v>
      </c>
      <c r="H158" s="158">
        <v>5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133</v>
      </c>
      <c r="AU158" s="156" t="s">
        <v>84</v>
      </c>
      <c r="AV158" s="13" t="s">
        <v>84</v>
      </c>
      <c r="AW158" s="13" t="s">
        <v>30</v>
      </c>
      <c r="AX158" s="13" t="s">
        <v>73</v>
      </c>
      <c r="AY158" s="156" t="s">
        <v>124</v>
      </c>
    </row>
    <row r="159" spans="1:65" s="13" customFormat="1" ht="11.25">
      <c r="B159" s="154"/>
      <c r="D159" s="155" t="s">
        <v>133</v>
      </c>
      <c r="E159" s="156" t="s">
        <v>1</v>
      </c>
      <c r="F159" s="157" t="s">
        <v>202</v>
      </c>
      <c r="H159" s="158">
        <v>1</v>
      </c>
      <c r="I159" s="159"/>
      <c r="L159" s="154"/>
      <c r="M159" s="160"/>
      <c r="N159" s="161"/>
      <c r="O159" s="161"/>
      <c r="P159" s="161"/>
      <c r="Q159" s="161"/>
      <c r="R159" s="161"/>
      <c r="S159" s="161"/>
      <c r="T159" s="162"/>
      <c r="AT159" s="156" t="s">
        <v>133</v>
      </c>
      <c r="AU159" s="156" t="s">
        <v>84</v>
      </c>
      <c r="AV159" s="13" t="s">
        <v>84</v>
      </c>
      <c r="AW159" s="13" t="s">
        <v>30</v>
      </c>
      <c r="AX159" s="13" t="s">
        <v>73</v>
      </c>
      <c r="AY159" s="156" t="s">
        <v>124</v>
      </c>
    </row>
    <row r="160" spans="1:65" s="14" customFormat="1" ht="11.25">
      <c r="B160" s="164"/>
      <c r="D160" s="155" t="s">
        <v>133</v>
      </c>
      <c r="E160" s="165" t="s">
        <v>1</v>
      </c>
      <c r="F160" s="166" t="s">
        <v>193</v>
      </c>
      <c r="H160" s="167">
        <v>6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5" t="s">
        <v>133</v>
      </c>
      <c r="AU160" s="165" t="s">
        <v>84</v>
      </c>
      <c r="AV160" s="14" t="s">
        <v>131</v>
      </c>
      <c r="AW160" s="14" t="s">
        <v>30</v>
      </c>
      <c r="AX160" s="14" t="s">
        <v>78</v>
      </c>
      <c r="AY160" s="165" t="s">
        <v>124</v>
      </c>
    </row>
    <row r="161" spans="1:65" s="2" customFormat="1" ht="33" customHeight="1">
      <c r="A161" s="33"/>
      <c r="B161" s="140"/>
      <c r="C161" s="172" t="s">
        <v>203</v>
      </c>
      <c r="D161" s="172" t="s">
        <v>195</v>
      </c>
      <c r="E161" s="173" t="s">
        <v>204</v>
      </c>
      <c r="F161" s="174" t="s">
        <v>205</v>
      </c>
      <c r="G161" s="175" t="s">
        <v>189</v>
      </c>
      <c r="H161" s="176">
        <v>4</v>
      </c>
      <c r="I161" s="177"/>
      <c r="J161" s="178">
        <f>ROUND(I161*H161,2)</f>
        <v>0</v>
      </c>
      <c r="K161" s="174" t="s">
        <v>198</v>
      </c>
      <c r="L161" s="179"/>
      <c r="M161" s="180" t="s">
        <v>1</v>
      </c>
      <c r="N161" s="181" t="s">
        <v>38</v>
      </c>
      <c r="O161" s="59"/>
      <c r="P161" s="150">
        <f>O161*H161</f>
        <v>0</v>
      </c>
      <c r="Q161" s="150">
        <v>1.7500000000000002E-2</v>
      </c>
      <c r="R161" s="150">
        <f>Q161*H161</f>
        <v>7.0000000000000007E-2</v>
      </c>
      <c r="S161" s="150">
        <v>0</v>
      </c>
      <c r="T161" s="15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2" t="s">
        <v>199</v>
      </c>
      <c r="AT161" s="152" t="s">
        <v>195</v>
      </c>
      <c r="AU161" s="152" t="s">
        <v>84</v>
      </c>
      <c r="AY161" s="18" t="s">
        <v>124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8" t="s">
        <v>78</v>
      </c>
      <c r="BK161" s="153">
        <f>ROUND(I161*H161,2)</f>
        <v>0</v>
      </c>
      <c r="BL161" s="18" t="s">
        <v>177</v>
      </c>
      <c r="BM161" s="152" t="s">
        <v>206</v>
      </c>
    </row>
    <row r="162" spans="1:65" s="13" customFormat="1" ht="11.25">
      <c r="B162" s="154"/>
      <c r="D162" s="155" t="s">
        <v>133</v>
      </c>
      <c r="E162" s="156" t="s">
        <v>1</v>
      </c>
      <c r="F162" s="157" t="s">
        <v>207</v>
      </c>
      <c r="H162" s="158">
        <v>3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133</v>
      </c>
      <c r="AU162" s="156" t="s">
        <v>84</v>
      </c>
      <c r="AV162" s="13" t="s">
        <v>84</v>
      </c>
      <c r="AW162" s="13" t="s">
        <v>30</v>
      </c>
      <c r="AX162" s="13" t="s">
        <v>73</v>
      </c>
      <c r="AY162" s="156" t="s">
        <v>124</v>
      </c>
    </row>
    <row r="163" spans="1:65" s="13" customFormat="1" ht="11.25">
      <c r="B163" s="154"/>
      <c r="D163" s="155" t="s">
        <v>133</v>
      </c>
      <c r="E163" s="156" t="s">
        <v>1</v>
      </c>
      <c r="F163" s="157" t="s">
        <v>208</v>
      </c>
      <c r="H163" s="158">
        <v>1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133</v>
      </c>
      <c r="AU163" s="156" t="s">
        <v>84</v>
      </c>
      <c r="AV163" s="13" t="s">
        <v>84</v>
      </c>
      <c r="AW163" s="13" t="s">
        <v>30</v>
      </c>
      <c r="AX163" s="13" t="s">
        <v>73</v>
      </c>
      <c r="AY163" s="156" t="s">
        <v>124</v>
      </c>
    </row>
    <row r="164" spans="1:65" s="14" customFormat="1" ht="11.25">
      <c r="B164" s="164"/>
      <c r="D164" s="155" t="s">
        <v>133</v>
      </c>
      <c r="E164" s="165" t="s">
        <v>1</v>
      </c>
      <c r="F164" s="166" t="s">
        <v>193</v>
      </c>
      <c r="H164" s="167">
        <v>4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65" t="s">
        <v>133</v>
      </c>
      <c r="AU164" s="165" t="s">
        <v>84</v>
      </c>
      <c r="AV164" s="14" t="s">
        <v>131</v>
      </c>
      <c r="AW164" s="14" t="s">
        <v>30</v>
      </c>
      <c r="AX164" s="14" t="s">
        <v>78</v>
      </c>
      <c r="AY164" s="165" t="s">
        <v>124</v>
      </c>
    </row>
    <row r="165" spans="1:65" s="2" customFormat="1" ht="37.9" customHeight="1">
      <c r="A165" s="33"/>
      <c r="B165" s="140"/>
      <c r="C165" s="141" t="s">
        <v>209</v>
      </c>
      <c r="D165" s="141" t="s">
        <v>127</v>
      </c>
      <c r="E165" s="142" t="s">
        <v>210</v>
      </c>
      <c r="F165" s="143" t="s">
        <v>211</v>
      </c>
      <c r="G165" s="144" t="s">
        <v>189</v>
      </c>
      <c r="H165" s="145">
        <v>11</v>
      </c>
      <c r="I165" s="146"/>
      <c r="J165" s="147">
        <f>ROUND(I165*H165,2)</f>
        <v>0</v>
      </c>
      <c r="K165" s="143" t="s">
        <v>130</v>
      </c>
      <c r="L165" s="34"/>
      <c r="M165" s="148" t="s">
        <v>1</v>
      </c>
      <c r="N165" s="149" t="s">
        <v>38</v>
      </c>
      <c r="O165" s="59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2" t="s">
        <v>177</v>
      </c>
      <c r="AT165" s="152" t="s">
        <v>127</v>
      </c>
      <c r="AU165" s="152" t="s">
        <v>84</v>
      </c>
      <c r="AY165" s="18" t="s">
        <v>124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8" t="s">
        <v>78</v>
      </c>
      <c r="BK165" s="153">
        <f>ROUND(I165*H165,2)</f>
        <v>0</v>
      </c>
      <c r="BL165" s="18" t="s">
        <v>177</v>
      </c>
      <c r="BM165" s="152" t="s">
        <v>212</v>
      </c>
    </row>
    <row r="166" spans="1:65" s="13" customFormat="1" ht="11.25">
      <c r="B166" s="154"/>
      <c r="D166" s="155" t="s">
        <v>133</v>
      </c>
      <c r="E166" s="156" t="s">
        <v>1</v>
      </c>
      <c r="F166" s="157" t="s">
        <v>213</v>
      </c>
      <c r="H166" s="158">
        <v>5</v>
      </c>
      <c r="I166" s="159"/>
      <c r="L166" s="154"/>
      <c r="M166" s="160"/>
      <c r="N166" s="161"/>
      <c r="O166" s="161"/>
      <c r="P166" s="161"/>
      <c r="Q166" s="161"/>
      <c r="R166" s="161"/>
      <c r="S166" s="161"/>
      <c r="T166" s="162"/>
      <c r="AT166" s="156" t="s">
        <v>133</v>
      </c>
      <c r="AU166" s="156" t="s">
        <v>84</v>
      </c>
      <c r="AV166" s="13" t="s">
        <v>84</v>
      </c>
      <c r="AW166" s="13" t="s">
        <v>30</v>
      </c>
      <c r="AX166" s="13" t="s">
        <v>73</v>
      </c>
      <c r="AY166" s="156" t="s">
        <v>124</v>
      </c>
    </row>
    <row r="167" spans="1:65" s="13" customFormat="1" ht="11.25">
      <c r="B167" s="154"/>
      <c r="D167" s="155" t="s">
        <v>133</v>
      </c>
      <c r="E167" s="156" t="s">
        <v>1</v>
      </c>
      <c r="F167" s="157" t="s">
        <v>214</v>
      </c>
      <c r="H167" s="158">
        <v>1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133</v>
      </c>
      <c r="AU167" s="156" t="s">
        <v>84</v>
      </c>
      <c r="AV167" s="13" t="s">
        <v>84</v>
      </c>
      <c r="AW167" s="13" t="s">
        <v>30</v>
      </c>
      <c r="AX167" s="13" t="s">
        <v>73</v>
      </c>
      <c r="AY167" s="156" t="s">
        <v>124</v>
      </c>
    </row>
    <row r="168" spans="1:65" s="13" customFormat="1" ht="11.25">
      <c r="B168" s="154"/>
      <c r="D168" s="155" t="s">
        <v>133</v>
      </c>
      <c r="E168" s="156" t="s">
        <v>1</v>
      </c>
      <c r="F168" s="157" t="s">
        <v>215</v>
      </c>
      <c r="H168" s="158">
        <v>2</v>
      </c>
      <c r="I168" s="159"/>
      <c r="L168" s="154"/>
      <c r="M168" s="160"/>
      <c r="N168" s="161"/>
      <c r="O168" s="161"/>
      <c r="P168" s="161"/>
      <c r="Q168" s="161"/>
      <c r="R168" s="161"/>
      <c r="S168" s="161"/>
      <c r="T168" s="162"/>
      <c r="AT168" s="156" t="s">
        <v>133</v>
      </c>
      <c r="AU168" s="156" t="s">
        <v>84</v>
      </c>
      <c r="AV168" s="13" t="s">
        <v>84</v>
      </c>
      <c r="AW168" s="13" t="s">
        <v>30</v>
      </c>
      <c r="AX168" s="13" t="s">
        <v>73</v>
      </c>
      <c r="AY168" s="156" t="s">
        <v>124</v>
      </c>
    </row>
    <row r="169" spans="1:65" s="13" customFormat="1" ht="11.25">
      <c r="B169" s="154"/>
      <c r="D169" s="155" t="s">
        <v>133</v>
      </c>
      <c r="E169" s="156" t="s">
        <v>1</v>
      </c>
      <c r="F169" s="157" t="s">
        <v>216</v>
      </c>
      <c r="H169" s="158">
        <v>3</v>
      </c>
      <c r="I169" s="159"/>
      <c r="L169" s="154"/>
      <c r="M169" s="160"/>
      <c r="N169" s="161"/>
      <c r="O169" s="161"/>
      <c r="P169" s="161"/>
      <c r="Q169" s="161"/>
      <c r="R169" s="161"/>
      <c r="S169" s="161"/>
      <c r="T169" s="162"/>
      <c r="AT169" s="156" t="s">
        <v>133</v>
      </c>
      <c r="AU169" s="156" t="s">
        <v>84</v>
      </c>
      <c r="AV169" s="13" t="s">
        <v>84</v>
      </c>
      <c r="AW169" s="13" t="s">
        <v>30</v>
      </c>
      <c r="AX169" s="13" t="s">
        <v>73</v>
      </c>
      <c r="AY169" s="156" t="s">
        <v>124</v>
      </c>
    </row>
    <row r="170" spans="1:65" s="14" customFormat="1" ht="11.25">
      <c r="B170" s="164"/>
      <c r="D170" s="155" t="s">
        <v>133</v>
      </c>
      <c r="E170" s="165" t="s">
        <v>1</v>
      </c>
      <c r="F170" s="166" t="s">
        <v>193</v>
      </c>
      <c r="H170" s="167">
        <v>11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5" t="s">
        <v>133</v>
      </c>
      <c r="AU170" s="165" t="s">
        <v>84</v>
      </c>
      <c r="AV170" s="14" t="s">
        <v>131</v>
      </c>
      <c r="AW170" s="14" t="s">
        <v>30</v>
      </c>
      <c r="AX170" s="14" t="s">
        <v>78</v>
      </c>
      <c r="AY170" s="165" t="s">
        <v>124</v>
      </c>
    </row>
    <row r="171" spans="1:65" s="2" customFormat="1" ht="37.9" customHeight="1">
      <c r="A171" s="33"/>
      <c r="B171" s="140"/>
      <c r="C171" s="172" t="s">
        <v>177</v>
      </c>
      <c r="D171" s="172" t="s">
        <v>195</v>
      </c>
      <c r="E171" s="173" t="s">
        <v>217</v>
      </c>
      <c r="F171" s="174" t="s">
        <v>218</v>
      </c>
      <c r="G171" s="175" t="s">
        <v>189</v>
      </c>
      <c r="H171" s="176">
        <v>5</v>
      </c>
      <c r="I171" s="177"/>
      <c r="J171" s="178">
        <f>ROUND(I171*H171,2)</f>
        <v>0</v>
      </c>
      <c r="K171" s="174" t="s">
        <v>198</v>
      </c>
      <c r="L171" s="179"/>
      <c r="M171" s="180" t="s">
        <v>1</v>
      </c>
      <c r="N171" s="181" t="s">
        <v>38</v>
      </c>
      <c r="O171" s="59"/>
      <c r="P171" s="150">
        <f>O171*H171</f>
        <v>0</v>
      </c>
      <c r="Q171" s="150">
        <v>2.8000000000000001E-2</v>
      </c>
      <c r="R171" s="150">
        <f>Q171*H171</f>
        <v>0.14000000000000001</v>
      </c>
      <c r="S171" s="150">
        <v>0</v>
      </c>
      <c r="T171" s="15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2" t="s">
        <v>199</v>
      </c>
      <c r="AT171" s="152" t="s">
        <v>195</v>
      </c>
      <c r="AU171" s="152" t="s">
        <v>84</v>
      </c>
      <c r="AY171" s="18" t="s">
        <v>124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8" t="s">
        <v>78</v>
      </c>
      <c r="BK171" s="153">
        <f>ROUND(I171*H171,2)</f>
        <v>0</v>
      </c>
      <c r="BL171" s="18" t="s">
        <v>177</v>
      </c>
      <c r="BM171" s="152" t="s">
        <v>219</v>
      </c>
    </row>
    <row r="172" spans="1:65" s="13" customFormat="1" ht="11.25">
      <c r="B172" s="154"/>
      <c r="D172" s="155" t="s">
        <v>133</v>
      </c>
      <c r="E172" s="156" t="s">
        <v>1</v>
      </c>
      <c r="F172" s="157" t="s">
        <v>220</v>
      </c>
      <c r="H172" s="158">
        <v>2</v>
      </c>
      <c r="I172" s="159"/>
      <c r="L172" s="154"/>
      <c r="M172" s="160"/>
      <c r="N172" s="161"/>
      <c r="O172" s="161"/>
      <c r="P172" s="161"/>
      <c r="Q172" s="161"/>
      <c r="R172" s="161"/>
      <c r="S172" s="161"/>
      <c r="T172" s="162"/>
      <c r="AT172" s="156" t="s">
        <v>133</v>
      </c>
      <c r="AU172" s="156" t="s">
        <v>84</v>
      </c>
      <c r="AV172" s="13" t="s">
        <v>84</v>
      </c>
      <c r="AW172" s="13" t="s">
        <v>30</v>
      </c>
      <c r="AX172" s="13" t="s">
        <v>73</v>
      </c>
      <c r="AY172" s="156" t="s">
        <v>124</v>
      </c>
    </row>
    <row r="173" spans="1:65" s="13" customFormat="1" ht="11.25">
      <c r="B173" s="154"/>
      <c r="D173" s="155" t="s">
        <v>133</v>
      </c>
      <c r="E173" s="156" t="s">
        <v>1</v>
      </c>
      <c r="F173" s="157" t="s">
        <v>221</v>
      </c>
      <c r="H173" s="158">
        <v>1</v>
      </c>
      <c r="I173" s="159"/>
      <c r="L173" s="154"/>
      <c r="M173" s="160"/>
      <c r="N173" s="161"/>
      <c r="O173" s="161"/>
      <c r="P173" s="161"/>
      <c r="Q173" s="161"/>
      <c r="R173" s="161"/>
      <c r="S173" s="161"/>
      <c r="T173" s="162"/>
      <c r="AT173" s="156" t="s">
        <v>133</v>
      </c>
      <c r="AU173" s="156" t="s">
        <v>84</v>
      </c>
      <c r="AV173" s="13" t="s">
        <v>84</v>
      </c>
      <c r="AW173" s="13" t="s">
        <v>30</v>
      </c>
      <c r="AX173" s="13" t="s">
        <v>73</v>
      </c>
      <c r="AY173" s="156" t="s">
        <v>124</v>
      </c>
    </row>
    <row r="174" spans="1:65" s="13" customFormat="1" ht="11.25">
      <c r="B174" s="154"/>
      <c r="D174" s="155" t="s">
        <v>133</v>
      </c>
      <c r="E174" s="156" t="s">
        <v>1</v>
      </c>
      <c r="F174" s="157" t="s">
        <v>222</v>
      </c>
      <c r="H174" s="158">
        <v>2</v>
      </c>
      <c r="I174" s="159"/>
      <c r="L174" s="154"/>
      <c r="M174" s="160"/>
      <c r="N174" s="161"/>
      <c r="O174" s="161"/>
      <c r="P174" s="161"/>
      <c r="Q174" s="161"/>
      <c r="R174" s="161"/>
      <c r="S174" s="161"/>
      <c r="T174" s="162"/>
      <c r="AT174" s="156" t="s">
        <v>133</v>
      </c>
      <c r="AU174" s="156" t="s">
        <v>84</v>
      </c>
      <c r="AV174" s="13" t="s">
        <v>84</v>
      </c>
      <c r="AW174" s="13" t="s">
        <v>30</v>
      </c>
      <c r="AX174" s="13" t="s">
        <v>73</v>
      </c>
      <c r="AY174" s="156" t="s">
        <v>124</v>
      </c>
    </row>
    <row r="175" spans="1:65" s="14" customFormat="1" ht="11.25">
      <c r="B175" s="164"/>
      <c r="D175" s="155" t="s">
        <v>133</v>
      </c>
      <c r="E175" s="165" t="s">
        <v>1</v>
      </c>
      <c r="F175" s="166" t="s">
        <v>193</v>
      </c>
      <c r="H175" s="167">
        <v>5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5" t="s">
        <v>133</v>
      </c>
      <c r="AU175" s="165" t="s">
        <v>84</v>
      </c>
      <c r="AV175" s="14" t="s">
        <v>131</v>
      </c>
      <c r="AW175" s="14" t="s">
        <v>30</v>
      </c>
      <c r="AX175" s="14" t="s">
        <v>78</v>
      </c>
      <c r="AY175" s="165" t="s">
        <v>124</v>
      </c>
    </row>
    <row r="176" spans="1:65" s="2" customFormat="1" ht="44.25" customHeight="1">
      <c r="A176" s="33"/>
      <c r="B176" s="140"/>
      <c r="C176" s="172" t="s">
        <v>223</v>
      </c>
      <c r="D176" s="172" t="s">
        <v>195</v>
      </c>
      <c r="E176" s="173" t="s">
        <v>224</v>
      </c>
      <c r="F176" s="174" t="s">
        <v>225</v>
      </c>
      <c r="G176" s="175" t="s">
        <v>189</v>
      </c>
      <c r="H176" s="176">
        <v>3</v>
      </c>
      <c r="I176" s="177"/>
      <c r="J176" s="178">
        <f>ROUND(I176*H176,2)</f>
        <v>0</v>
      </c>
      <c r="K176" s="174" t="s">
        <v>198</v>
      </c>
      <c r="L176" s="179"/>
      <c r="M176" s="180" t="s">
        <v>1</v>
      </c>
      <c r="N176" s="181" t="s">
        <v>38</v>
      </c>
      <c r="O176" s="59"/>
      <c r="P176" s="150">
        <f>O176*H176</f>
        <v>0</v>
      </c>
      <c r="Q176" s="150">
        <v>2.8000000000000001E-2</v>
      </c>
      <c r="R176" s="150">
        <f>Q176*H176</f>
        <v>8.4000000000000005E-2</v>
      </c>
      <c r="S176" s="150">
        <v>0</v>
      </c>
      <c r="T176" s="15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2" t="s">
        <v>199</v>
      </c>
      <c r="AT176" s="152" t="s">
        <v>195</v>
      </c>
      <c r="AU176" s="152" t="s">
        <v>84</v>
      </c>
      <c r="AY176" s="18" t="s">
        <v>124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8" t="s">
        <v>78</v>
      </c>
      <c r="BK176" s="153">
        <f>ROUND(I176*H176,2)</f>
        <v>0</v>
      </c>
      <c r="BL176" s="18" t="s">
        <v>177</v>
      </c>
      <c r="BM176" s="152" t="s">
        <v>226</v>
      </c>
    </row>
    <row r="177" spans="1:65" s="13" customFormat="1" ht="11.25">
      <c r="B177" s="154"/>
      <c r="D177" s="155" t="s">
        <v>133</v>
      </c>
      <c r="E177" s="156" t="s">
        <v>1</v>
      </c>
      <c r="F177" s="157" t="s">
        <v>227</v>
      </c>
      <c r="H177" s="158">
        <v>1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133</v>
      </c>
      <c r="AU177" s="156" t="s">
        <v>84</v>
      </c>
      <c r="AV177" s="13" t="s">
        <v>84</v>
      </c>
      <c r="AW177" s="13" t="s">
        <v>30</v>
      </c>
      <c r="AX177" s="13" t="s">
        <v>73</v>
      </c>
      <c r="AY177" s="156" t="s">
        <v>124</v>
      </c>
    </row>
    <row r="178" spans="1:65" s="13" customFormat="1" ht="11.25">
      <c r="B178" s="154"/>
      <c r="D178" s="155" t="s">
        <v>133</v>
      </c>
      <c r="E178" s="156" t="s">
        <v>1</v>
      </c>
      <c r="F178" s="157" t="s">
        <v>228</v>
      </c>
      <c r="H178" s="158">
        <v>2</v>
      </c>
      <c r="I178" s="159"/>
      <c r="L178" s="154"/>
      <c r="M178" s="160"/>
      <c r="N178" s="161"/>
      <c r="O178" s="161"/>
      <c r="P178" s="161"/>
      <c r="Q178" s="161"/>
      <c r="R178" s="161"/>
      <c r="S178" s="161"/>
      <c r="T178" s="162"/>
      <c r="AT178" s="156" t="s">
        <v>133</v>
      </c>
      <c r="AU178" s="156" t="s">
        <v>84</v>
      </c>
      <c r="AV178" s="13" t="s">
        <v>84</v>
      </c>
      <c r="AW178" s="13" t="s">
        <v>30</v>
      </c>
      <c r="AX178" s="13" t="s">
        <v>73</v>
      </c>
      <c r="AY178" s="156" t="s">
        <v>124</v>
      </c>
    </row>
    <row r="179" spans="1:65" s="14" customFormat="1" ht="11.25">
      <c r="B179" s="164"/>
      <c r="D179" s="155" t="s">
        <v>133</v>
      </c>
      <c r="E179" s="165" t="s">
        <v>1</v>
      </c>
      <c r="F179" s="166" t="s">
        <v>193</v>
      </c>
      <c r="H179" s="167">
        <v>3</v>
      </c>
      <c r="I179" s="168"/>
      <c r="L179" s="164"/>
      <c r="M179" s="169"/>
      <c r="N179" s="170"/>
      <c r="O179" s="170"/>
      <c r="P179" s="170"/>
      <c r="Q179" s="170"/>
      <c r="R179" s="170"/>
      <c r="S179" s="170"/>
      <c r="T179" s="171"/>
      <c r="AT179" s="165" t="s">
        <v>133</v>
      </c>
      <c r="AU179" s="165" t="s">
        <v>84</v>
      </c>
      <c r="AV179" s="14" t="s">
        <v>131</v>
      </c>
      <c r="AW179" s="14" t="s">
        <v>30</v>
      </c>
      <c r="AX179" s="14" t="s">
        <v>78</v>
      </c>
      <c r="AY179" s="165" t="s">
        <v>124</v>
      </c>
    </row>
    <row r="180" spans="1:65" s="2" customFormat="1" ht="37.9" customHeight="1">
      <c r="A180" s="33"/>
      <c r="B180" s="140"/>
      <c r="C180" s="172" t="s">
        <v>229</v>
      </c>
      <c r="D180" s="172" t="s">
        <v>195</v>
      </c>
      <c r="E180" s="173" t="s">
        <v>230</v>
      </c>
      <c r="F180" s="174" t="s">
        <v>218</v>
      </c>
      <c r="G180" s="175" t="s">
        <v>189</v>
      </c>
      <c r="H180" s="176">
        <v>2</v>
      </c>
      <c r="I180" s="177"/>
      <c r="J180" s="178">
        <f>ROUND(I180*H180,2)</f>
        <v>0</v>
      </c>
      <c r="K180" s="174" t="s">
        <v>198</v>
      </c>
      <c r="L180" s="179"/>
      <c r="M180" s="180" t="s">
        <v>1</v>
      </c>
      <c r="N180" s="181" t="s">
        <v>38</v>
      </c>
      <c r="O180" s="59"/>
      <c r="P180" s="150">
        <f>O180*H180</f>
        <v>0</v>
      </c>
      <c r="Q180" s="150">
        <v>2.8000000000000001E-2</v>
      </c>
      <c r="R180" s="150">
        <f>Q180*H180</f>
        <v>5.6000000000000001E-2</v>
      </c>
      <c r="S180" s="150">
        <v>0</v>
      </c>
      <c r="T180" s="15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2" t="s">
        <v>199</v>
      </c>
      <c r="AT180" s="152" t="s">
        <v>195</v>
      </c>
      <c r="AU180" s="152" t="s">
        <v>84</v>
      </c>
      <c r="AY180" s="18" t="s">
        <v>124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8" t="s">
        <v>78</v>
      </c>
      <c r="BK180" s="153">
        <f>ROUND(I180*H180,2)</f>
        <v>0</v>
      </c>
      <c r="BL180" s="18" t="s">
        <v>177</v>
      </c>
      <c r="BM180" s="152" t="s">
        <v>231</v>
      </c>
    </row>
    <row r="181" spans="1:65" s="13" customFormat="1" ht="11.25">
      <c r="B181" s="154"/>
      <c r="D181" s="155" t="s">
        <v>133</v>
      </c>
      <c r="E181" s="156" t="s">
        <v>1</v>
      </c>
      <c r="F181" s="157" t="s">
        <v>220</v>
      </c>
      <c r="H181" s="158">
        <v>2</v>
      </c>
      <c r="I181" s="159"/>
      <c r="L181" s="154"/>
      <c r="M181" s="160"/>
      <c r="N181" s="161"/>
      <c r="O181" s="161"/>
      <c r="P181" s="161"/>
      <c r="Q181" s="161"/>
      <c r="R181" s="161"/>
      <c r="S181" s="161"/>
      <c r="T181" s="162"/>
      <c r="AT181" s="156" t="s">
        <v>133</v>
      </c>
      <c r="AU181" s="156" t="s">
        <v>84</v>
      </c>
      <c r="AV181" s="13" t="s">
        <v>84</v>
      </c>
      <c r="AW181" s="13" t="s">
        <v>30</v>
      </c>
      <c r="AX181" s="13" t="s">
        <v>73</v>
      </c>
      <c r="AY181" s="156" t="s">
        <v>124</v>
      </c>
    </row>
    <row r="182" spans="1:65" s="14" customFormat="1" ht="11.25">
      <c r="B182" s="164"/>
      <c r="D182" s="155" t="s">
        <v>133</v>
      </c>
      <c r="E182" s="165" t="s">
        <v>1</v>
      </c>
      <c r="F182" s="166" t="s">
        <v>193</v>
      </c>
      <c r="H182" s="167">
        <v>2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65" t="s">
        <v>133</v>
      </c>
      <c r="AU182" s="165" t="s">
        <v>84</v>
      </c>
      <c r="AV182" s="14" t="s">
        <v>131</v>
      </c>
      <c r="AW182" s="14" t="s">
        <v>30</v>
      </c>
      <c r="AX182" s="14" t="s">
        <v>78</v>
      </c>
      <c r="AY182" s="165" t="s">
        <v>124</v>
      </c>
    </row>
    <row r="183" spans="1:65" s="2" customFormat="1" ht="44.25" customHeight="1">
      <c r="A183" s="33"/>
      <c r="B183" s="140"/>
      <c r="C183" s="172" t="s">
        <v>232</v>
      </c>
      <c r="D183" s="172" t="s">
        <v>195</v>
      </c>
      <c r="E183" s="173" t="s">
        <v>233</v>
      </c>
      <c r="F183" s="174" t="s">
        <v>234</v>
      </c>
      <c r="G183" s="175" t="s">
        <v>189</v>
      </c>
      <c r="H183" s="176">
        <v>1</v>
      </c>
      <c r="I183" s="177"/>
      <c r="J183" s="178">
        <f>ROUND(I183*H183,2)</f>
        <v>0</v>
      </c>
      <c r="K183" s="174" t="s">
        <v>198</v>
      </c>
      <c r="L183" s="179"/>
      <c r="M183" s="180" t="s">
        <v>1</v>
      </c>
      <c r="N183" s="181" t="s">
        <v>38</v>
      </c>
      <c r="O183" s="59"/>
      <c r="P183" s="150">
        <f>O183*H183</f>
        <v>0</v>
      </c>
      <c r="Q183" s="150">
        <v>2.8000000000000001E-2</v>
      </c>
      <c r="R183" s="150">
        <f>Q183*H183</f>
        <v>2.8000000000000001E-2</v>
      </c>
      <c r="S183" s="150">
        <v>0</v>
      </c>
      <c r="T183" s="15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2" t="s">
        <v>199</v>
      </c>
      <c r="AT183" s="152" t="s">
        <v>195</v>
      </c>
      <c r="AU183" s="152" t="s">
        <v>84</v>
      </c>
      <c r="AY183" s="18" t="s">
        <v>124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8" t="s">
        <v>78</v>
      </c>
      <c r="BK183" s="153">
        <f>ROUND(I183*H183,2)</f>
        <v>0</v>
      </c>
      <c r="BL183" s="18" t="s">
        <v>177</v>
      </c>
      <c r="BM183" s="152" t="s">
        <v>235</v>
      </c>
    </row>
    <row r="184" spans="1:65" s="13" customFormat="1" ht="11.25">
      <c r="B184" s="154"/>
      <c r="D184" s="155" t="s">
        <v>133</v>
      </c>
      <c r="E184" s="156" t="s">
        <v>1</v>
      </c>
      <c r="F184" s="157" t="s">
        <v>236</v>
      </c>
      <c r="H184" s="158">
        <v>1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133</v>
      </c>
      <c r="AU184" s="156" t="s">
        <v>84</v>
      </c>
      <c r="AV184" s="13" t="s">
        <v>84</v>
      </c>
      <c r="AW184" s="13" t="s">
        <v>30</v>
      </c>
      <c r="AX184" s="13" t="s">
        <v>73</v>
      </c>
      <c r="AY184" s="156" t="s">
        <v>124</v>
      </c>
    </row>
    <row r="185" spans="1:65" s="14" customFormat="1" ht="11.25">
      <c r="B185" s="164"/>
      <c r="D185" s="155" t="s">
        <v>133</v>
      </c>
      <c r="E185" s="165" t="s">
        <v>1</v>
      </c>
      <c r="F185" s="166" t="s">
        <v>193</v>
      </c>
      <c r="H185" s="167">
        <v>1</v>
      </c>
      <c r="I185" s="168"/>
      <c r="L185" s="164"/>
      <c r="M185" s="169"/>
      <c r="N185" s="170"/>
      <c r="O185" s="170"/>
      <c r="P185" s="170"/>
      <c r="Q185" s="170"/>
      <c r="R185" s="170"/>
      <c r="S185" s="170"/>
      <c r="T185" s="171"/>
      <c r="AT185" s="165" t="s">
        <v>133</v>
      </c>
      <c r="AU185" s="165" t="s">
        <v>84</v>
      </c>
      <c r="AV185" s="14" t="s">
        <v>131</v>
      </c>
      <c r="AW185" s="14" t="s">
        <v>30</v>
      </c>
      <c r="AX185" s="14" t="s">
        <v>78</v>
      </c>
      <c r="AY185" s="165" t="s">
        <v>124</v>
      </c>
    </row>
    <row r="186" spans="1:65" s="2" customFormat="1" ht="24.2" customHeight="1">
      <c r="A186" s="33"/>
      <c r="B186" s="140"/>
      <c r="C186" s="141" t="s">
        <v>237</v>
      </c>
      <c r="D186" s="141" t="s">
        <v>127</v>
      </c>
      <c r="E186" s="142" t="s">
        <v>238</v>
      </c>
      <c r="F186" s="143" t="s">
        <v>239</v>
      </c>
      <c r="G186" s="144" t="s">
        <v>189</v>
      </c>
      <c r="H186" s="145">
        <v>1</v>
      </c>
      <c r="I186" s="146"/>
      <c r="J186" s="147">
        <f>ROUND(I186*H186,2)</f>
        <v>0</v>
      </c>
      <c r="K186" s="143" t="s">
        <v>130</v>
      </c>
      <c r="L186" s="34"/>
      <c r="M186" s="148" t="s">
        <v>1</v>
      </c>
      <c r="N186" s="149" t="s">
        <v>38</v>
      </c>
      <c r="O186" s="59"/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2" t="s">
        <v>177</v>
      </c>
      <c r="AT186" s="152" t="s">
        <v>127</v>
      </c>
      <c r="AU186" s="152" t="s">
        <v>84</v>
      </c>
      <c r="AY186" s="18" t="s">
        <v>124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8" t="s">
        <v>78</v>
      </c>
      <c r="BK186" s="153">
        <f>ROUND(I186*H186,2)</f>
        <v>0</v>
      </c>
      <c r="BL186" s="18" t="s">
        <v>177</v>
      </c>
      <c r="BM186" s="152" t="s">
        <v>240</v>
      </c>
    </row>
    <row r="187" spans="1:65" s="13" customFormat="1" ht="11.25">
      <c r="B187" s="154"/>
      <c r="D187" s="155" t="s">
        <v>133</v>
      </c>
      <c r="E187" s="156" t="s">
        <v>1</v>
      </c>
      <c r="F187" s="157" t="s">
        <v>241</v>
      </c>
      <c r="H187" s="158">
        <v>1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133</v>
      </c>
      <c r="AU187" s="156" t="s">
        <v>84</v>
      </c>
      <c r="AV187" s="13" t="s">
        <v>84</v>
      </c>
      <c r="AW187" s="13" t="s">
        <v>30</v>
      </c>
      <c r="AX187" s="13" t="s">
        <v>78</v>
      </c>
      <c r="AY187" s="156" t="s">
        <v>124</v>
      </c>
    </row>
    <row r="188" spans="1:65" s="2" customFormat="1" ht="37.9" customHeight="1">
      <c r="A188" s="33"/>
      <c r="B188" s="140"/>
      <c r="C188" s="172" t="s">
        <v>7</v>
      </c>
      <c r="D188" s="172" t="s">
        <v>195</v>
      </c>
      <c r="E188" s="173" t="s">
        <v>242</v>
      </c>
      <c r="F188" s="174" t="s">
        <v>243</v>
      </c>
      <c r="G188" s="175" t="s">
        <v>189</v>
      </c>
      <c r="H188" s="176">
        <v>1</v>
      </c>
      <c r="I188" s="177"/>
      <c r="J188" s="178">
        <f>ROUND(I188*H188,2)</f>
        <v>0</v>
      </c>
      <c r="K188" s="174" t="s">
        <v>130</v>
      </c>
      <c r="L188" s="179"/>
      <c r="M188" s="180" t="s">
        <v>1</v>
      </c>
      <c r="N188" s="181" t="s">
        <v>38</v>
      </c>
      <c r="O188" s="59"/>
      <c r="P188" s="150">
        <f>O188*H188</f>
        <v>0</v>
      </c>
      <c r="Q188" s="150">
        <v>6.08E-2</v>
      </c>
      <c r="R188" s="150">
        <f>Q188*H188</f>
        <v>6.08E-2</v>
      </c>
      <c r="S188" s="150">
        <v>0</v>
      </c>
      <c r="T188" s="15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2" t="s">
        <v>199</v>
      </c>
      <c r="AT188" s="152" t="s">
        <v>195</v>
      </c>
      <c r="AU188" s="152" t="s">
        <v>84</v>
      </c>
      <c r="AY188" s="18" t="s">
        <v>124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18" t="s">
        <v>78</v>
      </c>
      <c r="BK188" s="153">
        <f>ROUND(I188*H188,2)</f>
        <v>0</v>
      </c>
      <c r="BL188" s="18" t="s">
        <v>177</v>
      </c>
      <c r="BM188" s="152" t="s">
        <v>244</v>
      </c>
    </row>
    <row r="189" spans="1:65" s="15" customFormat="1" ht="11.25">
      <c r="B189" s="182"/>
      <c r="D189" s="155" t="s">
        <v>133</v>
      </c>
      <c r="E189" s="183" t="s">
        <v>1</v>
      </c>
      <c r="F189" s="184" t="s">
        <v>245</v>
      </c>
      <c r="H189" s="183" t="s">
        <v>1</v>
      </c>
      <c r="I189" s="185"/>
      <c r="L189" s="182"/>
      <c r="M189" s="186"/>
      <c r="N189" s="187"/>
      <c r="O189" s="187"/>
      <c r="P189" s="187"/>
      <c r="Q189" s="187"/>
      <c r="R189" s="187"/>
      <c r="S189" s="187"/>
      <c r="T189" s="188"/>
      <c r="AT189" s="183" t="s">
        <v>133</v>
      </c>
      <c r="AU189" s="183" t="s">
        <v>84</v>
      </c>
      <c r="AV189" s="15" t="s">
        <v>78</v>
      </c>
      <c r="AW189" s="15" t="s">
        <v>30</v>
      </c>
      <c r="AX189" s="15" t="s">
        <v>73</v>
      </c>
      <c r="AY189" s="183" t="s">
        <v>124</v>
      </c>
    </row>
    <row r="190" spans="1:65" s="13" customFormat="1" ht="11.25">
      <c r="B190" s="154"/>
      <c r="D190" s="155" t="s">
        <v>133</v>
      </c>
      <c r="E190" s="156" t="s">
        <v>1</v>
      </c>
      <c r="F190" s="157" t="s">
        <v>241</v>
      </c>
      <c r="H190" s="158">
        <v>1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133</v>
      </c>
      <c r="AU190" s="156" t="s">
        <v>84</v>
      </c>
      <c r="AV190" s="13" t="s">
        <v>84</v>
      </c>
      <c r="AW190" s="13" t="s">
        <v>30</v>
      </c>
      <c r="AX190" s="13" t="s">
        <v>73</v>
      </c>
      <c r="AY190" s="156" t="s">
        <v>124</v>
      </c>
    </row>
    <row r="191" spans="1:65" s="14" customFormat="1" ht="11.25">
      <c r="B191" s="164"/>
      <c r="D191" s="155" t="s">
        <v>133</v>
      </c>
      <c r="E191" s="165" t="s">
        <v>1</v>
      </c>
      <c r="F191" s="166" t="s">
        <v>193</v>
      </c>
      <c r="H191" s="167">
        <v>1</v>
      </c>
      <c r="I191" s="168"/>
      <c r="L191" s="164"/>
      <c r="M191" s="169"/>
      <c r="N191" s="170"/>
      <c r="O191" s="170"/>
      <c r="P191" s="170"/>
      <c r="Q191" s="170"/>
      <c r="R191" s="170"/>
      <c r="S191" s="170"/>
      <c r="T191" s="171"/>
      <c r="AT191" s="165" t="s">
        <v>133</v>
      </c>
      <c r="AU191" s="165" t="s">
        <v>84</v>
      </c>
      <c r="AV191" s="14" t="s">
        <v>131</v>
      </c>
      <c r="AW191" s="14" t="s">
        <v>30</v>
      </c>
      <c r="AX191" s="14" t="s">
        <v>78</v>
      </c>
      <c r="AY191" s="165" t="s">
        <v>124</v>
      </c>
    </row>
    <row r="192" spans="1:65" s="2" customFormat="1" ht="16.5" customHeight="1">
      <c r="A192" s="33"/>
      <c r="B192" s="140"/>
      <c r="C192" s="141" t="s">
        <v>246</v>
      </c>
      <c r="D192" s="141" t="s">
        <v>127</v>
      </c>
      <c r="E192" s="142" t="s">
        <v>247</v>
      </c>
      <c r="F192" s="143" t="s">
        <v>248</v>
      </c>
      <c r="G192" s="144" t="s">
        <v>189</v>
      </c>
      <c r="H192" s="145">
        <v>2</v>
      </c>
      <c r="I192" s="146"/>
      <c r="J192" s="147">
        <f>ROUND(I192*H192,2)</f>
        <v>0</v>
      </c>
      <c r="K192" s="143" t="s">
        <v>198</v>
      </c>
      <c r="L192" s="34"/>
      <c r="M192" s="148" t="s">
        <v>1</v>
      </c>
      <c r="N192" s="149" t="s">
        <v>38</v>
      </c>
      <c r="O192" s="59"/>
      <c r="P192" s="150">
        <f>O192*H192</f>
        <v>0</v>
      </c>
      <c r="Q192" s="150">
        <v>0</v>
      </c>
      <c r="R192" s="150">
        <f>Q192*H192</f>
        <v>0</v>
      </c>
      <c r="S192" s="150">
        <v>7.2100000000000003E-3</v>
      </c>
      <c r="T192" s="151">
        <f>S192*H192</f>
        <v>1.4420000000000001E-2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2" t="s">
        <v>177</v>
      </c>
      <c r="AT192" s="152" t="s">
        <v>127</v>
      </c>
      <c r="AU192" s="152" t="s">
        <v>84</v>
      </c>
      <c r="AY192" s="18" t="s">
        <v>124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8" t="s">
        <v>78</v>
      </c>
      <c r="BK192" s="153">
        <f>ROUND(I192*H192,2)</f>
        <v>0</v>
      </c>
      <c r="BL192" s="18" t="s">
        <v>177</v>
      </c>
      <c r="BM192" s="152" t="s">
        <v>249</v>
      </c>
    </row>
    <row r="193" spans="1:65" s="13" customFormat="1" ht="11.25">
      <c r="B193" s="154"/>
      <c r="D193" s="155" t="s">
        <v>133</v>
      </c>
      <c r="E193" s="156" t="s">
        <v>1</v>
      </c>
      <c r="F193" s="157" t="s">
        <v>84</v>
      </c>
      <c r="H193" s="158">
        <v>2</v>
      </c>
      <c r="I193" s="159"/>
      <c r="L193" s="154"/>
      <c r="M193" s="160"/>
      <c r="N193" s="161"/>
      <c r="O193" s="161"/>
      <c r="P193" s="161"/>
      <c r="Q193" s="161"/>
      <c r="R193" s="161"/>
      <c r="S193" s="161"/>
      <c r="T193" s="162"/>
      <c r="AT193" s="156" t="s">
        <v>133</v>
      </c>
      <c r="AU193" s="156" t="s">
        <v>84</v>
      </c>
      <c r="AV193" s="13" t="s">
        <v>84</v>
      </c>
      <c r="AW193" s="13" t="s">
        <v>30</v>
      </c>
      <c r="AX193" s="13" t="s">
        <v>78</v>
      </c>
      <c r="AY193" s="156" t="s">
        <v>124</v>
      </c>
    </row>
    <row r="194" spans="1:65" s="2" customFormat="1" ht="16.5" customHeight="1">
      <c r="A194" s="33"/>
      <c r="B194" s="140"/>
      <c r="C194" s="141" t="s">
        <v>250</v>
      </c>
      <c r="D194" s="141" t="s">
        <v>127</v>
      </c>
      <c r="E194" s="142" t="s">
        <v>251</v>
      </c>
      <c r="F194" s="143" t="s">
        <v>252</v>
      </c>
      <c r="G194" s="144" t="s">
        <v>189</v>
      </c>
      <c r="H194" s="145">
        <v>12</v>
      </c>
      <c r="I194" s="146"/>
      <c r="J194" s="147">
        <f>ROUND(I194*H194,2)</f>
        <v>0</v>
      </c>
      <c r="K194" s="143" t="s">
        <v>198</v>
      </c>
      <c r="L194" s="34"/>
      <c r="M194" s="148" t="s">
        <v>1</v>
      </c>
      <c r="N194" s="149" t="s">
        <v>38</v>
      </c>
      <c r="O194" s="59"/>
      <c r="P194" s="150">
        <f>O194*H194</f>
        <v>0</v>
      </c>
      <c r="Q194" s="150">
        <v>0</v>
      </c>
      <c r="R194" s="150">
        <f>Q194*H194</f>
        <v>0</v>
      </c>
      <c r="S194" s="150">
        <v>7.62E-3</v>
      </c>
      <c r="T194" s="151">
        <f>S194*H194</f>
        <v>9.1439999999999994E-2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2" t="s">
        <v>177</v>
      </c>
      <c r="AT194" s="152" t="s">
        <v>127</v>
      </c>
      <c r="AU194" s="152" t="s">
        <v>84</v>
      </c>
      <c r="AY194" s="18" t="s">
        <v>124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8" t="s">
        <v>78</v>
      </c>
      <c r="BK194" s="153">
        <f>ROUND(I194*H194,2)</f>
        <v>0</v>
      </c>
      <c r="BL194" s="18" t="s">
        <v>177</v>
      </c>
      <c r="BM194" s="152" t="s">
        <v>253</v>
      </c>
    </row>
    <row r="195" spans="1:65" s="2" customFormat="1" ht="37.9" customHeight="1">
      <c r="A195" s="33"/>
      <c r="B195" s="140"/>
      <c r="C195" s="141" t="s">
        <v>254</v>
      </c>
      <c r="D195" s="141" t="s">
        <v>127</v>
      </c>
      <c r="E195" s="142" t="s">
        <v>255</v>
      </c>
      <c r="F195" s="143" t="s">
        <v>256</v>
      </c>
      <c r="G195" s="144" t="s">
        <v>189</v>
      </c>
      <c r="H195" s="145">
        <v>12</v>
      </c>
      <c r="I195" s="146"/>
      <c r="J195" s="147">
        <f>ROUND(I195*H195,2)</f>
        <v>0</v>
      </c>
      <c r="K195" s="143" t="s">
        <v>130</v>
      </c>
      <c r="L195" s="34"/>
      <c r="M195" s="148" t="s">
        <v>1</v>
      </c>
      <c r="N195" s="149" t="s">
        <v>38</v>
      </c>
      <c r="O195" s="59"/>
      <c r="P195" s="150">
        <f>O195*H195</f>
        <v>0</v>
      </c>
      <c r="Q195" s="150">
        <v>4.4999999999999999E-4</v>
      </c>
      <c r="R195" s="150">
        <f>Q195*H195</f>
        <v>5.4000000000000003E-3</v>
      </c>
      <c r="S195" s="150">
        <v>0</v>
      </c>
      <c r="T195" s="15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2" t="s">
        <v>177</v>
      </c>
      <c r="AT195" s="152" t="s">
        <v>127</v>
      </c>
      <c r="AU195" s="152" t="s">
        <v>84</v>
      </c>
      <c r="AY195" s="18" t="s">
        <v>124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18" t="s">
        <v>78</v>
      </c>
      <c r="BK195" s="153">
        <f>ROUND(I195*H195,2)</f>
        <v>0</v>
      </c>
      <c r="BL195" s="18" t="s">
        <v>177</v>
      </c>
      <c r="BM195" s="152" t="s">
        <v>257</v>
      </c>
    </row>
    <row r="196" spans="1:65" s="13" customFormat="1" ht="11.25">
      <c r="B196" s="154"/>
      <c r="D196" s="155" t="s">
        <v>133</v>
      </c>
      <c r="E196" s="156" t="s">
        <v>1</v>
      </c>
      <c r="F196" s="157" t="s">
        <v>8</v>
      </c>
      <c r="H196" s="158">
        <v>12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133</v>
      </c>
      <c r="AU196" s="156" t="s">
        <v>84</v>
      </c>
      <c r="AV196" s="13" t="s">
        <v>84</v>
      </c>
      <c r="AW196" s="13" t="s">
        <v>30</v>
      </c>
      <c r="AX196" s="13" t="s">
        <v>78</v>
      </c>
      <c r="AY196" s="156" t="s">
        <v>124</v>
      </c>
    </row>
    <row r="197" spans="1:65" s="2" customFormat="1" ht="37.9" customHeight="1">
      <c r="A197" s="33"/>
      <c r="B197" s="140"/>
      <c r="C197" s="172" t="s">
        <v>258</v>
      </c>
      <c r="D197" s="172" t="s">
        <v>195</v>
      </c>
      <c r="E197" s="173" t="s">
        <v>259</v>
      </c>
      <c r="F197" s="174" t="s">
        <v>260</v>
      </c>
      <c r="G197" s="175" t="s">
        <v>189</v>
      </c>
      <c r="H197" s="176">
        <v>12</v>
      </c>
      <c r="I197" s="177"/>
      <c r="J197" s="178">
        <f>ROUND(I197*H197,2)</f>
        <v>0</v>
      </c>
      <c r="K197" s="174" t="s">
        <v>198</v>
      </c>
      <c r="L197" s="179"/>
      <c r="M197" s="180" t="s">
        <v>1</v>
      </c>
      <c r="N197" s="181" t="s">
        <v>38</v>
      </c>
      <c r="O197" s="59"/>
      <c r="P197" s="150">
        <f>O197*H197</f>
        <v>0</v>
      </c>
      <c r="Q197" s="150">
        <v>1.6E-2</v>
      </c>
      <c r="R197" s="150">
        <f>Q197*H197</f>
        <v>0.192</v>
      </c>
      <c r="S197" s="150">
        <v>0</v>
      </c>
      <c r="T197" s="15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2" t="s">
        <v>199</v>
      </c>
      <c r="AT197" s="152" t="s">
        <v>195</v>
      </c>
      <c r="AU197" s="152" t="s">
        <v>84</v>
      </c>
      <c r="AY197" s="18" t="s">
        <v>124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8" t="s">
        <v>78</v>
      </c>
      <c r="BK197" s="153">
        <f>ROUND(I197*H197,2)</f>
        <v>0</v>
      </c>
      <c r="BL197" s="18" t="s">
        <v>177</v>
      </c>
      <c r="BM197" s="152" t="s">
        <v>261</v>
      </c>
    </row>
    <row r="198" spans="1:65" s="2" customFormat="1" ht="24.2" customHeight="1">
      <c r="A198" s="33"/>
      <c r="B198" s="140"/>
      <c r="C198" s="141" t="s">
        <v>262</v>
      </c>
      <c r="D198" s="141" t="s">
        <v>127</v>
      </c>
      <c r="E198" s="142" t="s">
        <v>263</v>
      </c>
      <c r="F198" s="143" t="s">
        <v>264</v>
      </c>
      <c r="G198" s="144" t="s">
        <v>189</v>
      </c>
      <c r="H198" s="145">
        <v>22</v>
      </c>
      <c r="I198" s="146"/>
      <c r="J198" s="147">
        <f>ROUND(I198*H198,2)</f>
        <v>0</v>
      </c>
      <c r="K198" s="143" t="s">
        <v>130</v>
      </c>
      <c r="L198" s="34"/>
      <c r="M198" s="148" t="s">
        <v>1</v>
      </c>
      <c r="N198" s="149" t="s">
        <v>38</v>
      </c>
      <c r="O198" s="59"/>
      <c r="P198" s="150">
        <f>O198*H198</f>
        <v>0</v>
      </c>
      <c r="Q198" s="150">
        <v>0</v>
      </c>
      <c r="R198" s="150">
        <f>Q198*H198</f>
        <v>0</v>
      </c>
      <c r="S198" s="150">
        <v>2.4E-2</v>
      </c>
      <c r="T198" s="151">
        <f>S198*H198</f>
        <v>0.52800000000000002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2" t="s">
        <v>177</v>
      </c>
      <c r="AT198" s="152" t="s">
        <v>127</v>
      </c>
      <c r="AU198" s="152" t="s">
        <v>84</v>
      </c>
      <c r="AY198" s="18" t="s">
        <v>124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8" t="s">
        <v>78</v>
      </c>
      <c r="BK198" s="153">
        <f>ROUND(I198*H198,2)</f>
        <v>0</v>
      </c>
      <c r="BL198" s="18" t="s">
        <v>177</v>
      </c>
      <c r="BM198" s="152" t="s">
        <v>265</v>
      </c>
    </row>
    <row r="199" spans="1:65" s="2" customFormat="1" ht="16.5" customHeight="1">
      <c r="A199" s="33"/>
      <c r="B199" s="140"/>
      <c r="C199" s="141" t="s">
        <v>266</v>
      </c>
      <c r="D199" s="141" t="s">
        <v>127</v>
      </c>
      <c r="E199" s="142" t="s">
        <v>267</v>
      </c>
      <c r="F199" s="143" t="s">
        <v>268</v>
      </c>
      <c r="G199" s="144" t="s">
        <v>269</v>
      </c>
      <c r="H199" s="145">
        <v>1</v>
      </c>
      <c r="I199" s="146"/>
      <c r="J199" s="147">
        <f>ROUND(I199*H199,2)</f>
        <v>0</v>
      </c>
      <c r="K199" s="143" t="s">
        <v>198</v>
      </c>
      <c r="L199" s="34"/>
      <c r="M199" s="148" t="s">
        <v>1</v>
      </c>
      <c r="N199" s="149" t="s">
        <v>38</v>
      </c>
      <c r="O199" s="59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2" t="s">
        <v>177</v>
      </c>
      <c r="AT199" s="152" t="s">
        <v>127</v>
      </c>
      <c r="AU199" s="152" t="s">
        <v>84</v>
      </c>
      <c r="AY199" s="18" t="s">
        <v>124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8" t="s">
        <v>78</v>
      </c>
      <c r="BK199" s="153">
        <f>ROUND(I199*H199,2)</f>
        <v>0</v>
      </c>
      <c r="BL199" s="18" t="s">
        <v>177</v>
      </c>
      <c r="BM199" s="152" t="s">
        <v>270</v>
      </c>
    </row>
    <row r="200" spans="1:65" s="13" customFormat="1" ht="11.25">
      <c r="B200" s="154"/>
      <c r="D200" s="155" t="s">
        <v>133</v>
      </c>
      <c r="E200" s="156" t="s">
        <v>1</v>
      </c>
      <c r="F200" s="157" t="s">
        <v>271</v>
      </c>
      <c r="H200" s="158">
        <v>1</v>
      </c>
      <c r="I200" s="159"/>
      <c r="L200" s="154"/>
      <c r="M200" s="160"/>
      <c r="N200" s="161"/>
      <c r="O200" s="161"/>
      <c r="P200" s="161"/>
      <c r="Q200" s="161"/>
      <c r="R200" s="161"/>
      <c r="S200" s="161"/>
      <c r="T200" s="162"/>
      <c r="AT200" s="156" t="s">
        <v>133</v>
      </c>
      <c r="AU200" s="156" t="s">
        <v>84</v>
      </c>
      <c r="AV200" s="13" t="s">
        <v>84</v>
      </c>
      <c r="AW200" s="13" t="s">
        <v>30</v>
      </c>
      <c r="AX200" s="13" t="s">
        <v>78</v>
      </c>
      <c r="AY200" s="156" t="s">
        <v>124</v>
      </c>
    </row>
    <row r="201" spans="1:65" s="2" customFormat="1" ht="24.2" customHeight="1">
      <c r="A201" s="33"/>
      <c r="B201" s="140"/>
      <c r="C201" s="172" t="s">
        <v>272</v>
      </c>
      <c r="D201" s="172" t="s">
        <v>195</v>
      </c>
      <c r="E201" s="173" t="s">
        <v>273</v>
      </c>
      <c r="F201" s="174" t="s">
        <v>274</v>
      </c>
      <c r="G201" s="175" t="s">
        <v>189</v>
      </c>
      <c r="H201" s="176">
        <v>1</v>
      </c>
      <c r="I201" s="177"/>
      <c r="J201" s="178">
        <f>ROUND(I201*H201,2)</f>
        <v>0</v>
      </c>
      <c r="K201" s="174" t="s">
        <v>198</v>
      </c>
      <c r="L201" s="179"/>
      <c r="M201" s="180" t="s">
        <v>1</v>
      </c>
      <c r="N201" s="181" t="s">
        <v>38</v>
      </c>
      <c r="O201" s="59"/>
      <c r="P201" s="150">
        <f>O201*H201</f>
        <v>0</v>
      </c>
      <c r="Q201" s="150">
        <v>2.8000000000000001E-2</v>
      </c>
      <c r="R201" s="150">
        <f>Q201*H201</f>
        <v>2.8000000000000001E-2</v>
      </c>
      <c r="S201" s="150">
        <v>0</v>
      </c>
      <c r="T201" s="15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2" t="s">
        <v>199</v>
      </c>
      <c r="AT201" s="152" t="s">
        <v>195</v>
      </c>
      <c r="AU201" s="152" t="s">
        <v>84</v>
      </c>
      <c r="AY201" s="18" t="s">
        <v>124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8" t="s">
        <v>78</v>
      </c>
      <c r="BK201" s="153">
        <f>ROUND(I201*H201,2)</f>
        <v>0</v>
      </c>
      <c r="BL201" s="18" t="s">
        <v>177</v>
      </c>
      <c r="BM201" s="152" t="s">
        <v>275</v>
      </c>
    </row>
    <row r="202" spans="1:65" s="2" customFormat="1" ht="37.9" customHeight="1">
      <c r="A202" s="33"/>
      <c r="B202" s="140"/>
      <c r="C202" s="141" t="s">
        <v>276</v>
      </c>
      <c r="D202" s="141" t="s">
        <v>127</v>
      </c>
      <c r="E202" s="142" t="s">
        <v>277</v>
      </c>
      <c r="F202" s="143" t="s">
        <v>278</v>
      </c>
      <c r="G202" s="144" t="s">
        <v>183</v>
      </c>
      <c r="H202" s="163"/>
      <c r="I202" s="146"/>
      <c r="J202" s="147">
        <f>ROUND(I202*H202,2)</f>
        <v>0</v>
      </c>
      <c r="K202" s="143" t="s">
        <v>130</v>
      </c>
      <c r="L202" s="34"/>
      <c r="M202" s="148" t="s">
        <v>1</v>
      </c>
      <c r="N202" s="149" t="s">
        <v>38</v>
      </c>
      <c r="O202" s="59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2" t="s">
        <v>177</v>
      </c>
      <c r="AT202" s="152" t="s">
        <v>127</v>
      </c>
      <c r="AU202" s="152" t="s">
        <v>84</v>
      </c>
      <c r="AY202" s="18" t="s">
        <v>124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8" t="s">
        <v>78</v>
      </c>
      <c r="BK202" s="153">
        <f>ROUND(I202*H202,2)</f>
        <v>0</v>
      </c>
      <c r="BL202" s="18" t="s">
        <v>177</v>
      </c>
      <c r="BM202" s="152" t="s">
        <v>279</v>
      </c>
    </row>
    <row r="203" spans="1:65" s="12" customFormat="1" ht="22.9" customHeight="1">
      <c r="B203" s="127"/>
      <c r="D203" s="128" t="s">
        <v>72</v>
      </c>
      <c r="E203" s="138" t="s">
        <v>280</v>
      </c>
      <c r="F203" s="138" t="s">
        <v>281</v>
      </c>
      <c r="I203" s="130"/>
      <c r="J203" s="139">
        <f>BK203</f>
        <v>0</v>
      </c>
      <c r="L203" s="127"/>
      <c r="M203" s="132"/>
      <c r="N203" s="133"/>
      <c r="O203" s="133"/>
      <c r="P203" s="134">
        <f>SUM(P204:P254)</f>
        <v>0</v>
      </c>
      <c r="Q203" s="133"/>
      <c r="R203" s="134">
        <f>SUM(R204:R254)</f>
        <v>1.1115330400000003</v>
      </c>
      <c r="S203" s="133"/>
      <c r="T203" s="135">
        <f>SUM(T204:T254)</f>
        <v>0</v>
      </c>
      <c r="AR203" s="128" t="s">
        <v>84</v>
      </c>
      <c r="AT203" s="136" t="s">
        <v>72</v>
      </c>
      <c r="AU203" s="136" t="s">
        <v>78</v>
      </c>
      <c r="AY203" s="128" t="s">
        <v>124</v>
      </c>
      <c r="BK203" s="137">
        <f>SUM(BK204:BK254)</f>
        <v>0</v>
      </c>
    </row>
    <row r="204" spans="1:65" s="2" customFormat="1" ht="16.5" customHeight="1">
      <c r="A204" s="33"/>
      <c r="B204" s="140"/>
      <c r="C204" s="141" t="s">
        <v>282</v>
      </c>
      <c r="D204" s="141" t="s">
        <v>127</v>
      </c>
      <c r="E204" s="142" t="s">
        <v>283</v>
      </c>
      <c r="F204" s="143" t="s">
        <v>284</v>
      </c>
      <c r="G204" s="144" t="s">
        <v>82</v>
      </c>
      <c r="H204" s="145">
        <v>124.05</v>
      </c>
      <c r="I204" s="146"/>
      <c r="J204" s="147">
        <f>ROUND(I204*H204,2)</f>
        <v>0</v>
      </c>
      <c r="K204" s="143" t="s">
        <v>130</v>
      </c>
      <c r="L204" s="34"/>
      <c r="M204" s="148" t="s">
        <v>1</v>
      </c>
      <c r="N204" s="149" t="s">
        <v>38</v>
      </c>
      <c r="O204" s="59"/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2" t="s">
        <v>177</v>
      </c>
      <c r="AT204" s="152" t="s">
        <v>127</v>
      </c>
      <c r="AU204" s="152" t="s">
        <v>84</v>
      </c>
      <c r="AY204" s="18" t="s">
        <v>124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8" t="s">
        <v>78</v>
      </c>
      <c r="BK204" s="153">
        <f>ROUND(I204*H204,2)</f>
        <v>0</v>
      </c>
      <c r="BL204" s="18" t="s">
        <v>177</v>
      </c>
      <c r="BM204" s="152" t="s">
        <v>285</v>
      </c>
    </row>
    <row r="205" spans="1:65" s="13" customFormat="1" ht="11.25">
      <c r="B205" s="154"/>
      <c r="D205" s="155" t="s">
        <v>133</v>
      </c>
      <c r="E205" s="156" t="s">
        <v>1</v>
      </c>
      <c r="F205" s="157" t="s">
        <v>140</v>
      </c>
      <c r="H205" s="158">
        <v>124.05</v>
      </c>
      <c r="I205" s="159"/>
      <c r="L205" s="154"/>
      <c r="M205" s="160"/>
      <c r="N205" s="161"/>
      <c r="O205" s="161"/>
      <c r="P205" s="161"/>
      <c r="Q205" s="161"/>
      <c r="R205" s="161"/>
      <c r="S205" s="161"/>
      <c r="T205" s="162"/>
      <c r="AT205" s="156" t="s">
        <v>133</v>
      </c>
      <c r="AU205" s="156" t="s">
        <v>84</v>
      </c>
      <c r="AV205" s="13" t="s">
        <v>84</v>
      </c>
      <c r="AW205" s="13" t="s">
        <v>30</v>
      </c>
      <c r="AX205" s="13" t="s">
        <v>78</v>
      </c>
      <c r="AY205" s="156" t="s">
        <v>124</v>
      </c>
    </row>
    <row r="206" spans="1:65" s="2" customFormat="1" ht="16.5" customHeight="1">
      <c r="A206" s="33"/>
      <c r="B206" s="140"/>
      <c r="C206" s="141" t="s">
        <v>286</v>
      </c>
      <c r="D206" s="141" t="s">
        <v>127</v>
      </c>
      <c r="E206" s="142" t="s">
        <v>287</v>
      </c>
      <c r="F206" s="143" t="s">
        <v>288</v>
      </c>
      <c r="G206" s="144" t="s">
        <v>82</v>
      </c>
      <c r="H206" s="145">
        <v>124.05</v>
      </c>
      <c r="I206" s="146"/>
      <c r="J206" s="147">
        <f>ROUND(I206*H206,2)</f>
        <v>0</v>
      </c>
      <c r="K206" s="143" t="s">
        <v>130</v>
      </c>
      <c r="L206" s="34"/>
      <c r="M206" s="148" t="s">
        <v>1</v>
      </c>
      <c r="N206" s="149" t="s">
        <v>38</v>
      </c>
      <c r="O206" s="59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2" t="s">
        <v>131</v>
      </c>
      <c r="AT206" s="152" t="s">
        <v>127</v>
      </c>
      <c r="AU206" s="152" t="s">
        <v>84</v>
      </c>
      <c r="AY206" s="18" t="s">
        <v>124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8" t="s">
        <v>78</v>
      </c>
      <c r="BK206" s="153">
        <f>ROUND(I206*H206,2)</f>
        <v>0</v>
      </c>
      <c r="BL206" s="18" t="s">
        <v>131</v>
      </c>
      <c r="BM206" s="152" t="s">
        <v>289</v>
      </c>
    </row>
    <row r="207" spans="1:65" s="15" customFormat="1" ht="11.25">
      <c r="B207" s="182"/>
      <c r="D207" s="155" t="s">
        <v>133</v>
      </c>
      <c r="E207" s="183" t="s">
        <v>1</v>
      </c>
      <c r="F207" s="184" t="s">
        <v>290</v>
      </c>
      <c r="H207" s="183" t="s">
        <v>1</v>
      </c>
      <c r="I207" s="185"/>
      <c r="L207" s="182"/>
      <c r="M207" s="186"/>
      <c r="N207" s="187"/>
      <c r="O207" s="187"/>
      <c r="P207" s="187"/>
      <c r="Q207" s="187"/>
      <c r="R207" s="187"/>
      <c r="S207" s="187"/>
      <c r="T207" s="188"/>
      <c r="AT207" s="183" t="s">
        <v>133</v>
      </c>
      <c r="AU207" s="183" t="s">
        <v>84</v>
      </c>
      <c r="AV207" s="15" t="s">
        <v>78</v>
      </c>
      <c r="AW207" s="15" t="s">
        <v>30</v>
      </c>
      <c r="AX207" s="15" t="s">
        <v>73</v>
      </c>
      <c r="AY207" s="183" t="s">
        <v>124</v>
      </c>
    </row>
    <row r="208" spans="1:65" s="13" customFormat="1" ht="11.25">
      <c r="B208" s="154"/>
      <c r="D208" s="155" t="s">
        <v>133</v>
      </c>
      <c r="E208" s="156" t="s">
        <v>1</v>
      </c>
      <c r="F208" s="157" t="s">
        <v>291</v>
      </c>
      <c r="H208" s="158">
        <v>9.85</v>
      </c>
      <c r="I208" s="159"/>
      <c r="L208" s="154"/>
      <c r="M208" s="160"/>
      <c r="N208" s="161"/>
      <c r="O208" s="161"/>
      <c r="P208" s="161"/>
      <c r="Q208" s="161"/>
      <c r="R208" s="161"/>
      <c r="S208" s="161"/>
      <c r="T208" s="162"/>
      <c r="AT208" s="156" t="s">
        <v>133</v>
      </c>
      <c r="AU208" s="156" t="s">
        <v>84</v>
      </c>
      <c r="AV208" s="13" t="s">
        <v>84</v>
      </c>
      <c r="AW208" s="13" t="s">
        <v>30</v>
      </c>
      <c r="AX208" s="13" t="s">
        <v>73</v>
      </c>
      <c r="AY208" s="156" t="s">
        <v>124</v>
      </c>
    </row>
    <row r="209" spans="1:65" s="13" customFormat="1" ht="11.25">
      <c r="B209" s="154"/>
      <c r="D209" s="155" t="s">
        <v>133</v>
      </c>
      <c r="E209" s="156" t="s">
        <v>1</v>
      </c>
      <c r="F209" s="157" t="s">
        <v>292</v>
      </c>
      <c r="H209" s="158">
        <v>14.2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133</v>
      </c>
      <c r="AU209" s="156" t="s">
        <v>84</v>
      </c>
      <c r="AV209" s="13" t="s">
        <v>84</v>
      </c>
      <c r="AW209" s="13" t="s">
        <v>30</v>
      </c>
      <c r="AX209" s="13" t="s">
        <v>73</v>
      </c>
      <c r="AY209" s="156" t="s">
        <v>124</v>
      </c>
    </row>
    <row r="210" spans="1:65" s="13" customFormat="1" ht="11.25">
      <c r="B210" s="154"/>
      <c r="D210" s="155" t="s">
        <v>133</v>
      </c>
      <c r="E210" s="156" t="s">
        <v>1</v>
      </c>
      <c r="F210" s="157" t="s">
        <v>293</v>
      </c>
      <c r="H210" s="158">
        <v>14.2</v>
      </c>
      <c r="I210" s="159"/>
      <c r="L210" s="154"/>
      <c r="M210" s="160"/>
      <c r="N210" s="161"/>
      <c r="O210" s="161"/>
      <c r="P210" s="161"/>
      <c r="Q210" s="161"/>
      <c r="R210" s="161"/>
      <c r="S210" s="161"/>
      <c r="T210" s="162"/>
      <c r="AT210" s="156" t="s">
        <v>133</v>
      </c>
      <c r="AU210" s="156" t="s">
        <v>84</v>
      </c>
      <c r="AV210" s="13" t="s">
        <v>84</v>
      </c>
      <c r="AW210" s="13" t="s">
        <v>30</v>
      </c>
      <c r="AX210" s="13" t="s">
        <v>73</v>
      </c>
      <c r="AY210" s="156" t="s">
        <v>124</v>
      </c>
    </row>
    <row r="211" spans="1:65" s="13" customFormat="1" ht="11.25">
      <c r="B211" s="154"/>
      <c r="D211" s="155" t="s">
        <v>133</v>
      </c>
      <c r="E211" s="156" t="s">
        <v>1</v>
      </c>
      <c r="F211" s="157" t="s">
        <v>294</v>
      </c>
      <c r="H211" s="158">
        <v>4.5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133</v>
      </c>
      <c r="AU211" s="156" t="s">
        <v>84</v>
      </c>
      <c r="AV211" s="13" t="s">
        <v>84</v>
      </c>
      <c r="AW211" s="13" t="s">
        <v>30</v>
      </c>
      <c r="AX211" s="13" t="s">
        <v>73</v>
      </c>
      <c r="AY211" s="156" t="s">
        <v>124</v>
      </c>
    </row>
    <row r="212" spans="1:65" s="13" customFormat="1" ht="11.25">
      <c r="B212" s="154"/>
      <c r="D212" s="155" t="s">
        <v>133</v>
      </c>
      <c r="E212" s="156" t="s">
        <v>1</v>
      </c>
      <c r="F212" s="157" t="s">
        <v>295</v>
      </c>
      <c r="H212" s="158">
        <v>2.6</v>
      </c>
      <c r="I212" s="159"/>
      <c r="L212" s="154"/>
      <c r="M212" s="160"/>
      <c r="N212" s="161"/>
      <c r="O212" s="161"/>
      <c r="P212" s="161"/>
      <c r="Q212" s="161"/>
      <c r="R212" s="161"/>
      <c r="S212" s="161"/>
      <c r="T212" s="162"/>
      <c r="AT212" s="156" t="s">
        <v>133</v>
      </c>
      <c r="AU212" s="156" t="s">
        <v>84</v>
      </c>
      <c r="AV212" s="13" t="s">
        <v>84</v>
      </c>
      <c r="AW212" s="13" t="s">
        <v>30</v>
      </c>
      <c r="AX212" s="13" t="s">
        <v>73</v>
      </c>
      <c r="AY212" s="156" t="s">
        <v>124</v>
      </c>
    </row>
    <row r="213" spans="1:65" s="13" customFormat="1" ht="11.25">
      <c r="B213" s="154"/>
      <c r="D213" s="155" t="s">
        <v>133</v>
      </c>
      <c r="E213" s="156" t="s">
        <v>1</v>
      </c>
      <c r="F213" s="157" t="s">
        <v>296</v>
      </c>
      <c r="H213" s="158">
        <v>4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133</v>
      </c>
      <c r="AU213" s="156" t="s">
        <v>84</v>
      </c>
      <c r="AV213" s="13" t="s">
        <v>84</v>
      </c>
      <c r="AW213" s="13" t="s">
        <v>30</v>
      </c>
      <c r="AX213" s="13" t="s">
        <v>73</v>
      </c>
      <c r="AY213" s="156" t="s">
        <v>124</v>
      </c>
    </row>
    <row r="214" spans="1:65" s="13" customFormat="1" ht="11.25">
      <c r="B214" s="154"/>
      <c r="D214" s="155" t="s">
        <v>133</v>
      </c>
      <c r="E214" s="156" t="s">
        <v>1</v>
      </c>
      <c r="F214" s="157" t="s">
        <v>297</v>
      </c>
      <c r="H214" s="158">
        <v>2.0499999999999998</v>
      </c>
      <c r="I214" s="159"/>
      <c r="L214" s="154"/>
      <c r="M214" s="160"/>
      <c r="N214" s="161"/>
      <c r="O214" s="161"/>
      <c r="P214" s="161"/>
      <c r="Q214" s="161"/>
      <c r="R214" s="161"/>
      <c r="S214" s="161"/>
      <c r="T214" s="162"/>
      <c r="AT214" s="156" t="s">
        <v>133</v>
      </c>
      <c r="AU214" s="156" t="s">
        <v>84</v>
      </c>
      <c r="AV214" s="13" t="s">
        <v>84</v>
      </c>
      <c r="AW214" s="13" t="s">
        <v>30</v>
      </c>
      <c r="AX214" s="13" t="s">
        <v>73</v>
      </c>
      <c r="AY214" s="156" t="s">
        <v>124</v>
      </c>
    </row>
    <row r="215" spans="1:65" s="13" customFormat="1" ht="11.25">
      <c r="B215" s="154"/>
      <c r="D215" s="155" t="s">
        <v>133</v>
      </c>
      <c r="E215" s="156" t="s">
        <v>1</v>
      </c>
      <c r="F215" s="157" t="s">
        <v>298</v>
      </c>
      <c r="H215" s="158">
        <v>5.85</v>
      </c>
      <c r="I215" s="159"/>
      <c r="L215" s="154"/>
      <c r="M215" s="160"/>
      <c r="N215" s="161"/>
      <c r="O215" s="161"/>
      <c r="P215" s="161"/>
      <c r="Q215" s="161"/>
      <c r="R215" s="161"/>
      <c r="S215" s="161"/>
      <c r="T215" s="162"/>
      <c r="AT215" s="156" t="s">
        <v>133</v>
      </c>
      <c r="AU215" s="156" t="s">
        <v>84</v>
      </c>
      <c r="AV215" s="13" t="s">
        <v>84</v>
      </c>
      <c r="AW215" s="13" t="s">
        <v>30</v>
      </c>
      <c r="AX215" s="13" t="s">
        <v>73</v>
      </c>
      <c r="AY215" s="156" t="s">
        <v>124</v>
      </c>
    </row>
    <row r="216" spans="1:65" s="13" customFormat="1" ht="11.25">
      <c r="B216" s="154"/>
      <c r="D216" s="155" t="s">
        <v>133</v>
      </c>
      <c r="E216" s="156" t="s">
        <v>1</v>
      </c>
      <c r="F216" s="157" t="s">
        <v>299</v>
      </c>
      <c r="H216" s="158">
        <v>2.2000000000000002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133</v>
      </c>
      <c r="AU216" s="156" t="s">
        <v>84</v>
      </c>
      <c r="AV216" s="13" t="s">
        <v>84</v>
      </c>
      <c r="AW216" s="13" t="s">
        <v>30</v>
      </c>
      <c r="AX216" s="13" t="s">
        <v>73</v>
      </c>
      <c r="AY216" s="156" t="s">
        <v>124</v>
      </c>
    </row>
    <row r="217" spans="1:65" s="16" customFormat="1" ht="11.25">
      <c r="B217" s="189"/>
      <c r="D217" s="155" t="s">
        <v>133</v>
      </c>
      <c r="E217" s="190" t="s">
        <v>85</v>
      </c>
      <c r="F217" s="191" t="s">
        <v>300</v>
      </c>
      <c r="H217" s="192">
        <v>59.45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133</v>
      </c>
      <c r="AU217" s="190" t="s">
        <v>84</v>
      </c>
      <c r="AV217" s="16" t="s">
        <v>141</v>
      </c>
      <c r="AW217" s="16" t="s">
        <v>30</v>
      </c>
      <c r="AX217" s="16" t="s">
        <v>73</v>
      </c>
      <c r="AY217" s="190" t="s">
        <v>124</v>
      </c>
    </row>
    <row r="218" spans="1:65" s="13" customFormat="1" ht="11.25">
      <c r="B218" s="154"/>
      <c r="D218" s="155" t="s">
        <v>133</v>
      </c>
      <c r="E218" s="156" t="s">
        <v>1</v>
      </c>
      <c r="F218" s="157" t="s">
        <v>83</v>
      </c>
      <c r="H218" s="158">
        <v>64.599999999999994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133</v>
      </c>
      <c r="AU218" s="156" t="s">
        <v>84</v>
      </c>
      <c r="AV218" s="13" t="s">
        <v>84</v>
      </c>
      <c r="AW218" s="13" t="s">
        <v>30</v>
      </c>
      <c r="AX218" s="13" t="s">
        <v>73</v>
      </c>
      <c r="AY218" s="156" t="s">
        <v>124</v>
      </c>
    </row>
    <row r="219" spans="1:65" s="16" customFormat="1" ht="11.25">
      <c r="B219" s="189"/>
      <c r="D219" s="155" t="s">
        <v>133</v>
      </c>
      <c r="E219" s="190" t="s">
        <v>80</v>
      </c>
      <c r="F219" s="191" t="s">
        <v>300</v>
      </c>
      <c r="H219" s="192">
        <v>64.599999999999994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133</v>
      </c>
      <c r="AU219" s="190" t="s">
        <v>84</v>
      </c>
      <c r="AV219" s="16" t="s">
        <v>141</v>
      </c>
      <c r="AW219" s="16" t="s">
        <v>30</v>
      </c>
      <c r="AX219" s="16" t="s">
        <v>73</v>
      </c>
      <c r="AY219" s="190" t="s">
        <v>124</v>
      </c>
    </row>
    <row r="220" spans="1:65" s="14" customFormat="1" ht="11.25">
      <c r="B220" s="164"/>
      <c r="D220" s="155" t="s">
        <v>133</v>
      </c>
      <c r="E220" s="165" t="s">
        <v>1</v>
      </c>
      <c r="F220" s="166" t="s">
        <v>193</v>
      </c>
      <c r="H220" s="167">
        <v>124.05</v>
      </c>
      <c r="I220" s="168"/>
      <c r="L220" s="164"/>
      <c r="M220" s="169"/>
      <c r="N220" s="170"/>
      <c r="O220" s="170"/>
      <c r="P220" s="170"/>
      <c r="Q220" s="170"/>
      <c r="R220" s="170"/>
      <c r="S220" s="170"/>
      <c r="T220" s="171"/>
      <c r="AT220" s="165" t="s">
        <v>133</v>
      </c>
      <c r="AU220" s="165" t="s">
        <v>84</v>
      </c>
      <c r="AV220" s="14" t="s">
        <v>131</v>
      </c>
      <c r="AW220" s="14" t="s">
        <v>30</v>
      </c>
      <c r="AX220" s="14" t="s">
        <v>78</v>
      </c>
      <c r="AY220" s="165" t="s">
        <v>124</v>
      </c>
    </row>
    <row r="221" spans="1:65" s="2" customFormat="1" ht="24.2" customHeight="1">
      <c r="A221" s="33"/>
      <c r="B221" s="140"/>
      <c r="C221" s="141" t="s">
        <v>199</v>
      </c>
      <c r="D221" s="141" t="s">
        <v>127</v>
      </c>
      <c r="E221" s="142" t="s">
        <v>301</v>
      </c>
      <c r="F221" s="143" t="s">
        <v>302</v>
      </c>
      <c r="G221" s="144" t="s">
        <v>82</v>
      </c>
      <c r="H221" s="145">
        <v>124.05</v>
      </c>
      <c r="I221" s="146"/>
      <c r="J221" s="147">
        <f>ROUND(I221*H221,2)</f>
        <v>0</v>
      </c>
      <c r="K221" s="143" t="s">
        <v>130</v>
      </c>
      <c r="L221" s="34"/>
      <c r="M221" s="148" t="s">
        <v>1</v>
      </c>
      <c r="N221" s="149" t="s">
        <v>38</v>
      </c>
      <c r="O221" s="59"/>
      <c r="P221" s="150">
        <f>O221*H221</f>
        <v>0</v>
      </c>
      <c r="Q221" s="150">
        <v>3.0000000000000001E-5</v>
      </c>
      <c r="R221" s="150">
        <f>Q221*H221</f>
        <v>3.7215E-3</v>
      </c>
      <c r="S221" s="150">
        <v>0</v>
      </c>
      <c r="T221" s="15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2" t="s">
        <v>177</v>
      </c>
      <c r="AT221" s="152" t="s">
        <v>127</v>
      </c>
      <c r="AU221" s="152" t="s">
        <v>84</v>
      </c>
      <c r="AY221" s="18" t="s">
        <v>124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8" t="s">
        <v>78</v>
      </c>
      <c r="BK221" s="153">
        <f>ROUND(I221*H221,2)</f>
        <v>0</v>
      </c>
      <c r="BL221" s="18" t="s">
        <v>177</v>
      </c>
      <c r="BM221" s="152" t="s">
        <v>303</v>
      </c>
    </row>
    <row r="222" spans="1:65" s="13" customFormat="1" ht="11.25">
      <c r="B222" s="154"/>
      <c r="D222" s="155" t="s">
        <v>133</v>
      </c>
      <c r="E222" s="156" t="s">
        <v>1</v>
      </c>
      <c r="F222" s="157" t="s">
        <v>140</v>
      </c>
      <c r="H222" s="158">
        <v>124.05</v>
      </c>
      <c r="I222" s="159"/>
      <c r="L222" s="154"/>
      <c r="M222" s="160"/>
      <c r="N222" s="161"/>
      <c r="O222" s="161"/>
      <c r="P222" s="161"/>
      <c r="Q222" s="161"/>
      <c r="R222" s="161"/>
      <c r="S222" s="161"/>
      <c r="T222" s="162"/>
      <c r="AT222" s="156" t="s">
        <v>133</v>
      </c>
      <c r="AU222" s="156" t="s">
        <v>84</v>
      </c>
      <c r="AV222" s="13" t="s">
        <v>84</v>
      </c>
      <c r="AW222" s="13" t="s">
        <v>30</v>
      </c>
      <c r="AX222" s="13" t="s">
        <v>78</v>
      </c>
      <c r="AY222" s="156" t="s">
        <v>124</v>
      </c>
    </row>
    <row r="223" spans="1:65" s="2" customFormat="1" ht="33" customHeight="1">
      <c r="A223" s="33"/>
      <c r="B223" s="140"/>
      <c r="C223" s="141" t="s">
        <v>304</v>
      </c>
      <c r="D223" s="141" t="s">
        <v>127</v>
      </c>
      <c r="E223" s="142" t="s">
        <v>305</v>
      </c>
      <c r="F223" s="143" t="s">
        <v>306</v>
      </c>
      <c r="G223" s="144" t="s">
        <v>82</v>
      </c>
      <c r="H223" s="145">
        <v>124.05</v>
      </c>
      <c r="I223" s="146"/>
      <c r="J223" s="147">
        <f>ROUND(I223*H223,2)</f>
        <v>0</v>
      </c>
      <c r="K223" s="143" t="s">
        <v>130</v>
      </c>
      <c r="L223" s="34"/>
      <c r="M223" s="148" t="s">
        <v>1</v>
      </c>
      <c r="N223" s="149" t="s">
        <v>38</v>
      </c>
      <c r="O223" s="59"/>
      <c r="P223" s="150">
        <f>O223*H223</f>
        <v>0</v>
      </c>
      <c r="Q223" s="150">
        <v>7.5799999999999999E-3</v>
      </c>
      <c r="R223" s="150">
        <f>Q223*H223</f>
        <v>0.940299</v>
      </c>
      <c r="S223" s="150">
        <v>0</v>
      </c>
      <c r="T223" s="15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2" t="s">
        <v>177</v>
      </c>
      <c r="AT223" s="152" t="s">
        <v>127</v>
      </c>
      <c r="AU223" s="152" t="s">
        <v>84</v>
      </c>
      <c r="AY223" s="18" t="s">
        <v>124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8" t="s">
        <v>78</v>
      </c>
      <c r="BK223" s="153">
        <f>ROUND(I223*H223,2)</f>
        <v>0</v>
      </c>
      <c r="BL223" s="18" t="s">
        <v>177</v>
      </c>
      <c r="BM223" s="152" t="s">
        <v>307</v>
      </c>
    </row>
    <row r="224" spans="1:65" s="13" customFormat="1" ht="11.25">
      <c r="B224" s="154"/>
      <c r="D224" s="155" t="s">
        <v>133</v>
      </c>
      <c r="E224" s="156" t="s">
        <v>1</v>
      </c>
      <c r="F224" s="157" t="s">
        <v>140</v>
      </c>
      <c r="H224" s="158">
        <v>124.05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133</v>
      </c>
      <c r="AU224" s="156" t="s">
        <v>84</v>
      </c>
      <c r="AV224" s="13" t="s">
        <v>84</v>
      </c>
      <c r="AW224" s="13" t="s">
        <v>30</v>
      </c>
      <c r="AX224" s="13" t="s">
        <v>78</v>
      </c>
      <c r="AY224" s="156" t="s">
        <v>124</v>
      </c>
    </row>
    <row r="225" spans="1:65" s="2" customFormat="1" ht="16.5" customHeight="1">
      <c r="A225" s="33"/>
      <c r="B225" s="140"/>
      <c r="C225" s="141" t="s">
        <v>308</v>
      </c>
      <c r="D225" s="141" t="s">
        <v>127</v>
      </c>
      <c r="E225" s="142" t="s">
        <v>309</v>
      </c>
      <c r="F225" s="143" t="s">
        <v>310</v>
      </c>
      <c r="G225" s="144" t="s">
        <v>311</v>
      </c>
      <c r="H225" s="145">
        <v>154.96</v>
      </c>
      <c r="I225" s="146"/>
      <c r="J225" s="147">
        <f>ROUND(I225*H225,2)</f>
        <v>0</v>
      </c>
      <c r="K225" s="143" t="s">
        <v>130</v>
      </c>
      <c r="L225" s="34"/>
      <c r="M225" s="148" t="s">
        <v>1</v>
      </c>
      <c r="N225" s="149" t="s">
        <v>38</v>
      </c>
      <c r="O225" s="59"/>
      <c r="P225" s="150">
        <f>O225*H225</f>
        <v>0</v>
      </c>
      <c r="Q225" s="150">
        <v>1.0000000000000001E-5</v>
      </c>
      <c r="R225" s="150">
        <f>Q225*H225</f>
        <v>1.5496000000000002E-3</v>
      </c>
      <c r="S225" s="150">
        <v>0</v>
      </c>
      <c r="T225" s="15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2" t="s">
        <v>177</v>
      </c>
      <c r="AT225" s="152" t="s">
        <v>127</v>
      </c>
      <c r="AU225" s="152" t="s">
        <v>84</v>
      </c>
      <c r="AY225" s="18" t="s">
        <v>124</v>
      </c>
      <c r="BE225" s="153">
        <f>IF(N225="základní",J225,0)</f>
        <v>0</v>
      </c>
      <c r="BF225" s="153">
        <f>IF(N225="snížená",J225,0)</f>
        <v>0</v>
      </c>
      <c r="BG225" s="153">
        <f>IF(N225="zákl. přenesená",J225,0)</f>
        <v>0</v>
      </c>
      <c r="BH225" s="153">
        <f>IF(N225="sníž. přenesená",J225,0)</f>
        <v>0</v>
      </c>
      <c r="BI225" s="153">
        <f>IF(N225="nulová",J225,0)</f>
        <v>0</v>
      </c>
      <c r="BJ225" s="18" t="s">
        <v>78</v>
      </c>
      <c r="BK225" s="153">
        <f>ROUND(I225*H225,2)</f>
        <v>0</v>
      </c>
      <c r="BL225" s="18" t="s">
        <v>177</v>
      </c>
      <c r="BM225" s="152" t="s">
        <v>312</v>
      </c>
    </row>
    <row r="226" spans="1:65" s="15" customFormat="1" ht="11.25">
      <c r="B226" s="182"/>
      <c r="D226" s="155" t="s">
        <v>133</v>
      </c>
      <c r="E226" s="183" t="s">
        <v>1</v>
      </c>
      <c r="F226" s="184" t="s">
        <v>313</v>
      </c>
      <c r="H226" s="183" t="s">
        <v>1</v>
      </c>
      <c r="I226" s="185"/>
      <c r="L226" s="182"/>
      <c r="M226" s="186"/>
      <c r="N226" s="187"/>
      <c r="O226" s="187"/>
      <c r="P226" s="187"/>
      <c r="Q226" s="187"/>
      <c r="R226" s="187"/>
      <c r="S226" s="187"/>
      <c r="T226" s="188"/>
      <c r="AT226" s="183" t="s">
        <v>133</v>
      </c>
      <c r="AU226" s="183" t="s">
        <v>84</v>
      </c>
      <c r="AV226" s="15" t="s">
        <v>78</v>
      </c>
      <c r="AW226" s="15" t="s">
        <v>30</v>
      </c>
      <c r="AX226" s="15" t="s">
        <v>73</v>
      </c>
      <c r="AY226" s="183" t="s">
        <v>124</v>
      </c>
    </row>
    <row r="227" spans="1:65" s="13" customFormat="1" ht="11.25">
      <c r="B227" s="154"/>
      <c r="D227" s="155" t="s">
        <v>133</v>
      </c>
      <c r="E227" s="156" t="s">
        <v>1</v>
      </c>
      <c r="F227" s="157" t="s">
        <v>314</v>
      </c>
      <c r="H227" s="158">
        <v>11.4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133</v>
      </c>
      <c r="AU227" s="156" t="s">
        <v>84</v>
      </c>
      <c r="AV227" s="13" t="s">
        <v>84</v>
      </c>
      <c r="AW227" s="13" t="s">
        <v>30</v>
      </c>
      <c r="AX227" s="13" t="s">
        <v>73</v>
      </c>
      <c r="AY227" s="156" t="s">
        <v>124</v>
      </c>
    </row>
    <row r="228" spans="1:65" s="13" customFormat="1" ht="11.25">
      <c r="B228" s="154"/>
      <c r="D228" s="155" t="s">
        <v>133</v>
      </c>
      <c r="E228" s="156" t="s">
        <v>1</v>
      </c>
      <c r="F228" s="157" t="s">
        <v>315</v>
      </c>
      <c r="H228" s="158">
        <v>14.8</v>
      </c>
      <c r="I228" s="159"/>
      <c r="L228" s="154"/>
      <c r="M228" s="160"/>
      <c r="N228" s="161"/>
      <c r="O228" s="161"/>
      <c r="P228" s="161"/>
      <c r="Q228" s="161"/>
      <c r="R228" s="161"/>
      <c r="S228" s="161"/>
      <c r="T228" s="162"/>
      <c r="AT228" s="156" t="s">
        <v>133</v>
      </c>
      <c r="AU228" s="156" t="s">
        <v>84</v>
      </c>
      <c r="AV228" s="13" t="s">
        <v>84</v>
      </c>
      <c r="AW228" s="13" t="s">
        <v>30</v>
      </c>
      <c r="AX228" s="13" t="s">
        <v>73</v>
      </c>
      <c r="AY228" s="156" t="s">
        <v>124</v>
      </c>
    </row>
    <row r="229" spans="1:65" s="13" customFormat="1" ht="11.25">
      <c r="B229" s="154"/>
      <c r="D229" s="155" t="s">
        <v>133</v>
      </c>
      <c r="E229" s="156" t="s">
        <v>1</v>
      </c>
      <c r="F229" s="157" t="s">
        <v>316</v>
      </c>
      <c r="H229" s="158">
        <v>16</v>
      </c>
      <c r="I229" s="159"/>
      <c r="L229" s="154"/>
      <c r="M229" s="160"/>
      <c r="N229" s="161"/>
      <c r="O229" s="161"/>
      <c r="P229" s="161"/>
      <c r="Q229" s="161"/>
      <c r="R229" s="161"/>
      <c r="S229" s="161"/>
      <c r="T229" s="162"/>
      <c r="AT229" s="156" t="s">
        <v>133</v>
      </c>
      <c r="AU229" s="156" t="s">
        <v>84</v>
      </c>
      <c r="AV229" s="13" t="s">
        <v>84</v>
      </c>
      <c r="AW229" s="13" t="s">
        <v>30</v>
      </c>
      <c r="AX229" s="13" t="s">
        <v>73</v>
      </c>
      <c r="AY229" s="156" t="s">
        <v>124</v>
      </c>
    </row>
    <row r="230" spans="1:65" s="13" customFormat="1" ht="11.25">
      <c r="B230" s="154"/>
      <c r="D230" s="155" t="s">
        <v>133</v>
      </c>
      <c r="E230" s="156" t="s">
        <v>1</v>
      </c>
      <c r="F230" s="157" t="s">
        <v>317</v>
      </c>
      <c r="H230" s="158">
        <v>8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133</v>
      </c>
      <c r="AU230" s="156" t="s">
        <v>84</v>
      </c>
      <c r="AV230" s="13" t="s">
        <v>84</v>
      </c>
      <c r="AW230" s="13" t="s">
        <v>30</v>
      </c>
      <c r="AX230" s="13" t="s">
        <v>73</v>
      </c>
      <c r="AY230" s="156" t="s">
        <v>124</v>
      </c>
    </row>
    <row r="231" spans="1:65" s="13" customFormat="1" ht="11.25">
      <c r="B231" s="154"/>
      <c r="D231" s="155" t="s">
        <v>133</v>
      </c>
      <c r="E231" s="156" t="s">
        <v>1</v>
      </c>
      <c r="F231" s="157" t="s">
        <v>318</v>
      </c>
      <c r="H231" s="158">
        <v>5.9</v>
      </c>
      <c r="I231" s="159"/>
      <c r="L231" s="154"/>
      <c r="M231" s="160"/>
      <c r="N231" s="161"/>
      <c r="O231" s="161"/>
      <c r="P231" s="161"/>
      <c r="Q231" s="161"/>
      <c r="R231" s="161"/>
      <c r="S231" s="161"/>
      <c r="T231" s="162"/>
      <c r="AT231" s="156" t="s">
        <v>133</v>
      </c>
      <c r="AU231" s="156" t="s">
        <v>84</v>
      </c>
      <c r="AV231" s="13" t="s">
        <v>84</v>
      </c>
      <c r="AW231" s="13" t="s">
        <v>30</v>
      </c>
      <c r="AX231" s="13" t="s">
        <v>73</v>
      </c>
      <c r="AY231" s="156" t="s">
        <v>124</v>
      </c>
    </row>
    <row r="232" spans="1:65" s="13" customFormat="1" ht="11.25">
      <c r="B232" s="154"/>
      <c r="D232" s="155" t="s">
        <v>133</v>
      </c>
      <c r="E232" s="156" t="s">
        <v>1</v>
      </c>
      <c r="F232" s="157" t="s">
        <v>319</v>
      </c>
      <c r="H232" s="158">
        <v>7.2</v>
      </c>
      <c r="I232" s="159"/>
      <c r="L232" s="154"/>
      <c r="M232" s="160"/>
      <c r="N232" s="161"/>
      <c r="O232" s="161"/>
      <c r="P232" s="161"/>
      <c r="Q232" s="161"/>
      <c r="R232" s="161"/>
      <c r="S232" s="161"/>
      <c r="T232" s="162"/>
      <c r="AT232" s="156" t="s">
        <v>133</v>
      </c>
      <c r="AU232" s="156" t="s">
        <v>84</v>
      </c>
      <c r="AV232" s="13" t="s">
        <v>84</v>
      </c>
      <c r="AW232" s="13" t="s">
        <v>30</v>
      </c>
      <c r="AX232" s="13" t="s">
        <v>73</v>
      </c>
      <c r="AY232" s="156" t="s">
        <v>124</v>
      </c>
    </row>
    <row r="233" spans="1:65" s="13" customFormat="1" ht="11.25">
      <c r="B233" s="154"/>
      <c r="D233" s="155" t="s">
        <v>133</v>
      </c>
      <c r="E233" s="156" t="s">
        <v>1</v>
      </c>
      <c r="F233" s="157" t="s">
        <v>320</v>
      </c>
      <c r="H233" s="158">
        <v>5.7</v>
      </c>
      <c r="I233" s="159"/>
      <c r="L233" s="154"/>
      <c r="M233" s="160"/>
      <c r="N233" s="161"/>
      <c r="O233" s="161"/>
      <c r="P233" s="161"/>
      <c r="Q233" s="161"/>
      <c r="R233" s="161"/>
      <c r="S233" s="161"/>
      <c r="T233" s="162"/>
      <c r="AT233" s="156" t="s">
        <v>133</v>
      </c>
      <c r="AU233" s="156" t="s">
        <v>84</v>
      </c>
      <c r="AV233" s="13" t="s">
        <v>84</v>
      </c>
      <c r="AW233" s="13" t="s">
        <v>30</v>
      </c>
      <c r="AX233" s="13" t="s">
        <v>73</v>
      </c>
      <c r="AY233" s="156" t="s">
        <v>124</v>
      </c>
    </row>
    <row r="234" spans="1:65" s="13" customFormat="1" ht="11.25">
      <c r="B234" s="154"/>
      <c r="D234" s="155" t="s">
        <v>133</v>
      </c>
      <c r="E234" s="156" t="s">
        <v>1</v>
      </c>
      <c r="F234" s="157" t="s">
        <v>321</v>
      </c>
      <c r="H234" s="158">
        <v>8.56</v>
      </c>
      <c r="I234" s="159"/>
      <c r="L234" s="154"/>
      <c r="M234" s="160"/>
      <c r="N234" s="161"/>
      <c r="O234" s="161"/>
      <c r="P234" s="161"/>
      <c r="Q234" s="161"/>
      <c r="R234" s="161"/>
      <c r="S234" s="161"/>
      <c r="T234" s="162"/>
      <c r="AT234" s="156" t="s">
        <v>133</v>
      </c>
      <c r="AU234" s="156" t="s">
        <v>84</v>
      </c>
      <c r="AV234" s="13" t="s">
        <v>84</v>
      </c>
      <c r="AW234" s="13" t="s">
        <v>30</v>
      </c>
      <c r="AX234" s="13" t="s">
        <v>73</v>
      </c>
      <c r="AY234" s="156" t="s">
        <v>124</v>
      </c>
    </row>
    <row r="235" spans="1:65" s="13" customFormat="1" ht="11.25">
      <c r="B235" s="154"/>
      <c r="D235" s="155" t="s">
        <v>133</v>
      </c>
      <c r="E235" s="156" t="s">
        <v>1</v>
      </c>
      <c r="F235" s="157" t="s">
        <v>322</v>
      </c>
      <c r="H235" s="158">
        <v>5.6</v>
      </c>
      <c r="I235" s="159"/>
      <c r="L235" s="154"/>
      <c r="M235" s="160"/>
      <c r="N235" s="161"/>
      <c r="O235" s="161"/>
      <c r="P235" s="161"/>
      <c r="Q235" s="161"/>
      <c r="R235" s="161"/>
      <c r="S235" s="161"/>
      <c r="T235" s="162"/>
      <c r="AT235" s="156" t="s">
        <v>133</v>
      </c>
      <c r="AU235" s="156" t="s">
        <v>84</v>
      </c>
      <c r="AV235" s="13" t="s">
        <v>84</v>
      </c>
      <c r="AW235" s="13" t="s">
        <v>30</v>
      </c>
      <c r="AX235" s="13" t="s">
        <v>73</v>
      </c>
      <c r="AY235" s="156" t="s">
        <v>124</v>
      </c>
    </row>
    <row r="236" spans="1:65" s="16" customFormat="1" ht="11.25">
      <c r="B236" s="189"/>
      <c r="D236" s="155" t="s">
        <v>133</v>
      </c>
      <c r="E236" s="190" t="s">
        <v>1</v>
      </c>
      <c r="F236" s="191" t="s">
        <v>300</v>
      </c>
      <c r="H236" s="192">
        <v>83.16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133</v>
      </c>
      <c r="AU236" s="190" t="s">
        <v>84</v>
      </c>
      <c r="AV236" s="16" t="s">
        <v>141</v>
      </c>
      <c r="AW236" s="16" t="s">
        <v>30</v>
      </c>
      <c r="AX236" s="16" t="s">
        <v>73</v>
      </c>
      <c r="AY236" s="190" t="s">
        <v>124</v>
      </c>
    </row>
    <row r="237" spans="1:65" s="13" customFormat="1" ht="11.25">
      <c r="B237" s="154"/>
      <c r="D237" s="155" t="s">
        <v>133</v>
      </c>
      <c r="E237" s="156" t="s">
        <v>1</v>
      </c>
      <c r="F237" s="157" t="s">
        <v>323</v>
      </c>
      <c r="H237" s="158">
        <v>19.8</v>
      </c>
      <c r="I237" s="159"/>
      <c r="L237" s="154"/>
      <c r="M237" s="160"/>
      <c r="N237" s="161"/>
      <c r="O237" s="161"/>
      <c r="P237" s="161"/>
      <c r="Q237" s="161"/>
      <c r="R237" s="161"/>
      <c r="S237" s="161"/>
      <c r="T237" s="162"/>
      <c r="AT237" s="156" t="s">
        <v>133</v>
      </c>
      <c r="AU237" s="156" t="s">
        <v>84</v>
      </c>
      <c r="AV237" s="13" t="s">
        <v>84</v>
      </c>
      <c r="AW237" s="13" t="s">
        <v>30</v>
      </c>
      <c r="AX237" s="13" t="s">
        <v>73</v>
      </c>
      <c r="AY237" s="156" t="s">
        <v>124</v>
      </c>
    </row>
    <row r="238" spans="1:65" s="13" customFormat="1" ht="11.25">
      <c r="B238" s="154"/>
      <c r="D238" s="155" t="s">
        <v>133</v>
      </c>
      <c r="E238" s="156" t="s">
        <v>1</v>
      </c>
      <c r="F238" s="157" t="s">
        <v>324</v>
      </c>
      <c r="H238" s="158">
        <v>12.34</v>
      </c>
      <c r="I238" s="159"/>
      <c r="L238" s="154"/>
      <c r="M238" s="160"/>
      <c r="N238" s="161"/>
      <c r="O238" s="161"/>
      <c r="P238" s="161"/>
      <c r="Q238" s="161"/>
      <c r="R238" s="161"/>
      <c r="S238" s="161"/>
      <c r="T238" s="162"/>
      <c r="AT238" s="156" t="s">
        <v>133</v>
      </c>
      <c r="AU238" s="156" t="s">
        <v>84</v>
      </c>
      <c r="AV238" s="13" t="s">
        <v>84</v>
      </c>
      <c r="AW238" s="13" t="s">
        <v>30</v>
      </c>
      <c r="AX238" s="13" t="s">
        <v>73</v>
      </c>
      <c r="AY238" s="156" t="s">
        <v>124</v>
      </c>
    </row>
    <row r="239" spans="1:65" s="13" customFormat="1" ht="11.25">
      <c r="B239" s="154"/>
      <c r="D239" s="155" t="s">
        <v>133</v>
      </c>
      <c r="E239" s="156" t="s">
        <v>1</v>
      </c>
      <c r="F239" s="157" t="s">
        <v>325</v>
      </c>
      <c r="H239" s="158">
        <v>10.199999999999999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133</v>
      </c>
      <c r="AU239" s="156" t="s">
        <v>84</v>
      </c>
      <c r="AV239" s="13" t="s">
        <v>84</v>
      </c>
      <c r="AW239" s="13" t="s">
        <v>30</v>
      </c>
      <c r="AX239" s="13" t="s">
        <v>73</v>
      </c>
      <c r="AY239" s="156" t="s">
        <v>124</v>
      </c>
    </row>
    <row r="240" spans="1:65" s="13" customFormat="1" ht="11.25">
      <c r="B240" s="154"/>
      <c r="D240" s="155" t="s">
        <v>133</v>
      </c>
      <c r="E240" s="156" t="s">
        <v>1</v>
      </c>
      <c r="F240" s="157" t="s">
        <v>326</v>
      </c>
      <c r="H240" s="158">
        <v>11.72</v>
      </c>
      <c r="I240" s="159"/>
      <c r="L240" s="154"/>
      <c r="M240" s="160"/>
      <c r="N240" s="161"/>
      <c r="O240" s="161"/>
      <c r="P240" s="161"/>
      <c r="Q240" s="161"/>
      <c r="R240" s="161"/>
      <c r="S240" s="161"/>
      <c r="T240" s="162"/>
      <c r="AT240" s="156" t="s">
        <v>133</v>
      </c>
      <c r="AU240" s="156" t="s">
        <v>84</v>
      </c>
      <c r="AV240" s="13" t="s">
        <v>84</v>
      </c>
      <c r="AW240" s="13" t="s">
        <v>30</v>
      </c>
      <c r="AX240" s="13" t="s">
        <v>73</v>
      </c>
      <c r="AY240" s="156" t="s">
        <v>124</v>
      </c>
    </row>
    <row r="241" spans="1:65" s="13" customFormat="1" ht="11.25">
      <c r="B241" s="154"/>
      <c r="D241" s="155" t="s">
        <v>133</v>
      </c>
      <c r="E241" s="156" t="s">
        <v>1</v>
      </c>
      <c r="F241" s="157" t="s">
        <v>327</v>
      </c>
      <c r="H241" s="158">
        <v>12.1</v>
      </c>
      <c r="I241" s="159"/>
      <c r="L241" s="154"/>
      <c r="M241" s="160"/>
      <c r="N241" s="161"/>
      <c r="O241" s="161"/>
      <c r="P241" s="161"/>
      <c r="Q241" s="161"/>
      <c r="R241" s="161"/>
      <c r="S241" s="161"/>
      <c r="T241" s="162"/>
      <c r="AT241" s="156" t="s">
        <v>133</v>
      </c>
      <c r="AU241" s="156" t="s">
        <v>84</v>
      </c>
      <c r="AV241" s="13" t="s">
        <v>84</v>
      </c>
      <c r="AW241" s="13" t="s">
        <v>30</v>
      </c>
      <c r="AX241" s="13" t="s">
        <v>73</v>
      </c>
      <c r="AY241" s="156" t="s">
        <v>124</v>
      </c>
    </row>
    <row r="242" spans="1:65" s="13" customFormat="1" ht="11.25">
      <c r="B242" s="154"/>
      <c r="D242" s="155" t="s">
        <v>133</v>
      </c>
      <c r="E242" s="156" t="s">
        <v>1</v>
      </c>
      <c r="F242" s="157" t="s">
        <v>328</v>
      </c>
      <c r="H242" s="158">
        <v>5.64</v>
      </c>
      <c r="I242" s="159"/>
      <c r="L242" s="154"/>
      <c r="M242" s="160"/>
      <c r="N242" s="161"/>
      <c r="O242" s="161"/>
      <c r="P242" s="161"/>
      <c r="Q242" s="161"/>
      <c r="R242" s="161"/>
      <c r="S242" s="161"/>
      <c r="T242" s="162"/>
      <c r="AT242" s="156" t="s">
        <v>133</v>
      </c>
      <c r="AU242" s="156" t="s">
        <v>84</v>
      </c>
      <c r="AV242" s="13" t="s">
        <v>84</v>
      </c>
      <c r="AW242" s="13" t="s">
        <v>30</v>
      </c>
      <c r="AX242" s="13" t="s">
        <v>73</v>
      </c>
      <c r="AY242" s="156" t="s">
        <v>124</v>
      </c>
    </row>
    <row r="243" spans="1:65" s="16" customFormat="1" ht="11.25">
      <c r="B243" s="189"/>
      <c r="D243" s="155" t="s">
        <v>133</v>
      </c>
      <c r="E243" s="190" t="s">
        <v>1</v>
      </c>
      <c r="F243" s="191" t="s">
        <v>300</v>
      </c>
      <c r="H243" s="192">
        <v>71.8</v>
      </c>
      <c r="I243" s="193"/>
      <c r="L243" s="189"/>
      <c r="M243" s="194"/>
      <c r="N243" s="195"/>
      <c r="O243" s="195"/>
      <c r="P243" s="195"/>
      <c r="Q243" s="195"/>
      <c r="R243" s="195"/>
      <c r="S243" s="195"/>
      <c r="T243" s="196"/>
      <c r="AT243" s="190" t="s">
        <v>133</v>
      </c>
      <c r="AU243" s="190" t="s">
        <v>84</v>
      </c>
      <c r="AV243" s="16" t="s">
        <v>141</v>
      </c>
      <c r="AW243" s="16" t="s">
        <v>30</v>
      </c>
      <c r="AX243" s="16" t="s">
        <v>73</v>
      </c>
      <c r="AY243" s="190" t="s">
        <v>124</v>
      </c>
    </row>
    <row r="244" spans="1:65" s="14" customFormat="1" ht="11.25">
      <c r="B244" s="164"/>
      <c r="D244" s="155" t="s">
        <v>133</v>
      </c>
      <c r="E244" s="165" t="s">
        <v>1</v>
      </c>
      <c r="F244" s="166" t="s">
        <v>193</v>
      </c>
      <c r="H244" s="167">
        <v>154.96</v>
      </c>
      <c r="I244" s="168"/>
      <c r="L244" s="164"/>
      <c r="M244" s="169"/>
      <c r="N244" s="170"/>
      <c r="O244" s="170"/>
      <c r="P244" s="170"/>
      <c r="Q244" s="170"/>
      <c r="R244" s="170"/>
      <c r="S244" s="170"/>
      <c r="T244" s="171"/>
      <c r="AT244" s="165" t="s">
        <v>133</v>
      </c>
      <c r="AU244" s="165" t="s">
        <v>84</v>
      </c>
      <c r="AV244" s="14" t="s">
        <v>131</v>
      </c>
      <c r="AW244" s="14" t="s">
        <v>30</v>
      </c>
      <c r="AX244" s="14" t="s">
        <v>78</v>
      </c>
      <c r="AY244" s="165" t="s">
        <v>124</v>
      </c>
    </row>
    <row r="245" spans="1:65" s="2" customFormat="1" ht="37.9" customHeight="1">
      <c r="A245" s="33"/>
      <c r="B245" s="140"/>
      <c r="C245" s="172" t="s">
        <v>329</v>
      </c>
      <c r="D245" s="172" t="s">
        <v>195</v>
      </c>
      <c r="E245" s="173" t="s">
        <v>330</v>
      </c>
      <c r="F245" s="174" t="s">
        <v>331</v>
      </c>
      <c r="G245" s="175" t="s">
        <v>311</v>
      </c>
      <c r="H245" s="176">
        <v>170.45599999999999</v>
      </c>
      <c r="I245" s="177"/>
      <c r="J245" s="178">
        <f>ROUND(I245*H245,2)</f>
        <v>0</v>
      </c>
      <c r="K245" s="174" t="s">
        <v>198</v>
      </c>
      <c r="L245" s="179"/>
      <c r="M245" s="180" t="s">
        <v>1</v>
      </c>
      <c r="N245" s="181" t="s">
        <v>38</v>
      </c>
      <c r="O245" s="59"/>
      <c r="P245" s="150">
        <f>O245*H245</f>
        <v>0</v>
      </c>
      <c r="Q245" s="150">
        <v>1.9000000000000001E-4</v>
      </c>
      <c r="R245" s="150">
        <f>Q245*H245</f>
        <v>3.2386640000000001E-2</v>
      </c>
      <c r="S245" s="150">
        <v>0</v>
      </c>
      <c r="T245" s="15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2" t="s">
        <v>199</v>
      </c>
      <c r="AT245" s="152" t="s">
        <v>195</v>
      </c>
      <c r="AU245" s="152" t="s">
        <v>84</v>
      </c>
      <c r="AY245" s="18" t="s">
        <v>124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8" t="s">
        <v>78</v>
      </c>
      <c r="BK245" s="153">
        <f>ROUND(I245*H245,2)</f>
        <v>0</v>
      </c>
      <c r="BL245" s="18" t="s">
        <v>177</v>
      </c>
      <c r="BM245" s="152" t="s">
        <v>332</v>
      </c>
    </row>
    <row r="246" spans="1:65" s="13" customFormat="1" ht="11.25">
      <c r="B246" s="154"/>
      <c r="D246" s="155" t="s">
        <v>133</v>
      </c>
      <c r="F246" s="157" t="s">
        <v>333</v>
      </c>
      <c r="H246" s="158">
        <v>170.45599999999999</v>
      </c>
      <c r="I246" s="159"/>
      <c r="L246" s="154"/>
      <c r="M246" s="160"/>
      <c r="N246" s="161"/>
      <c r="O246" s="161"/>
      <c r="P246" s="161"/>
      <c r="Q246" s="161"/>
      <c r="R246" s="161"/>
      <c r="S246" s="161"/>
      <c r="T246" s="162"/>
      <c r="AT246" s="156" t="s">
        <v>133</v>
      </c>
      <c r="AU246" s="156" t="s">
        <v>84</v>
      </c>
      <c r="AV246" s="13" t="s">
        <v>84</v>
      </c>
      <c r="AW246" s="13" t="s">
        <v>3</v>
      </c>
      <c r="AX246" s="13" t="s">
        <v>78</v>
      </c>
      <c r="AY246" s="156" t="s">
        <v>124</v>
      </c>
    </row>
    <row r="247" spans="1:65" s="2" customFormat="1" ht="24.2" customHeight="1">
      <c r="A247" s="33"/>
      <c r="B247" s="140"/>
      <c r="C247" s="141" t="s">
        <v>334</v>
      </c>
      <c r="D247" s="141" t="s">
        <v>127</v>
      </c>
      <c r="E247" s="142" t="s">
        <v>335</v>
      </c>
      <c r="F247" s="143" t="s">
        <v>336</v>
      </c>
      <c r="G247" s="144" t="s">
        <v>311</v>
      </c>
      <c r="H247" s="145">
        <v>154.96</v>
      </c>
      <c r="I247" s="146"/>
      <c r="J247" s="147">
        <f>ROUND(I247*H247,2)</f>
        <v>0</v>
      </c>
      <c r="K247" s="143" t="s">
        <v>130</v>
      </c>
      <c r="L247" s="34"/>
      <c r="M247" s="148" t="s">
        <v>1</v>
      </c>
      <c r="N247" s="149" t="s">
        <v>38</v>
      </c>
      <c r="O247" s="59"/>
      <c r="P247" s="150">
        <f>O247*H247</f>
        <v>0</v>
      </c>
      <c r="Q247" s="150">
        <v>3.0000000000000001E-5</v>
      </c>
      <c r="R247" s="150">
        <f>Q247*H247</f>
        <v>4.6488000000000007E-3</v>
      </c>
      <c r="S247" s="150">
        <v>0</v>
      </c>
      <c r="T247" s="15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2" t="s">
        <v>177</v>
      </c>
      <c r="AT247" s="152" t="s">
        <v>127</v>
      </c>
      <c r="AU247" s="152" t="s">
        <v>84</v>
      </c>
      <c r="AY247" s="18" t="s">
        <v>124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8" t="s">
        <v>78</v>
      </c>
      <c r="BK247" s="153">
        <f>ROUND(I247*H247,2)</f>
        <v>0</v>
      </c>
      <c r="BL247" s="18" t="s">
        <v>177</v>
      </c>
      <c r="BM247" s="152" t="s">
        <v>337</v>
      </c>
    </row>
    <row r="248" spans="1:65" s="13" customFormat="1" ht="11.25">
      <c r="B248" s="154"/>
      <c r="D248" s="155" t="s">
        <v>133</v>
      </c>
      <c r="E248" s="156" t="s">
        <v>1</v>
      </c>
      <c r="F248" s="157" t="s">
        <v>338</v>
      </c>
      <c r="H248" s="158">
        <v>154.96</v>
      </c>
      <c r="I248" s="159"/>
      <c r="L248" s="154"/>
      <c r="M248" s="160"/>
      <c r="N248" s="161"/>
      <c r="O248" s="161"/>
      <c r="P248" s="161"/>
      <c r="Q248" s="161"/>
      <c r="R248" s="161"/>
      <c r="S248" s="161"/>
      <c r="T248" s="162"/>
      <c r="AT248" s="156" t="s">
        <v>133</v>
      </c>
      <c r="AU248" s="156" t="s">
        <v>84</v>
      </c>
      <c r="AV248" s="13" t="s">
        <v>84</v>
      </c>
      <c r="AW248" s="13" t="s">
        <v>30</v>
      </c>
      <c r="AX248" s="13" t="s">
        <v>78</v>
      </c>
      <c r="AY248" s="156" t="s">
        <v>124</v>
      </c>
    </row>
    <row r="249" spans="1:65" s="2" customFormat="1" ht="24.2" customHeight="1">
      <c r="A249" s="33"/>
      <c r="B249" s="140"/>
      <c r="C249" s="141" t="s">
        <v>339</v>
      </c>
      <c r="D249" s="141" t="s">
        <v>127</v>
      </c>
      <c r="E249" s="142" t="s">
        <v>340</v>
      </c>
      <c r="F249" s="143" t="s">
        <v>341</v>
      </c>
      <c r="G249" s="144" t="s">
        <v>82</v>
      </c>
      <c r="H249" s="145">
        <v>124.05</v>
      </c>
      <c r="I249" s="146"/>
      <c r="J249" s="147">
        <f>ROUND(I249*H249,2)</f>
        <v>0</v>
      </c>
      <c r="K249" s="143" t="s">
        <v>130</v>
      </c>
      <c r="L249" s="34"/>
      <c r="M249" s="148" t="s">
        <v>1</v>
      </c>
      <c r="N249" s="149" t="s">
        <v>38</v>
      </c>
      <c r="O249" s="59"/>
      <c r="P249" s="150">
        <f>O249*H249</f>
        <v>0</v>
      </c>
      <c r="Q249" s="150">
        <v>4.0000000000000002E-4</v>
      </c>
      <c r="R249" s="150">
        <f>Q249*H249</f>
        <v>4.9620000000000004E-2</v>
      </c>
      <c r="S249" s="150">
        <v>0</v>
      </c>
      <c r="T249" s="15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2" t="s">
        <v>177</v>
      </c>
      <c r="AT249" s="152" t="s">
        <v>127</v>
      </c>
      <c r="AU249" s="152" t="s">
        <v>84</v>
      </c>
      <c r="AY249" s="18" t="s">
        <v>124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8" t="s">
        <v>78</v>
      </c>
      <c r="BK249" s="153">
        <f>ROUND(I249*H249,2)</f>
        <v>0</v>
      </c>
      <c r="BL249" s="18" t="s">
        <v>177</v>
      </c>
      <c r="BM249" s="152" t="s">
        <v>342</v>
      </c>
    </row>
    <row r="250" spans="1:65" s="13" customFormat="1" ht="11.25">
      <c r="B250" s="154"/>
      <c r="D250" s="155" t="s">
        <v>133</v>
      </c>
      <c r="E250" s="156" t="s">
        <v>1</v>
      </c>
      <c r="F250" s="157" t="s">
        <v>140</v>
      </c>
      <c r="H250" s="158">
        <v>124.05</v>
      </c>
      <c r="I250" s="159"/>
      <c r="L250" s="154"/>
      <c r="M250" s="160"/>
      <c r="N250" s="161"/>
      <c r="O250" s="161"/>
      <c r="P250" s="161"/>
      <c r="Q250" s="161"/>
      <c r="R250" s="161"/>
      <c r="S250" s="161"/>
      <c r="T250" s="162"/>
      <c r="AT250" s="156" t="s">
        <v>133</v>
      </c>
      <c r="AU250" s="156" t="s">
        <v>84</v>
      </c>
      <c r="AV250" s="13" t="s">
        <v>84</v>
      </c>
      <c r="AW250" s="13" t="s">
        <v>30</v>
      </c>
      <c r="AX250" s="13" t="s">
        <v>78</v>
      </c>
      <c r="AY250" s="156" t="s">
        <v>124</v>
      </c>
    </row>
    <row r="251" spans="1:65" s="2" customFormat="1" ht="33" customHeight="1">
      <c r="A251" s="33"/>
      <c r="B251" s="140"/>
      <c r="C251" s="141" t="s">
        <v>343</v>
      </c>
      <c r="D251" s="141" t="s">
        <v>127</v>
      </c>
      <c r="E251" s="142" t="s">
        <v>344</v>
      </c>
      <c r="F251" s="143" t="s">
        <v>345</v>
      </c>
      <c r="G251" s="144" t="s">
        <v>82</v>
      </c>
      <c r="H251" s="145">
        <v>158.61500000000001</v>
      </c>
      <c r="I251" s="146"/>
      <c r="J251" s="147">
        <f>ROUND(I251*H251,2)</f>
        <v>0</v>
      </c>
      <c r="K251" s="143" t="s">
        <v>198</v>
      </c>
      <c r="L251" s="34"/>
      <c r="M251" s="148" t="s">
        <v>1</v>
      </c>
      <c r="N251" s="149" t="s">
        <v>38</v>
      </c>
      <c r="O251" s="59"/>
      <c r="P251" s="150">
        <f>O251*H251</f>
        <v>0</v>
      </c>
      <c r="Q251" s="150">
        <v>5.0000000000000001E-4</v>
      </c>
      <c r="R251" s="150">
        <f>Q251*H251</f>
        <v>7.9307500000000003E-2</v>
      </c>
      <c r="S251" s="150">
        <v>0</v>
      </c>
      <c r="T251" s="15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2" t="s">
        <v>177</v>
      </c>
      <c r="AT251" s="152" t="s">
        <v>127</v>
      </c>
      <c r="AU251" s="152" t="s">
        <v>84</v>
      </c>
      <c r="AY251" s="18" t="s">
        <v>124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8" t="s">
        <v>78</v>
      </c>
      <c r="BK251" s="153">
        <f>ROUND(I251*H251,2)</f>
        <v>0</v>
      </c>
      <c r="BL251" s="18" t="s">
        <v>177</v>
      </c>
      <c r="BM251" s="152" t="s">
        <v>346</v>
      </c>
    </row>
    <row r="252" spans="1:65" s="13" customFormat="1" ht="11.25">
      <c r="B252" s="154"/>
      <c r="D252" s="155" t="s">
        <v>133</v>
      </c>
      <c r="E252" s="156" t="s">
        <v>1</v>
      </c>
      <c r="F252" s="157" t="s">
        <v>347</v>
      </c>
      <c r="H252" s="158">
        <v>144.19499999999999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133</v>
      </c>
      <c r="AU252" s="156" t="s">
        <v>84</v>
      </c>
      <c r="AV252" s="13" t="s">
        <v>84</v>
      </c>
      <c r="AW252" s="13" t="s">
        <v>30</v>
      </c>
      <c r="AX252" s="13" t="s">
        <v>78</v>
      </c>
      <c r="AY252" s="156" t="s">
        <v>124</v>
      </c>
    </row>
    <row r="253" spans="1:65" s="13" customFormat="1" ht="11.25">
      <c r="B253" s="154"/>
      <c r="D253" s="155" t="s">
        <v>133</v>
      </c>
      <c r="F253" s="157" t="s">
        <v>348</v>
      </c>
      <c r="H253" s="158">
        <v>158.61500000000001</v>
      </c>
      <c r="I253" s="159"/>
      <c r="L253" s="154"/>
      <c r="M253" s="160"/>
      <c r="N253" s="161"/>
      <c r="O253" s="161"/>
      <c r="P253" s="161"/>
      <c r="Q253" s="161"/>
      <c r="R253" s="161"/>
      <c r="S253" s="161"/>
      <c r="T253" s="162"/>
      <c r="AT253" s="156" t="s">
        <v>133</v>
      </c>
      <c r="AU253" s="156" t="s">
        <v>84</v>
      </c>
      <c r="AV253" s="13" t="s">
        <v>84</v>
      </c>
      <c r="AW253" s="13" t="s">
        <v>3</v>
      </c>
      <c r="AX253" s="13" t="s">
        <v>78</v>
      </c>
      <c r="AY253" s="156" t="s">
        <v>124</v>
      </c>
    </row>
    <row r="254" spans="1:65" s="2" customFormat="1" ht="44.25" customHeight="1">
      <c r="A254" s="33"/>
      <c r="B254" s="140"/>
      <c r="C254" s="141" t="s">
        <v>349</v>
      </c>
      <c r="D254" s="141" t="s">
        <v>127</v>
      </c>
      <c r="E254" s="142" t="s">
        <v>350</v>
      </c>
      <c r="F254" s="143" t="s">
        <v>351</v>
      </c>
      <c r="G254" s="144" t="s">
        <v>183</v>
      </c>
      <c r="H254" s="163"/>
      <c r="I254" s="146"/>
      <c r="J254" s="147">
        <f>ROUND(I254*H254,2)</f>
        <v>0</v>
      </c>
      <c r="K254" s="143" t="s">
        <v>130</v>
      </c>
      <c r="L254" s="34"/>
      <c r="M254" s="148" t="s">
        <v>1</v>
      </c>
      <c r="N254" s="149" t="s">
        <v>38</v>
      </c>
      <c r="O254" s="59"/>
      <c r="P254" s="150">
        <f>O254*H254</f>
        <v>0</v>
      </c>
      <c r="Q254" s="150">
        <v>0</v>
      </c>
      <c r="R254" s="150">
        <f>Q254*H254</f>
        <v>0</v>
      </c>
      <c r="S254" s="150">
        <v>0</v>
      </c>
      <c r="T254" s="15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2" t="s">
        <v>177</v>
      </c>
      <c r="AT254" s="152" t="s">
        <v>127</v>
      </c>
      <c r="AU254" s="152" t="s">
        <v>84</v>
      </c>
      <c r="AY254" s="18" t="s">
        <v>124</v>
      </c>
      <c r="BE254" s="153">
        <f>IF(N254="základní",J254,0)</f>
        <v>0</v>
      </c>
      <c r="BF254" s="153">
        <f>IF(N254="snížená",J254,0)</f>
        <v>0</v>
      </c>
      <c r="BG254" s="153">
        <f>IF(N254="zákl. přenesená",J254,0)</f>
        <v>0</v>
      </c>
      <c r="BH254" s="153">
        <f>IF(N254="sníž. přenesená",J254,0)</f>
        <v>0</v>
      </c>
      <c r="BI254" s="153">
        <f>IF(N254="nulová",J254,0)</f>
        <v>0</v>
      </c>
      <c r="BJ254" s="18" t="s">
        <v>78</v>
      </c>
      <c r="BK254" s="153">
        <f>ROUND(I254*H254,2)</f>
        <v>0</v>
      </c>
      <c r="BL254" s="18" t="s">
        <v>177</v>
      </c>
      <c r="BM254" s="152" t="s">
        <v>352</v>
      </c>
    </row>
    <row r="255" spans="1:65" s="12" customFormat="1" ht="22.9" customHeight="1">
      <c r="B255" s="127"/>
      <c r="D255" s="128" t="s">
        <v>72</v>
      </c>
      <c r="E255" s="138" t="s">
        <v>353</v>
      </c>
      <c r="F255" s="138" t="s">
        <v>354</v>
      </c>
      <c r="I255" s="130"/>
      <c r="J255" s="139">
        <f>BK255</f>
        <v>0</v>
      </c>
      <c r="L255" s="127"/>
      <c r="M255" s="132"/>
      <c r="N255" s="133"/>
      <c r="O255" s="133"/>
      <c r="P255" s="134">
        <f>SUM(P256:P261)</f>
        <v>0</v>
      </c>
      <c r="Q255" s="133"/>
      <c r="R255" s="134">
        <f>SUM(R256:R261)</f>
        <v>4.1533800000000003E-2</v>
      </c>
      <c r="S255" s="133"/>
      <c r="T255" s="135">
        <f>SUM(T256:T261)</f>
        <v>6.2831999999999999E-2</v>
      </c>
      <c r="AR255" s="128" t="s">
        <v>84</v>
      </c>
      <c r="AT255" s="136" t="s">
        <v>72</v>
      </c>
      <c r="AU255" s="136" t="s">
        <v>78</v>
      </c>
      <c r="AY255" s="128" t="s">
        <v>124</v>
      </c>
      <c r="BK255" s="137">
        <f>SUM(BK256:BK261)</f>
        <v>0</v>
      </c>
    </row>
    <row r="256" spans="1:65" s="2" customFormat="1" ht="24.2" customHeight="1">
      <c r="A256" s="33"/>
      <c r="B256" s="140"/>
      <c r="C256" s="141" t="s">
        <v>355</v>
      </c>
      <c r="D256" s="141" t="s">
        <v>127</v>
      </c>
      <c r="E256" s="142" t="s">
        <v>356</v>
      </c>
      <c r="F256" s="143" t="s">
        <v>357</v>
      </c>
      <c r="G256" s="144" t="s">
        <v>82</v>
      </c>
      <c r="H256" s="145">
        <v>2.31</v>
      </c>
      <c r="I256" s="146"/>
      <c r="J256" s="147">
        <f>ROUND(I256*H256,2)</f>
        <v>0</v>
      </c>
      <c r="K256" s="143" t="s">
        <v>130</v>
      </c>
      <c r="L256" s="34"/>
      <c r="M256" s="148" t="s">
        <v>1</v>
      </c>
      <c r="N256" s="149" t="s">
        <v>38</v>
      </c>
      <c r="O256" s="59"/>
      <c r="P256" s="150">
        <f>O256*H256</f>
        <v>0</v>
      </c>
      <c r="Q256" s="150">
        <v>0</v>
      </c>
      <c r="R256" s="150">
        <f>Q256*H256</f>
        <v>0</v>
      </c>
      <c r="S256" s="150">
        <v>2.7199999999999998E-2</v>
      </c>
      <c r="T256" s="151">
        <f>S256*H256</f>
        <v>6.2831999999999999E-2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2" t="s">
        <v>177</v>
      </c>
      <c r="AT256" s="152" t="s">
        <v>127</v>
      </c>
      <c r="AU256" s="152" t="s">
        <v>84</v>
      </c>
      <c r="AY256" s="18" t="s">
        <v>124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8" t="s">
        <v>78</v>
      </c>
      <c r="BK256" s="153">
        <f>ROUND(I256*H256,2)</f>
        <v>0</v>
      </c>
      <c r="BL256" s="18" t="s">
        <v>177</v>
      </c>
      <c r="BM256" s="152" t="s">
        <v>358</v>
      </c>
    </row>
    <row r="257" spans="1:65" s="2" customFormat="1" ht="33" customHeight="1">
      <c r="A257" s="33"/>
      <c r="B257" s="140"/>
      <c r="C257" s="141" t="s">
        <v>359</v>
      </c>
      <c r="D257" s="141" t="s">
        <v>127</v>
      </c>
      <c r="E257" s="142" t="s">
        <v>360</v>
      </c>
      <c r="F257" s="143" t="s">
        <v>361</v>
      </c>
      <c r="G257" s="144" t="s">
        <v>82</v>
      </c>
      <c r="H257" s="145">
        <v>2.31</v>
      </c>
      <c r="I257" s="146"/>
      <c r="J257" s="147">
        <f>ROUND(I257*H257,2)</f>
        <v>0</v>
      </c>
      <c r="K257" s="143" t="s">
        <v>130</v>
      </c>
      <c r="L257" s="34"/>
      <c r="M257" s="148" t="s">
        <v>1</v>
      </c>
      <c r="N257" s="149" t="s">
        <v>38</v>
      </c>
      <c r="O257" s="59"/>
      <c r="P257" s="150">
        <f>O257*H257</f>
        <v>0</v>
      </c>
      <c r="Q257" s="150">
        <v>5.3800000000000002E-3</v>
      </c>
      <c r="R257" s="150">
        <f>Q257*H257</f>
        <v>1.2427800000000001E-2</v>
      </c>
      <c r="S257" s="150">
        <v>0</v>
      </c>
      <c r="T257" s="15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2" t="s">
        <v>177</v>
      </c>
      <c r="AT257" s="152" t="s">
        <v>127</v>
      </c>
      <c r="AU257" s="152" t="s">
        <v>84</v>
      </c>
      <c r="AY257" s="18" t="s">
        <v>124</v>
      </c>
      <c r="BE257" s="153">
        <f>IF(N257="základní",J257,0)</f>
        <v>0</v>
      </c>
      <c r="BF257" s="153">
        <f>IF(N257="snížená",J257,0)</f>
        <v>0</v>
      </c>
      <c r="BG257" s="153">
        <f>IF(N257="zákl. přenesená",J257,0)</f>
        <v>0</v>
      </c>
      <c r="BH257" s="153">
        <f>IF(N257="sníž. přenesená",J257,0)</f>
        <v>0</v>
      </c>
      <c r="BI257" s="153">
        <f>IF(N257="nulová",J257,0)</f>
        <v>0</v>
      </c>
      <c r="BJ257" s="18" t="s">
        <v>78</v>
      </c>
      <c r="BK257" s="153">
        <f>ROUND(I257*H257,2)</f>
        <v>0</v>
      </c>
      <c r="BL257" s="18" t="s">
        <v>177</v>
      </c>
      <c r="BM257" s="152" t="s">
        <v>362</v>
      </c>
    </row>
    <row r="258" spans="1:65" s="13" customFormat="1" ht="11.25">
      <c r="B258" s="154"/>
      <c r="D258" s="155" t="s">
        <v>133</v>
      </c>
      <c r="E258" s="156" t="s">
        <v>1</v>
      </c>
      <c r="F258" s="157" t="s">
        <v>179</v>
      </c>
      <c r="H258" s="158">
        <v>2.31</v>
      </c>
      <c r="I258" s="159"/>
      <c r="L258" s="154"/>
      <c r="M258" s="160"/>
      <c r="N258" s="161"/>
      <c r="O258" s="161"/>
      <c r="P258" s="161"/>
      <c r="Q258" s="161"/>
      <c r="R258" s="161"/>
      <c r="S258" s="161"/>
      <c r="T258" s="162"/>
      <c r="AT258" s="156" t="s">
        <v>133</v>
      </c>
      <c r="AU258" s="156" t="s">
        <v>84</v>
      </c>
      <c r="AV258" s="13" t="s">
        <v>84</v>
      </c>
      <c r="AW258" s="13" t="s">
        <v>30</v>
      </c>
      <c r="AX258" s="13" t="s">
        <v>78</v>
      </c>
      <c r="AY258" s="156" t="s">
        <v>124</v>
      </c>
    </row>
    <row r="259" spans="1:65" s="2" customFormat="1" ht="24.2" customHeight="1">
      <c r="A259" s="33"/>
      <c r="B259" s="140"/>
      <c r="C259" s="172" t="s">
        <v>363</v>
      </c>
      <c r="D259" s="172" t="s">
        <v>195</v>
      </c>
      <c r="E259" s="173" t="s">
        <v>364</v>
      </c>
      <c r="F259" s="174" t="s">
        <v>365</v>
      </c>
      <c r="G259" s="175" t="s">
        <v>82</v>
      </c>
      <c r="H259" s="176">
        <v>2.31</v>
      </c>
      <c r="I259" s="177"/>
      <c r="J259" s="178">
        <f>ROUND(I259*H259,2)</f>
        <v>0</v>
      </c>
      <c r="K259" s="174" t="s">
        <v>198</v>
      </c>
      <c r="L259" s="179"/>
      <c r="M259" s="180" t="s">
        <v>1</v>
      </c>
      <c r="N259" s="181" t="s">
        <v>38</v>
      </c>
      <c r="O259" s="59"/>
      <c r="P259" s="150">
        <f>O259*H259</f>
        <v>0</v>
      </c>
      <c r="Q259" s="150">
        <v>1.26E-2</v>
      </c>
      <c r="R259" s="150">
        <f>Q259*H259</f>
        <v>2.9106E-2</v>
      </c>
      <c r="S259" s="150">
        <v>0</v>
      </c>
      <c r="T259" s="15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2" t="s">
        <v>199</v>
      </c>
      <c r="AT259" s="152" t="s">
        <v>195</v>
      </c>
      <c r="AU259" s="152" t="s">
        <v>84</v>
      </c>
      <c r="AY259" s="18" t="s">
        <v>124</v>
      </c>
      <c r="BE259" s="153">
        <f>IF(N259="základní",J259,0)</f>
        <v>0</v>
      </c>
      <c r="BF259" s="153">
        <f>IF(N259="snížená",J259,0)</f>
        <v>0</v>
      </c>
      <c r="BG259" s="153">
        <f>IF(N259="zákl. přenesená",J259,0)</f>
        <v>0</v>
      </c>
      <c r="BH259" s="153">
        <f>IF(N259="sníž. přenesená",J259,0)</f>
        <v>0</v>
      </c>
      <c r="BI259" s="153">
        <f>IF(N259="nulová",J259,0)</f>
        <v>0</v>
      </c>
      <c r="BJ259" s="18" t="s">
        <v>78</v>
      </c>
      <c r="BK259" s="153">
        <f>ROUND(I259*H259,2)</f>
        <v>0</v>
      </c>
      <c r="BL259" s="18" t="s">
        <v>177</v>
      </c>
      <c r="BM259" s="152" t="s">
        <v>366</v>
      </c>
    </row>
    <row r="260" spans="1:65" s="2" customFormat="1" ht="16.5" customHeight="1">
      <c r="A260" s="33"/>
      <c r="B260" s="140"/>
      <c r="C260" s="172" t="s">
        <v>367</v>
      </c>
      <c r="D260" s="172" t="s">
        <v>195</v>
      </c>
      <c r="E260" s="173" t="s">
        <v>368</v>
      </c>
      <c r="F260" s="174" t="s">
        <v>369</v>
      </c>
      <c r="G260" s="175" t="s">
        <v>82</v>
      </c>
      <c r="H260" s="176">
        <v>2.31</v>
      </c>
      <c r="I260" s="177"/>
      <c r="J260" s="178">
        <f>ROUND(I260*H260,2)</f>
        <v>0</v>
      </c>
      <c r="K260" s="174" t="s">
        <v>198</v>
      </c>
      <c r="L260" s="179"/>
      <c r="M260" s="180" t="s">
        <v>1</v>
      </c>
      <c r="N260" s="181" t="s">
        <v>38</v>
      </c>
      <c r="O260" s="59"/>
      <c r="P260" s="150">
        <f>O260*H260</f>
        <v>0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2" t="s">
        <v>199</v>
      </c>
      <c r="AT260" s="152" t="s">
        <v>195</v>
      </c>
      <c r="AU260" s="152" t="s">
        <v>84</v>
      </c>
      <c r="AY260" s="18" t="s">
        <v>124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8" t="s">
        <v>78</v>
      </c>
      <c r="BK260" s="153">
        <f>ROUND(I260*H260,2)</f>
        <v>0</v>
      </c>
      <c r="BL260" s="18" t="s">
        <v>177</v>
      </c>
      <c r="BM260" s="152" t="s">
        <v>370</v>
      </c>
    </row>
    <row r="261" spans="1:65" s="2" customFormat="1" ht="44.25" customHeight="1">
      <c r="A261" s="33"/>
      <c r="B261" s="140"/>
      <c r="C261" s="141" t="s">
        <v>371</v>
      </c>
      <c r="D261" s="141" t="s">
        <v>127</v>
      </c>
      <c r="E261" s="142" t="s">
        <v>372</v>
      </c>
      <c r="F261" s="143" t="s">
        <v>373</v>
      </c>
      <c r="G261" s="144" t="s">
        <v>183</v>
      </c>
      <c r="H261" s="163"/>
      <c r="I261" s="146"/>
      <c r="J261" s="147">
        <f>ROUND(I261*H261,2)</f>
        <v>0</v>
      </c>
      <c r="K261" s="143" t="s">
        <v>130</v>
      </c>
      <c r="L261" s="34"/>
      <c r="M261" s="148" t="s">
        <v>1</v>
      </c>
      <c r="N261" s="149" t="s">
        <v>38</v>
      </c>
      <c r="O261" s="59"/>
      <c r="P261" s="150">
        <f>O261*H261</f>
        <v>0</v>
      </c>
      <c r="Q261" s="150">
        <v>0</v>
      </c>
      <c r="R261" s="150">
        <f>Q261*H261</f>
        <v>0</v>
      </c>
      <c r="S261" s="150">
        <v>0</v>
      </c>
      <c r="T261" s="15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2" t="s">
        <v>177</v>
      </c>
      <c r="AT261" s="152" t="s">
        <v>127</v>
      </c>
      <c r="AU261" s="152" t="s">
        <v>84</v>
      </c>
      <c r="AY261" s="18" t="s">
        <v>124</v>
      </c>
      <c r="BE261" s="153">
        <f>IF(N261="základní",J261,0)</f>
        <v>0</v>
      </c>
      <c r="BF261" s="153">
        <f>IF(N261="snížená",J261,0)</f>
        <v>0</v>
      </c>
      <c r="BG261" s="153">
        <f>IF(N261="zákl. přenesená",J261,0)</f>
        <v>0</v>
      </c>
      <c r="BH261" s="153">
        <f>IF(N261="sníž. přenesená",J261,0)</f>
        <v>0</v>
      </c>
      <c r="BI261" s="153">
        <f>IF(N261="nulová",J261,0)</f>
        <v>0</v>
      </c>
      <c r="BJ261" s="18" t="s">
        <v>78</v>
      </c>
      <c r="BK261" s="153">
        <f>ROUND(I261*H261,2)</f>
        <v>0</v>
      </c>
      <c r="BL261" s="18" t="s">
        <v>177</v>
      </c>
      <c r="BM261" s="152" t="s">
        <v>374</v>
      </c>
    </row>
    <row r="262" spans="1:65" s="12" customFormat="1" ht="22.9" customHeight="1">
      <c r="B262" s="127"/>
      <c r="D262" s="128" t="s">
        <v>72</v>
      </c>
      <c r="E262" s="138" t="s">
        <v>375</v>
      </c>
      <c r="F262" s="138" t="s">
        <v>376</v>
      </c>
      <c r="I262" s="130"/>
      <c r="J262" s="139">
        <f>BK262</f>
        <v>0</v>
      </c>
      <c r="L262" s="127"/>
      <c r="M262" s="132"/>
      <c r="N262" s="133"/>
      <c r="O262" s="133"/>
      <c r="P262" s="134">
        <f>SUM(P263:P266)</f>
        <v>0</v>
      </c>
      <c r="Q262" s="133"/>
      <c r="R262" s="134">
        <f>SUM(R263:R266)</f>
        <v>9.8864479999999991E-2</v>
      </c>
      <c r="S262" s="133"/>
      <c r="T262" s="135">
        <f>SUM(T263:T266)</f>
        <v>5.1136799999999989E-2</v>
      </c>
      <c r="AR262" s="128" t="s">
        <v>84</v>
      </c>
      <c r="AT262" s="136" t="s">
        <v>72</v>
      </c>
      <c r="AU262" s="136" t="s">
        <v>78</v>
      </c>
      <c r="AY262" s="128" t="s">
        <v>124</v>
      </c>
      <c r="BK262" s="137">
        <f>SUM(BK263:BK266)</f>
        <v>0</v>
      </c>
    </row>
    <row r="263" spans="1:65" s="2" customFormat="1" ht="24.2" customHeight="1">
      <c r="A263" s="33"/>
      <c r="B263" s="140"/>
      <c r="C263" s="141" t="s">
        <v>377</v>
      </c>
      <c r="D263" s="141" t="s">
        <v>127</v>
      </c>
      <c r="E263" s="142" t="s">
        <v>378</v>
      </c>
      <c r="F263" s="143" t="s">
        <v>379</v>
      </c>
      <c r="G263" s="144" t="s">
        <v>82</v>
      </c>
      <c r="H263" s="145">
        <v>340.91199999999998</v>
      </c>
      <c r="I263" s="146"/>
      <c r="J263" s="147">
        <f>ROUND(I263*H263,2)</f>
        <v>0</v>
      </c>
      <c r="K263" s="143" t="s">
        <v>130</v>
      </c>
      <c r="L263" s="34"/>
      <c r="M263" s="148" t="s">
        <v>1</v>
      </c>
      <c r="N263" s="149" t="s">
        <v>38</v>
      </c>
      <c r="O263" s="59"/>
      <c r="P263" s="150">
        <f>O263*H263</f>
        <v>0</v>
      </c>
      <c r="Q263" s="150">
        <v>0</v>
      </c>
      <c r="R263" s="150">
        <f>Q263*H263</f>
        <v>0</v>
      </c>
      <c r="S263" s="150">
        <v>1.4999999999999999E-4</v>
      </c>
      <c r="T263" s="151">
        <f>S263*H263</f>
        <v>5.1136799999999989E-2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2" t="s">
        <v>177</v>
      </c>
      <c r="AT263" s="152" t="s">
        <v>127</v>
      </c>
      <c r="AU263" s="152" t="s">
        <v>84</v>
      </c>
      <c r="AY263" s="18" t="s">
        <v>124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8" t="s">
        <v>78</v>
      </c>
      <c r="BK263" s="153">
        <f>ROUND(I263*H263,2)</f>
        <v>0</v>
      </c>
      <c r="BL263" s="18" t="s">
        <v>177</v>
      </c>
      <c r="BM263" s="152" t="s">
        <v>380</v>
      </c>
    </row>
    <row r="264" spans="1:65" s="13" customFormat="1" ht="11.25">
      <c r="B264" s="154"/>
      <c r="D264" s="155" t="s">
        <v>133</v>
      </c>
      <c r="E264" s="156" t="s">
        <v>1</v>
      </c>
      <c r="F264" s="157" t="s">
        <v>381</v>
      </c>
      <c r="H264" s="158">
        <v>340.91199999999998</v>
      </c>
      <c r="I264" s="159"/>
      <c r="L264" s="154"/>
      <c r="M264" s="160"/>
      <c r="N264" s="161"/>
      <c r="O264" s="161"/>
      <c r="P264" s="161"/>
      <c r="Q264" s="161"/>
      <c r="R264" s="161"/>
      <c r="S264" s="161"/>
      <c r="T264" s="162"/>
      <c r="AT264" s="156" t="s">
        <v>133</v>
      </c>
      <c r="AU264" s="156" t="s">
        <v>84</v>
      </c>
      <c r="AV264" s="13" t="s">
        <v>84</v>
      </c>
      <c r="AW264" s="13" t="s">
        <v>30</v>
      </c>
      <c r="AX264" s="13" t="s">
        <v>78</v>
      </c>
      <c r="AY264" s="156" t="s">
        <v>124</v>
      </c>
    </row>
    <row r="265" spans="1:65" s="2" customFormat="1" ht="33" customHeight="1">
      <c r="A265" s="33"/>
      <c r="B265" s="140"/>
      <c r="C265" s="141" t="s">
        <v>382</v>
      </c>
      <c r="D265" s="141" t="s">
        <v>127</v>
      </c>
      <c r="E265" s="142" t="s">
        <v>383</v>
      </c>
      <c r="F265" s="143" t="s">
        <v>384</v>
      </c>
      <c r="G265" s="144" t="s">
        <v>82</v>
      </c>
      <c r="H265" s="145">
        <v>340.91199999999998</v>
      </c>
      <c r="I265" s="146"/>
      <c r="J265" s="147">
        <f>ROUND(I265*H265,2)</f>
        <v>0</v>
      </c>
      <c r="K265" s="143" t="s">
        <v>130</v>
      </c>
      <c r="L265" s="34"/>
      <c r="M265" s="148" t="s">
        <v>1</v>
      </c>
      <c r="N265" s="149" t="s">
        <v>38</v>
      </c>
      <c r="O265" s="59"/>
      <c r="P265" s="150">
        <f>O265*H265</f>
        <v>0</v>
      </c>
      <c r="Q265" s="150">
        <v>2.9E-4</v>
      </c>
      <c r="R265" s="150">
        <f>Q265*H265</f>
        <v>9.8864479999999991E-2</v>
      </c>
      <c r="S265" s="150">
        <v>0</v>
      </c>
      <c r="T265" s="15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2" t="s">
        <v>177</v>
      </c>
      <c r="AT265" s="152" t="s">
        <v>127</v>
      </c>
      <c r="AU265" s="152" t="s">
        <v>84</v>
      </c>
      <c r="AY265" s="18" t="s">
        <v>124</v>
      </c>
      <c r="BE265" s="153">
        <f>IF(N265="základní",J265,0)</f>
        <v>0</v>
      </c>
      <c r="BF265" s="153">
        <f>IF(N265="snížená",J265,0)</f>
        <v>0</v>
      </c>
      <c r="BG265" s="153">
        <f>IF(N265="zákl. přenesená",J265,0)</f>
        <v>0</v>
      </c>
      <c r="BH265" s="153">
        <f>IF(N265="sníž. přenesená",J265,0)</f>
        <v>0</v>
      </c>
      <c r="BI265" s="153">
        <f>IF(N265="nulová",J265,0)</f>
        <v>0</v>
      </c>
      <c r="BJ265" s="18" t="s">
        <v>78</v>
      </c>
      <c r="BK265" s="153">
        <f>ROUND(I265*H265,2)</f>
        <v>0</v>
      </c>
      <c r="BL265" s="18" t="s">
        <v>177</v>
      </c>
      <c r="BM265" s="152" t="s">
        <v>385</v>
      </c>
    </row>
    <row r="266" spans="1:65" s="13" customFormat="1" ht="11.25">
      <c r="B266" s="154"/>
      <c r="D266" s="155" t="s">
        <v>133</v>
      </c>
      <c r="E266" s="156" t="s">
        <v>1</v>
      </c>
      <c r="F266" s="157" t="s">
        <v>381</v>
      </c>
      <c r="H266" s="158">
        <v>340.91199999999998</v>
      </c>
      <c r="I266" s="159"/>
      <c r="L266" s="154"/>
      <c r="M266" s="160"/>
      <c r="N266" s="161"/>
      <c r="O266" s="161"/>
      <c r="P266" s="161"/>
      <c r="Q266" s="161"/>
      <c r="R266" s="161"/>
      <c r="S266" s="161"/>
      <c r="T266" s="162"/>
      <c r="AT266" s="156" t="s">
        <v>133</v>
      </c>
      <c r="AU266" s="156" t="s">
        <v>84</v>
      </c>
      <c r="AV266" s="13" t="s">
        <v>84</v>
      </c>
      <c r="AW266" s="13" t="s">
        <v>30</v>
      </c>
      <c r="AX266" s="13" t="s">
        <v>78</v>
      </c>
      <c r="AY266" s="156" t="s">
        <v>124</v>
      </c>
    </row>
    <row r="267" spans="1:65" s="12" customFormat="1" ht="25.9" customHeight="1">
      <c r="B267" s="127"/>
      <c r="D267" s="128" t="s">
        <v>72</v>
      </c>
      <c r="E267" s="129" t="s">
        <v>386</v>
      </c>
      <c r="F267" s="129" t="s">
        <v>387</v>
      </c>
      <c r="I267" s="130"/>
      <c r="J267" s="131">
        <f>BK267</f>
        <v>0</v>
      </c>
      <c r="L267" s="127"/>
      <c r="M267" s="132"/>
      <c r="N267" s="133"/>
      <c r="O267" s="133"/>
      <c r="P267" s="134">
        <f>P268+P270+P272+P274</f>
        <v>0</v>
      </c>
      <c r="Q267" s="133"/>
      <c r="R267" s="134">
        <f>R268+R270+R272+R274</f>
        <v>0</v>
      </c>
      <c r="S267" s="133"/>
      <c r="T267" s="135">
        <f>T268+T270+T272+T274</f>
        <v>0</v>
      </c>
      <c r="AR267" s="128" t="s">
        <v>148</v>
      </c>
      <c r="AT267" s="136" t="s">
        <v>72</v>
      </c>
      <c r="AU267" s="136" t="s">
        <v>73</v>
      </c>
      <c r="AY267" s="128" t="s">
        <v>124</v>
      </c>
      <c r="BK267" s="137">
        <f>BK268+BK270+BK272+BK274</f>
        <v>0</v>
      </c>
    </row>
    <row r="268" spans="1:65" s="12" customFormat="1" ht="22.9" customHeight="1">
      <c r="B268" s="127"/>
      <c r="D268" s="128" t="s">
        <v>72</v>
      </c>
      <c r="E268" s="138" t="s">
        <v>388</v>
      </c>
      <c r="F268" s="138" t="s">
        <v>389</v>
      </c>
      <c r="I268" s="130"/>
      <c r="J268" s="139">
        <f>BK268</f>
        <v>0</v>
      </c>
      <c r="L268" s="127"/>
      <c r="M268" s="132"/>
      <c r="N268" s="133"/>
      <c r="O268" s="133"/>
      <c r="P268" s="134">
        <f>P269</f>
        <v>0</v>
      </c>
      <c r="Q268" s="133"/>
      <c r="R268" s="134">
        <f>R269</f>
        <v>0</v>
      </c>
      <c r="S268" s="133"/>
      <c r="T268" s="135">
        <f>T269</f>
        <v>0</v>
      </c>
      <c r="AR268" s="128" t="s">
        <v>148</v>
      </c>
      <c r="AT268" s="136" t="s">
        <v>72</v>
      </c>
      <c r="AU268" s="136" t="s">
        <v>78</v>
      </c>
      <c r="AY268" s="128" t="s">
        <v>124</v>
      </c>
      <c r="BK268" s="137">
        <f>BK269</f>
        <v>0</v>
      </c>
    </row>
    <row r="269" spans="1:65" s="2" customFormat="1" ht="16.5" customHeight="1">
      <c r="A269" s="33"/>
      <c r="B269" s="140"/>
      <c r="C269" s="141" t="s">
        <v>390</v>
      </c>
      <c r="D269" s="141" t="s">
        <v>127</v>
      </c>
      <c r="E269" s="142" t="s">
        <v>391</v>
      </c>
      <c r="F269" s="143" t="s">
        <v>389</v>
      </c>
      <c r="G269" s="144" t="s">
        <v>392</v>
      </c>
      <c r="H269" s="145">
        <v>1</v>
      </c>
      <c r="I269" s="146"/>
      <c r="J269" s="147">
        <f>ROUND(I269*H269,2)</f>
        <v>0</v>
      </c>
      <c r="K269" s="143" t="s">
        <v>130</v>
      </c>
      <c r="L269" s="34"/>
      <c r="M269" s="148" t="s">
        <v>1</v>
      </c>
      <c r="N269" s="149" t="s">
        <v>38</v>
      </c>
      <c r="O269" s="59"/>
      <c r="P269" s="150">
        <f>O269*H269</f>
        <v>0</v>
      </c>
      <c r="Q269" s="150">
        <v>0</v>
      </c>
      <c r="R269" s="150">
        <f>Q269*H269</f>
        <v>0</v>
      </c>
      <c r="S269" s="150">
        <v>0</v>
      </c>
      <c r="T269" s="15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2" t="s">
        <v>393</v>
      </c>
      <c r="AT269" s="152" t="s">
        <v>127</v>
      </c>
      <c r="AU269" s="152" t="s">
        <v>84</v>
      </c>
      <c r="AY269" s="18" t="s">
        <v>124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18" t="s">
        <v>78</v>
      </c>
      <c r="BK269" s="153">
        <f>ROUND(I269*H269,2)</f>
        <v>0</v>
      </c>
      <c r="BL269" s="18" t="s">
        <v>393</v>
      </c>
      <c r="BM269" s="152" t="s">
        <v>394</v>
      </c>
    </row>
    <row r="270" spans="1:65" s="12" customFormat="1" ht="22.9" customHeight="1">
      <c r="B270" s="127"/>
      <c r="D270" s="128" t="s">
        <v>72</v>
      </c>
      <c r="E270" s="138" t="s">
        <v>395</v>
      </c>
      <c r="F270" s="138" t="s">
        <v>396</v>
      </c>
      <c r="I270" s="130"/>
      <c r="J270" s="139">
        <f>BK270</f>
        <v>0</v>
      </c>
      <c r="L270" s="127"/>
      <c r="M270" s="132"/>
      <c r="N270" s="133"/>
      <c r="O270" s="133"/>
      <c r="P270" s="134">
        <f>P271</f>
        <v>0</v>
      </c>
      <c r="Q270" s="133"/>
      <c r="R270" s="134">
        <f>R271</f>
        <v>0</v>
      </c>
      <c r="S270" s="133"/>
      <c r="T270" s="135">
        <f>T271</f>
        <v>0</v>
      </c>
      <c r="AR270" s="128" t="s">
        <v>148</v>
      </c>
      <c r="AT270" s="136" t="s">
        <v>72</v>
      </c>
      <c r="AU270" s="136" t="s">
        <v>78</v>
      </c>
      <c r="AY270" s="128" t="s">
        <v>124</v>
      </c>
      <c r="BK270" s="137">
        <f>BK271</f>
        <v>0</v>
      </c>
    </row>
    <row r="271" spans="1:65" s="2" customFormat="1" ht="24.2" customHeight="1">
      <c r="A271" s="33"/>
      <c r="B271" s="140"/>
      <c r="C271" s="141" t="s">
        <v>397</v>
      </c>
      <c r="D271" s="141" t="s">
        <v>127</v>
      </c>
      <c r="E271" s="142" t="s">
        <v>398</v>
      </c>
      <c r="F271" s="143" t="s">
        <v>399</v>
      </c>
      <c r="G271" s="144" t="s">
        <v>392</v>
      </c>
      <c r="H271" s="145">
        <v>1</v>
      </c>
      <c r="I271" s="146"/>
      <c r="J271" s="147">
        <f>ROUND(I271*H271,2)</f>
        <v>0</v>
      </c>
      <c r="K271" s="143" t="s">
        <v>130</v>
      </c>
      <c r="L271" s="34"/>
      <c r="M271" s="148" t="s">
        <v>1</v>
      </c>
      <c r="N271" s="149" t="s">
        <v>38</v>
      </c>
      <c r="O271" s="59"/>
      <c r="P271" s="150">
        <f>O271*H271</f>
        <v>0</v>
      </c>
      <c r="Q271" s="150">
        <v>0</v>
      </c>
      <c r="R271" s="150">
        <f>Q271*H271</f>
        <v>0</v>
      </c>
      <c r="S271" s="150">
        <v>0</v>
      </c>
      <c r="T271" s="15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2" t="s">
        <v>393</v>
      </c>
      <c r="AT271" s="152" t="s">
        <v>127</v>
      </c>
      <c r="AU271" s="152" t="s">
        <v>84</v>
      </c>
      <c r="AY271" s="18" t="s">
        <v>124</v>
      </c>
      <c r="BE271" s="153">
        <f>IF(N271="základní",J271,0)</f>
        <v>0</v>
      </c>
      <c r="BF271" s="153">
        <f>IF(N271="snížená",J271,0)</f>
        <v>0</v>
      </c>
      <c r="BG271" s="153">
        <f>IF(N271="zákl. přenesená",J271,0)</f>
        <v>0</v>
      </c>
      <c r="BH271" s="153">
        <f>IF(N271="sníž. přenesená",J271,0)</f>
        <v>0</v>
      </c>
      <c r="BI271" s="153">
        <f>IF(N271="nulová",J271,0)</f>
        <v>0</v>
      </c>
      <c r="BJ271" s="18" t="s">
        <v>78</v>
      </c>
      <c r="BK271" s="153">
        <f>ROUND(I271*H271,2)</f>
        <v>0</v>
      </c>
      <c r="BL271" s="18" t="s">
        <v>393</v>
      </c>
      <c r="BM271" s="152" t="s">
        <v>400</v>
      </c>
    </row>
    <row r="272" spans="1:65" s="12" customFormat="1" ht="22.9" customHeight="1">
      <c r="B272" s="127"/>
      <c r="D272" s="128" t="s">
        <v>72</v>
      </c>
      <c r="E272" s="138" t="s">
        <v>401</v>
      </c>
      <c r="F272" s="138" t="s">
        <v>402</v>
      </c>
      <c r="I272" s="130"/>
      <c r="J272" s="139">
        <f>BK272</f>
        <v>0</v>
      </c>
      <c r="L272" s="127"/>
      <c r="M272" s="132"/>
      <c r="N272" s="133"/>
      <c r="O272" s="133"/>
      <c r="P272" s="134">
        <f>P273</f>
        <v>0</v>
      </c>
      <c r="Q272" s="133"/>
      <c r="R272" s="134">
        <f>R273</f>
        <v>0</v>
      </c>
      <c r="S272" s="133"/>
      <c r="T272" s="135">
        <f>T273</f>
        <v>0</v>
      </c>
      <c r="AR272" s="128" t="s">
        <v>148</v>
      </c>
      <c r="AT272" s="136" t="s">
        <v>72</v>
      </c>
      <c r="AU272" s="136" t="s">
        <v>78</v>
      </c>
      <c r="AY272" s="128" t="s">
        <v>124</v>
      </c>
      <c r="BK272" s="137">
        <f>BK273</f>
        <v>0</v>
      </c>
    </row>
    <row r="273" spans="1:65" s="2" customFormat="1" ht="16.5" customHeight="1">
      <c r="A273" s="33"/>
      <c r="B273" s="140"/>
      <c r="C273" s="141" t="s">
        <v>403</v>
      </c>
      <c r="D273" s="141" t="s">
        <v>127</v>
      </c>
      <c r="E273" s="142" t="s">
        <v>404</v>
      </c>
      <c r="F273" s="143" t="s">
        <v>402</v>
      </c>
      <c r="G273" s="144" t="s">
        <v>392</v>
      </c>
      <c r="H273" s="145">
        <v>1</v>
      </c>
      <c r="I273" s="146"/>
      <c r="J273" s="147">
        <f>ROUND(I273*H273,2)</f>
        <v>0</v>
      </c>
      <c r="K273" s="143" t="s">
        <v>130</v>
      </c>
      <c r="L273" s="34"/>
      <c r="M273" s="148" t="s">
        <v>1</v>
      </c>
      <c r="N273" s="149" t="s">
        <v>38</v>
      </c>
      <c r="O273" s="59"/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2" t="s">
        <v>393</v>
      </c>
      <c r="AT273" s="152" t="s">
        <v>127</v>
      </c>
      <c r="AU273" s="152" t="s">
        <v>84</v>
      </c>
      <c r="AY273" s="18" t="s">
        <v>124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18" t="s">
        <v>78</v>
      </c>
      <c r="BK273" s="153">
        <f>ROUND(I273*H273,2)</f>
        <v>0</v>
      </c>
      <c r="BL273" s="18" t="s">
        <v>393</v>
      </c>
      <c r="BM273" s="152" t="s">
        <v>405</v>
      </c>
    </row>
    <row r="274" spans="1:65" s="12" customFormat="1" ht="22.9" customHeight="1">
      <c r="B274" s="127"/>
      <c r="D274" s="128" t="s">
        <v>72</v>
      </c>
      <c r="E274" s="138" t="s">
        <v>406</v>
      </c>
      <c r="F274" s="138" t="s">
        <v>407</v>
      </c>
      <c r="I274" s="130"/>
      <c r="J274" s="139">
        <f>BK274</f>
        <v>0</v>
      </c>
      <c r="L274" s="127"/>
      <c r="M274" s="132"/>
      <c r="N274" s="133"/>
      <c r="O274" s="133"/>
      <c r="P274" s="134">
        <f>P275</f>
        <v>0</v>
      </c>
      <c r="Q274" s="133"/>
      <c r="R274" s="134">
        <f>R275</f>
        <v>0</v>
      </c>
      <c r="S274" s="133"/>
      <c r="T274" s="135">
        <f>T275</f>
        <v>0</v>
      </c>
      <c r="AR274" s="128" t="s">
        <v>148</v>
      </c>
      <c r="AT274" s="136" t="s">
        <v>72</v>
      </c>
      <c r="AU274" s="136" t="s">
        <v>78</v>
      </c>
      <c r="AY274" s="128" t="s">
        <v>124</v>
      </c>
      <c r="BK274" s="137">
        <f>BK275</f>
        <v>0</v>
      </c>
    </row>
    <row r="275" spans="1:65" s="2" customFormat="1" ht="16.5" customHeight="1">
      <c r="A275" s="33"/>
      <c r="B275" s="140"/>
      <c r="C275" s="141" t="s">
        <v>408</v>
      </c>
      <c r="D275" s="141" t="s">
        <v>127</v>
      </c>
      <c r="E275" s="142" t="s">
        <v>409</v>
      </c>
      <c r="F275" s="143" t="s">
        <v>407</v>
      </c>
      <c r="G275" s="144" t="s">
        <v>392</v>
      </c>
      <c r="H275" s="145">
        <v>1</v>
      </c>
      <c r="I275" s="146"/>
      <c r="J275" s="147">
        <f>ROUND(I275*H275,2)</f>
        <v>0</v>
      </c>
      <c r="K275" s="143" t="s">
        <v>130</v>
      </c>
      <c r="L275" s="34"/>
      <c r="M275" s="197" t="s">
        <v>1</v>
      </c>
      <c r="N275" s="198" t="s">
        <v>38</v>
      </c>
      <c r="O275" s="199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2" t="s">
        <v>393</v>
      </c>
      <c r="AT275" s="152" t="s">
        <v>127</v>
      </c>
      <c r="AU275" s="152" t="s">
        <v>84</v>
      </c>
      <c r="AY275" s="18" t="s">
        <v>124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18" t="s">
        <v>78</v>
      </c>
      <c r="BK275" s="153">
        <f>ROUND(I275*H275,2)</f>
        <v>0</v>
      </c>
      <c r="BL275" s="18" t="s">
        <v>393</v>
      </c>
      <c r="BM275" s="152" t="s">
        <v>410</v>
      </c>
    </row>
    <row r="276" spans="1:65" s="2" customFormat="1" ht="6.95" customHeight="1">
      <c r="A276" s="33"/>
      <c r="B276" s="48"/>
      <c r="C276" s="49"/>
      <c r="D276" s="49"/>
      <c r="E276" s="49"/>
      <c r="F276" s="49"/>
      <c r="G276" s="49"/>
      <c r="H276" s="49"/>
      <c r="I276" s="49"/>
      <c r="J276" s="49"/>
      <c r="K276" s="49"/>
      <c r="L276" s="34"/>
      <c r="M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</row>
  </sheetData>
  <autoFilter ref="C126:K275"/>
  <mergeCells count="6">
    <mergeCell ref="L2:V2"/>
    <mergeCell ref="E7:H7"/>
    <mergeCell ref="E16:H16"/>
    <mergeCell ref="E25:H25"/>
    <mergeCell ref="E85:H85"/>
    <mergeCell ref="E119:H1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411</v>
      </c>
      <c r="H4" s="21"/>
    </row>
    <row r="5" spans="1:8" s="1" customFormat="1" ht="12" customHeight="1">
      <c r="B5" s="21"/>
      <c r="C5" s="25" t="s">
        <v>13</v>
      </c>
      <c r="D5" s="218" t="s">
        <v>14</v>
      </c>
      <c r="E5" s="214"/>
      <c r="F5" s="214"/>
      <c r="H5" s="21"/>
    </row>
    <row r="6" spans="1:8" s="1" customFormat="1" ht="36.950000000000003" customHeight="1">
      <c r="B6" s="21"/>
      <c r="C6" s="27" t="s">
        <v>16</v>
      </c>
      <c r="D6" s="215" t="s">
        <v>17</v>
      </c>
      <c r="E6" s="214"/>
      <c r="F6" s="214"/>
      <c r="H6" s="21"/>
    </row>
    <row r="7" spans="1:8" s="1" customFormat="1" ht="16.5" customHeight="1">
      <c r="B7" s="21"/>
      <c r="C7" s="28" t="s">
        <v>22</v>
      </c>
      <c r="D7" s="56" t="str">
        <f>'Rekapitulace stavby'!AN8</f>
        <v>1. 10. 2024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17"/>
      <c r="B9" s="118"/>
      <c r="C9" s="119" t="s">
        <v>54</v>
      </c>
      <c r="D9" s="120" t="s">
        <v>55</v>
      </c>
      <c r="E9" s="120" t="s">
        <v>111</v>
      </c>
      <c r="F9" s="121" t="s">
        <v>412</v>
      </c>
      <c r="G9" s="117"/>
      <c r="H9" s="118"/>
    </row>
    <row r="10" spans="1:8" s="2" customFormat="1" ht="26.45" customHeight="1">
      <c r="A10" s="33"/>
      <c r="B10" s="34"/>
      <c r="C10" s="202" t="s">
        <v>14</v>
      </c>
      <c r="D10" s="202" t="s">
        <v>17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03" t="s">
        <v>80</v>
      </c>
      <c r="D11" s="204" t="s">
        <v>81</v>
      </c>
      <c r="E11" s="205" t="s">
        <v>82</v>
      </c>
      <c r="F11" s="206">
        <v>64.599999999999994</v>
      </c>
      <c r="G11" s="33"/>
      <c r="H11" s="34"/>
    </row>
    <row r="12" spans="1:8" s="2" customFormat="1" ht="16.899999999999999" customHeight="1">
      <c r="A12" s="33"/>
      <c r="B12" s="34"/>
      <c r="C12" s="207" t="s">
        <v>1</v>
      </c>
      <c r="D12" s="207" t="s">
        <v>83</v>
      </c>
      <c r="E12" s="18" t="s">
        <v>1</v>
      </c>
      <c r="F12" s="208">
        <v>64.599999999999994</v>
      </c>
      <c r="G12" s="33"/>
      <c r="H12" s="34"/>
    </row>
    <row r="13" spans="1:8" s="2" customFormat="1" ht="16.899999999999999" customHeight="1">
      <c r="A13" s="33"/>
      <c r="B13" s="34"/>
      <c r="C13" s="207" t="s">
        <v>80</v>
      </c>
      <c r="D13" s="207" t="s">
        <v>300</v>
      </c>
      <c r="E13" s="18" t="s">
        <v>1</v>
      </c>
      <c r="F13" s="208">
        <v>64.599999999999994</v>
      </c>
      <c r="G13" s="33"/>
      <c r="H13" s="34"/>
    </row>
    <row r="14" spans="1:8" s="2" customFormat="1" ht="16.899999999999999" customHeight="1">
      <c r="A14" s="33"/>
      <c r="B14" s="34"/>
      <c r="C14" s="209" t="s">
        <v>413</v>
      </c>
      <c r="D14" s="33"/>
      <c r="E14" s="33"/>
      <c r="F14" s="33"/>
      <c r="G14" s="33"/>
      <c r="H14" s="34"/>
    </row>
    <row r="15" spans="1:8" s="2" customFormat="1" ht="16.899999999999999" customHeight="1">
      <c r="A15" s="33"/>
      <c r="B15" s="34"/>
      <c r="C15" s="207" t="s">
        <v>287</v>
      </c>
      <c r="D15" s="207" t="s">
        <v>288</v>
      </c>
      <c r="E15" s="18" t="s">
        <v>82</v>
      </c>
      <c r="F15" s="208">
        <v>124.05</v>
      </c>
      <c r="G15" s="33"/>
      <c r="H15" s="34"/>
    </row>
    <row r="16" spans="1:8" s="2" customFormat="1" ht="16.899999999999999" customHeight="1">
      <c r="A16" s="33"/>
      <c r="B16" s="34"/>
      <c r="C16" s="207" t="s">
        <v>301</v>
      </c>
      <c r="D16" s="207" t="s">
        <v>302</v>
      </c>
      <c r="E16" s="18" t="s">
        <v>82</v>
      </c>
      <c r="F16" s="208">
        <v>124.05</v>
      </c>
      <c r="G16" s="33"/>
      <c r="H16" s="34"/>
    </row>
    <row r="17" spans="1:8" s="2" customFormat="1" ht="22.5">
      <c r="A17" s="33"/>
      <c r="B17" s="34"/>
      <c r="C17" s="207" t="s">
        <v>305</v>
      </c>
      <c r="D17" s="207" t="s">
        <v>306</v>
      </c>
      <c r="E17" s="18" t="s">
        <v>82</v>
      </c>
      <c r="F17" s="208">
        <v>124.05</v>
      </c>
      <c r="G17" s="33"/>
      <c r="H17" s="34"/>
    </row>
    <row r="18" spans="1:8" s="2" customFormat="1" ht="16.899999999999999" customHeight="1">
      <c r="A18" s="33"/>
      <c r="B18" s="34"/>
      <c r="C18" s="207" t="s">
        <v>340</v>
      </c>
      <c r="D18" s="207" t="s">
        <v>341</v>
      </c>
      <c r="E18" s="18" t="s">
        <v>82</v>
      </c>
      <c r="F18" s="208">
        <v>124.05</v>
      </c>
      <c r="G18" s="33"/>
      <c r="H18" s="34"/>
    </row>
    <row r="19" spans="1:8" s="2" customFormat="1" ht="22.5">
      <c r="A19" s="33"/>
      <c r="B19" s="34"/>
      <c r="C19" s="207" t="s">
        <v>344</v>
      </c>
      <c r="D19" s="207" t="s">
        <v>345</v>
      </c>
      <c r="E19" s="18" t="s">
        <v>82</v>
      </c>
      <c r="F19" s="208">
        <v>158.61500000000001</v>
      </c>
      <c r="G19" s="33"/>
      <c r="H19" s="34"/>
    </row>
    <row r="20" spans="1:8" s="2" customFormat="1" ht="16.899999999999999" customHeight="1">
      <c r="A20" s="33"/>
      <c r="B20" s="34"/>
      <c r="C20" s="207" t="s">
        <v>283</v>
      </c>
      <c r="D20" s="207" t="s">
        <v>284</v>
      </c>
      <c r="E20" s="18" t="s">
        <v>82</v>
      </c>
      <c r="F20" s="208">
        <v>124.05</v>
      </c>
      <c r="G20" s="33"/>
      <c r="H20" s="34"/>
    </row>
    <row r="21" spans="1:8" s="2" customFormat="1" ht="16.899999999999999" customHeight="1">
      <c r="A21" s="33"/>
      <c r="B21" s="34"/>
      <c r="C21" s="207" t="s">
        <v>137</v>
      </c>
      <c r="D21" s="207" t="s">
        <v>138</v>
      </c>
      <c r="E21" s="18" t="s">
        <v>82</v>
      </c>
      <c r="F21" s="208">
        <v>124.05</v>
      </c>
      <c r="G21" s="33"/>
      <c r="H21" s="34"/>
    </row>
    <row r="22" spans="1:8" s="2" customFormat="1" ht="16.899999999999999" customHeight="1">
      <c r="A22" s="33"/>
      <c r="B22" s="34"/>
      <c r="C22" s="207" t="s">
        <v>145</v>
      </c>
      <c r="D22" s="207" t="s">
        <v>146</v>
      </c>
      <c r="E22" s="18" t="s">
        <v>82</v>
      </c>
      <c r="F22" s="208">
        <v>124.05</v>
      </c>
      <c r="G22" s="33"/>
      <c r="H22" s="34"/>
    </row>
    <row r="23" spans="1:8" s="2" customFormat="1" ht="16.899999999999999" customHeight="1">
      <c r="A23" s="33"/>
      <c r="B23" s="34"/>
      <c r="C23" s="203" t="s">
        <v>85</v>
      </c>
      <c r="D23" s="204" t="s">
        <v>86</v>
      </c>
      <c r="E23" s="205" t="s">
        <v>82</v>
      </c>
      <c r="F23" s="206">
        <v>59.45</v>
      </c>
      <c r="G23" s="33"/>
      <c r="H23" s="34"/>
    </row>
    <row r="24" spans="1:8" s="2" customFormat="1" ht="16.899999999999999" customHeight="1">
      <c r="A24" s="33"/>
      <c r="B24" s="34"/>
      <c r="C24" s="207" t="s">
        <v>1</v>
      </c>
      <c r="D24" s="207" t="s">
        <v>290</v>
      </c>
      <c r="E24" s="18" t="s">
        <v>1</v>
      </c>
      <c r="F24" s="208">
        <v>0</v>
      </c>
      <c r="G24" s="33"/>
      <c r="H24" s="34"/>
    </row>
    <row r="25" spans="1:8" s="2" customFormat="1" ht="16.899999999999999" customHeight="1">
      <c r="A25" s="33"/>
      <c r="B25" s="34"/>
      <c r="C25" s="207" t="s">
        <v>1</v>
      </c>
      <c r="D25" s="207" t="s">
        <v>291</v>
      </c>
      <c r="E25" s="18" t="s">
        <v>1</v>
      </c>
      <c r="F25" s="208">
        <v>9.85</v>
      </c>
      <c r="G25" s="33"/>
      <c r="H25" s="34"/>
    </row>
    <row r="26" spans="1:8" s="2" customFormat="1" ht="16.899999999999999" customHeight="1">
      <c r="A26" s="33"/>
      <c r="B26" s="34"/>
      <c r="C26" s="207" t="s">
        <v>1</v>
      </c>
      <c r="D26" s="207" t="s">
        <v>292</v>
      </c>
      <c r="E26" s="18" t="s">
        <v>1</v>
      </c>
      <c r="F26" s="208">
        <v>14.2</v>
      </c>
      <c r="G26" s="33"/>
      <c r="H26" s="34"/>
    </row>
    <row r="27" spans="1:8" s="2" customFormat="1" ht="16.899999999999999" customHeight="1">
      <c r="A27" s="33"/>
      <c r="B27" s="34"/>
      <c r="C27" s="207" t="s">
        <v>1</v>
      </c>
      <c r="D27" s="207" t="s">
        <v>293</v>
      </c>
      <c r="E27" s="18" t="s">
        <v>1</v>
      </c>
      <c r="F27" s="208">
        <v>14.2</v>
      </c>
      <c r="G27" s="33"/>
      <c r="H27" s="34"/>
    </row>
    <row r="28" spans="1:8" s="2" customFormat="1" ht="16.899999999999999" customHeight="1">
      <c r="A28" s="33"/>
      <c r="B28" s="34"/>
      <c r="C28" s="207" t="s">
        <v>1</v>
      </c>
      <c r="D28" s="207" t="s">
        <v>294</v>
      </c>
      <c r="E28" s="18" t="s">
        <v>1</v>
      </c>
      <c r="F28" s="208">
        <v>4.5</v>
      </c>
      <c r="G28" s="33"/>
      <c r="H28" s="34"/>
    </row>
    <row r="29" spans="1:8" s="2" customFormat="1" ht="16.899999999999999" customHeight="1">
      <c r="A29" s="33"/>
      <c r="B29" s="34"/>
      <c r="C29" s="207" t="s">
        <v>1</v>
      </c>
      <c r="D29" s="207" t="s">
        <v>295</v>
      </c>
      <c r="E29" s="18" t="s">
        <v>1</v>
      </c>
      <c r="F29" s="208">
        <v>2.6</v>
      </c>
      <c r="G29" s="33"/>
      <c r="H29" s="34"/>
    </row>
    <row r="30" spans="1:8" s="2" customFormat="1" ht="16.899999999999999" customHeight="1">
      <c r="A30" s="33"/>
      <c r="B30" s="34"/>
      <c r="C30" s="207" t="s">
        <v>1</v>
      </c>
      <c r="D30" s="207" t="s">
        <v>296</v>
      </c>
      <c r="E30" s="18" t="s">
        <v>1</v>
      </c>
      <c r="F30" s="208">
        <v>4</v>
      </c>
      <c r="G30" s="33"/>
      <c r="H30" s="34"/>
    </row>
    <row r="31" spans="1:8" s="2" customFormat="1" ht="16.899999999999999" customHeight="1">
      <c r="A31" s="33"/>
      <c r="B31" s="34"/>
      <c r="C31" s="207" t="s">
        <v>1</v>
      </c>
      <c r="D31" s="207" t="s">
        <v>297</v>
      </c>
      <c r="E31" s="18" t="s">
        <v>1</v>
      </c>
      <c r="F31" s="208">
        <v>2.0499999999999998</v>
      </c>
      <c r="G31" s="33"/>
      <c r="H31" s="34"/>
    </row>
    <row r="32" spans="1:8" s="2" customFormat="1" ht="16.899999999999999" customHeight="1">
      <c r="A32" s="33"/>
      <c r="B32" s="34"/>
      <c r="C32" s="207" t="s">
        <v>1</v>
      </c>
      <c r="D32" s="207" t="s">
        <v>298</v>
      </c>
      <c r="E32" s="18" t="s">
        <v>1</v>
      </c>
      <c r="F32" s="208">
        <v>5.85</v>
      </c>
      <c r="G32" s="33"/>
      <c r="H32" s="34"/>
    </row>
    <row r="33" spans="1:8" s="2" customFormat="1" ht="16.899999999999999" customHeight="1">
      <c r="A33" s="33"/>
      <c r="B33" s="34"/>
      <c r="C33" s="207" t="s">
        <v>1</v>
      </c>
      <c r="D33" s="207" t="s">
        <v>299</v>
      </c>
      <c r="E33" s="18" t="s">
        <v>1</v>
      </c>
      <c r="F33" s="208">
        <v>2.2000000000000002</v>
      </c>
      <c r="G33" s="33"/>
      <c r="H33" s="34"/>
    </row>
    <row r="34" spans="1:8" s="2" customFormat="1" ht="16.899999999999999" customHeight="1">
      <c r="A34" s="33"/>
      <c r="B34" s="34"/>
      <c r="C34" s="207" t="s">
        <v>85</v>
      </c>
      <c r="D34" s="207" t="s">
        <v>300</v>
      </c>
      <c r="E34" s="18" t="s">
        <v>1</v>
      </c>
      <c r="F34" s="208">
        <v>59.45</v>
      </c>
      <c r="G34" s="33"/>
      <c r="H34" s="34"/>
    </row>
    <row r="35" spans="1:8" s="2" customFormat="1" ht="16.899999999999999" customHeight="1">
      <c r="A35" s="33"/>
      <c r="B35" s="34"/>
      <c r="C35" s="209" t="s">
        <v>413</v>
      </c>
      <c r="D35" s="33"/>
      <c r="E35" s="33"/>
      <c r="F35" s="33"/>
      <c r="G35" s="33"/>
      <c r="H35" s="34"/>
    </row>
    <row r="36" spans="1:8" s="2" customFormat="1" ht="16.899999999999999" customHeight="1">
      <c r="A36" s="33"/>
      <c r="B36" s="34"/>
      <c r="C36" s="207" t="s">
        <v>287</v>
      </c>
      <c r="D36" s="207" t="s">
        <v>288</v>
      </c>
      <c r="E36" s="18" t="s">
        <v>82</v>
      </c>
      <c r="F36" s="208">
        <v>124.05</v>
      </c>
      <c r="G36" s="33"/>
      <c r="H36" s="34"/>
    </row>
    <row r="37" spans="1:8" s="2" customFormat="1" ht="16.899999999999999" customHeight="1">
      <c r="A37" s="33"/>
      <c r="B37" s="34"/>
      <c r="C37" s="207" t="s">
        <v>301</v>
      </c>
      <c r="D37" s="207" t="s">
        <v>302</v>
      </c>
      <c r="E37" s="18" t="s">
        <v>82</v>
      </c>
      <c r="F37" s="208">
        <v>124.05</v>
      </c>
      <c r="G37" s="33"/>
      <c r="H37" s="34"/>
    </row>
    <row r="38" spans="1:8" s="2" customFormat="1" ht="22.5">
      <c r="A38" s="33"/>
      <c r="B38" s="34"/>
      <c r="C38" s="207" t="s">
        <v>305</v>
      </c>
      <c r="D38" s="207" t="s">
        <v>306</v>
      </c>
      <c r="E38" s="18" t="s">
        <v>82</v>
      </c>
      <c r="F38" s="208">
        <v>124.05</v>
      </c>
      <c r="G38" s="33"/>
      <c r="H38" s="34"/>
    </row>
    <row r="39" spans="1:8" s="2" customFormat="1" ht="16.899999999999999" customHeight="1">
      <c r="A39" s="33"/>
      <c r="B39" s="34"/>
      <c r="C39" s="207" t="s">
        <v>340</v>
      </c>
      <c r="D39" s="207" t="s">
        <v>341</v>
      </c>
      <c r="E39" s="18" t="s">
        <v>82</v>
      </c>
      <c r="F39" s="208">
        <v>124.05</v>
      </c>
      <c r="G39" s="33"/>
      <c r="H39" s="34"/>
    </row>
    <row r="40" spans="1:8" s="2" customFormat="1" ht="22.5">
      <c r="A40" s="33"/>
      <c r="B40" s="34"/>
      <c r="C40" s="207" t="s">
        <v>344</v>
      </c>
      <c r="D40" s="207" t="s">
        <v>345</v>
      </c>
      <c r="E40" s="18" t="s">
        <v>82</v>
      </c>
      <c r="F40" s="208">
        <v>158.61500000000001</v>
      </c>
      <c r="G40" s="33"/>
      <c r="H40" s="34"/>
    </row>
    <row r="41" spans="1:8" s="2" customFormat="1" ht="16.899999999999999" customHeight="1">
      <c r="A41" s="33"/>
      <c r="B41" s="34"/>
      <c r="C41" s="207" t="s">
        <v>283</v>
      </c>
      <c r="D41" s="207" t="s">
        <v>284</v>
      </c>
      <c r="E41" s="18" t="s">
        <v>82</v>
      </c>
      <c r="F41" s="208">
        <v>124.05</v>
      </c>
      <c r="G41" s="33"/>
      <c r="H41" s="34"/>
    </row>
    <row r="42" spans="1:8" s="2" customFormat="1" ht="16.899999999999999" customHeight="1">
      <c r="A42" s="33"/>
      <c r="B42" s="34"/>
      <c r="C42" s="207" t="s">
        <v>137</v>
      </c>
      <c r="D42" s="207" t="s">
        <v>138</v>
      </c>
      <c r="E42" s="18" t="s">
        <v>82</v>
      </c>
      <c r="F42" s="208">
        <v>124.05</v>
      </c>
      <c r="G42" s="33"/>
      <c r="H42" s="34"/>
    </row>
    <row r="43" spans="1:8" s="2" customFormat="1" ht="16.899999999999999" customHeight="1">
      <c r="A43" s="33"/>
      <c r="B43" s="34"/>
      <c r="C43" s="207" t="s">
        <v>145</v>
      </c>
      <c r="D43" s="207" t="s">
        <v>146</v>
      </c>
      <c r="E43" s="18" t="s">
        <v>82</v>
      </c>
      <c r="F43" s="208">
        <v>124.05</v>
      </c>
      <c r="G43" s="33"/>
      <c r="H43" s="34"/>
    </row>
    <row r="44" spans="1:8" s="2" customFormat="1" ht="7.35" customHeight="1">
      <c r="A44" s="33"/>
      <c r="B44" s="48"/>
      <c r="C44" s="49"/>
      <c r="D44" s="49"/>
      <c r="E44" s="49"/>
      <c r="F44" s="49"/>
      <c r="G44" s="49"/>
      <c r="H44" s="34"/>
    </row>
    <row r="45" spans="1:8" s="2" customFormat="1" ht="11.25">
      <c r="A45" s="33"/>
      <c r="B45" s="33"/>
      <c r="C45" s="33"/>
      <c r="D45" s="33"/>
      <c r="E45" s="33"/>
      <c r="F45" s="33"/>
      <c r="G45" s="33"/>
      <c r="H45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05-2024 - Temný důl oprav...</vt:lpstr>
      <vt:lpstr>Seznam figur</vt:lpstr>
      <vt:lpstr>'05-2024 - Temný důl oprav...'!Názvy_tisku</vt:lpstr>
      <vt:lpstr>'Rekapitulace stavby'!Názvy_tisku</vt:lpstr>
      <vt:lpstr>'Seznam figur'!Názvy_tisku</vt:lpstr>
      <vt:lpstr>'05-2024 - Temný důl oprav...'!Oblast_tisku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Hlušek</dc:creator>
  <cp:lastModifiedBy>Ježková Veronika, BC.</cp:lastModifiedBy>
  <dcterms:created xsi:type="dcterms:W3CDTF">2024-12-13T06:42:23Z</dcterms:created>
  <dcterms:modified xsi:type="dcterms:W3CDTF">2025-01-27T08:39:00Z</dcterms:modified>
</cp:coreProperties>
</file>