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49.198\cloud\08_CVZ\Aktualni VZ\2024-412_SŠZa_Kopidlno_upravna_vody\03_vyhlaseni\"/>
    </mc:Choice>
  </mc:AlternateContent>
  <xr:revisionPtr revIDLastSave="0" documentId="13_ncr:1_{E2BFACB7-7DD0-4196-9C95-41152EF10E2E}" xr6:coauthVersionLast="47" xr6:coauthVersionMax="47" xr10:uidLastSave="{00000000-0000-0000-0000-000000000000}"/>
  <bookViews>
    <workbookView xWindow="-28920" yWindow="-90" windowWidth="29040" windowHeight="15720" activeTab="1" xr2:uid="{00000000-000D-0000-FFFF-FFFF00000000}"/>
  </bookViews>
  <sheets>
    <sheet name="Rekapitulace stavby" sheetId="1" r:id="rId1"/>
    <sheet name="Z2420 - Úpravna vody a po..." sheetId="2" r:id="rId2"/>
  </sheets>
  <definedNames>
    <definedName name="_xlnm._FilterDatabase" localSheetId="1" hidden="1">'Z2420 - Úpravna vody a po...'!$C$113:$K$141</definedName>
    <definedName name="_xlnm.Print_Titles" localSheetId="0">'Rekapitulace stavby'!$92:$92</definedName>
    <definedName name="_xlnm.Print_Titles" localSheetId="1">'Z2420 - Úpravna vody a po...'!$113:$113</definedName>
    <definedName name="_xlnm.Print_Area" localSheetId="0">'Rekapitulace stavby'!$D$4:$AO$76,'Rekapitulace stavby'!$C$82:$AQ$96</definedName>
    <definedName name="_xlnm.Print_Area" localSheetId="1">'Z2420 - Úpravna vody a po...'!$C$4:$J$76,'Z2420 - Úpravna vody a po...'!$C$82:$J$97,'Z2420 - Úpravna vody a po...'!$C$103:$K$141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2" l="1"/>
  <c r="J35" i="2"/>
  <c r="J34" i="2"/>
  <c r="AY95" i="1"/>
  <c r="J33" i="2"/>
  <c r="AX95" i="1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J95" i="2"/>
  <c r="F108" i="2"/>
  <c r="E106" i="2"/>
  <c r="F87" i="2"/>
  <c r="E85" i="2"/>
  <c r="J22" i="2"/>
  <c r="E22" i="2"/>
  <c r="J90" i="2" s="1"/>
  <c r="J21" i="2"/>
  <c r="J19" i="2"/>
  <c r="E19" i="2"/>
  <c r="J110" i="2" s="1"/>
  <c r="J18" i="2"/>
  <c r="J16" i="2"/>
  <c r="E16" i="2"/>
  <c r="F111" i="2" s="1"/>
  <c r="J15" i="2"/>
  <c r="J13" i="2"/>
  <c r="E13" i="2"/>
  <c r="F110" i="2" s="1"/>
  <c r="J12" i="2"/>
  <c r="J10" i="2"/>
  <c r="J87" i="2"/>
  <c r="L90" i="1"/>
  <c r="AM90" i="1"/>
  <c r="AM89" i="1"/>
  <c r="L89" i="1"/>
  <c r="AM87" i="1"/>
  <c r="L87" i="1"/>
  <c r="L85" i="1"/>
  <c r="L84" i="1"/>
  <c r="J136" i="2"/>
  <c r="BK133" i="2"/>
  <c r="BK130" i="2"/>
  <c r="J118" i="2"/>
  <c r="J129" i="2"/>
  <c r="J121" i="2"/>
  <c r="BK120" i="2"/>
  <c r="J139" i="2"/>
  <c r="J137" i="2"/>
  <c r="BK141" i="2"/>
  <c r="BK119" i="2"/>
  <c r="BK139" i="2"/>
  <c r="BK135" i="2"/>
  <c r="BK134" i="2"/>
  <c r="J132" i="2"/>
  <c r="BK124" i="2"/>
  <c r="J140" i="2"/>
  <c r="BK126" i="2"/>
  <c r="J123" i="2"/>
  <c r="J138" i="2"/>
  <c r="BK132" i="2"/>
  <c r="J127" i="2"/>
  <c r="J119" i="2"/>
  <c r="BK131" i="2"/>
  <c r="BK129" i="2"/>
  <c r="AS94" i="1"/>
  <c r="BK128" i="2"/>
  <c r="BK121" i="2"/>
  <c r="J131" i="2"/>
  <c r="BK123" i="2"/>
  <c r="J128" i="2"/>
  <c r="J120" i="2"/>
  <c r="BK122" i="2"/>
  <c r="BK137" i="2"/>
  <c r="J134" i="2"/>
  <c r="BK125" i="2"/>
  <c r="J117" i="2"/>
  <c r="J130" i="2"/>
  <c r="J124" i="2"/>
  <c r="BK140" i="2"/>
  <c r="BK136" i="2"/>
  <c r="J122" i="2"/>
  <c r="BK118" i="2"/>
  <c r="BK138" i="2"/>
  <c r="J135" i="2"/>
  <c r="J133" i="2"/>
  <c r="J126" i="2"/>
  <c r="J141" i="2"/>
  <c r="BK127" i="2"/>
  <c r="J125" i="2"/>
  <c r="BK117" i="2"/>
  <c r="BK116" i="2" l="1"/>
  <c r="J116" i="2" s="1"/>
  <c r="J96" i="2" s="1"/>
  <c r="R116" i="2"/>
  <c r="R114" i="2" s="1"/>
  <c r="P116" i="2"/>
  <c r="P114" i="2"/>
  <c r="AU95" i="1" s="1"/>
  <c r="AU94" i="1" s="1"/>
  <c r="T116" i="2"/>
  <c r="T114" i="2" s="1"/>
  <c r="J89" i="2"/>
  <c r="J108" i="2"/>
  <c r="J111" i="2"/>
  <c r="BE127" i="2"/>
  <c r="F89" i="2"/>
  <c r="BE117" i="2"/>
  <c r="BE118" i="2"/>
  <c r="BE119" i="2"/>
  <c r="BE123" i="2"/>
  <c r="BE126" i="2"/>
  <c r="BE130" i="2"/>
  <c r="BE132" i="2"/>
  <c r="F90" i="2"/>
  <c r="BE120" i="2"/>
  <c r="BE121" i="2"/>
  <c r="BE128" i="2"/>
  <c r="BE129" i="2"/>
  <c r="BE131" i="2"/>
  <c r="BE133" i="2"/>
  <c r="BE134" i="2"/>
  <c r="BE139" i="2"/>
  <c r="BE141" i="2"/>
  <c r="BE136" i="2"/>
  <c r="BE137" i="2"/>
  <c r="BE140" i="2"/>
  <c r="BE122" i="2"/>
  <c r="BE124" i="2"/>
  <c r="BE125" i="2"/>
  <c r="BE135" i="2"/>
  <c r="BE138" i="2"/>
  <c r="F32" i="2"/>
  <c r="BA95" i="1" s="1"/>
  <c r="BA94" i="1" s="1"/>
  <c r="W30" i="1" s="1"/>
  <c r="F33" i="2"/>
  <c r="BB95" i="1" s="1"/>
  <c r="BB94" i="1" s="1"/>
  <c r="W31" i="1" s="1"/>
  <c r="J32" i="2"/>
  <c r="AW95" i="1" s="1"/>
  <c r="F34" i="2"/>
  <c r="BC95" i="1" s="1"/>
  <c r="BC94" i="1" s="1"/>
  <c r="W32" i="1" s="1"/>
  <c r="F35" i="2"/>
  <c r="BD95" i="1" s="1"/>
  <c r="BD94" i="1" s="1"/>
  <c r="W33" i="1" s="1"/>
  <c r="BK114" i="2" l="1"/>
  <c r="J114" i="2" s="1"/>
  <c r="J28" i="2" s="1"/>
  <c r="AG95" i="1" s="1"/>
  <c r="AG94" i="1" s="1"/>
  <c r="AK26" i="1" s="1"/>
  <c r="AY94" i="1"/>
  <c r="AX94" i="1"/>
  <c r="J31" i="2"/>
  <c r="AV95" i="1" s="1"/>
  <c r="AT95" i="1" s="1"/>
  <c r="AN95" i="1" s="1"/>
  <c r="AW94" i="1"/>
  <c r="AK30" i="1" s="1"/>
  <c r="F31" i="2"/>
  <c r="AZ95" i="1" s="1"/>
  <c r="AZ94" i="1" s="1"/>
  <c r="W29" i="1" s="1"/>
  <c r="J94" i="2" l="1"/>
  <c r="J37" i="2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<sst xmlns="http://schemas.openxmlformats.org/spreadsheetml/2006/main" count="628" uniqueCount="213">
  <si>
    <t>Export Komplet</t>
  </si>
  <si>
    <t/>
  </si>
  <si>
    <t>2.0</t>
  </si>
  <si>
    <t>False</t>
  </si>
  <si>
    <t>{ea7e817b-0865-44c1-b499-699b59ea5523}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</si>
  <si>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</si>
  <si>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</si>
  <si>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</si>
  <si>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</si>
  <si>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</si>
  <si>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</si>
  <si>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</si>
  <si>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</si>
  <si>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</si>
  <si>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Z2420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</si>
  <si>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</si>
  <si>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</si>
  <si>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</si>
  <si>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</si>
  <si>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</si>
  <si>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č.p. 114, Kopidlno</t>
  </si>
  <si>
    <t>Datum:</t>
  </si>
  <si>
    <t>23. 10. 2024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</si>
  <si>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</si>
  <si>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</si>
  <si>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</si>
  <si>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</si>
  <si>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</si>
  <si>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</si>
  <si>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</si>
  <si>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</si>
  <si>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</si>
  <si>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</si>
  <si>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</si>
  <si>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</si>
  <si>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</si>
  <si>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</si>
  <si>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</si>
  <si>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</si>
  <si>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</si>
  <si>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</si>
  <si>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</si>
  <si>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</si>
  <si>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</si>
  <si>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</si>
  <si>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</si>
  <si>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</si>
  <si>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</si>
  <si>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</si>
  <si>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</si>
  <si>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</si>
  <si>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</si>
  <si>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</si>
  <si>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</si>
  <si>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</si>
  <si>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</si>
  <si>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</si>
  <si>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</si>
  <si>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</si>
  <si>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</si>
  <si>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</si>
  <si>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</si>
  <si>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</si>
  <si>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</si>
  <si>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</si>
  <si>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</si>
  <si>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</si>
  <si>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</si>
  <si>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</si>
  <si>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</si>
  <si>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</si>
  <si>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</si>
  <si>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</si>
  <si>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</si>
  <si>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</si>
  <si>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</si>
  <si>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</si>
  <si>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</si>
  <si>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</si>
  <si>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</si>
  <si>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</si>
  <si>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</si>
  <si>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</si>
  <si>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</si>
  <si>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</si>
  <si>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</si>
  <si>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</si>
  <si>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</si>
  <si>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724 - Zdravotechnika - strojní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</si>
  <si>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</si>
  <si>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</si>
  <si>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</si>
  <si>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</si>
  <si>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</si>
  <si>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</si>
  <si>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</si>
  <si>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</si>
  <si>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</si>
  <si>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</si>
  <si>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</si>
  <si>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</si>
  <si>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</si>
  <si>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</si>
  <si>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</si>
  <si>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</si>
  <si>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724</t>
  </si>
  <si>
    <t>Zdravotechnika - strojní vybavení</t>
  </si>
  <si>
    <t>K</t>
  </si>
  <si>
    <t>999999001</t>
  </si>
  <si>
    <t>soubor</t>
  </si>
  <si>
    <t>4</t>
  </si>
  <si>
    <t>-2065999464</t>
  </si>
  <si>
    <t>999999101</t>
  </si>
  <si>
    <t>ks</t>
  </si>
  <si>
    <t>1801283929</t>
  </si>
  <si>
    <t>3</t>
  </si>
  <si>
    <t>999999102</t>
  </si>
  <si>
    <t>470415032</t>
  </si>
  <si>
    <t>999999103</t>
  </si>
  <si>
    <t>m</t>
  </si>
  <si>
    <t>-686728680</t>
  </si>
  <si>
    <t>5</t>
  </si>
  <si>
    <t>999999104</t>
  </si>
  <si>
    <t>59633913</t>
  </si>
  <si>
    <t>6</t>
  </si>
  <si>
    <t>999999105</t>
  </si>
  <si>
    <t>-845540555</t>
  </si>
  <si>
    <t>7</t>
  </si>
  <si>
    <t>999999106</t>
  </si>
  <si>
    <t>462589770</t>
  </si>
  <si>
    <t>8</t>
  </si>
  <si>
    <t>999999107</t>
  </si>
  <si>
    <t>1270421237</t>
  </si>
  <si>
    <t>9</t>
  </si>
  <si>
    <t>999999108</t>
  </si>
  <si>
    <t>izolace potrubí</t>
  </si>
  <si>
    <t>-1589332577</t>
  </si>
  <si>
    <t>10</t>
  </si>
  <si>
    <t>999999109</t>
  </si>
  <si>
    <t>kotvení potrubí</t>
  </si>
  <si>
    <t>2034938155</t>
  </si>
  <si>
    <t>11</t>
  </si>
  <si>
    <t>999999201</t>
  </si>
  <si>
    <t>1331163327</t>
  </si>
  <si>
    <t>999999202</t>
  </si>
  <si>
    <t>1901909606</t>
  </si>
  <si>
    <t>13</t>
  </si>
  <si>
    <t>999999203</t>
  </si>
  <si>
    <t>sul regeneracní pro zmekcovace ,25kg</t>
  </si>
  <si>
    <t>849337981</t>
  </si>
  <si>
    <t>14</t>
  </si>
  <si>
    <t>999999204</t>
  </si>
  <si>
    <t>-529110403</t>
  </si>
  <si>
    <t>15</t>
  </si>
  <si>
    <t>999999205</t>
  </si>
  <si>
    <t>1048489465</t>
  </si>
  <si>
    <t>16</t>
  </si>
  <si>
    <t>999999206</t>
  </si>
  <si>
    <t>-1880869936</t>
  </si>
  <si>
    <t>17</t>
  </si>
  <si>
    <t>999999207</t>
  </si>
  <si>
    <t>242265815</t>
  </si>
  <si>
    <t>18</t>
  </si>
  <si>
    <t>999999208</t>
  </si>
  <si>
    <t>uvedení do provozu</t>
  </si>
  <si>
    <t>-2026254278</t>
  </si>
  <si>
    <t>19</t>
  </si>
  <si>
    <t>999999209</t>
  </si>
  <si>
    <t>kul. ventil 2"</t>
  </si>
  <si>
    <t>-190540063</t>
  </si>
  <si>
    <t>20</t>
  </si>
  <si>
    <t>999999210</t>
  </si>
  <si>
    <t>1317307379</t>
  </si>
  <si>
    <t>999999211</t>
  </si>
  <si>
    <t>-1041446000</t>
  </si>
  <si>
    <t>22</t>
  </si>
  <si>
    <t>999999212</t>
  </si>
  <si>
    <t>1175574291</t>
  </si>
  <si>
    <t>23</t>
  </si>
  <si>
    <t>999999214</t>
  </si>
  <si>
    <t>563294023</t>
  </si>
  <si>
    <t>24</t>
  </si>
  <si>
    <t>999999215</t>
  </si>
  <si>
    <t>-585325122</t>
  </si>
  <si>
    <t>25</t>
  </si>
  <si>
    <t>998724101</t>
  </si>
  <si>
    <t>Přesun hmot pro strojní vybavení stanovený z hmotnosti přesunovaného materiálu vodorovná dopravní vzdálenost do 50 m základní v objektech výšky do 6 m</t>
  </si>
  <si>
    <t>t</t>
  </si>
  <si>
    <t>CS ÚRS 2024 02</t>
  </si>
  <si>
    <t>-537562406</t>
  </si>
  <si>
    <t>Úpravna vody a posilovací jednotka na DM Střední školy zahradnické v Kopidlně.</t>
  </si>
  <si>
    <t>*) „Jedná se pouze o příklad nebo příkladný popis vizuálního, kvalitativního a technologického standardu a zadavatel jednoznačně připouští použití i jiných kvalitativně a technicky rovnocenných řešení.“</t>
  </si>
  <si>
    <t>Pokud dodavatel nabídne jiné řešení předloží dle čl. 10. 1. 3 Výzvy seznam konkrétně nabízených výrobků</t>
  </si>
  <si>
    <r>
      <t xml:space="preserve">Montáž a dodání úpravny vody a posilovací posilovací stanice např. SiBoost 2,0 Smart 2 Helix VE 410, dvoucerpadlová ATS </t>
    </r>
    <r>
      <rPr>
        <sz val="9"/>
        <color rgb="FFFF0000"/>
        <rFont val="Arial CE"/>
        <charset val="238"/>
      </rPr>
      <t>*</t>
    </r>
  </si>
  <si>
    <r>
      <t>koleno nerez PRESS 76</t>
    </r>
    <r>
      <rPr>
        <sz val="9"/>
        <color rgb="FFFF0000"/>
        <rFont val="Arial CE"/>
        <charset val="238"/>
      </rPr>
      <t>*</t>
    </r>
  </si>
  <si>
    <r>
      <t>redukce nerez PRESS 76*54</t>
    </r>
    <r>
      <rPr>
        <sz val="9"/>
        <color rgb="FFFF0000"/>
        <rFont val="Arial CE"/>
        <charset val="238"/>
      </rPr>
      <t>*</t>
    </r>
  </si>
  <si>
    <r>
      <t>trubka nerez PRESS 76</t>
    </r>
    <r>
      <rPr>
        <sz val="9"/>
        <color rgb="FFFF0000"/>
        <rFont val="Arial CE"/>
        <charset val="238"/>
      </rPr>
      <t>*</t>
    </r>
  </si>
  <si>
    <r>
      <t>prechod nerez PRESS 54*2"</t>
    </r>
    <r>
      <rPr>
        <sz val="9"/>
        <color rgb="FFFF0000"/>
        <rFont val="Arial CE"/>
        <charset val="238"/>
      </rPr>
      <t>*</t>
    </r>
  </si>
  <si>
    <r>
      <t>prechod nerez PRESS 76*2 1/2"</t>
    </r>
    <r>
      <rPr>
        <sz val="9"/>
        <color rgb="FFFF0000"/>
        <rFont val="Arial CE"/>
        <charset val="238"/>
      </rPr>
      <t>*</t>
    </r>
  </si>
  <si>
    <r>
      <t>T kus nerez PRESS 76</t>
    </r>
    <r>
      <rPr>
        <sz val="9"/>
        <color rgb="FFFF0000"/>
        <rFont val="Arial CE"/>
        <charset val="238"/>
      </rPr>
      <t>*</t>
    </r>
  </si>
  <si>
    <r>
      <t>kul.ventil 2 1/2"</t>
    </r>
    <r>
      <rPr>
        <sz val="9"/>
        <color rgb="FFFF0000"/>
        <rFont val="Arial CE"/>
        <charset val="238"/>
      </rPr>
      <t>*</t>
    </r>
  </si>
  <si>
    <r>
      <t>filtr GEL. DEPURA CYCLON 3000/SI 2"M</t>
    </r>
    <r>
      <rPr>
        <sz val="9"/>
        <color rgb="FFFF0000"/>
        <rFont val="Arial CE"/>
        <charset val="238"/>
      </rPr>
      <t>*</t>
    </r>
  </si>
  <si>
    <r>
      <t>zmekcovací filtr IVAR.DEVAP - TWIN 110</t>
    </r>
    <r>
      <rPr>
        <sz val="9"/>
        <color rgb="FFFF0000"/>
        <rFont val="Arial CE"/>
        <charset val="238"/>
      </rPr>
      <t>*</t>
    </r>
  </si>
  <si>
    <r>
      <t>kohout kulový TOPBALL 1"</t>
    </r>
    <r>
      <rPr>
        <sz val="9"/>
        <color rgb="FFFF0000"/>
        <rFont val="Arial CE"/>
        <charset val="238"/>
      </rPr>
      <t>*</t>
    </r>
  </si>
  <si>
    <r>
      <t>kulový uzáver FIV.08011 2" s odvodnením</t>
    </r>
    <r>
      <rPr>
        <sz val="9"/>
        <color rgb="FFFF0000"/>
        <rFont val="Arial CE"/>
        <charset val="238"/>
      </rPr>
      <t>*</t>
    </r>
  </si>
  <si>
    <r>
      <t>kulový uzáver FIV 08011 1" s odvodnením</t>
    </r>
    <r>
      <rPr>
        <sz val="9"/>
        <color rgb="FFFF0000"/>
        <rFont val="Arial CE"/>
        <charset val="238"/>
      </rPr>
      <t>*</t>
    </r>
  </si>
  <si>
    <r>
      <t>manometr radiální 0-10 bar MR50</t>
    </r>
    <r>
      <rPr>
        <sz val="9"/>
        <color rgb="FFFF0000"/>
        <rFont val="Arial CE"/>
        <charset val="238"/>
      </rPr>
      <t>*</t>
    </r>
  </si>
  <si>
    <r>
      <t>T kus nerez PRESS 54*54*54</t>
    </r>
    <r>
      <rPr>
        <sz val="9"/>
        <color rgb="FFFF0000"/>
        <rFont val="Arial CE"/>
        <charset val="238"/>
      </rPr>
      <t>*</t>
    </r>
  </si>
  <si>
    <r>
      <t>koleno nerez PRESS 54</t>
    </r>
    <r>
      <rPr>
        <sz val="9"/>
        <color rgb="FFFF0000"/>
        <rFont val="Arial CE"/>
        <charset val="238"/>
      </rPr>
      <t>*</t>
    </r>
  </si>
  <si>
    <r>
      <t>trubka nerez PRESS 54</t>
    </r>
    <r>
      <rPr>
        <sz val="9"/>
        <color rgb="FFFF0000"/>
        <rFont val="Arial CE"/>
        <charset val="238"/>
      </rPr>
      <t>*</t>
    </r>
  </si>
  <si>
    <t>Úpravna vody a posilovací jednotka na DM Střední školy zahradnické v Kopidlně. Č. akce SM/24/353</t>
  </si>
  <si>
    <t>Úpravna vody a posilovací jednotka na DM Střední školy zahradnické v Kopidlně. Č. Akce SM/24/353</t>
  </si>
  <si>
    <t>Střední škola zahradnická, Kopidlno, náměstí Hilmarovo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</si>
</sst>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</font>
    <font>
      <sz val="9"/>
      <color rgb="FFFF0000"/>
      <name val="Arial CE"/>
      <charset val="238"/>
    </font>
    <font>
      <b/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7" fillId="0" borderId="0" xfId="0" applyFont="1" applyProtection="1">
      <protection locked="0"/>
    </xf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6" fillId="0" borderId="0" xfId="0" applyFont="1" applyAlignment="1">
      <alignment horizontal="left"/>
    </xf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6" fillId="0" borderId="0" xfId="0" applyNumberFormat="1" applyFont="1"/>
    <xf numFmtId="4" fontId="18" fillId="0" borderId="22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7" workbookViewId="0">
      <selection activeCell="A95" sqref="A95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" customHeight="1" x14ac:dyDescent="0.2">
      <c r="AR2" s="138" t="s">
        <v>5</v>
      </c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S2" s="12" t="s">
        <v>6</v>
      </c>
      <c r="BT2" s="12" t="s">
        <v>7</v>
      </c>
    </row>
    <row r="3" spans="1:74" ht="6.9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 x14ac:dyDescent="0.2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 x14ac:dyDescent="0.2">
      <c r="B5" s="15"/>
      <c r="D5" s="19" t="s">
        <v>13</v>
      </c>
      <c r="K5" s="169" t="s">
        <v>14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R5" s="15"/>
      <c r="BE5" s="166" t="s">
        <v>15</v>
      </c>
      <c r="BS5" s="12" t="s">
        <v>6</v>
      </c>
    </row>
    <row r="6" spans="1:74" ht="36.9" customHeight="1" x14ac:dyDescent="0.2">
      <c r="B6" s="15"/>
      <c r="D6" s="21" t="s">
        <v>16</v>
      </c>
      <c r="K6" s="170" t="s">
        <v>211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R6" s="15"/>
      <c r="BE6" s="167"/>
      <c r="BS6" s="12" t="s">
        <v>6</v>
      </c>
    </row>
    <row r="7" spans="1:74" ht="12" customHeight="1" x14ac:dyDescent="0.2">
      <c r="B7" s="15"/>
      <c r="D7" s="22" t="s">
        <v>17</v>
      </c>
      <c r="K7" s="20" t="s">
        <v>1</v>
      </c>
      <c r="AK7" s="22" t="s">
        <v>18</v>
      </c>
      <c r="AN7" s="20" t="s">
        <v>1</v>
      </c>
      <c r="AR7" s="15"/>
      <c r="BE7" s="167"/>
      <c r="BS7" s="12" t="s">
        <v>6</v>
      </c>
    </row>
    <row r="8" spans="1:74" ht="12" customHeight="1" x14ac:dyDescent="0.2">
      <c r="B8" s="15"/>
      <c r="D8" s="22" t="s">
        <v>19</v>
      </c>
      <c r="K8" s="20" t="s">
        <v>20</v>
      </c>
      <c r="AK8" s="22" t="s">
        <v>21</v>
      </c>
      <c r="AN8" s="23" t="s">
        <v>22</v>
      </c>
      <c r="AR8" s="15"/>
      <c r="BE8" s="167"/>
      <c r="BS8" s="12" t="s">
        <v>6</v>
      </c>
    </row>
    <row r="9" spans="1:74" ht="14.4" customHeight="1" x14ac:dyDescent="0.2">
      <c r="B9" s="15"/>
      <c r="AR9" s="15"/>
      <c r="BE9" s="167"/>
      <c r="BS9" s="12" t="s">
        <v>6</v>
      </c>
    </row>
    <row r="10" spans="1:74" ht="12" customHeight="1" x14ac:dyDescent="0.2">
      <c r="B10" s="15"/>
      <c r="D10" s="22" t="s">
        <v>23</v>
      </c>
      <c r="AK10" s="22" t="s">
        <v>24</v>
      </c>
      <c r="AN10" s="20" t="s">
        <v>1</v>
      </c>
      <c r="AR10" s="15"/>
      <c r="BE10" s="167"/>
      <c r="BS10" s="12" t="s">
        <v>6</v>
      </c>
    </row>
    <row r="11" spans="1:74" ht="18.45" customHeight="1" x14ac:dyDescent="0.2">
      <c r="B11" s="15"/>
      <c r="E11" s="129" t="s">
        <v>212</v>
      </c>
      <c r="AK11" s="22" t="s">
        <v>26</v>
      </c>
      <c r="AN11" s="20" t="s">
        <v>1</v>
      </c>
      <c r="AR11" s="15"/>
      <c r="BE11" s="167"/>
      <c r="BS11" s="12" t="s">
        <v>6</v>
      </c>
    </row>
    <row r="12" spans="1:74" ht="6.9" customHeight="1" x14ac:dyDescent="0.2">
      <c r="B12" s="15"/>
      <c r="AR12" s="15"/>
      <c r="BE12" s="167"/>
      <c r="BS12" s="12" t="s">
        <v>6</v>
      </c>
    </row>
    <row r="13" spans="1:74" ht="12" customHeight="1" x14ac:dyDescent="0.2">
      <c r="B13" s="15"/>
      <c r="D13" s="22" t="s">
        <v>27</v>
      </c>
      <c r="AK13" s="22" t="s">
        <v>24</v>
      </c>
      <c r="AN13" s="24" t="s">
        <v>28</v>
      </c>
      <c r="AR13" s="15"/>
      <c r="BE13" s="167"/>
      <c r="BS13" s="12" t="s">
        <v>6</v>
      </c>
    </row>
    <row r="14" spans="1:74" ht="13.2" x14ac:dyDescent="0.2">
      <c r="B14" s="15"/>
      <c r="E14" s="171" t="s">
        <v>28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2" t="s">
        <v>26</v>
      </c>
      <c r="AN14" s="24" t="s">
        <v>28</v>
      </c>
      <c r="AR14" s="15"/>
      <c r="BE14" s="167"/>
      <c r="BS14" s="12" t="s">
        <v>6</v>
      </c>
    </row>
    <row r="15" spans="1:74" ht="6.9" customHeight="1" x14ac:dyDescent="0.2">
      <c r="B15" s="15"/>
      <c r="AR15" s="15"/>
      <c r="BE15" s="167"/>
      <c r="BS15" s="12" t="s">
        <v>3</v>
      </c>
    </row>
    <row r="16" spans="1:74" ht="12" customHeight="1" x14ac:dyDescent="0.2">
      <c r="B16" s="15"/>
      <c r="D16" s="22" t="s">
        <v>29</v>
      </c>
      <c r="AK16" s="22" t="s">
        <v>24</v>
      </c>
      <c r="AN16" s="20" t="s">
        <v>1</v>
      </c>
      <c r="AR16" s="15"/>
      <c r="BE16" s="167"/>
      <c r="BS16" s="12" t="s">
        <v>3</v>
      </c>
    </row>
    <row r="17" spans="2:71" ht="18.45" customHeight="1" x14ac:dyDescent="0.2">
      <c r="B17" s="15"/>
      <c r="E17" s="20" t="s">
        <v>25</v>
      </c>
      <c r="AK17" s="22" t="s">
        <v>26</v>
      </c>
      <c r="AN17" s="20" t="s">
        <v>1</v>
      </c>
      <c r="AR17" s="15"/>
      <c r="BE17" s="167"/>
      <c r="BS17" s="12" t="s">
        <v>30</v>
      </c>
    </row>
    <row r="18" spans="2:71" ht="6.9" customHeight="1" x14ac:dyDescent="0.2">
      <c r="B18" s="15"/>
      <c r="AR18" s="15"/>
      <c r="BE18" s="167"/>
      <c r="BS18" s="12" t="s">
        <v>6</v>
      </c>
    </row>
    <row r="19" spans="2:71" ht="12" customHeight="1" x14ac:dyDescent="0.2">
      <c r="B19" s="15"/>
      <c r="D19" s="22" t="s">
        <v>31</v>
      </c>
      <c r="AK19" s="22" t="s">
        <v>24</v>
      </c>
      <c r="AN19" s="20" t="s">
        <v>1</v>
      </c>
      <c r="AR19" s="15"/>
      <c r="BE19" s="167"/>
      <c r="BS19" s="12" t="s">
        <v>6</v>
      </c>
    </row>
    <row r="20" spans="2:71" ht="18.45" customHeight="1" x14ac:dyDescent="0.2">
      <c r="B20" s="15"/>
      <c r="E20" s="20" t="s">
        <v>25</v>
      </c>
      <c r="AK20" s="22" t="s">
        <v>26</v>
      </c>
      <c r="AN20" s="20" t="s">
        <v>1</v>
      </c>
      <c r="AR20" s="15"/>
      <c r="BE20" s="167"/>
      <c r="BS20" s="12" t="s">
        <v>3</v>
      </c>
    </row>
    <row r="21" spans="2:71" ht="6.9" customHeight="1" x14ac:dyDescent="0.2">
      <c r="B21" s="15"/>
      <c r="AR21" s="15"/>
      <c r="BE21" s="167"/>
    </row>
    <row r="22" spans="2:71" ht="12" customHeight="1" x14ac:dyDescent="0.2">
      <c r="B22" s="15"/>
      <c r="D22" s="22" t="s">
        <v>32</v>
      </c>
      <c r="AR22" s="15"/>
      <c r="BE22" s="167"/>
    </row>
    <row r="23" spans="2:71" ht="16.5" customHeight="1" x14ac:dyDescent="0.2">
      <c r="B23" s="15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5"/>
      <c r="BE23" s="167"/>
    </row>
    <row r="24" spans="2:71" ht="6.9" customHeight="1" x14ac:dyDescent="0.2">
      <c r="B24" s="15"/>
      <c r="AR24" s="15"/>
      <c r="BE24" s="167"/>
    </row>
    <row r="25" spans="2:71" ht="6.9" customHeight="1" x14ac:dyDescent="0.2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67"/>
    </row>
    <row r="26" spans="2:71" s="1" customFormat="1" ht="25.95" customHeight="1" x14ac:dyDescent="0.2">
      <c r="B26" s="27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4">
        <f>ROUND(AG94,2)</f>
        <v>0</v>
      </c>
      <c r="AL26" s="175"/>
      <c r="AM26" s="175"/>
      <c r="AN26" s="175"/>
      <c r="AO26" s="175"/>
      <c r="AR26" s="27"/>
      <c r="BE26" s="167"/>
    </row>
    <row r="27" spans="2:71" s="1" customFormat="1" ht="6.9" customHeight="1" x14ac:dyDescent="0.2">
      <c r="B27" s="27"/>
      <c r="AR27" s="27"/>
      <c r="BE27" s="167"/>
    </row>
    <row r="28" spans="2:71" s="1" customFormat="1" ht="13.2" x14ac:dyDescent="0.2">
      <c r="B28" s="27"/>
      <c r="L28" s="176" t="s">
        <v>34</v>
      </c>
      <c r="M28" s="176"/>
      <c r="N28" s="176"/>
      <c r="O28" s="176"/>
      <c r="P28" s="17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36</v>
      </c>
      <c r="AL28" s="176"/>
      <c r="AM28" s="176"/>
      <c r="AN28" s="176"/>
      <c r="AO28" s="176"/>
      <c r="AR28" s="27"/>
      <c r="BE28" s="167"/>
    </row>
    <row r="29" spans="2:71" s="2" customFormat="1" ht="14.4" customHeight="1" x14ac:dyDescent="0.2">
      <c r="B29" s="31"/>
      <c r="D29" s="22" t="s">
        <v>37</v>
      </c>
      <c r="F29" s="22" t="s">
        <v>38</v>
      </c>
      <c r="L29" s="156">
        <v>0.21</v>
      </c>
      <c r="M29" s="155"/>
      <c r="N29" s="155"/>
      <c r="O29" s="155"/>
      <c r="P29" s="155"/>
      <c r="W29" s="154">
        <f>ROUND(AZ94, 2)</f>
        <v>0</v>
      </c>
      <c r="X29" s="155"/>
      <c r="Y29" s="155"/>
      <c r="Z29" s="155"/>
      <c r="AA29" s="155"/>
      <c r="AB29" s="155"/>
      <c r="AC29" s="155"/>
      <c r="AD29" s="155"/>
      <c r="AE29" s="155"/>
      <c r="AK29" s="154">
        <f>ROUND(AV94, 2)</f>
        <v>0</v>
      </c>
      <c r="AL29" s="155"/>
      <c r="AM29" s="155"/>
      <c r="AN29" s="155"/>
      <c r="AO29" s="155"/>
      <c r="AR29" s="31"/>
      <c r="BE29" s="168"/>
    </row>
    <row r="30" spans="2:71" s="2" customFormat="1" ht="14.4" customHeight="1" x14ac:dyDescent="0.2">
      <c r="B30" s="31"/>
      <c r="F30" s="22" t="s">
        <v>39</v>
      </c>
      <c r="L30" s="156">
        <v>0.12</v>
      </c>
      <c r="M30" s="155"/>
      <c r="N30" s="155"/>
      <c r="O30" s="155"/>
      <c r="P30" s="155"/>
      <c r="W30" s="154">
        <f>ROUND(BA94, 2)</f>
        <v>0</v>
      </c>
      <c r="X30" s="155"/>
      <c r="Y30" s="155"/>
      <c r="Z30" s="155"/>
      <c r="AA30" s="155"/>
      <c r="AB30" s="155"/>
      <c r="AC30" s="155"/>
      <c r="AD30" s="155"/>
      <c r="AE30" s="155"/>
      <c r="AK30" s="154">
        <f>ROUND(AW94, 2)</f>
        <v>0</v>
      </c>
      <c r="AL30" s="155"/>
      <c r="AM30" s="155"/>
      <c r="AN30" s="155"/>
      <c r="AO30" s="155"/>
      <c r="AR30" s="31"/>
      <c r="BE30" s="168"/>
    </row>
    <row r="31" spans="2:71" s="2" customFormat="1" ht="14.4" hidden="1" customHeight="1" x14ac:dyDescent="0.2">
      <c r="B31" s="31"/>
      <c r="F31" s="22" t="s">
        <v>40</v>
      </c>
      <c r="L31" s="156">
        <v>0.21</v>
      </c>
      <c r="M31" s="155"/>
      <c r="N31" s="155"/>
      <c r="O31" s="155"/>
      <c r="P31" s="155"/>
      <c r="W31" s="154">
        <f>ROUND(BB94, 2)</f>
        <v>0</v>
      </c>
      <c r="X31" s="155"/>
      <c r="Y31" s="155"/>
      <c r="Z31" s="155"/>
      <c r="AA31" s="155"/>
      <c r="AB31" s="155"/>
      <c r="AC31" s="155"/>
      <c r="AD31" s="155"/>
      <c r="AE31" s="155"/>
      <c r="AK31" s="154">
        <v>0</v>
      </c>
      <c r="AL31" s="155"/>
      <c r="AM31" s="155"/>
      <c r="AN31" s="155"/>
      <c r="AO31" s="155"/>
      <c r="AR31" s="31"/>
      <c r="BE31" s="168"/>
    </row>
    <row r="32" spans="2:71" s="2" customFormat="1" ht="14.4" hidden="1" customHeight="1" x14ac:dyDescent="0.2">
      <c r="B32" s="31"/>
      <c r="F32" s="22" t="s">
        <v>41</v>
      </c>
      <c r="L32" s="156">
        <v>0.12</v>
      </c>
      <c r="M32" s="155"/>
      <c r="N32" s="155"/>
      <c r="O32" s="155"/>
      <c r="P32" s="155"/>
      <c r="W32" s="154">
        <f>ROUND(BC94, 2)</f>
        <v>0</v>
      </c>
      <c r="X32" s="155"/>
      <c r="Y32" s="155"/>
      <c r="Z32" s="155"/>
      <c r="AA32" s="155"/>
      <c r="AB32" s="155"/>
      <c r="AC32" s="155"/>
      <c r="AD32" s="155"/>
      <c r="AE32" s="155"/>
      <c r="AK32" s="154">
        <v>0</v>
      </c>
      <c r="AL32" s="155"/>
      <c r="AM32" s="155"/>
      <c r="AN32" s="155"/>
      <c r="AO32" s="155"/>
      <c r="AR32" s="31"/>
      <c r="BE32" s="168"/>
    </row>
    <row r="33" spans="2:57" s="2" customFormat="1" ht="14.4" hidden="1" customHeight="1" x14ac:dyDescent="0.2">
      <c r="B33" s="31"/>
      <c r="F33" s="22" t="s">
        <v>42</v>
      </c>
      <c r="L33" s="156">
        <v>0</v>
      </c>
      <c r="M33" s="155"/>
      <c r="N33" s="155"/>
      <c r="O33" s="155"/>
      <c r="P33" s="155"/>
      <c r="W33" s="154">
        <f>ROUND(BD94, 2)</f>
        <v>0</v>
      </c>
      <c r="X33" s="155"/>
      <c r="Y33" s="155"/>
      <c r="Z33" s="155"/>
      <c r="AA33" s="155"/>
      <c r="AB33" s="155"/>
      <c r="AC33" s="155"/>
      <c r="AD33" s="155"/>
      <c r="AE33" s="155"/>
      <c r="AK33" s="154">
        <v>0</v>
      </c>
      <c r="AL33" s="155"/>
      <c r="AM33" s="155"/>
      <c r="AN33" s="155"/>
      <c r="AO33" s="155"/>
      <c r="AR33" s="31"/>
      <c r="BE33" s="168"/>
    </row>
    <row r="34" spans="2:57" s="1" customFormat="1" ht="6.9" customHeight="1" x14ac:dyDescent="0.2">
      <c r="B34" s="27"/>
      <c r="AR34" s="27"/>
      <c r="BE34" s="167"/>
    </row>
    <row r="35" spans="2:57" s="1" customFormat="1" ht="25.95" customHeight="1" x14ac:dyDescent="0.2"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57" t="s">
        <v>45</v>
      </c>
      <c r="Y35" s="158"/>
      <c r="Z35" s="158"/>
      <c r="AA35" s="158"/>
      <c r="AB35" s="158"/>
      <c r="AC35" s="34"/>
      <c r="AD35" s="34"/>
      <c r="AE35" s="34"/>
      <c r="AF35" s="34"/>
      <c r="AG35" s="34"/>
      <c r="AH35" s="34"/>
      <c r="AI35" s="34"/>
      <c r="AJ35" s="34"/>
      <c r="AK35" s="159">
        <f>SUM(AK26:AK33)</f>
        <v>0</v>
      </c>
      <c r="AL35" s="158"/>
      <c r="AM35" s="158"/>
      <c r="AN35" s="158"/>
      <c r="AO35" s="160"/>
      <c r="AP35" s="32"/>
      <c r="AQ35" s="32"/>
      <c r="AR35" s="27"/>
    </row>
    <row r="36" spans="2:57" s="1" customFormat="1" ht="6.9" customHeight="1" x14ac:dyDescent="0.2">
      <c r="B36" s="27"/>
      <c r="AR36" s="27"/>
    </row>
    <row r="37" spans="2:57" s="1" customFormat="1" ht="14.4" customHeight="1" x14ac:dyDescent="0.2">
      <c r="B37" s="27"/>
      <c r="AR37" s="27"/>
    </row>
    <row r="38" spans="2:57" ht="14.4" customHeight="1" x14ac:dyDescent="0.2">
      <c r="B38" s="15"/>
      <c r="AR38" s="15"/>
    </row>
    <row r="39" spans="2:57" ht="14.4" customHeight="1" x14ac:dyDescent="0.2">
      <c r="B39" s="15"/>
      <c r="AR39" s="15"/>
    </row>
    <row r="40" spans="2:57" ht="14.4" customHeight="1" x14ac:dyDescent="0.2">
      <c r="B40" s="15"/>
      <c r="AR40" s="15"/>
    </row>
    <row r="41" spans="2:57" ht="14.4" customHeight="1" x14ac:dyDescent="0.2">
      <c r="B41" s="15"/>
      <c r="AR41" s="15"/>
    </row>
    <row r="42" spans="2:57" ht="14.4" customHeight="1" x14ac:dyDescent="0.2">
      <c r="B42" s="15"/>
      <c r="AR42" s="15"/>
    </row>
    <row r="43" spans="2:57" ht="14.4" customHeight="1" x14ac:dyDescent="0.2">
      <c r="B43" s="15"/>
      <c r="AR43" s="15"/>
    </row>
    <row r="44" spans="2:57" ht="14.4" customHeight="1" x14ac:dyDescent="0.2">
      <c r="B44" s="15"/>
      <c r="AR44" s="15"/>
    </row>
    <row r="45" spans="2:57" ht="14.4" customHeight="1" x14ac:dyDescent="0.2">
      <c r="B45" s="15"/>
      <c r="AR45" s="15"/>
    </row>
    <row r="46" spans="2:57" ht="14.4" customHeight="1" x14ac:dyDescent="0.2">
      <c r="B46" s="15"/>
      <c r="AR46" s="15"/>
    </row>
    <row r="47" spans="2:57" ht="14.4" customHeight="1" x14ac:dyDescent="0.2">
      <c r="B47" s="15"/>
      <c r="AR47" s="15"/>
    </row>
    <row r="48" spans="2:57" ht="14.4" customHeight="1" x14ac:dyDescent="0.2">
      <c r="B48" s="15"/>
      <c r="AR48" s="15"/>
    </row>
    <row r="49" spans="2:44" s="1" customFormat="1" ht="14.4" customHeight="1" x14ac:dyDescent="0.2">
      <c r="B49" s="27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7"/>
    </row>
    <row r="50" spans="2:44" x14ac:dyDescent="0.2">
      <c r="B50" s="15"/>
      <c r="AR50" s="15"/>
    </row>
    <row r="51" spans="2:44" x14ac:dyDescent="0.2">
      <c r="B51" s="15"/>
      <c r="AR51" s="15"/>
    </row>
    <row r="52" spans="2:44" x14ac:dyDescent="0.2">
      <c r="B52" s="15"/>
      <c r="AR52" s="15"/>
    </row>
    <row r="53" spans="2:44" x14ac:dyDescent="0.2">
      <c r="B53" s="15"/>
      <c r="AR53" s="15"/>
    </row>
    <row r="54" spans="2:44" x14ac:dyDescent="0.2">
      <c r="B54" s="15"/>
      <c r="AR54" s="15"/>
    </row>
    <row r="55" spans="2:44" x14ac:dyDescent="0.2">
      <c r="B55" s="15"/>
      <c r="AR55" s="15"/>
    </row>
    <row r="56" spans="2:44" x14ac:dyDescent="0.2">
      <c r="B56" s="15"/>
      <c r="AR56" s="15"/>
    </row>
    <row r="57" spans="2:44" x14ac:dyDescent="0.2">
      <c r="B57" s="15"/>
      <c r="AR57" s="15"/>
    </row>
    <row r="58" spans="2:44" x14ac:dyDescent="0.2">
      <c r="B58" s="15"/>
      <c r="AR58" s="15"/>
    </row>
    <row r="59" spans="2:44" x14ac:dyDescent="0.2">
      <c r="B59" s="15"/>
      <c r="AR59" s="15"/>
    </row>
    <row r="60" spans="2:44" s="1" customFormat="1" ht="13.2" x14ac:dyDescent="0.2">
      <c r="B60" s="27"/>
      <c r="D60" s="38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48</v>
      </c>
      <c r="AI60" s="29"/>
      <c r="AJ60" s="29"/>
      <c r="AK60" s="29"/>
      <c r="AL60" s="29"/>
      <c r="AM60" s="38" t="s">
        <v>49</v>
      </c>
      <c r="AN60" s="29"/>
      <c r="AO60" s="29"/>
      <c r="AR60" s="27"/>
    </row>
    <row r="61" spans="2:44" x14ac:dyDescent="0.2">
      <c r="B61" s="15"/>
      <c r="AR61" s="15"/>
    </row>
    <row r="62" spans="2:44" x14ac:dyDescent="0.2">
      <c r="B62" s="15"/>
      <c r="AR62" s="15"/>
    </row>
    <row r="63" spans="2:44" x14ac:dyDescent="0.2">
      <c r="B63" s="15"/>
      <c r="AR63" s="15"/>
    </row>
    <row r="64" spans="2:44" s="1" customFormat="1" ht="13.2" x14ac:dyDescent="0.2">
      <c r="B64" s="27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7"/>
    </row>
    <row r="65" spans="2:44" x14ac:dyDescent="0.2">
      <c r="B65" s="15"/>
      <c r="AR65" s="15"/>
    </row>
    <row r="66" spans="2:44" x14ac:dyDescent="0.2">
      <c r="B66" s="15"/>
      <c r="AR66" s="15"/>
    </row>
    <row r="67" spans="2:44" x14ac:dyDescent="0.2">
      <c r="B67" s="15"/>
      <c r="AR67" s="15"/>
    </row>
    <row r="68" spans="2:44" x14ac:dyDescent="0.2">
      <c r="B68" s="15"/>
      <c r="AR68" s="15"/>
    </row>
    <row r="69" spans="2:44" x14ac:dyDescent="0.2">
      <c r="B69" s="15"/>
      <c r="AR69" s="15"/>
    </row>
    <row r="70" spans="2:44" x14ac:dyDescent="0.2">
      <c r="B70" s="15"/>
      <c r="AR70" s="15"/>
    </row>
    <row r="71" spans="2:44" x14ac:dyDescent="0.2">
      <c r="B71" s="15"/>
      <c r="AR71" s="15"/>
    </row>
    <row r="72" spans="2:44" x14ac:dyDescent="0.2">
      <c r="B72" s="15"/>
      <c r="AR72" s="15"/>
    </row>
    <row r="73" spans="2:44" x14ac:dyDescent="0.2">
      <c r="B73" s="15"/>
      <c r="AR73" s="15"/>
    </row>
    <row r="74" spans="2:44" x14ac:dyDescent="0.2">
      <c r="B74" s="15"/>
      <c r="AR74" s="15"/>
    </row>
    <row r="75" spans="2:44" s="1" customFormat="1" ht="13.2" x14ac:dyDescent="0.2">
      <c r="B75" s="27"/>
      <c r="D75" s="38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48</v>
      </c>
      <c r="AI75" s="29"/>
      <c r="AJ75" s="29"/>
      <c r="AK75" s="29"/>
      <c r="AL75" s="29"/>
      <c r="AM75" s="38" t="s">
        <v>49</v>
      </c>
      <c r="AN75" s="29"/>
      <c r="AO75" s="29"/>
      <c r="AR75" s="27"/>
    </row>
    <row r="76" spans="2:44" s="1" customFormat="1" x14ac:dyDescent="0.2">
      <c r="B76" s="27"/>
      <c r="AR76" s="27"/>
    </row>
    <row r="77" spans="2:44" s="1" customFormat="1" ht="6.9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" customHeight="1" x14ac:dyDescent="0.2">
      <c r="B82" s="27"/>
      <c r="C82" s="16" t="s">
        <v>52</v>
      </c>
      <c r="AR82" s="27"/>
    </row>
    <row r="83" spans="1:90" s="1" customFormat="1" ht="6.9" customHeight="1" x14ac:dyDescent="0.2">
      <c r="B83" s="27"/>
      <c r="AR83" s="27"/>
    </row>
    <row r="84" spans="1:90" s="3" customFormat="1" ht="12" customHeight="1" x14ac:dyDescent="0.2">
      <c r="B84" s="43"/>
      <c r="C84" s="22" t="s">
        <v>13</v>
      </c>
      <c r="L84" s="3" t="str">
        <f>K5</f>
        <v>Z2420</v>
      </c>
      <c r="AR84" s="43"/>
    </row>
    <row r="85" spans="1:90" s="4" customFormat="1" ht="36.9" customHeight="1" x14ac:dyDescent="0.2">
      <c r="B85" s="44"/>
      <c r="C85" s="45" t="s">
        <v>16</v>
      </c>
      <c r="L85" s="145" t="str">
        <f>K6</f>
        <v>Úpravna vody a posilovací jednotka na DM Střední školy zahradnické v Kopidlně. Č. Akce SM/24/353</v>
      </c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R85" s="44"/>
    </row>
    <row r="86" spans="1:90" s="1" customFormat="1" ht="6.9" customHeight="1" x14ac:dyDescent="0.2">
      <c r="B86" s="27"/>
      <c r="AR86" s="27"/>
    </row>
    <row r="87" spans="1:90" s="1" customFormat="1" ht="12" customHeight="1" x14ac:dyDescent="0.2">
      <c r="B87" s="27"/>
      <c r="C87" s="22" t="s">
        <v>19</v>
      </c>
      <c r="L87" s="46" t="str">
        <f>IF(K8="","",K8)</f>
        <v>č.p. 114, Kopidlno</v>
      </c>
      <c r="AI87" s="22" t="s">
        <v>21</v>
      </c>
      <c r="AM87" s="147" t="str">
        <f>IF(AN8= "","",AN8)</f>
        <v>23. 10. 2024</v>
      </c>
      <c r="AN87" s="147"/>
      <c r="AR87" s="27"/>
    </row>
    <row r="88" spans="1:90" s="1" customFormat="1" ht="6.9" customHeight="1" x14ac:dyDescent="0.2">
      <c r="B88" s="27"/>
      <c r="AR88" s="27"/>
    </row>
    <row r="89" spans="1:90" s="1" customFormat="1" ht="15.15" customHeight="1" x14ac:dyDescent="0.2">
      <c r="B89" s="27"/>
      <c r="C89" s="22" t="s">
        <v>23</v>
      </c>
      <c r="L89" s="3" t="str">
        <f>IF(E11= "","",E11)</f>
        <v>Střední škola zahradnická, Kopidlno, náměstí Hilmarovo 1</v>
      </c>
      <c r="AI89" s="22" t="s">
        <v>29</v>
      </c>
      <c r="AM89" s="148" t="str">
        <f>IF(E17="","",E17)</f>
        <v xml:space="preserve"> </v>
      </c>
      <c r="AN89" s="149"/>
      <c r="AO89" s="149"/>
      <c r="AP89" s="149"/>
      <c r="AR89" s="27"/>
      <c r="AS89" s="150" t="s">
        <v>53</v>
      </c>
      <c r="AT89" s="15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15" customHeight="1" x14ac:dyDescent="0.2">
      <c r="B90" s="27"/>
      <c r="C90" s="22" t="s">
        <v>27</v>
      </c>
      <c r="L90" s="3" t="str">
        <f>IF(E14= "Vyplň údaj","",E14)</f>
        <v/>
      </c>
      <c r="AI90" s="22" t="s">
        <v>31</v>
      </c>
      <c r="AM90" s="148" t="str">
        <f>IF(E20="","",E20)</f>
        <v xml:space="preserve"> </v>
      </c>
      <c r="AN90" s="149"/>
      <c r="AO90" s="149"/>
      <c r="AP90" s="149"/>
      <c r="AR90" s="27"/>
      <c r="AS90" s="152"/>
      <c r="AT90" s="153"/>
      <c r="BD90" s="50"/>
    </row>
    <row r="91" spans="1:90" s="1" customFormat="1" ht="10.95" customHeight="1" x14ac:dyDescent="0.2">
      <c r="B91" s="27"/>
      <c r="AR91" s="27"/>
      <c r="AS91" s="152"/>
      <c r="AT91" s="153"/>
      <c r="BD91" s="50"/>
    </row>
    <row r="92" spans="1:90" s="1" customFormat="1" ht="29.25" customHeight="1" x14ac:dyDescent="0.2">
      <c r="B92" s="27"/>
      <c r="C92" s="140" t="s">
        <v>54</v>
      </c>
      <c r="D92" s="141"/>
      <c r="E92" s="141"/>
      <c r="F92" s="141"/>
      <c r="G92" s="141"/>
      <c r="H92" s="51"/>
      <c r="I92" s="142" t="s">
        <v>55</v>
      </c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3" t="s">
        <v>56</v>
      </c>
      <c r="AH92" s="141"/>
      <c r="AI92" s="141"/>
      <c r="AJ92" s="141"/>
      <c r="AK92" s="141"/>
      <c r="AL92" s="141"/>
      <c r="AM92" s="141"/>
      <c r="AN92" s="142" t="s">
        <v>57</v>
      </c>
      <c r="AO92" s="141"/>
      <c r="AP92" s="144"/>
      <c r="AQ92" s="52" t="s">
        <v>58</v>
      </c>
      <c r="AR92" s="27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0" s="1" customFormat="1" ht="10.95" customHeight="1" x14ac:dyDescent="0.2">
      <c r="B93" s="27"/>
      <c r="AR93" s="27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" customHeight="1" x14ac:dyDescent="0.2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64">
        <f>ROUND(AG95,2)</f>
        <v>0</v>
      </c>
      <c r="AH94" s="164"/>
      <c r="AI94" s="164"/>
      <c r="AJ94" s="164"/>
      <c r="AK94" s="164"/>
      <c r="AL94" s="164"/>
      <c r="AM94" s="164"/>
      <c r="AN94" s="165">
        <f>SUM(AG94,AT94)</f>
        <v>0</v>
      </c>
      <c r="AO94" s="165"/>
      <c r="AP94" s="165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72</v>
      </c>
      <c r="BT94" s="66" t="s">
        <v>73</v>
      </c>
      <c r="BV94" s="66" t="s">
        <v>74</v>
      </c>
      <c r="BW94" s="66" t="s">
        <v>4</v>
      </c>
      <c r="BX94" s="66" t="s">
        <v>75</v>
      </c>
      <c r="CL94" s="66" t="s">
        <v>1</v>
      </c>
    </row>
    <row r="95" spans="1:90" s="6" customFormat="1" ht="37.5" customHeight="1" x14ac:dyDescent="0.2">
      <c r="A95" s="67" t="s">
        <v>76</v>
      </c>
      <c r="B95" s="68"/>
      <c r="C95" s="69"/>
      <c r="D95" s="163" t="s">
        <v>14</v>
      </c>
      <c r="E95" s="163"/>
      <c r="F95" s="163"/>
      <c r="G95" s="163"/>
      <c r="H95" s="163"/>
      <c r="I95" s="70"/>
      <c r="J95" s="163" t="s">
        <v>190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1">
        <f>'Z2420 - Úpravna vody a po...'!J28</f>
        <v>0</v>
      </c>
      <c r="AH95" s="162"/>
      <c r="AI95" s="162"/>
      <c r="AJ95" s="162"/>
      <c r="AK95" s="162"/>
      <c r="AL95" s="162"/>
      <c r="AM95" s="162"/>
      <c r="AN95" s="161">
        <f>SUM(AG95,AT95)</f>
        <v>0</v>
      </c>
      <c r="AO95" s="162"/>
      <c r="AP95" s="162"/>
      <c r="AQ95" s="71" t="s">
        <v>77</v>
      </c>
      <c r="AR95" s="68"/>
      <c r="AS95" s="72">
        <v>0</v>
      </c>
      <c r="AT95" s="73">
        <f>ROUND(SUM(AV95:AW95),2)</f>
        <v>0</v>
      </c>
      <c r="AU95" s="74">
        <f>'Z2420 - Úpravna vody a po...'!P114</f>
        <v>0</v>
      </c>
      <c r="AV95" s="73">
        <f>'Z2420 - Úpravna vody a po...'!J31</f>
        <v>0</v>
      </c>
      <c r="AW95" s="73">
        <f>'Z2420 - Úpravna vody a po...'!J32</f>
        <v>0</v>
      </c>
      <c r="AX95" s="73">
        <f>'Z2420 - Úpravna vody a po...'!J33</f>
        <v>0</v>
      </c>
      <c r="AY95" s="73">
        <f>'Z2420 - Úpravna vody a po...'!J34</f>
        <v>0</v>
      </c>
      <c r="AZ95" s="73">
        <f>'Z2420 - Úpravna vody a po...'!F31</f>
        <v>0</v>
      </c>
      <c r="BA95" s="73">
        <f>'Z2420 - Úpravna vody a po...'!F32</f>
        <v>0</v>
      </c>
      <c r="BB95" s="73">
        <f>'Z2420 - Úpravna vody a po...'!F33</f>
        <v>0</v>
      </c>
      <c r="BC95" s="73">
        <f>'Z2420 - Úpravna vody a po...'!F34</f>
        <v>0</v>
      </c>
      <c r="BD95" s="75">
        <f>'Z2420 - Úpravna vody a po...'!F35</f>
        <v>0</v>
      </c>
      <c r="BT95" s="76" t="s">
        <v>78</v>
      </c>
      <c r="BU95" s="76" t="s">
        <v>79</v>
      </c>
      <c r="BV95" s="76" t="s">
        <v>74</v>
      </c>
      <c r="BW95" s="76" t="s">
        <v>4</v>
      </c>
      <c r="BX95" s="76" t="s">
        <v>75</v>
      </c>
      <c r="CL95" s="76" t="s">
        <v>1</v>
      </c>
    </row>
    <row r="96" spans="1:90" s="1" customFormat="1" ht="30" customHeight="1" x14ac:dyDescent="0.2">
      <c r="B96" s="27"/>
      <c r="AR96" s="27"/>
    </row>
    <row r="97" spans="2:44" s="1" customFormat="1" ht="6.9" customHeight="1" x14ac:dyDescent="0.2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Z2420 - Úpravna vody a p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4"/>
  <sheetViews>
    <sheetView showGridLines="0" tabSelected="1" topLeftCell="A105" workbookViewId="0">
      <selection activeCell="I128" sqref="I12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38" t="s">
        <v>5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12" t="s">
        <v>4</v>
      </c>
    </row>
    <row r="3" spans="2:46" ht="6.9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80</v>
      </c>
    </row>
    <row r="4" spans="2:46" ht="24.9" customHeight="1" x14ac:dyDescent="0.2">
      <c r="B4" s="15"/>
      <c r="D4" s="16" t="s">
        <v>81</v>
      </c>
      <c r="L4" s="15"/>
      <c r="M4" s="77" t="s">
        <v>10</v>
      </c>
      <c r="AT4" s="12" t="s">
        <v>3</v>
      </c>
    </row>
    <row r="5" spans="2:46" ht="6.9" customHeight="1" x14ac:dyDescent="0.2">
      <c r="B5" s="15"/>
      <c r="L5" s="15"/>
    </row>
    <row r="6" spans="2:46" s="1" customFormat="1" ht="12" customHeight="1" x14ac:dyDescent="0.2">
      <c r="B6" s="27"/>
      <c r="D6" s="22" t="s">
        <v>16</v>
      </c>
      <c r="L6" s="27"/>
    </row>
    <row r="7" spans="2:46" s="1" customFormat="1" ht="30" customHeight="1" x14ac:dyDescent="0.2">
      <c r="B7" s="27"/>
      <c r="E7" s="145" t="s">
        <v>210</v>
      </c>
      <c r="F7" s="177"/>
      <c r="G7" s="177"/>
      <c r="H7" s="177"/>
      <c r="L7" s="27"/>
    </row>
    <row r="8" spans="2:46" s="1" customFormat="1" x14ac:dyDescent="0.2">
      <c r="B8" s="27"/>
      <c r="L8" s="27"/>
    </row>
    <row r="9" spans="2:46" s="1" customFormat="1" ht="12" customHeight="1" x14ac:dyDescent="0.2">
      <c r="B9" s="27"/>
      <c r="D9" s="22" t="s">
        <v>17</v>
      </c>
      <c r="F9" s="20" t="s">
        <v>1</v>
      </c>
      <c r="I9" s="22" t="s">
        <v>18</v>
      </c>
      <c r="J9" s="20" t="s">
        <v>1</v>
      </c>
      <c r="L9" s="27"/>
    </row>
    <row r="10" spans="2:46" s="1" customFormat="1" ht="12" customHeight="1" x14ac:dyDescent="0.2">
      <c r="B10" s="27"/>
      <c r="D10" s="22" t="s">
        <v>19</v>
      </c>
      <c r="F10" s="20" t="s">
        <v>20</v>
      </c>
      <c r="I10" s="22" t="s">
        <v>21</v>
      </c>
      <c r="J10" s="47" t="str">
        <f>'Rekapitulace stavby'!AN8</f>
        <v>23. 10. 2024</v>
      </c>
      <c r="L10" s="27"/>
    </row>
    <row r="11" spans="2:46" s="1" customFormat="1" ht="10.95" customHeight="1" x14ac:dyDescent="0.2">
      <c r="B11" s="27"/>
      <c r="L11" s="27"/>
    </row>
    <row r="12" spans="2:46" s="1" customFormat="1" ht="12" customHeight="1" x14ac:dyDescent="0.2">
      <c r="B12" s="27"/>
      <c r="D12" s="22" t="s">
        <v>23</v>
      </c>
      <c r="I12" s="22" t="s">
        <v>24</v>
      </c>
      <c r="J12" s="20" t="str">
        <f>IF('Rekapitulace stavby'!AN10="","",'Rekapitulace stavby'!AN10)</f>
        <v/>
      </c>
      <c r="L12" s="27"/>
    </row>
    <row r="13" spans="2:46" s="1" customFormat="1" ht="18" customHeight="1" x14ac:dyDescent="0.2">
      <c r="B13" s="27"/>
      <c r="E13" s="20" t="str">
        <f>IF('Rekapitulace stavby'!E11="","",'Rekapitulace stavby'!E11)</f>
        <v>Střední škola zahradnická, Kopidlno, náměstí Hilmarovo 1</v>
      </c>
      <c r="I13" s="22" t="s">
        <v>26</v>
      </c>
      <c r="J13" s="20" t="str">
        <f>IF('Rekapitulace stavby'!AN11="","",'Rekapitulace stavby'!AN11)</f>
        <v/>
      </c>
      <c r="L13" s="27"/>
    </row>
    <row r="14" spans="2:46" s="1" customFormat="1" ht="6.9" customHeight="1" x14ac:dyDescent="0.2">
      <c r="B14" s="27"/>
      <c r="L14" s="27"/>
    </row>
    <row r="15" spans="2:46" s="1" customFormat="1" ht="12" customHeight="1" x14ac:dyDescent="0.2">
      <c r="B15" s="27"/>
      <c r="D15" s="22" t="s">
        <v>27</v>
      </c>
      <c r="I15" s="22" t="s">
        <v>24</v>
      </c>
      <c r="J15" s="23" t="str">
        <f>'Rekapitulace stavby'!AN13</f>
        <v>Vyplň údaj</v>
      </c>
      <c r="L15" s="27"/>
    </row>
    <row r="16" spans="2:46" s="1" customFormat="1" ht="18" customHeight="1" x14ac:dyDescent="0.2">
      <c r="B16" s="27"/>
      <c r="E16" s="178" t="str">
        <f>'Rekapitulace stavby'!E14</f>
        <v>Vyplň údaj</v>
      </c>
      <c r="F16" s="169"/>
      <c r="G16" s="169"/>
      <c r="H16" s="169"/>
      <c r="I16" s="22" t="s">
        <v>26</v>
      </c>
      <c r="J16" s="23" t="str">
        <f>'Rekapitulace stavby'!AN14</f>
        <v>Vyplň údaj</v>
      </c>
      <c r="L16" s="27"/>
    </row>
    <row r="17" spans="2:12" s="1" customFormat="1" ht="6.9" customHeight="1" x14ac:dyDescent="0.2">
      <c r="B17" s="27"/>
      <c r="L17" s="27"/>
    </row>
    <row r="18" spans="2:12" s="1" customFormat="1" ht="12" customHeight="1" x14ac:dyDescent="0.2">
      <c r="B18" s="27"/>
      <c r="D18" s="22" t="s">
        <v>29</v>
      </c>
      <c r="I18" s="22" t="s">
        <v>24</v>
      </c>
      <c r="J18" s="20" t="str">
        <f>IF('Rekapitulace stavby'!AN16="","",'Rekapitulace stavby'!AN16)</f>
        <v/>
      </c>
      <c r="L18" s="27"/>
    </row>
    <row r="19" spans="2:12" s="1" customFormat="1" ht="18" customHeight="1" x14ac:dyDescent="0.2">
      <c r="B19" s="27"/>
      <c r="E19" s="20" t="str">
        <f>IF('Rekapitulace stavby'!E17="","",'Rekapitulace stavby'!E17)</f>
        <v xml:space="preserve"> </v>
      </c>
      <c r="I19" s="22" t="s">
        <v>26</v>
      </c>
      <c r="J19" s="20" t="str">
        <f>IF('Rekapitulace stavby'!AN17="","",'Rekapitulace stavby'!AN17)</f>
        <v/>
      </c>
      <c r="L19" s="27"/>
    </row>
    <row r="20" spans="2:12" s="1" customFormat="1" ht="6.9" customHeight="1" x14ac:dyDescent="0.2">
      <c r="B20" s="27"/>
      <c r="L20" s="27"/>
    </row>
    <row r="21" spans="2:12" s="1" customFormat="1" ht="12" customHeight="1" x14ac:dyDescent="0.2">
      <c r="B21" s="27"/>
      <c r="D21" s="22" t="s">
        <v>31</v>
      </c>
      <c r="I21" s="22" t="s">
        <v>24</v>
      </c>
      <c r="J21" s="20" t="str">
        <f>IF('Rekapitulace stavby'!AN19="","",'Rekapitulace stavby'!AN19)</f>
        <v/>
      </c>
      <c r="L21" s="27"/>
    </row>
    <row r="22" spans="2:12" s="1" customFormat="1" ht="18" customHeight="1" x14ac:dyDescent="0.2">
      <c r="B22" s="27"/>
      <c r="E22" s="20" t="str">
        <f>IF('Rekapitulace stavby'!E20="","",'Rekapitulace stavby'!E20)</f>
        <v xml:space="preserve"> </v>
      </c>
      <c r="I22" s="22" t="s">
        <v>26</v>
      </c>
      <c r="J22" s="20" t="str">
        <f>IF('Rekapitulace stavby'!AN20="","",'Rekapitulace stavby'!AN20)</f>
        <v/>
      </c>
      <c r="L22" s="27"/>
    </row>
    <row r="23" spans="2:12" s="1" customFormat="1" ht="6.9" customHeight="1" x14ac:dyDescent="0.2">
      <c r="B23" s="27"/>
      <c r="L23" s="27"/>
    </row>
    <row r="24" spans="2:12" s="1" customFormat="1" ht="12" customHeight="1" x14ac:dyDescent="0.2">
      <c r="B24" s="27"/>
      <c r="D24" s="22" t="s">
        <v>32</v>
      </c>
      <c r="L24" s="27"/>
    </row>
    <row r="25" spans="2:12" s="7" customFormat="1" ht="16.5" customHeight="1" x14ac:dyDescent="0.2">
      <c r="B25" s="78"/>
      <c r="E25" s="173" t="s">
        <v>1</v>
      </c>
      <c r="F25" s="173"/>
      <c r="G25" s="173"/>
      <c r="H25" s="173"/>
      <c r="L25" s="78"/>
    </row>
    <row r="26" spans="2:12" s="1" customFormat="1" ht="6.9" customHeight="1" x14ac:dyDescent="0.2">
      <c r="B26" s="27"/>
      <c r="L26" s="27"/>
    </row>
    <row r="27" spans="2:12" s="1" customFormat="1" ht="6.9" customHeight="1" x14ac:dyDescent="0.2">
      <c r="B27" s="27"/>
      <c r="D27" s="48"/>
      <c r="E27" s="48"/>
      <c r="F27" s="48"/>
      <c r="G27" s="48"/>
      <c r="H27" s="48"/>
      <c r="I27" s="48"/>
      <c r="J27" s="48"/>
      <c r="K27" s="48"/>
      <c r="L27" s="27"/>
    </row>
    <row r="28" spans="2:12" s="1" customFormat="1" ht="25.35" customHeight="1" x14ac:dyDescent="0.2">
      <c r="B28" s="27"/>
      <c r="D28" s="79" t="s">
        <v>33</v>
      </c>
      <c r="J28" s="60">
        <f>ROUND(J114, 2)</f>
        <v>0</v>
      </c>
      <c r="L28" s="27"/>
    </row>
    <row r="29" spans="2:12" s="1" customFormat="1" ht="6.9" customHeight="1" x14ac:dyDescent="0.2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" customHeight="1" x14ac:dyDescent="0.2">
      <c r="B30" s="27"/>
      <c r="F30" s="30" t="s">
        <v>35</v>
      </c>
      <c r="I30" s="30" t="s">
        <v>34</v>
      </c>
      <c r="J30" s="30" t="s">
        <v>36</v>
      </c>
      <c r="L30" s="27"/>
    </row>
    <row r="31" spans="2:12" s="1" customFormat="1" ht="14.4" customHeight="1" x14ac:dyDescent="0.2">
      <c r="B31" s="27"/>
      <c r="D31" s="80" t="s">
        <v>37</v>
      </c>
      <c r="E31" s="22" t="s">
        <v>38</v>
      </c>
      <c r="F31" s="81">
        <f>ROUND((SUM(BE114:BE141)),  2)</f>
        <v>0</v>
      </c>
      <c r="I31" s="82">
        <v>0.21</v>
      </c>
      <c r="J31" s="81">
        <f>ROUND(((SUM(BE114:BE141))*I31),  2)</f>
        <v>0</v>
      </c>
      <c r="L31" s="27"/>
    </row>
    <row r="32" spans="2:12" s="1" customFormat="1" ht="14.4" customHeight="1" x14ac:dyDescent="0.2">
      <c r="B32" s="27"/>
      <c r="E32" s="22" t="s">
        <v>39</v>
      </c>
      <c r="F32" s="81">
        <f>ROUND((SUM(BF114:BF141)),  2)</f>
        <v>0</v>
      </c>
      <c r="I32" s="82">
        <v>0.12</v>
      </c>
      <c r="J32" s="81">
        <f>ROUND(((SUM(BF114:BF141))*I32),  2)</f>
        <v>0</v>
      </c>
      <c r="L32" s="27"/>
    </row>
    <row r="33" spans="2:12" s="1" customFormat="1" ht="14.4" hidden="1" customHeight="1" x14ac:dyDescent="0.2">
      <c r="B33" s="27"/>
      <c r="E33" s="22" t="s">
        <v>40</v>
      </c>
      <c r="F33" s="81">
        <f>ROUND((SUM(BG114:BG141)),  2)</f>
        <v>0</v>
      </c>
      <c r="I33" s="82">
        <v>0.21</v>
      </c>
      <c r="J33" s="81">
        <f>0</f>
        <v>0</v>
      </c>
      <c r="L33" s="27"/>
    </row>
    <row r="34" spans="2:12" s="1" customFormat="1" ht="14.4" hidden="1" customHeight="1" x14ac:dyDescent="0.2">
      <c r="B34" s="27"/>
      <c r="E34" s="22" t="s">
        <v>41</v>
      </c>
      <c r="F34" s="81">
        <f>ROUND((SUM(BH114:BH141)),  2)</f>
        <v>0</v>
      </c>
      <c r="I34" s="82">
        <v>0.12</v>
      </c>
      <c r="J34" s="81">
        <f>0</f>
        <v>0</v>
      </c>
      <c r="L34" s="27"/>
    </row>
    <row r="35" spans="2:12" s="1" customFormat="1" ht="14.4" hidden="1" customHeight="1" x14ac:dyDescent="0.2">
      <c r="B35" s="27"/>
      <c r="E35" s="22" t="s">
        <v>42</v>
      </c>
      <c r="F35" s="81">
        <f>ROUND((SUM(BI114:BI141)),  2)</f>
        <v>0</v>
      </c>
      <c r="I35" s="82">
        <v>0</v>
      </c>
      <c r="J35" s="81">
        <f>0</f>
        <v>0</v>
      </c>
      <c r="L35" s="27"/>
    </row>
    <row r="36" spans="2:12" s="1" customFormat="1" ht="6.9" customHeight="1" x14ac:dyDescent="0.2">
      <c r="B36" s="27"/>
      <c r="L36" s="27"/>
    </row>
    <row r="37" spans="2:12" s="1" customFormat="1" ht="25.35" customHeight="1" x14ac:dyDescent="0.2">
      <c r="B37" s="27"/>
      <c r="C37" s="83"/>
      <c r="D37" s="84" t="s">
        <v>43</v>
      </c>
      <c r="E37" s="51"/>
      <c r="F37" s="51"/>
      <c r="G37" s="85" t="s">
        <v>44</v>
      </c>
      <c r="H37" s="86" t="s">
        <v>45</v>
      </c>
      <c r="I37" s="51"/>
      <c r="J37" s="87">
        <f>SUM(J28:J35)</f>
        <v>0</v>
      </c>
      <c r="K37" s="88"/>
      <c r="L37" s="27"/>
    </row>
    <row r="38" spans="2:12" s="1" customFormat="1" ht="14.4" customHeight="1" x14ac:dyDescent="0.2">
      <c r="B38" s="27"/>
      <c r="L38" s="27"/>
    </row>
    <row r="39" spans="2:12" ht="14.4" customHeight="1" x14ac:dyDescent="0.2">
      <c r="B39" s="15"/>
      <c r="L39" s="15"/>
    </row>
    <row r="40" spans="2:12" ht="14.4" customHeight="1" x14ac:dyDescent="0.2">
      <c r="B40" s="15"/>
      <c r="L40" s="15"/>
    </row>
    <row r="41" spans="2:12" ht="14.4" customHeight="1" x14ac:dyDescent="0.2">
      <c r="B41" s="15"/>
      <c r="L41" s="15"/>
    </row>
    <row r="42" spans="2:12" ht="14.4" customHeight="1" x14ac:dyDescent="0.2">
      <c r="B42" s="15"/>
      <c r="L42" s="15"/>
    </row>
    <row r="43" spans="2:12" ht="14.4" customHeight="1" x14ac:dyDescent="0.2">
      <c r="B43" s="15"/>
      <c r="L43" s="15"/>
    </row>
    <row r="44" spans="2:12" ht="14.4" customHeight="1" x14ac:dyDescent="0.2">
      <c r="B44" s="15"/>
      <c r="L44" s="15"/>
    </row>
    <row r="45" spans="2:12" ht="14.4" customHeight="1" x14ac:dyDescent="0.2">
      <c r="B45" s="15"/>
      <c r="L45" s="15"/>
    </row>
    <row r="46" spans="2:12" ht="14.4" customHeight="1" x14ac:dyDescent="0.2">
      <c r="B46" s="15"/>
      <c r="L46" s="15"/>
    </row>
    <row r="47" spans="2:12" ht="14.4" customHeight="1" x14ac:dyDescent="0.2">
      <c r="B47" s="15"/>
      <c r="L47" s="15"/>
    </row>
    <row r="48" spans="2:12" ht="14.4" customHeight="1" x14ac:dyDescent="0.2">
      <c r="B48" s="15"/>
      <c r="L48" s="15"/>
    </row>
    <row r="49" spans="2:12" ht="14.4" customHeight="1" x14ac:dyDescent="0.2">
      <c r="B49" s="15"/>
      <c r="L49" s="15"/>
    </row>
    <row r="50" spans="2:12" s="1" customFormat="1" ht="14.4" customHeight="1" x14ac:dyDescent="0.2">
      <c r="B50" s="27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7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x14ac:dyDescent="0.2">
      <c r="B60" s="15"/>
      <c r="L60" s="15"/>
    </row>
    <row r="61" spans="2:12" s="1" customFormat="1" ht="13.2" x14ac:dyDescent="0.2">
      <c r="B61" s="27"/>
      <c r="D61" s="38" t="s">
        <v>48</v>
      </c>
      <c r="E61" s="29"/>
      <c r="F61" s="89" t="s">
        <v>49</v>
      </c>
      <c r="G61" s="38" t="s">
        <v>48</v>
      </c>
      <c r="H61" s="29"/>
      <c r="I61" s="29"/>
      <c r="J61" s="90" t="s">
        <v>49</v>
      </c>
      <c r="K61" s="29"/>
      <c r="L61" s="27"/>
    </row>
    <row r="62" spans="2:12" x14ac:dyDescent="0.2">
      <c r="B62" s="15"/>
      <c r="L62" s="15"/>
    </row>
    <row r="63" spans="2:12" x14ac:dyDescent="0.2">
      <c r="B63" s="15"/>
      <c r="L63" s="15"/>
    </row>
    <row r="64" spans="2:12" x14ac:dyDescent="0.2">
      <c r="B64" s="15"/>
      <c r="L64" s="15"/>
    </row>
    <row r="65" spans="2:12" s="1" customFormat="1" ht="13.2" x14ac:dyDescent="0.2">
      <c r="B65" s="27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7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x14ac:dyDescent="0.2">
      <c r="B75" s="15"/>
      <c r="L75" s="15"/>
    </row>
    <row r="76" spans="2:12" s="1" customFormat="1" ht="13.2" x14ac:dyDescent="0.2">
      <c r="B76" s="27"/>
      <c r="D76" s="38" t="s">
        <v>48</v>
      </c>
      <c r="E76" s="29"/>
      <c r="F76" s="89" t="s">
        <v>49</v>
      </c>
      <c r="G76" s="38" t="s">
        <v>48</v>
      </c>
      <c r="H76" s="29"/>
      <c r="I76" s="29"/>
      <c r="J76" s="90" t="s">
        <v>49</v>
      </c>
      <c r="K76" s="29"/>
      <c r="L76" s="27"/>
    </row>
    <row r="77" spans="2:12" s="1" customFormat="1" ht="14.4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 x14ac:dyDescent="0.2">
      <c r="B82" s="27"/>
      <c r="C82" s="16" t="s">
        <v>82</v>
      </c>
      <c r="L82" s="27"/>
    </row>
    <row r="83" spans="2:47" s="1" customFormat="1" ht="6.9" customHeight="1" x14ac:dyDescent="0.2">
      <c r="B83" s="27"/>
      <c r="L83" s="27"/>
    </row>
    <row r="84" spans="2:47" s="1" customFormat="1" ht="12" customHeight="1" x14ac:dyDescent="0.2">
      <c r="B84" s="27"/>
      <c r="C84" s="22" t="s">
        <v>16</v>
      </c>
      <c r="L84" s="27"/>
    </row>
    <row r="85" spans="2:47" s="1" customFormat="1" ht="30" customHeight="1" x14ac:dyDescent="0.2">
      <c r="B85" s="27"/>
      <c r="E85" s="145" t="str">
        <f>E7</f>
        <v>Úpravna vody a posilovací jednotka na DM Střední školy zahradnické v Kopidlně. Č. akce SM/24/353</v>
      </c>
      <c r="F85" s="177"/>
      <c r="G85" s="177"/>
      <c r="H85" s="177"/>
      <c r="L85" s="27"/>
    </row>
    <row r="86" spans="2:47" s="1" customFormat="1" ht="6.9" customHeight="1" x14ac:dyDescent="0.2">
      <c r="B86" s="27"/>
      <c r="L86" s="27"/>
    </row>
    <row r="87" spans="2:47" s="1" customFormat="1" ht="12" customHeight="1" x14ac:dyDescent="0.2">
      <c r="B87" s="27"/>
      <c r="C87" s="22" t="s">
        <v>19</v>
      </c>
      <c r="F87" s="20" t="str">
        <f>F10</f>
        <v>č.p. 114, Kopidlno</v>
      </c>
      <c r="I87" s="22" t="s">
        <v>21</v>
      </c>
      <c r="J87" s="47" t="str">
        <f>IF(J10="","",J10)</f>
        <v>23. 10. 2024</v>
      </c>
      <c r="L87" s="27"/>
    </row>
    <row r="88" spans="2:47" s="1" customFormat="1" ht="6.9" customHeight="1" x14ac:dyDescent="0.2">
      <c r="B88" s="27"/>
      <c r="L88" s="27"/>
    </row>
    <row r="89" spans="2:47" s="1" customFormat="1" ht="15.15" customHeight="1" x14ac:dyDescent="0.2">
      <c r="B89" s="27"/>
      <c r="C89" s="22" t="s">
        <v>23</v>
      </c>
      <c r="F89" s="20" t="str">
        <f>E13</f>
        <v>Střední škola zahradnická, Kopidlno, náměstí Hilmarovo 1</v>
      </c>
      <c r="I89" s="22" t="s">
        <v>29</v>
      </c>
      <c r="J89" s="25" t="str">
        <f>E19</f>
        <v xml:space="preserve"> </v>
      </c>
      <c r="L89" s="27"/>
    </row>
    <row r="90" spans="2:47" s="1" customFormat="1" ht="15.15" customHeight="1" x14ac:dyDescent="0.2">
      <c r="B90" s="27"/>
      <c r="C90" s="22" t="s">
        <v>27</v>
      </c>
      <c r="F90" s="20" t="str">
        <f>IF(E16="","",E16)</f>
        <v>Vyplň údaj</v>
      </c>
      <c r="I90" s="22" t="s">
        <v>31</v>
      </c>
      <c r="J90" s="25" t="str">
        <f>E22</f>
        <v xml:space="preserve"> </v>
      </c>
      <c r="L90" s="27"/>
    </row>
    <row r="91" spans="2:47" s="1" customFormat="1" ht="10.35" customHeight="1" x14ac:dyDescent="0.2">
      <c r="B91" s="27"/>
      <c r="L91" s="27"/>
    </row>
    <row r="92" spans="2:47" s="1" customFormat="1" ht="29.25" customHeight="1" x14ac:dyDescent="0.2">
      <c r="B92" s="27"/>
      <c r="C92" s="91" t="s">
        <v>83</v>
      </c>
      <c r="D92" s="83"/>
      <c r="E92" s="83"/>
      <c r="F92" s="83"/>
      <c r="G92" s="83"/>
      <c r="H92" s="83"/>
      <c r="I92" s="83"/>
      <c r="J92" s="92" t="s">
        <v>84</v>
      </c>
      <c r="K92" s="83"/>
      <c r="L92" s="27"/>
    </row>
    <row r="93" spans="2:47" s="1" customFormat="1" ht="10.35" customHeight="1" x14ac:dyDescent="0.2">
      <c r="B93" s="27"/>
      <c r="L93" s="27"/>
    </row>
    <row r="94" spans="2:47" s="1" customFormat="1" ht="22.95" customHeight="1" x14ac:dyDescent="0.2">
      <c r="B94" s="27"/>
      <c r="C94" s="93" t="s">
        <v>85</v>
      </c>
      <c r="J94" s="60">
        <f>J114</f>
        <v>0</v>
      </c>
      <c r="L94" s="27"/>
      <c r="AU94" s="12" t="s">
        <v>86</v>
      </c>
    </row>
    <row r="95" spans="2:47" s="8" customFormat="1" ht="24.9" customHeight="1" x14ac:dyDescent="0.2">
      <c r="B95" s="94"/>
      <c r="D95" s="95" t="s">
        <v>87</v>
      </c>
      <c r="E95" s="96"/>
      <c r="F95" s="96"/>
      <c r="G95" s="96"/>
      <c r="H95" s="96"/>
      <c r="I95" s="96"/>
      <c r="J95" s="97">
        <f>J115</f>
        <v>0</v>
      </c>
      <c r="L95" s="94"/>
    </row>
    <row r="96" spans="2:47" s="8" customFormat="1" ht="24.9" customHeight="1" x14ac:dyDescent="0.2">
      <c r="B96" s="94"/>
      <c r="D96" s="95" t="s">
        <v>88</v>
      </c>
      <c r="E96" s="96"/>
      <c r="F96" s="96"/>
      <c r="G96" s="96"/>
      <c r="H96" s="96"/>
      <c r="I96" s="96"/>
      <c r="J96" s="97">
        <f>J116</f>
        <v>0</v>
      </c>
      <c r="L96" s="94"/>
    </row>
    <row r="97" spans="2:12" s="1" customFormat="1" ht="21.75" customHeight="1" x14ac:dyDescent="0.2">
      <c r="B97" s="27"/>
      <c r="L97" s="27"/>
    </row>
    <row r="98" spans="2:12" s="1" customFormat="1" ht="6.9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7"/>
    </row>
    <row r="102" spans="2:12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7"/>
    </row>
    <row r="103" spans="2:12" s="1" customFormat="1" ht="24.9" customHeight="1" x14ac:dyDescent="0.2">
      <c r="B103" s="27"/>
      <c r="C103" s="16" t="s">
        <v>89</v>
      </c>
      <c r="L103" s="27"/>
    </row>
    <row r="104" spans="2:12" s="1" customFormat="1" ht="6.9" customHeight="1" x14ac:dyDescent="0.2">
      <c r="B104" s="27"/>
      <c r="L104" s="27"/>
    </row>
    <row r="105" spans="2:12" s="1" customFormat="1" ht="12" customHeight="1" x14ac:dyDescent="0.2">
      <c r="B105" s="27"/>
      <c r="C105" s="22" t="s">
        <v>16</v>
      </c>
      <c r="L105" s="27"/>
    </row>
    <row r="106" spans="2:12" s="1" customFormat="1" ht="30" customHeight="1" x14ac:dyDescent="0.2">
      <c r="B106" s="27"/>
      <c r="E106" s="145" t="str">
        <f>E7</f>
        <v>Úpravna vody a posilovací jednotka na DM Střední školy zahradnické v Kopidlně. Č. akce SM/24/353</v>
      </c>
      <c r="F106" s="177"/>
      <c r="G106" s="177"/>
      <c r="H106" s="177"/>
      <c r="L106" s="27"/>
    </row>
    <row r="107" spans="2:12" s="1" customFormat="1" ht="6.9" customHeight="1" x14ac:dyDescent="0.2">
      <c r="B107" s="27"/>
      <c r="L107" s="27"/>
    </row>
    <row r="108" spans="2:12" s="1" customFormat="1" ht="12" customHeight="1" x14ac:dyDescent="0.2">
      <c r="B108" s="27"/>
      <c r="C108" s="22" t="s">
        <v>19</v>
      </c>
      <c r="F108" s="20" t="str">
        <f>F10</f>
        <v>č.p. 114, Kopidlno</v>
      </c>
      <c r="I108" s="22" t="s">
        <v>21</v>
      </c>
      <c r="J108" s="47" t="str">
        <f>IF(J10="","",J10)</f>
        <v>23. 10. 2024</v>
      </c>
      <c r="L108" s="27"/>
    </row>
    <row r="109" spans="2:12" s="1" customFormat="1" ht="6.9" customHeight="1" x14ac:dyDescent="0.2">
      <c r="B109" s="27"/>
      <c r="L109" s="27"/>
    </row>
    <row r="110" spans="2:12" s="1" customFormat="1" ht="15.15" customHeight="1" x14ac:dyDescent="0.2">
      <c r="B110" s="27"/>
      <c r="C110" s="22" t="s">
        <v>23</v>
      </c>
      <c r="F110" s="20" t="str">
        <f>E13</f>
        <v>Střední škola zahradnická, Kopidlno, náměstí Hilmarovo 1</v>
      </c>
      <c r="I110" s="22" t="s">
        <v>29</v>
      </c>
      <c r="J110" s="25" t="str">
        <f>E19</f>
        <v xml:space="preserve"> </v>
      </c>
      <c r="L110" s="27"/>
    </row>
    <row r="111" spans="2:12" s="1" customFormat="1" ht="15.15" customHeight="1" x14ac:dyDescent="0.2">
      <c r="B111" s="27"/>
      <c r="C111" s="22" t="s">
        <v>27</v>
      </c>
      <c r="F111" s="20" t="str">
        <f>IF(E16="","",E16)</f>
        <v>Vyplň údaj</v>
      </c>
      <c r="I111" s="22" t="s">
        <v>31</v>
      </c>
      <c r="J111" s="25" t="str">
        <f>E22</f>
        <v xml:space="preserve"> </v>
      </c>
      <c r="L111" s="27"/>
    </row>
    <row r="112" spans="2:12" s="1" customFormat="1" ht="10.35" customHeight="1" x14ac:dyDescent="0.2">
      <c r="B112" s="27"/>
      <c r="L112" s="27"/>
    </row>
    <row r="113" spans="2:65" s="9" customFormat="1" ht="29.25" customHeight="1" x14ac:dyDescent="0.2">
      <c r="B113" s="98"/>
      <c r="C113" s="99" t="s">
        <v>90</v>
      </c>
      <c r="D113" s="100" t="s">
        <v>58</v>
      </c>
      <c r="E113" s="100" t="s">
        <v>54</v>
      </c>
      <c r="F113" s="100" t="s">
        <v>55</v>
      </c>
      <c r="G113" s="100" t="s">
        <v>91</v>
      </c>
      <c r="H113" s="100" t="s">
        <v>92</v>
      </c>
      <c r="I113" s="100" t="s">
        <v>93</v>
      </c>
      <c r="J113" s="100" t="s">
        <v>84</v>
      </c>
      <c r="K113" s="101" t="s">
        <v>94</v>
      </c>
      <c r="L113" s="98"/>
      <c r="M113" s="53" t="s">
        <v>1</v>
      </c>
      <c r="N113" s="54" t="s">
        <v>37</v>
      </c>
      <c r="O113" s="54" t="s">
        <v>95</v>
      </c>
      <c r="P113" s="54" t="s">
        <v>96</v>
      </c>
      <c r="Q113" s="54" t="s">
        <v>97</v>
      </c>
      <c r="R113" s="54" t="s">
        <v>98</v>
      </c>
      <c r="S113" s="54" t="s">
        <v>99</v>
      </c>
      <c r="T113" s="55" t="s">
        <v>100</v>
      </c>
    </row>
    <row r="114" spans="2:65" s="1" customFormat="1" ht="22.95" customHeight="1" x14ac:dyDescent="0.3">
      <c r="B114" s="27"/>
      <c r="C114" s="58" t="s">
        <v>101</v>
      </c>
      <c r="J114" s="102">
        <f>BK114</f>
        <v>0</v>
      </c>
      <c r="L114" s="27"/>
      <c r="M114" s="56"/>
      <c r="N114" s="48"/>
      <c r="O114" s="48"/>
      <c r="P114" s="103">
        <f>P115+P116</f>
        <v>0</v>
      </c>
      <c r="Q114" s="48"/>
      <c r="R114" s="103">
        <f>R115+R116</f>
        <v>0.2714999999999998</v>
      </c>
      <c r="S114" s="48"/>
      <c r="T114" s="104">
        <f>T115+T116</f>
        <v>0</v>
      </c>
      <c r="AT114" s="12" t="s">
        <v>72</v>
      </c>
      <c r="AU114" s="12" t="s">
        <v>86</v>
      </c>
      <c r="BK114" s="105">
        <f>BK115+BK116</f>
        <v>0</v>
      </c>
    </row>
    <row r="115" spans="2:65" s="10" customFormat="1" ht="25.95" customHeight="1" x14ac:dyDescent="0.25">
      <c r="B115" s="106"/>
      <c r="D115" s="107" t="s">
        <v>72</v>
      </c>
      <c r="E115" s="130" t="s">
        <v>102</v>
      </c>
      <c r="F115" s="130" t="s">
        <v>103</v>
      </c>
      <c r="I115" s="108"/>
      <c r="J115" s="136">
        <f>BK115</f>
        <v>0</v>
      </c>
      <c r="L115" s="106"/>
      <c r="M115" s="109"/>
      <c r="P115" s="110">
        <v>0</v>
      </c>
      <c r="R115" s="110">
        <v>0</v>
      </c>
      <c r="T115" s="111">
        <v>0</v>
      </c>
      <c r="AR115" s="107" t="s">
        <v>80</v>
      </c>
      <c r="AT115" s="112" t="s">
        <v>72</v>
      </c>
      <c r="AU115" s="112" t="s">
        <v>73</v>
      </c>
      <c r="AY115" s="107" t="s">
        <v>104</v>
      </c>
      <c r="BK115" s="113">
        <v>0</v>
      </c>
    </row>
    <row r="116" spans="2:65" s="10" customFormat="1" ht="25.95" customHeight="1" x14ac:dyDescent="0.25">
      <c r="B116" s="106"/>
      <c r="D116" s="107" t="s">
        <v>72</v>
      </c>
      <c r="E116" s="130" t="s">
        <v>105</v>
      </c>
      <c r="F116" s="130" t="s">
        <v>106</v>
      </c>
      <c r="I116" s="108"/>
      <c r="J116" s="136">
        <f>BK116</f>
        <v>0</v>
      </c>
      <c r="L116" s="106"/>
      <c r="M116" s="109"/>
      <c r="P116" s="110">
        <f>SUM(P117:P141)</f>
        <v>0</v>
      </c>
      <c r="R116" s="110">
        <f>SUM(R117:R141)</f>
        <v>0.2714999999999998</v>
      </c>
      <c r="T116" s="111">
        <f>SUM(T117:T141)</f>
        <v>0</v>
      </c>
      <c r="AR116" s="107" t="s">
        <v>80</v>
      </c>
      <c r="AT116" s="112" t="s">
        <v>72</v>
      </c>
      <c r="AU116" s="112" t="s">
        <v>73</v>
      </c>
      <c r="AY116" s="107" t="s">
        <v>104</v>
      </c>
      <c r="BK116" s="113">
        <f>SUM(BK117:BK141)</f>
        <v>0</v>
      </c>
    </row>
    <row r="117" spans="2:65" s="1" customFormat="1" ht="37.950000000000003" customHeight="1" x14ac:dyDescent="0.2">
      <c r="B117" s="114"/>
      <c r="C117" s="131" t="s">
        <v>78</v>
      </c>
      <c r="D117" s="131" t="s">
        <v>107</v>
      </c>
      <c r="E117" s="132" t="s">
        <v>108</v>
      </c>
      <c r="F117" s="133" t="s">
        <v>193</v>
      </c>
      <c r="G117" s="134" t="s">
        <v>109</v>
      </c>
      <c r="H117" s="135">
        <v>1</v>
      </c>
      <c r="I117" s="116"/>
      <c r="J117" s="137">
        <f t="shared" ref="J117:J141" si="0">ROUND(I117*H117,2)</f>
        <v>0</v>
      </c>
      <c r="K117" s="115" t="s">
        <v>1</v>
      </c>
      <c r="L117" s="27"/>
      <c r="M117" s="117" t="s">
        <v>1</v>
      </c>
      <c r="N117" s="118" t="s">
        <v>38</v>
      </c>
      <c r="P117" s="119">
        <f t="shared" ref="P117:P141" si="1">O117*H117</f>
        <v>0</v>
      </c>
      <c r="Q117" s="119">
        <v>0.25</v>
      </c>
      <c r="R117" s="119">
        <f t="shared" ref="R117:R141" si="2">Q117*H117</f>
        <v>0.25</v>
      </c>
      <c r="S117" s="119">
        <v>0</v>
      </c>
      <c r="T117" s="120">
        <f t="shared" ref="T117:T141" si="3">S117*H117</f>
        <v>0</v>
      </c>
      <c r="AR117" s="121" t="s">
        <v>110</v>
      </c>
      <c r="AT117" s="121" t="s">
        <v>107</v>
      </c>
      <c r="AU117" s="121" t="s">
        <v>78</v>
      </c>
      <c r="AY117" s="12" t="s">
        <v>104</v>
      </c>
      <c r="BE117" s="122">
        <f t="shared" ref="BE117:BE141" si="4">IF(N117="základní",J117,0)</f>
        <v>0</v>
      </c>
      <c r="BF117" s="122">
        <f t="shared" ref="BF117:BF141" si="5">IF(N117="snížená",J117,0)</f>
        <v>0</v>
      </c>
      <c r="BG117" s="122">
        <f t="shared" ref="BG117:BG141" si="6">IF(N117="zákl. přenesená",J117,0)</f>
        <v>0</v>
      </c>
      <c r="BH117" s="122">
        <f t="shared" ref="BH117:BH141" si="7">IF(N117="sníž. přenesená",J117,0)</f>
        <v>0</v>
      </c>
      <c r="BI117" s="122">
        <f t="shared" ref="BI117:BI141" si="8">IF(N117="nulová",J117,0)</f>
        <v>0</v>
      </c>
      <c r="BJ117" s="12" t="s">
        <v>78</v>
      </c>
      <c r="BK117" s="122">
        <f t="shared" ref="BK117:BK141" si="9">ROUND(I117*H117,2)</f>
        <v>0</v>
      </c>
      <c r="BL117" s="12" t="s">
        <v>110</v>
      </c>
      <c r="BM117" s="121" t="s">
        <v>111</v>
      </c>
    </row>
    <row r="118" spans="2:65" s="1" customFormat="1" ht="16.5" customHeight="1" x14ac:dyDescent="0.2">
      <c r="B118" s="114"/>
      <c r="C118" s="131" t="s">
        <v>80</v>
      </c>
      <c r="D118" s="131" t="s">
        <v>107</v>
      </c>
      <c r="E118" s="132" t="s">
        <v>112</v>
      </c>
      <c r="F118" s="133" t="s">
        <v>194</v>
      </c>
      <c r="G118" s="134" t="s">
        <v>113</v>
      </c>
      <c r="H118" s="135">
        <v>10</v>
      </c>
      <c r="I118" s="116"/>
      <c r="J118" s="137">
        <f t="shared" si="0"/>
        <v>0</v>
      </c>
      <c r="K118" s="115" t="s">
        <v>1</v>
      </c>
      <c r="L118" s="27"/>
      <c r="M118" s="117" t="s">
        <v>1</v>
      </c>
      <c r="N118" s="118" t="s">
        <v>38</v>
      </c>
      <c r="P118" s="119">
        <f t="shared" si="1"/>
        <v>0</v>
      </c>
      <c r="Q118" s="119">
        <v>2.5000000000000001E-4</v>
      </c>
      <c r="R118" s="119">
        <f t="shared" si="2"/>
        <v>2.5000000000000001E-3</v>
      </c>
      <c r="S118" s="119">
        <v>0</v>
      </c>
      <c r="T118" s="120">
        <f t="shared" si="3"/>
        <v>0</v>
      </c>
      <c r="AR118" s="121" t="s">
        <v>110</v>
      </c>
      <c r="AT118" s="121" t="s">
        <v>107</v>
      </c>
      <c r="AU118" s="121" t="s">
        <v>78</v>
      </c>
      <c r="AY118" s="12" t="s">
        <v>104</v>
      </c>
      <c r="BE118" s="122">
        <f t="shared" si="4"/>
        <v>0</v>
      </c>
      <c r="BF118" s="122">
        <f t="shared" si="5"/>
        <v>0</v>
      </c>
      <c r="BG118" s="122">
        <f t="shared" si="6"/>
        <v>0</v>
      </c>
      <c r="BH118" s="122">
        <f t="shared" si="7"/>
        <v>0</v>
      </c>
      <c r="BI118" s="122">
        <f t="shared" si="8"/>
        <v>0</v>
      </c>
      <c r="BJ118" s="12" t="s">
        <v>78</v>
      </c>
      <c r="BK118" s="122">
        <f t="shared" si="9"/>
        <v>0</v>
      </c>
      <c r="BL118" s="12" t="s">
        <v>110</v>
      </c>
      <c r="BM118" s="121" t="s">
        <v>114</v>
      </c>
    </row>
    <row r="119" spans="2:65" s="1" customFormat="1" ht="16.5" customHeight="1" x14ac:dyDescent="0.2">
      <c r="B119" s="114"/>
      <c r="C119" s="131" t="s">
        <v>115</v>
      </c>
      <c r="D119" s="131" t="s">
        <v>107</v>
      </c>
      <c r="E119" s="132" t="s">
        <v>116</v>
      </c>
      <c r="F119" s="133" t="s">
        <v>195</v>
      </c>
      <c r="G119" s="134" t="s">
        <v>113</v>
      </c>
      <c r="H119" s="135">
        <v>10</v>
      </c>
      <c r="I119" s="116"/>
      <c r="J119" s="137">
        <f t="shared" si="0"/>
        <v>0</v>
      </c>
      <c r="K119" s="115" t="s">
        <v>1</v>
      </c>
      <c r="L119" s="27"/>
      <c r="M119" s="117" t="s">
        <v>1</v>
      </c>
      <c r="N119" s="118" t="s">
        <v>38</v>
      </c>
      <c r="P119" s="119">
        <f t="shared" si="1"/>
        <v>0</v>
      </c>
      <c r="Q119" s="119">
        <v>2.5000000000000001E-4</v>
      </c>
      <c r="R119" s="119">
        <f t="shared" si="2"/>
        <v>2.5000000000000001E-3</v>
      </c>
      <c r="S119" s="119">
        <v>0</v>
      </c>
      <c r="T119" s="120">
        <f t="shared" si="3"/>
        <v>0</v>
      </c>
      <c r="AR119" s="121" t="s">
        <v>110</v>
      </c>
      <c r="AT119" s="121" t="s">
        <v>107</v>
      </c>
      <c r="AU119" s="121" t="s">
        <v>78</v>
      </c>
      <c r="AY119" s="12" t="s">
        <v>104</v>
      </c>
      <c r="BE119" s="122">
        <f t="shared" si="4"/>
        <v>0</v>
      </c>
      <c r="BF119" s="122">
        <f t="shared" si="5"/>
        <v>0</v>
      </c>
      <c r="BG119" s="122">
        <f t="shared" si="6"/>
        <v>0</v>
      </c>
      <c r="BH119" s="122">
        <f t="shared" si="7"/>
        <v>0</v>
      </c>
      <c r="BI119" s="122">
        <f t="shared" si="8"/>
        <v>0</v>
      </c>
      <c r="BJ119" s="12" t="s">
        <v>78</v>
      </c>
      <c r="BK119" s="122">
        <f t="shared" si="9"/>
        <v>0</v>
      </c>
      <c r="BL119" s="12" t="s">
        <v>110</v>
      </c>
      <c r="BM119" s="121" t="s">
        <v>117</v>
      </c>
    </row>
    <row r="120" spans="2:65" s="1" customFormat="1" ht="16.5" customHeight="1" x14ac:dyDescent="0.2">
      <c r="B120" s="114"/>
      <c r="C120" s="131" t="s">
        <v>110</v>
      </c>
      <c r="D120" s="131" t="s">
        <v>107</v>
      </c>
      <c r="E120" s="132" t="s">
        <v>118</v>
      </c>
      <c r="F120" s="133" t="s">
        <v>196</v>
      </c>
      <c r="G120" s="134" t="s">
        <v>119</v>
      </c>
      <c r="H120" s="135">
        <v>10</v>
      </c>
      <c r="I120" s="116"/>
      <c r="J120" s="137">
        <f t="shared" si="0"/>
        <v>0</v>
      </c>
      <c r="K120" s="115" t="s">
        <v>1</v>
      </c>
      <c r="L120" s="27"/>
      <c r="M120" s="117" t="s">
        <v>1</v>
      </c>
      <c r="N120" s="118" t="s">
        <v>38</v>
      </c>
      <c r="P120" s="119">
        <f t="shared" si="1"/>
        <v>0</v>
      </c>
      <c r="Q120" s="119">
        <v>2.5000000000000001E-4</v>
      </c>
      <c r="R120" s="119">
        <f t="shared" si="2"/>
        <v>2.5000000000000001E-3</v>
      </c>
      <c r="S120" s="119">
        <v>0</v>
      </c>
      <c r="T120" s="120">
        <f t="shared" si="3"/>
        <v>0</v>
      </c>
      <c r="AR120" s="121" t="s">
        <v>110</v>
      </c>
      <c r="AT120" s="121" t="s">
        <v>107</v>
      </c>
      <c r="AU120" s="121" t="s">
        <v>78</v>
      </c>
      <c r="AY120" s="12" t="s">
        <v>104</v>
      </c>
      <c r="BE120" s="122">
        <f t="shared" si="4"/>
        <v>0</v>
      </c>
      <c r="BF120" s="122">
        <f t="shared" si="5"/>
        <v>0</v>
      </c>
      <c r="BG120" s="122">
        <f t="shared" si="6"/>
        <v>0</v>
      </c>
      <c r="BH120" s="122">
        <f t="shared" si="7"/>
        <v>0</v>
      </c>
      <c r="BI120" s="122">
        <f t="shared" si="8"/>
        <v>0</v>
      </c>
      <c r="BJ120" s="12" t="s">
        <v>78</v>
      </c>
      <c r="BK120" s="122">
        <f t="shared" si="9"/>
        <v>0</v>
      </c>
      <c r="BL120" s="12" t="s">
        <v>110</v>
      </c>
      <c r="BM120" s="121" t="s">
        <v>120</v>
      </c>
    </row>
    <row r="121" spans="2:65" s="1" customFormat="1" ht="16.5" customHeight="1" x14ac:dyDescent="0.2">
      <c r="B121" s="114"/>
      <c r="C121" s="131" t="s">
        <v>121</v>
      </c>
      <c r="D121" s="131" t="s">
        <v>107</v>
      </c>
      <c r="E121" s="132" t="s">
        <v>122</v>
      </c>
      <c r="F121" s="133" t="s">
        <v>197</v>
      </c>
      <c r="G121" s="134" t="s">
        <v>113</v>
      </c>
      <c r="H121" s="135">
        <v>2</v>
      </c>
      <c r="I121" s="116"/>
      <c r="J121" s="137">
        <f t="shared" si="0"/>
        <v>0</v>
      </c>
      <c r="K121" s="115" t="s">
        <v>1</v>
      </c>
      <c r="L121" s="27"/>
      <c r="M121" s="117" t="s">
        <v>1</v>
      </c>
      <c r="N121" s="118" t="s">
        <v>38</v>
      </c>
      <c r="P121" s="119">
        <f t="shared" si="1"/>
        <v>0</v>
      </c>
      <c r="Q121" s="119">
        <v>2.5000000000000001E-4</v>
      </c>
      <c r="R121" s="119">
        <f t="shared" si="2"/>
        <v>5.0000000000000001E-4</v>
      </c>
      <c r="S121" s="119">
        <v>0</v>
      </c>
      <c r="T121" s="120">
        <f t="shared" si="3"/>
        <v>0</v>
      </c>
      <c r="AR121" s="121" t="s">
        <v>110</v>
      </c>
      <c r="AT121" s="121" t="s">
        <v>107</v>
      </c>
      <c r="AU121" s="121" t="s">
        <v>78</v>
      </c>
      <c r="AY121" s="12" t="s">
        <v>104</v>
      </c>
      <c r="BE121" s="122">
        <f t="shared" si="4"/>
        <v>0</v>
      </c>
      <c r="BF121" s="122">
        <f t="shared" si="5"/>
        <v>0</v>
      </c>
      <c r="BG121" s="122">
        <f t="shared" si="6"/>
        <v>0</v>
      </c>
      <c r="BH121" s="122">
        <f t="shared" si="7"/>
        <v>0</v>
      </c>
      <c r="BI121" s="122">
        <f t="shared" si="8"/>
        <v>0</v>
      </c>
      <c r="BJ121" s="12" t="s">
        <v>78</v>
      </c>
      <c r="BK121" s="122">
        <f t="shared" si="9"/>
        <v>0</v>
      </c>
      <c r="BL121" s="12" t="s">
        <v>110</v>
      </c>
      <c r="BM121" s="121" t="s">
        <v>123</v>
      </c>
    </row>
    <row r="122" spans="2:65" s="1" customFormat="1" ht="16.5" customHeight="1" x14ac:dyDescent="0.2">
      <c r="B122" s="114"/>
      <c r="C122" s="131" t="s">
        <v>124</v>
      </c>
      <c r="D122" s="131" t="s">
        <v>107</v>
      </c>
      <c r="E122" s="132" t="s">
        <v>125</v>
      </c>
      <c r="F122" s="133" t="s">
        <v>198</v>
      </c>
      <c r="G122" s="134" t="s">
        <v>113</v>
      </c>
      <c r="H122" s="135">
        <v>2</v>
      </c>
      <c r="I122" s="116"/>
      <c r="J122" s="137">
        <f t="shared" si="0"/>
        <v>0</v>
      </c>
      <c r="K122" s="115" t="s">
        <v>1</v>
      </c>
      <c r="L122" s="27"/>
      <c r="M122" s="117" t="s">
        <v>1</v>
      </c>
      <c r="N122" s="118" t="s">
        <v>38</v>
      </c>
      <c r="P122" s="119">
        <f t="shared" si="1"/>
        <v>0</v>
      </c>
      <c r="Q122" s="119">
        <v>2.5000000000000001E-4</v>
      </c>
      <c r="R122" s="119">
        <f t="shared" si="2"/>
        <v>5.0000000000000001E-4</v>
      </c>
      <c r="S122" s="119">
        <v>0</v>
      </c>
      <c r="T122" s="120">
        <f t="shared" si="3"/>
        <v>0</v>
      </c>
      <c r="AR122" s="121" t="s">
        <v>110</v>
      </c>
      <c r="AT122" s="121" t="s">
        <v>107</v>
      </c>
      <c r="AU122" s="121" t="s">
        <v>78</v>
      </c>
      <c r="AY122" s="12" t="s">
        <v>104</v>
      </c>
      <c r="BE122" s="122">
        <f t="shared" si="4"/>
        <v>0</v>
      </c>
      <c r="BF122" s="122">
        <f t="shared" si="5"/>
        <v>0</v>
      </c>
      <c r="BG122" s="122">
        <f t="shared" si="6"/>
        <v>0</v>
      </c>
      <c r="BH122" s="122">
        <f t="shared" si="7"/>
        <v>0</v>
      </c>
      <c r="BI122" s="122">
        <f t="shared" si="8"/>
        <v>0</v>
      </c>
      <c r="BJ122" s="12" t="s">
        <v>78</v>
      </c>
      <c r="BK122" s="122">
        <f t="shared" si="9"/>
        <v>0</v>
      </c>
      <c r="BL122" s="12" t="s">
        <v>110</v>
      </c>
      <c r="BM122" s="121" t="s">
        <v>126</v>
      </c>
    </row>
    <row r="123" spans="2:65" s="1" customFormat="1" ht="16.5" customHeight="1" x14ac:dyDescent="0.2">
      <c r="B123" s="114"/>
      <c r="C123" s="131" t="s">
        <v>127</v>
      </c>
      <c r="D123" s="131" t="s">
        <v>107</v>
      </c>
      <c r="E123" s="132" t="s">
        <v>128</v>
      </c>
      <c r="F123" s="133" t="s">
        <v>199</v>
      </c>
      <c r="G123" s="134" t="s">
        <v>113</v>
      </c>
      <c r="H123" s="135">
        <v>2</v>
      </c>
      <c r="I123" s="116"/>
      <c r="J123" s="137">
        <f t="shared" si="0"/>
        <v>0</v>
      </c>
      <c r="K123" s="115" t="s">
        <v>1</v>
      </c>
      <c r="L123" s="27"/>
      <c r="M123" s="117" t="s">
        <v>1</v>
      </c>
      <c r="N123" s="118" t="s">
        <v>38</v>
      </c>
      <c r="P123" s="119">
        <f t="shared" si="1"/>
        <v>0</v>
      </c>
      <c r="Q123" s="119">
        <v>2.5000000000000001E-4</v>
      </c>
      <c r="R123" s="119">
        <f t="shared" si="2"/>
        <v>5.0000000000000001E-4</v>
      </c>
      <c r="S123" s="119">
        <v>0</v>
      </c>
      <c r="T123" s="120">
        <f t="shared" si="3"/>
        <v>0</v>
      </c>
      <c r="AR123" s="121" t="s">
        <v>110</v>
      </c>
      <c r="AT123" s="121" t="s">
        <v>107</v>
      </c>
      <c r="AU123" s="121" t="s">
        <v>78</v>
      </c>
      <c r="AY123" s="12" t="s">
        <v>104</v>
      </c>
      <c r="BE123" s="122">
        <f t="shared" si="4"/>
        <v>0</v>
      </c>
      <c r="BF123" s="122">
        <f t="shared" si="5"/>
        <v>0</v>
      </c>
      <c r="BG123" s="122">
        <f t="shared" si="6"/>
        <v>0</v>
      </c>
      <c r="BH123" s="122">
        <f t="shared" si="7"/>
        <v>0</v>
      </c>
      <c r="BI123" s="122">
        <f t="shared" si="8"/>
        <v>0</v>
      </c>
      <c r="BJ123" s="12" t="s">
        <v>78</v>
      </c>
      <c r="BK123" s="122">
        <f t="shared" si="9"/>
        <v>0</v>
      </c>
      <c r="BL123" s="12" t="s">
        <v>110</v>
      </c>
      <c r="BM123" s="121" t="s">
        <v>129</v>
      </c>
    </row>
    <row r="124" spans="2:65" s="1" customFormat="1" ht="16.5" customHeight="1" x14ac:dyDescent="0.2">
      <c r="B124" s="114"/>
      <c r="C124" s="131" t="s">
        <v>130</v>
      </c>
      <c r="D124" s="131" t="s">
        <v>107</v>
      </c>
      <c r="E124" s="132" t="s">
        <v>131</v>
      </c>
      <c r="F124" s="133" t="s">
        <v>200</v>
      </c>
      <c r="G124" s="134" t="s">
        <v>113</v>
      </c>
      <c r="H124" s="135">
        <v>1</v>
      </c>
      <c r="I124" s="116"/>
      <c r="J124" s="137">
        <f t="shared" si="0"/>
        <v>0</v>
      </c>
      <c r="K124" s="115" t="s">
        <v>1</v>
      </c>
      <c r="L124" s="27"/>
      <c r="M124" s="117" t="s">
        <v>1</v>
      </c>
      <c r="N124" s="118" t="s">
        <v>38</v>
      </c>
      <c r="P124" s="119">
        <f t="shared" si="1"/>
        <v>0</v>
      </c>
      <c r="Q124" s="119">
        <v>2.5000000000000001E-4</v>
      </c>
      <c r="R124" s="119">
        <f t="shared" si="2"/>
        <v>2.5000000000000001E-4</v>
      </c>
      <c r="S124" s="119">
        <v>0</v>
      </c>
      <c r="T124" s="120">
        <f t="shared" si="3"/>
        <v>0</v>
      </c>
      <c r="AR124" s="121" t="s">
        <v>110</v>
      </c>
      <c r="AT124" s="121" t="s">
        <v>107</v>
      </c>
      <c r="AU124" s="121" t="s">
        <v>78</v>
      </c>
      <c r="AY124" s="12" t="s">
        <v>104</v>
      </c>
      <c r="BE124" s="122">
        <f t="shared" si="4"/>
        <v>0</v>
      </c>
      <c r="BF124" s="122">
        <f t="shared" si="5"/>
        <v>0</v>
      </c>
      <c r="BG124" s="122">
        <f t="shared" si="6"/>
        <v>0</v>
      </c>
      <c r="BH124" s="122">
        <f t="shared" si="7"/>
        <v>0</v>
      </c>
      <c r="BI124" s="122">
        <f t="shared" si="8"/>
        <v>0</v>
      </c>
      <c r="BJ124" s="12" t="s">
        <v>78</v>
      </c>
      <c r="BK124" s="122">
        <f t="shared" si="9"/>
        <v>0</v>
      </c>
      <c r="BL124" s="12" t="s">
        <v>110</v>
      </c>
      <c r="BM124" s="121" t="s">
        <v>132</v>
      </c>
    </row>
    <row r="125" spans="2:65" s="1" customFormat="1" ht="16.5" customHeight="1" x14ac:dyDescent="0.2">
      <c r="B125" s="114"/>
      <c r="C125" s="131" t="s">
        <v>133</v>
      </c>
      <c r="D125" s="131" t="s">
        <v>107</v>
      </c>
      <c r="E125" s="132" t="s">
        <v>134</v>
      </c>
      <c r="F125" s="133" t="s">
        <v>135</v>
      </c>
      <c r="G125" s="134" t="s">
        <v>119</v>
      </c>
      <c r="H125" s="135">
        <v>10</v>
      </c>
      <c r="I125" s="116"/>
      <c r="J125" s="137">
        <f t="shared" si="0"/>
        <v>0</v>
      </c>
      <c r="K125" s="115" t="s">
        <v>1</v>
      </c>
      <c r="L125" s="27"/>
      <c r="M125" s="117" t="s">
        <v>1</v>
      </c>
      <c r="N125" s="118" t="s">
        <v>38</v>
      </c>
      <c r="P125" s="119">
        <f t="shared" si="1"/>
        <v>0</v>
      </c>
      <c r="Q125" s="119">
        <v>2.5000000000000001E-4</v>
      </c>
      <c r="R125" s="119">
        <f t="shared" si="2"/>
        <v>2.5000000000000001E-3</v>
      </c>
      <c r="S125" s="119">
        <v>0</v>
      </c>
      <c r="T125" s="120">
        <f t="shared" si="3"/>
        <v>0</v>
      </c>
      <c r="AR125" s="121" t="s">
        <v>110</v>
      </c>
      <c r="AT125" s="121" t="s">
        <v>107</v>
      </c>
      <c r="AU125" s="121" t="s">
        <v>78</v>
      </c>
      <c r="AY125" s="12" t="s">
        <v>104</v>
      </c>
      <c r="BE125" s="122">
        <f t="shared" si="4"/>
        <v>0</v>
      </c>
      <c r="BF125" s="122">
        <f t="shared" si="5"/>
        <v>0</v>
      </c>
      <c r="BG125" s="122">
        <f t="shared" si="6"/>
        <v>0</v>
      </c>
      <c r="BH125" s="122">
        <f t="shared" si="7"/>
        <v>0</v>
      </c>
      <c r="BI125" s="122">
        <f t="shared" si="8"/>
        <v>0</v>
      </c>
      <c r="BJ125" s="12" t="s">
        <v>78</v>
      </c>
      <c r="BK125" s="122">
        <f t="shared" si="9"/>
        <v>0</v>
      </c>
      <c r="BL125" s="12" t="s">
        <v>110</v>
      </c>
      <c r="BM125" s="121" t="s">
        <v>136</v>
      </c>
    </row>
    <row r="126" spans="2:65" s="1" customFormat="1" ht="16.5" customHeight="1" x14ac:dyDescent="0.2">
      <c r="B126" s="114"/>
      <c r="C126" s="131" t="s">
        <v>137</v>
      </c>
      <c r="D126" s="131" t="s">
        <v>107</v>
      </c>
      <c r="E126" s="132" t="s">
        <v>138</v>
      </c>
      <c r="F126" s="133" t="s">
        <v>139</v>
      </c>
      <c r="G126" s="134" t="s">
        <v>109</v>
      </c>
      <c r="H126" s="135">
        <v>1</v>
      </c>
      <c r="I126" s="116"/>
      <c r="J126" s="137">
        <f t="shared" si="0"/>
        <v>0</v>
      </c>
      <c r="K126" s="115" t="s">
        <v>1</v>
      </c>
      <c r="L126" s="27"/>
      <c r="M126" s="117" t="s">
        <v>1</v>
      </c>
      <c r="N126" s="118" t="s">
        <v>38</v>
      </c>
      <c r="P126" s="119">
        <f t="shared" si="1"/>
        <v>0</v>
      </c>
      <c r="Q126" s="119">
        <v>2.5000000000000001E-4</v>
      </c>
      <c r="R126" s="119">
        <f t="shared" si="2"/>
        <v>2.5000000000000001E-4</v>
      </c>
      <c r="S126" s="119">
        <v>0</v>
      </c>
      <c r="T126" s="120">
        <f t="shared" si="3"/>
        <v>0</v>
      </c>
      <c r="AR126" s="121" t="s">
        <v>110</v>
      </c>
      <c r="AT126" s="121" t="s">
        <v>107</v>
      </c>
      <c r="AU126" s="121" t="s">
        <v>78</v>
      </c>
      <c r="AY126" s="12" t="s">
        <v>104</v>
      </c>
      <c r="BE126" s="122">
        <f t="shared" si="4"/>
        <v>0</v>
      </c>
      <c r="BF126" s="122">
        <f t="shared" si="5"/>
        <v>0</v>
      </c>
      <c r="BG126" s="122">
        <f t="shared" si="6"/>
        <v>0</v>
      </c>
      <c r="BH126" s="122">
        <f t="shared" si="7"/>
        <v>0</v>
      </c>
      <c r="BI126" s="122">
        <f t="shared" si="8"/>
        <v>0</v>
      </c>
      <c r="BJ126" s="12" t="s">
        <v>78</v>
      </c>
      <c r="BK126" s="122">
        <f t="shared" si="9"/>
        <v>0</v>
      </c>
      <c r="BL126" s="12" t="s">
        <v>110</v>
      </c>
      <c r="BM126" s="121" t="s">
        <v>140</v>
      </c>
    </row>
    <row r="127" spans="2:65" s="1" customFormat="1" ht="16.5" customHeight="1" x14ac:dyDescent="0.2">
      <c r="B127" s="114"/>
      <c r="C127" s="131" t="s">
        <v>141</v>
      </c>
      <c r="D127" s="131" t="s">
        <v>107</v>
      </c>
      <c r="E127" s="132" t="s">
        <v>142</v>
      </c>
      <c r="F127" s="133" t="s">
        <v>201</v>
      </c>
      <c r="G127" s="134" t="s">
        <v>109</v>
      </c>
      <c r="H127" s="135">
        <v>1</v>
      </c>
      <c r="I127" s="116"/>
      <c r="J127" s="137">
        <f t="shared" si="0"/>
        <v>0</v>
      </c>
      <c r="K127" s="115" t="s">
        <v>1</v>
      </c>
      <c r="L127" s="27"/>
      <c r="M127" s="117" t="s">
        <v>1</v>
      </c>
      <c r="N127" s="118" t="s">
        <v>38</v>
      </c>
      <c r="P127" s="119">
        <f t="shared" si="1"/>
        <v>0</v>
      </c>
      <c r="Q127" s="119">
        <v>2.5000000000000001E-4</v>
      </c>
      <c r="R127" s="119">
        <f t="shared" si="2"/>
        <v>2.5000000000000001E-4</v>
      </c>
      <c r="S127" s="119">
        <v>0</v>
      </c>
      <c r="T127" s="120">
        <f t="shared" si="3"/>
        <v>0</v>
      </c>
      <c r="AR127" s="121" t="s">
        <v>110</v>
      </c>
      <c r="AT127" s="121" t="s">
        <v>107</v>
      </c>
      <c r="AU127" s="121" t="s">
        <v>78</v>
      </c>
      <c r="AY127" s="12" t="s">
        <v>104</v>
      </c>
      <c r="BE127" s="122">
        <f t="shared" si="4"/>
        <v>0</v>
      </c>
      <c r="BF127" s="122">
        <f t="shared" si="5"/>
        <v>0</v>
      </c>
      <c r="BG127" s="122">
        <f t="shared" si="6"/>
        <v>0</v>
      </c>
      <c r="BH127" s="122">
        <f t="shared" si="7"/>
        <v>0</v>
      </c>
      <c r="BI127" s="122">
        <f t="shared" si="8"/>
        <v>0</v>
      </c>
      <c r="BJ127" s="12" t="s">
        <v>78</v>
      </c>
      <c r="BK127" s="122">
        <f t="shared" si="9"/>
        <v>0</v>
      </c>
      <c r="BL127" s="12" t="s">
        <v>110</v>
      </c>
      <c r="BM127" s="121" t="s">
        <v>143</v>
      </c>
    </row>
    <row r="128" spans="2:65" s="1" customFormat="1" ht="16.5" customHeight="1" x14ac:dyDescent="0.2">
      <c r="B128" s="114"/>
      <c r="C128" s="131" t="s">
        <v>8</v>
      </c>
      <c r="D128" s="131" t="s">
        <v>107</v>
      </c>
      <c r="E128" s="132" t="s">
        <v>144</v>
      </c>
      <c r="F128" s="133" t="s">
        <v>202</v>
      </c>
      <c r="G128" s="134" t="s">
        <v>109</v>
      </c>
      <c r="H128" s="135">
        <v>1</v>
      </c>
      <c r="I128" s="116"/>
      <c r="J128" s="137">
        <f t="shared" si="0"/>
        <v>0</v>
      </c>
      <c r="K128" s="115" t="s">
        <v>1</v>
      </c>
      <c r="L128" s="27"/>
      <c r="M128" s="117" t="s">
        <v>1</v>
      </c>
      <c r="N128" s="118" t="s">
        <v>38</v>
      </c>
      <c r="P128" s="119">
        <f t="shared" si="1"/>
        <v>0</v>
      </c>
      <c r="Q128" s="119">
        <v>2.5000000000000001E-4</v>
      </c>
      <c r="R128" s="119">
        <f t="shared" si="2"/>
        <v>2.5000000000000001E-4</v>
      </c>
      <c r="S128" s="119">
        <v>0</v>
      </c>
      <c r="T128" s="120">
        <f t="shared" si="3"/>
        <v>0</v>
      </c>
      <c r="AR128" s="121" t="s">
        <v>110</v>
      </c>
      <c r="AT128" s="121" t="s">
        <v>107</v>
      </c>
      <c r="AU128" s="121" t="s">
        <v>78</v>
      </c>
      <c r="AY128" s="12" t="s">
        <v>104</v>
      </c>
      <c r="BE128" s="122">
        <f t="shared" si="4"/>
        <v>0</v>
      </c>
      <c r="BF128" s="122">
        <f t="shared" si="5"/>
        <v>0</v>
      </c>
      <c r="BG128" s="122">
        <f t="shared" si="6"/>
        <v>0</v>
      </c>
      <c r="BH128" s="122">
        <f t="shared" si="7"/>
        <v>0</v>
      </c>
      <c r="BI128" s="122">
        <f t="shared" si="8"/>
        <v>0</v>
      </c>
      <c r="BJ128" s="12" t="s">
        <v>78</v>
      </c>
      <c r="BK128" s="122">
        <f t="shared" si="9"/>
        <v>0</v>
      </c>
      <c r="BL128" s="12" t="s">
        <v>110</v>
      </c>
      <c r="BM128" s="121" t="s">
        <v>145</v>
      </c>
    </row>
    <row r="129" spans="1:65" s="1" customFormat="1" ht="16.5" customHeight="1" x14ac:dyDescent="0.2">
      <c r="B129" s="114"/>
      <c r="C129" s="131" t="s">
        <v>146</v>
      </c>
      <c r="D129" s="131" t="s">
        <v>107</v>
      </c>
      <c r="E129" s="132" t="s">
        <v>147</v>
      </c>
      <c r="F129" s="133" t="s">
        <v>148</v>
      </c>
      <c r="G129" s="134" t="s">
        <v>113</v>
      </c>
      <c r="H129" s="135">
        <v>8</v>
      </c>
      <c r="I129" s="116"/>
      <c r="J129" s="137">
        <f t="shared" si="0"/>
        <v>0</v>
      </c>
      <c r="K129" s="115" t="s">
        <v>1</v>
      </c>
      <c r="L129" s="27"/>
      <c r="M129" s="117" t="s">
        <v>1</v>
      </c>
      <c r="N129" s="118" t="s">
        <v>38</v>
      </c>
      <c r="P129" s="119">
        <f t="shared" si="1"/>
        <v>0</v>
      </c>
      <c r="Q129" s="119">
        <v>2.5000000000000001E-4</v>
      </c>
      <c r="R129" s="119">
        <f t="shared" si="2"/>
        <v>2E-3</v>
      </c>
      <c r="S129" s="119">
        <v>0</v>
      </c>
      <c r="T129" s="120">
        <f t="shared" si="3"/>
        <v>0</v>
      </c>
      <c r="AR129" s="121" t="s">
        <v>110</v>
      </c>
      <c r="AT129" s="121" t="s">
        <v>107</v>
      </c>
      <c r="AU129" s="121" t="s">
        <v>78</v>
      </c>
      <c r="AY129" s="12" t="s">
        <v>104</v>
      </c>
      <c r="BE129" s="122">
        <f t="shared" si="4"/>
        <v>0</v>
      </c>
      <c r="BF129" s="122">
        <f t="shared" si="5"/>
        <v>0</v>
      </c>
      <c r="BG129" s="122">
        <f t="shared" si="6"/>
        <v>0</v>
      </c>
      <c r="BH129" s="122">
        <f t="shared" si="7"/>
        <v>0</v>
      </c>
      <c r="BI129" s="122">
        <f t="shared" si="8"/>
        <v>0</v>
      </c>
      <c r="BJ129" s="12" t="s">
        <v>78</v>
      </c>
      <c r="BK129" s="122">
        <f t="shared" si="9"/>
        <v>0</v>
      </c>
      <c r="BL129" s="12" t="s">
        <v>110</v>
      </c>
      <c r="BM129" s="121" t="s">
        <v>149</v>
      </c>
    </row>
    <row r="130" spans="1:65" s="1" customFormat="1" ht="16.5" customHeight="1" x14ac:dyDescent="0.2">
      <c r="B130" s="114"/>
      <c r="C130" s="131" t="s">
        <v>150</v>
      </c>
      <c r="D130" s="131" t="s">
        <v>107</v>
      </c>
      <c r="E130" s="132" t="s">
        <v>151</v>
      </c>
      <c r="F130" s="133" t="s">
        <v>203</v>
      </c>
      <c r="G130" s="134" t="s">
        <v>113</v>
      </c>
      <c r="H130" s="135">
        <v>1</v>
      </c>
      <c r="I130" s="116"/>
      <c r="J130" s="137">
        <f t="shared" si="0"/>
        <v>0</v>
      </c>
      <c r="K130" s="115" t="s">
        <v>1</v>
      </c>
      <c r="L130" s="27"/>
      <c r="M130" s="117" t="s">
        <v>1</v>
      </c>
      <c r="N130" s="118" t="s">
        <v>38</v>
      </c>
      <c r="P130" s="119">
        <f t="shared" si="1"/>
        <v>0</v>
      </c>
      <c r="Q130" s="119">
        <v>2.5000000000000001E-4</v>
      </c>
      <c r="R130" s="119">
        <f t="shared" si="2"/>
        <v>2.5000000000000001E-4</v>
      </c>
      <c r="S130" s="119">
        <v>0</v>
      </c>
      <c r="T130" s="120">
        <f t="shared" si="3"/>
        <v>0</v>
      </c>
      <c r="AR130" s="121" t="s">
        <v>110</v>
      </c>
      <c r="AT130" s="121" t="s">
        <v>107</v>
      </c>
      <c r="AU130" s="121" t="s">
        <v>78</v>
      </c>
      <c r="AY130" s="12" t="s">
        <v>104</v>
      </c>
      <c r="BE130" s="122">
        <f t="shared" si="4"/>
        <v>0</v>
      </c>
      <c r="BF130" s="122">
        <f t="shared" si="5"/>
        <v>0</v>
      </c>
      <c r="BG130" s="122">
        <f t="shared" si="6"/>
        <v>0</v>
      </c>
      <c r="BH130" s="122">
        <f t="shared" si="7"/>
        <v>0</v>
      </c>
      <c r="BI130" s="122">
        <f t="shared" si="8"/>
        <v>0</v>
      </c>
      <c r="BJ130" s="12" t="s">
        <v>78</v>
      </c>
      <c r="BK130" s="122">
        <f t="shared" si="9"/>
        <v>0</v>
      </c>
      <c r="BL130" s="12" t="s">
        <v>110</v>
      </c>
      <c r="BM130" s="121" t="s">
        <v>152</v>
      </c>
    </row>
    <row r="131" spans="1:65" s="1" customFormat="1" ht="16.5" customHeight="1" x14ac:dyDescent="0.2">
      <c r="B131" s="114"/>
      <c r="C131" s="131" t="s">
        <v>153</v>
      </c>
      <c r="D131" s="131" t="s">
        <v>107</v>
      </c>
      <c r="E131" s="132" t="s">
        <v>154</v>
      </c>
      <c r="F131" s="133" t="s">
        <v>204</v>
      </c>
      <c r="G131" s="134" t="s">
        <v>113</v>
      </c>
      <c r="H131" s="135">
        <v>2</v>
      </c>
      <c r="I131" s="116"/>
      <c r="J131" s="137">
        <f t="shared" si="0"/>
        <v>0</v>
      </c>
      <c r="K131" s="115" t="s">
        <v>1</v>
      </c>
      <c r="L131" s="27"/>
      <c r="M131" s="117" t="s">
        <v>1</v>
      </c>
      <c r="N131" s="118" t="s">
        <v>38</v>
      </c>
      <c r="P131" s="119">
        <f t="shared" si="1"/>
        <v>0</v>
      </c>
      <c r="Q131" s="119">
        <v>2.5000000000000001E-4</v>
      </c>
      <c r="R131" s="119">
        <f t="shared" si="2"/>
        <v>5.0000000000000001E-4</v>
      </c>
      <c r="S131" s="119">
        <v>0</v>
      </c>
      <c r="T131" s="120">
        <f t="shared" si="3"/>
        <v>0</v>
      </c>
      <c r="AR131" s="121" t="s">
        <v>110</v>
      </c>
      <c r="AT131" s="121" t="s">
        <v>107</v>
      </c>
      <c r="AU131" s="121" t="s">
        <v>78</v>
      </c>
      <c r="AY131" s="12" t="s">
        <v>104</v>
      </c>
      <c r="BE131" s="122">
        <f t="shared" si="4"/>
        <v>0</v>
      </c>
      <c r="BF131" s="122">
        <f t="shared" si="5"/>
        <v>0</v>
      </c>
      <c r="BG131" s="122">
        <f t="shared" si="6"/>
        <v>0</v>
      </c>
      <c r="BH131" s="122">
        <f t="shared" si="7"/>
        <v>0</v>
      </c>
      <c r="BI131" s="122">
        <f t="shared" si="8"/>
        <v>0</v>
      </c>
      <c r="BJ131" s="12" t="s">
        <v>78</v>
      </c>
      <c r="BK131" s="122">
        <f t="shared" si="9"/>
        <v>0</v>
      </c>
      <c r="BL131" s="12" t="s">
        <v>110</v>
      </c>
      <c r="BM131" s="121" t="s">
        <v>155</v>
      </c>
    </row>
    <row r="132" spans="1:65" s="1" customFormat="1" ht="16.5" customHeight="1" x14ac:dyDescent="0.2">
      <c r="B132" s="114"/>
      <c r="C132" s="131" t="s">
        <v>156</v>
      </c>
      <c r="D132" s="131" t="s">
        <v>107</v>
      </c>
      <c r="E132" s="132" t="s">
        <v>157</v>
      </c>
      <c r="F132" s="133" t="s">
        <v>205</v>
      </c>
      <c r="G132" s="134" t="s">
        <v>113</v>
      </c>
      <c r="H132" s="135">
        <v>2</v>
      </c>
      <c r="I132" s="116"/>
      <c r="J132" s="137">
        <f t="shared" si="0"/>
        <v>0</v>
      </c>
      <c r="K132" s="115" t="s">
        <v>1</v>
      </c>
      <c r="L132" s="27"/>
      <c r="M132" s="117" t="s">
        <v>1</v>
      </c>
      <c r="N132" s="118" t="s">
        <v>38</v>
      </c>
      <c r="P132" s="119">
        <f t="shared" si="1"/>
        <v>0</v>
      </c>
      <c r="Q132" s="119">
        <v>2.5000000000000001E-4</v>
      </c>
      <c r="R132" s="119">
        <f t="shared" si="2"/>
        <v>5.0000000000000001E-4</v>
      </c>
      <c r="S132" s="119">
        <v>0</v>
      </c>
      <c r="T132" s="120">
        <f t="shared" si="3"/>
        <v>0</v>
      </c>
      <c r="AR132" s="121" t="s">
        <v>110</v>
      </c>
      <c r="AT132" s="121" t="s">
        <v>107</v>
      </c>
      <c r="AU132" s="121" t="s">
        <v>78</v>
      </c>
      <c r="AY132" s="12" t="s">
        <v>104</v>
      </c>
      <c r="BE132" s="122">
        <f t="shared" si="4"/>
        <v>0</v>
      </c>
      <c r="BF132" s="122">
        <f t="shared" si="5"/>
        <v>0</v>
      </c>
      <c r="BG132" s="122">
        <f t="shared" si="6"/>
        <v>0</v>
      </c>
      <c r="BH132" s="122">
        <f t="shared" si="7"/>
        <v>0</v>
      </c>
      <c r="BI132" s="122">
        <f t="shared" si="8"/>
        <v>0</v>
      </c>
      <c r="BJ132" s="12" t="s">
        <v>78</v>
      </c>
      <c r="BK132" s="122">
        <f t="shared" si="9"/>
        <v>0</v>
      </c>
      <c r="BL132" s="12" t="s">
        <v>110</v>
      </c>
      <c r="BM132" s="121" t="s">
        <v>158</v>
      </c>
    </row>
    <row r="133" spans="1:65" s="1" customFormat="1" ht="16.5" customHeight="1" x14ac:dyDescent="0.2">
      <c r="B133" s="114"/>
      <c r="C133" s="131" t="s">
        <v>159</v>
      </c>
      <c r="D133" s="131" t="s">
        <v>107</v>
      </c>
      <c r="E133" s="132" t="s">
        <v>160</v>
      </c>
      <c r="F133" s="133" t="s">
        <v>206</v>
      </c>
      <c r="G133" s="134" t="s">
        <v>113</v>
      </c>
      <c r="H133" s="135">
        <v>4</v>
      </c>
      <c r="I133" s="116"/>
      <c r="J133" s="137">
        <f t="shared" si="0"/>
        <v>0</v>
      </c>
      <c r="K133" s="115" t="s">
        <v>1</v>
      </c>
      <c r="L133" s="27"/>
      <c r="M133" s="117" t="s">
        <v>1</v>
      </c>
      <c r="N133" s="118" t="s">
        <v>38</v>
      </c>
      <c r="P133" s="119">
        <f t="shared" si="1"/>
        <v>0</v>
      </c>
      <c r="Q133" s="119">
        <v>2.5000000000000001E-4</v>
      </c>
      <c r="R133" s="119">
        <f t="shared" si="2"/>
        <v>1E-3</v>
      </c>
      <c r="S133" s="119">
        <v>0</v>
      </c>
      <c r="T133" s="120">
        <f t="shared" si="3"/>
        <v>0</v>
      </c>
      <c r="AR133" s="121" t="s">
        <v>110</v>
      </c>
      <c r="AT133" s="121" t="s">
        <v>107</v>
      </c>
      <c r="AU133" s="121" t="s">
        <v>78</v>
      </c>
      <c r="AY133" s="12" t="s">
        <v>104</v>
      </c>
      <c r="BE133" s="122">
        <f t="shared" si="4"/>
        <v>0</v>
      </c>
      <c r="BF133" s="122">
        <f t="shared" si="5"/>
        <v>0</v>
      </c>
      <c r="BG133" s="122">
        <f t="shared" si="6"/>
        <v>0</v>
      </c>
      <c r="BH133" s="122">
        <f t="shared" si="7"/>
        <v>0</v>
      </c>
      <c r="BI133" s="122">
        <f t="shared" si="8"/>
        <v>0</v>
      </c>
      <c r="BJ133" s="12" t="s">
        <v>78</v>
      </c>
      <c r="BK133" s="122">
        <f t="shared" si="9"/>
        <v>0</v>
      </c>
      <c r="BL133" s="12" t="s">
        <v>110</v>
      </c>
      <c r="BM133" s="121" t="s">
        <v>161</v>
      </c>
    </row>
    <row r="134" spans="1:65" s="1" customFormat="1" ht="16.5" customHeight="1" x14ac:dyDescent="0.2">
      <c r="B134" s="114"/>
      <c r="C134" s="131" t="s">
        <v>162</v>
      </c>
      <c r="D134" s="131" t="s">
        <v>107</v>
      </c>
      <c r="E134" s="132" t="s">
        <v>163</v>
      </c>
      <c r="F134" s="133" t="s">
        <v>164</v>
      </c>
      <c r="G134" s="134" t="s">
        <v>109</v>
      </c>
      <c r="H134" s="135">
        <v>1</v>
      </c>
      <c r="I134" s="116"/>
      <c r="J134" s="137">
        <f t="shared" si="0"/>
        <v>0</v>
      </c>
      <c r="K134" s="115" t="s">
        <v>1</v>
      </c>
      <c r="L134" s="27"/>
      <c r="M134" s="117" t="s">
        <v>1</v>
      </c>
      <c r="N134" s="118" t="s">
        <v>38</v>
      </c>
      <c r="P134" s="119">
        <f t="shared" si="1"/>
        <v>0</v>
      </c>
      <c r="Q134" s="119">
        <v>2.5000000000000001E-4</v>
      </c>
      <c r="R134" s="119">
        <f t="shared" si="2"/>
        <v>2.5000000000000001E-4</v>
      </c>
      <c r="S134" s="119">
        <v>0</v>
      </c>
      <c r="T134" s="120">
        <f t="shared" si="3"/>
        <v>0</v>
      </c>
      <c r="AR134" s="121" t="s">
        <v>110</v>
      </c>
      <c r="AT134" s="121" t="s">
        <v>107</v>
      </c>
      <c r="AU134" s="121" t="s">
        <v>78</v>
      </c>
      <c r="AY134" s="12" t="s">
        <v>104</v>
      </c>
      <c r="BE134" s="122">
        <f t="shared" si="4"/>
        <v>0</v>
      </c>
      <c r="BF134" s="122">
        <f t="shared" si="5"/>
        <v>0</v>
      </c>
      <c r="BG134" s="122">
        <f t="shared" si="6"/>
        <v>0</v>
      </c>
      <c r="BH134" s="122">
        <f t="shared" si="7"/>
        <v>0</v>
      </c>
      <c r="BI134" s="122">
        <f t="shared" si="8"/>
        <v>0</v>
      </c>
      <c r="BJ134" s="12" t="s">
        <v>78</v>
      </c>
      <c r="BK134" s="122">
        <f t="shared" si="9"/>
        <v>0</v>
      </c>
      <c r="BL134" s="12" t="s">
        <v>110</v>
      </c>
      <c r="BM134" s="121" t="s">
        <v>165</v>
      </c>
    </row>
    <row r="135" spans="1:65" s="1" customFormat="1" ht="16.5" customHeight="1" x14ac:dyDescent="0.2">
      <c r="B135" s="114"/>
      <c r="C135" s="131" t="s">
        <v>166</v>
      </c>
      <c r="D135" s="131" t="s">
        <v>107</v>
      </c>
      <c r="E135" s="132" t="s">
        <v>167</v>
      </c>
      <c r="F135" s="133" t="s">
        <v>168</v>
      </c>
      <c r="G135" s="134" t="s">
        <v>113</v>
      </c>
      <c r="H135" s="135">
        <v>1</v>
      </c>
      <c r="I135" s="116"/>
      <c r="J135" s="137">
        <f t="shared" si="0"/>
        <v>0</v>
      </c>
      <c r="K135" s="115" t="s">
        <v>1</v>
      </c>
      <c r="L135" s="27"/>
      <c r="M135" s="117" t="s">
        <v>1</v>
      </c>
      <c r="N135" s="118" t="s">
        <v>38</v>
      </c>
      <c r="P135" s="119">
        <f t="shared" si="1"/>
        <v>0</v>
      </c>
      <c r="Q135" s="119">
        <v>2.5000000000000001E-4</v>
      </c>
      <c r="R135" s="119">
        <f t="shared" si="2"/>
        <v>2.5000000000000001E-4</v>
      </c>
      <c r="S135" s="119">
        <v>0</v>
      </c>
      <c r="T135" s="120">
        <f t="shared" si="3"/>
        <v>0</v>
      </c>
      <c r="AR135" s="121" t="s">
        <v>110</v>
      </c>
      <c r="AT135" s="121" t="s">
        <v>107</v>
      </c>
      <c r="AU135" s="121" t="s">
        <v>78</v>
      </c>
      <c r="AY135" s="12" t="s">
        <v>104</v>
      </c>
      <c r="BE135" s="122">
        <f t="shared" si="4"/>
        <v>0</v>
      </c>
      <c r="BF135" s="122">
        <f t="shared" si="5"/>
        <v>0</v>
      </c>
      <c r="BG135" s="122">
        <f t="shared" si="6"/>
        <v>0</v>
      </c>
      <c r="BH135" s="122">
        <f t="shared" si="7"/>
        <v>0</v>
      </c>
      <c r="BI135" s="122">
        <f t="shared" si="8"/>
        <v>0</v>
      </c>
      <c r="BJ135" s="12" t="s">
        <v>78</v>
      </c>
      <c r="BK135" s="122">
        <f t="shared" si="9"/>
        <v>0</v>
      </c>
      <c r="BL135" s="12" t="s">
        <v>110</v>
      </c>
      <c r="BM135" s="121" t="s">
        <v>169</v>
      </c>
    </row>
    <row r="136" spans="1:65" s="1" customFormat="1" ht="16.5" customHeight="1" x14ac:dyDescent="0.2">
      <c r="B136" s="114"/>
      <c r="C136" s="131" t="s">
        <v>170</v>
      </c>
      <c r="D136" s="131" t="s">
        <v>107</v>
      </c>
      <c r="E136" s="132" t="s">
        <v>171</v>
      </c>
      <c r="F136" s="133" t="s">
        <v>197</v>
      </c>
      <c r="G136" s="134" t="s">
        <v>113</v>
      </c>
      <c r="H136" s="135">
        <v>1</v>
      </c>
      <c r="I136" s="116"/>
      <c r="J136" s="137">
        <f t="shared" si="0"/>
        <v>0</v>
      </c>
      <c r="K136" s="115" t="s">
        <v>1</v>
      </c>
      <c r="L136" s="27"/>
      <c r="M136" s="117" t="s">
        <v>1</v>
      </c>
      <c r="N136" s="118" t="s">
        <v>38</v>
      </c>
      <c r="P136" s="119">
        <f t="shared" si="1"/>
        <v>0</v>
      </c>
      <c r="Q136" s="119">
        <v>2.5000000000000001E-4</v>
      </c>
      <c r="R136" s="119">
        <f t="shared" si="2"/>
        <v>2.5000000000000001E-4</v>
      </c>
      <c r="S136" s="119">
        <v>0</v>
      </c>
      <c r="T136" s="120">
        <f t="shared" si="3"/>
        <v>0</v>
      </c>
      <c r="AR136" s="121" t="s">
        <v>110</v>
      </c>
      <c r="AT136" s="121" t="s">
        <v>107</v>
      </c>
      <c r="AU136" s="121" t="s">
        <v>78</v>
      </c>
      <c r="AY136" s="12" t="s">
        <v>104</v>
      </c>
      <c r="BE136" s="122">
        <f t="shared" si="4"/>
        <v>0</v>
      </c>
      <c r="BF136" s="122">
        <f t="shared" si="5"/>
        <v>0</v>
      </c>
      <c r="BG136" s="122">
        <f t="shared" si="6"/>
        <v>0</v>
      </c>
      <c r="BH136" s="122">
        <f t="shared" si="7"/>
        <v>0</v>
      </c>
      <c r="BI136" s="122">
        <f t="shared" si="8"/>
        <v>0</v>
      </c>
      <c r="BJ136" s="12" t="s">
        <v>78</v>
      </c>
      <c r="BK136" s="122">
        <f t="shared" si="9"/>
        <v>0</v>
      </c>
      <c r="BL136" s="12" t="s">
        <v>110</v>
      </c>
      <c r="BM136" s="121" t="s">
        <v>172</v>
      </c>
    </row>
    <row r="137" spans="1:65" s="1" customFormat="1" ht="16.5" customHeight="1" x14ac:dyDescent="0.2">
      <c r="B137" s="114"/>
      <c r="C137" s="131" t="s">
        <v>7</v>
      </c>
      <c r="D137" s="131" t="s">
        <v>107</v>
      </c>
      <c r="E137" s="132" t="s">
        <v>173</v>
      </c>
      <c r="F137" s="133" t="s">
        <v>207</v>
      </c>
      <c r="G137" s="134" t="s">
        <v>113</v>
      </c>
      <c r="H137" s="135">
        <v>2</v>
      </c>
      <c r="I137" s="116"/>
      <c r="J137" s="137">
        <f t="shared" si="0"/>
        <v>0</v>
      </c>
      <c r="K137" s="115" t="s">
        <v>1</v>
      </c>
      <c r="L137" s="27"/>
      <c r="M137" s="117" t="s">
        <v>1</v>
      </c>
      <c r="N137" s="118" t="s">
        <v>38</v>
      </c>
      <c r="P137" s="119">
        <f t="shared" si="1"/>
        <v>0</v>
      </c>
      <c r="Q137" s="119">
        <v>2.5000000000000001E-4</v>
      </c>
      <c r="R137" s="119">
        <f t="shared" si="2"/>
        <v>5.0000000000000001E-4</v>
      </c>
      <c r="S137" s="119">
        <v>0</v>
      </c>
      <c r="T137" s="120">
        <f t="shared" si="3"/>
        <v>0</v>
      </c>
      <c r="AR137" s="121" t="s">
        <v>110</v>
      </c>
      <c r="AT137" s="121" t="s">
        <v>107</v>
      </c>
      <c r="AU137" s="121" t="s">
        <v>78</v>
      </c>
      <c r="AY137" s="12" t="s">
        <v>104</v>
      </c>
      <c r="BE137" s="122">
        <f t="shared" si="4"/>
        <v>0</v>
      </c>
      <c r="BF137" s="122">
        <f t="shared" si="5"/>
        <v>0</v>
      </c>
      <c r="BG137" s="122">
        <f t="shared" si="6"/>
        <v>0</v>
      </c>
      <c r="BH137" s="122">
        <f t="shared" si="7"/>
        <v>0</v>
      </c>
      <c r="BI137" s="122">
        <f t="shared" si="8"/>
        <v>0</v>
      </c>
      <c r="BJ137" s="12" t="s">
        <v>78</v>
      </c>
      <c r="BK137" s="122">
        <f t="shared" si="9"/>
        <v>0</v>
      </c>
      <c r="BL137" s="12" t="s">
        <v>110</v>
      </c>
      <c r="BM137" s="121" t="s">
        <v>174</v>
      </c>
    </row>
    <row r="138" spans="1:65" s="1" customFormat="1" ht="16.5" customHeight="1" x14ac:dyDescent="0.2">
      <c r="B138" s="114"/>
      <c r="C138" s="131" t="s">
        <v>175</v>
      </c>
      <c r="D138" s="131" t="s">
        <v>107</v>
      </c>
      <c r="E138" s="132" t="s">
        <v>176</v>
      </c>
      <c r="F138" s="133" t="s">
        <v>208</v>
      </c>
      <c r="G138" s="134" t="s">
        <v>113</v>
      </c>
      <c r="H138" s="135">
        <v>6</v>
      </c>
      <c r="I138" s="116"/>
      <c r="J138" s="137">
        <f t="shared" si="0"/>
        <v>0</v>
      </c>
      <c r="K138" s="115" t="s">
        <v>1</v>
      </c>
      <c r="L138" s="27"/>
      <c r="M138" s="117" t="s">
        <v>1</v>
      </c>
      <c r="N138" s="118" t="s">
        <v>38</v>
      </c>
      <c r="P138" s="119">
        <f t="shared" si="1"/>
        <v>0</v>
      </c>
      <c r="Q138" s="119">
        <v>2.5000000000000001E-4</v>
      </c>
      <c r="R138" s="119">
        <f t="shared" si="2"/>
        <v>1.5E-3</v>
      </c>
      <c r="S138" s="119">
        <v>0</v>
      </c>
      <c r="T138" s="120">
        <f t="shared" si="3"/>
        <v>0</v>
      </c>
      <c r="AR138" s="121" t="s">
        <v>110</v>
      </c>
      <c r="AT138" s="121" t="s">
        <v>107</v>
      </c>
      <c r="AU138" s="121" t="s">
        <v>78</v>
      </c>
      <c r="AY138" s="12" t="s">
        <v>104</v>
      </c>
      <c r="BE138" s="122">
        <f t="shared" si="4"/>
        <v>0</v>
      </c>
      <c r="BF138" s="122">
        <f t="shared" si="5"/>
        <v>0</v>
      </c>
      <c r="BG138" s="122">
        <f t="shared" si="6"/>
        <v>0</v>
      </c>
      <c r="BH138" s="122">
        <f t="shared" si="7"/>
        <v>0</v>
      </c>
      <c r="BI138" s="122">
        <f t="shared" si="8"/>
        <v>0</v>
      </c>
      <c r="BJ138" s="12" t="s">
        <v>78</v>
      </c>
      <c r="BK138" s="122">
        <f t="shared" si="9"/>
        <v>0</v>
      </c>
      <c r="BL138" s="12" t="s">
        <v>110</v>
      </c>
      <c r="BM138" s="121" t="s">
        <v>177</v>
      </c>
    </row>
    <row r="139" spans="1:65" s="1" customFormat="1" ht="16.5" customHeight="1" x14ac:dyDescent="0.2">
      <c r="B139" s="114"/>
      <c r="C139" s="131" t="s">
        <v>178</v>
      </c>
      <c r="D139" s="131" t="s">
        <v>107</v>
      </c>
      <c r="E139" s="132" t="s">
        <v>179</v>
      </c>
      <c r="F139" s="133" t="s">
        <v>209</v>
      </c>
      <c r="G139" s="134" t="s">
        <v>119</v>
      </c>
      <c r="H139" s="135">
        <v>4</v>
      </c>
      <c r="I139" s="116"/>
      <c r="J139" s="137">
        <f t="shared" si="0"/>
        <v>0</v>
      </c>
      <c r="K139" s="115" t="s">
        <v>1</v>
      </c>
      <c r="L139" s="27"/>
      <c r="M139" s="117" t="s">
        <v>1</v>
      </c>
      <c r="N139" s="118" t="s">
        <v>38</v>
      </c>
      <c r="P139" s="119">
        <f t="shared" si="1"/>
        <v>0</v>
      </c>
      <c r="Q139" s="119">
        <v>2.5000000000000001E-4</v>
      </c>
      <c r="R139" s="119">
        <f t="shared" si="2"/>
        <v>1E-3</v>
      </c>
      <c r="S139" s="119">
        <v>0</v>
      </c>
      <c r="T139" s="120">
        <f t="shared" si="3"/>
        <v>0</v>
      </c>
      <c r="AR139" s="121" t="s">
        <v>110</v>
      </c>
      <c r="AT139" s="121" t="s">
        <v>107</v>
      </c>
      <c r="AU139" s="121" t="s">
        <v>78</v>
      </c>
      <c r="AY139" s="12" t="s">
        <v>104</v>
      </c>
      <c r="BE139" s="122">
        <f t="shared" si="4"/>
        <v>0</v>
      </c>
      <c r="BF139" s="122">
        <f t="shared" si="5"/>
        <v>0</v>
      </c>
      <c r="BG139" s="122">
        <f t="shared" si="6"/>
        <v>0</v>
      </c>
      <c r="BH139" s="122">
        <f t="shared" si="7"/>
        <v>0</v>
      </c>
      <c r="BI139" s="122">
        <f t="shared" si="8"/>
        <v>0</v>
      </c>
      <c r="BJ139" s="12" t="s">
        <v>78</v>
      </c>
      <c r="BK139" s="122">
        <f t="shared" si="9"/>
        <v>0</v>
      </c>
      <c r="BL139" s="12" t="s">
        <v>110</v>
      </c>
      <c r="BM139" s="121" t="s">
        <v>180</v>
      </c>
    </row>
    <row r="140" spans="1:65" s="1" customFormat="1" ht="16.5" customHeight="1" x14ac:dyDescent="0.2">
      <c r="B140" s="114"/>
      <c r="C140" s="131" t="s">
        <v>181</v>
      </c>
      <c r="D140" s="131" t="s">
        <v>107</v>
      </c>
      <c r="E140" s="132" t="s">
        <v>182</v>
      </c>
      <c r="F140" s="133" t="s">
        <v>135</v>
      </c>
      <c r="G140" s="134" t="s">
        <v>119</v>
      </c>
      <c r="H140" s="135">
        <v>4</v>
      </c>
      <c r="I140" s="116"/>
      <c r="J140" s="137">
        <f t="shared" si="0"/>
        <v>0</v>
      </c>
      <c r="K140" s="115" t="s">
        <v>1</v>
      </c>
      <c r="L140" s="27"/>
      <c r="M140" s="117" t="s">
        <v>1</v>
      </c>
      <c r="N140" s="118" t="s">
        <v>38</v>
      </c>
      <c r="P140" s="119">
        <f t="shared" si="1"/>
        <v>0</v>
      </c>
      <c r="Q140" s="119">
        <v>2.5000000000000001E-4</v>
      </c>
      <c r="R140" s="119">
        <f t="shared" si="2"/>
        <v>1E-3</v>
      </c>
      <c r="S140" s="119">
        <v>0</v>
      </c>
      <c r="T140" s="120">
        <f t="shared" si="3"/>
        <v>0</v>
      </c>
      <c r="AR140" s="121" t="s">
        <v>110</v>
      </c>
      <c r="AT140" s="121" t="s">
        <v>107</v>
      </c>
      <c r="AU140" s="121" t="s">
        <v>78</v>
      </c>
      <c r="AY140" s="12" t="s">
        <v>104</v>
      </c>
      <c r="BE140" s="122">
        <f t="shared" si="4"/>
        <v>0</v>
      </c>
      <c r="BF140" s="122">
        <f t="shared" si="5"/>
        <v>0</v>
      </c>
      <c r="BG140" s="122">
        <f t="shared" si="6"/>
        <v>0</v>
      </c>
      <c r="BH140" s="122">
        <f t="shared" si="7"/>
        <v>0</v>
      </c>
      <c r="BI140" s="122">
        <f t="shared" si="8"/>
        <v>0</v>
      </c>
      <c r="BJ140" s="12" t="s">
        <v>78</v>
      </c>
      <c r="BK140" s="122">
        <f t="shared" si="9"/>
        <v>0</v>
      </c>
      <c r="BL140" s="12" t="s">
        <v>110</v>
      </c>
      <c r="BM140" s="121" t="s">
        <v>183</v>
      </c>
    </row>
    <row r="141" spans="1:65" s="1" customFormat="1" ht="44.25" customHeight="1" x14ac:dyDescent="0.2">
      <c r="B141" s="114"/>
      <c r="C141" s="131" t="s">
        <v>184</v>
      </c>
      <c r="D141" s="131" t="s">
        <v>107</v>
      </c>
      <c r="E141" s="132" t="s">
        <v>185</v>
      </c>
      <c r="F141" s="133" t="s">
        <v>186</v>
      </c>
      <c r="G141" s="134" t="s">
        <v>187</v>
      </c>
      <c r="H141" s="135">
        <v>0.42199999999999999</v>
      </c>
      <c r="I141" s="116"/>
      <c r="J141" s="137">
        <f t="shared" si="0"/>
        <v>0</v>
      </c>
      <c r="K141" s="115" t="s">
        <v>188</v>
      </c>
      <c r="L141" s="27"/>
      <c r="M141" s="123" t="s">
        <v>1</v>
      </c>
      <c r="N141" s="124" t="s">
        <v>38</v>
      </c>
      <c r="O141" s="125"/>
      <c r="P141" s="126">
        <f t="shared" si="1"/>
        <v>0</v>
      </c>
      <c r="Q141" s="126">
        <v>0</v>
      </c>
      <c r="R141" s="126">
        <f t="shared" si="2"/>
        <v>0</v>
      </c>
      <c r="S141" s="126">
        <v>0</v>
      </c>
      <c r="T141" s="127">
        <f t="shared" si="3"/>
        <v>0</v>
      </c>
      <c r="AR141" s="121" t="s">
        <v>156</v>
      </c>
      <c r="AT141" s="121" t="s">
        <v>107</v>
      </c>
      <c r="AU141" s="121" t="s">
        <v>78</v>
      </c>
      <c r="AY141" s="12" t="s">
        <v>104</v>
      </c>
      <c r="BE141" s="122">
        <f t="shared" si="4"/>
        <v>0</v>
      </c>
      <c r="BF141" s="122">
        <f t="shared" si="5"/>
        <v>0</v>
      </c>
      <c r="BG141" s="122">
        <f t="shared" si="6"/>
        <v>0</v>
      </c>
      <c r="BH141" s="122">
        <f t="shared" si="7"/>
        <v>0</v>
      </c>
      <c r="BI141" s="122">
        <f t="shared" si="8"/>
        <v>0</v>
      </c>
      <c r="BJ141" s="12" t="s">
        <v>78</v>
      </c>
      <c r="BK141" s="122">
        <f t="shared" si="9"/>
        <v>0</v>
      </c>
      <c r="BL141" s="12" t="s">
        <v>156</v>
      </c>
      <c r="BM141" s="121" t="s">
        <v>189</v>
      </c>
    </row>
    <row r="142" spans="1:65" s="1" customFormat="1" ht="6.9" customHeight="1" x14ac:dyDescent="0.2"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27"/>
    </row>
    <row r="143" spans="1:65" ht="14.4" x14ac:dyDescent="0.2">
      <c r="A143" s="128" t="s">
        <v>191</v>
      </c>
    </row>
    <row r="144" spans="1:65" ht="14.4" x14ac:dyDescent="0.2">
      <c r="B144" s="128" t="s">
        <v>192</v>
      </c>
    </row>
  </sheetData>
  <sheetProtection sheet="1" objects="1" scenarios="1"/>
  <autoFilter ref="C113:K141" xr:uid="{00000000-0009-0000-0000-000001000000}"/>
  <mergeCells count="6">
    <mergeCell ref="E106:H10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Z2420 - Úpravna vody a po...</vt:lpstr>
      <vt:lpstr>'Rekapitulace stavby'!Názvy_tisku</vt:lpstr>
      <vt:lpstr>'Z2420 - Úpravna vody a po...'!Názvy_tisku</vt:lpstr>
      <vt:lpstr>'Rekapitulace stavby'!Oblast_tisku</vt:lpstr>
      <vt:lpstr>'Z2420 - Úpravna vody a po...'!Oblast_tisku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Fejk</dc:creator>
  <cp:lastModifiedBy>Kaplanová Lenka</cp:lastModifiedBy>
  <dcterms:created xsi:type="dcterms:W3CDTF">2024-11-12T14:53:12Z</dcterms:created>
  <dcterms:modified xsi:type="dcterms:W3CDTF">2024-11-25T10:00:45Z</dcterms:modified>
</cp:coreProperties>
</file>