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hnik\Documents\Hlaváček\Výběrová řízení\Oprava plotu\Dokumenty VŘ\"/>
    </mc:Choice>
  </mc:AlternateContent>
  <bookViews>
    <workbookView xWindow="0" yWindow="0" windowWidth="11055" windowHeight="11745"/>
  </bookViews>
  <sheets>
    <sheet name="Rekapitulace" sheetId="3" r:id="rId1"/>
    <sheet name="Rozpočet s výkazem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8" i="2" l="1"/>
  <c r="G22" i="3"/>
  <c r="G12" i="3"/>
  <c r="G14" i="3"/>
  <c r="G20" i="3"/>
  <c r="I257" i="2"/>
  <c r="I256" i="2"/>
  <c r="I255" i="2"/>
  <c r="G254" i="2"/>
  <c r="G253" i="2"/>
  <c r="I249" i="2"/>
  <c r="I248" i="2"/>
  <c r="I242" i="2"/>
  <c r="I233" i="2"/>
  <c r="G247" i="2"/>
  <c r="G246" i="2"/>
  <c r="G245" i="2"/>
  <c r="G244" i="2"/>
  <c r="G235" i="2"/>
  <c r="G242" i="2" s="1"/>
  <c r="G19" i="3"/>
  <c r="G18" i="3"/>
  <c r="I229" i="2"/>
  <c r="I228" i="2"/>
  <c r="I219" i="2"/>
  <c r="I211" i="2"/>
  <c r="I210" i="2"/>
  <c r="G224" i="2"/>
  <c r="G221" i="2"/>
  <c r="G215" i="2"/>
  <c r="E227" i="2" s="1"/>
  <c r="G227" i="2" s="1"/>
  <c r="G228" i="2" s="1"/>
  <c r="G207" i="2"/>
  <c r="G210" i="2" s="1"/>
  <c r="G211" i="2" s="1"/>
  <c r="E18" i="3" s="1"/>
  <c r="I224" i="2"/>
  <c r="I221" i="2"/>
  <c r="I207" i="2"/>
  <c r="G17" i="3"/>
  <c r="G16" i="3"/>
  <c r="I204" i="2"/>
  <c r="I203" i="2"/>
  <c r="I198" i="2"/>
  <c r="G200" i="2"/>
  <c r="G203" i="2" s="1"/>
  <c r="G195" i="2"/>
  <c r="G192" i="2"/>
  <c r="G189" i="2"/>
  <c r="I195" i="2"/>
  <c r="I192" i="2"/>
  <c r="I189" i="2"/>
  <c r="I176" i="2"/>
  <c r="I178" i="2"/>
  <c r="I175" i="2"/>
  <c r="I174" i="2"/>
  <c r="I171" i="2"/>
  <c r="I169" i="2"/>
  <c r="G185" i="2"/>
  <c r="G178" i="2"/>
  <c r="G175" i="2"/>
  <c r="G174" i="2"/>
  <c r="G171" i="2"/>
  <c r="G165" i="2"/>
  <c r="G169" i="2" s="1"/>
  <c r="I161" i="2"/>
  <c r="I158" i="2"/>
  <c r="I155" i="2"/>
  <c r="I152" i="2"/>
  <c r="I149" i="2"/>
  <c r="I147" i="2"/>
  <c r="G160" i="2"/>
  <c r="G161" i="2" s="1"/>
  <c r="G155" i="2"/>
  <c r="G158" i="2" s="1"/>
  <c r="G152" i="2"/>
  <c r="G153" i="2" s="1"/>
  <c r="G149" i="2"/>
  <c r="G146" i="2"/>
  <c r="G145" i="2"/>
  <c r="I143" i="2"/>
  <c r="G140" i="2"/>
  <c r="G143" i="2" s="1"/>
  <c r="I138" i="2"/>
  <c r="G137" i="2"/>
  <c r="G136" i="2"/>
  <c r="G133" i="2"/>
  <c r="G130" i="2"/>
  <c r="G127" i="2"/>
  <c r="G126" i="2"/>
  <c r="G15" i="3"/>
  <c r="G13" i="3"/>
  <c r="I123" i="2"/>
  <c r="I122" i="2"/>
  <c r="I119" i="2"/>
  <c r="G119" i="2"/>
  <c r="G122" i="2" s="1"/>
  <c r="G123" i="2" s="1"/>
  <c r="E15" i="3" s="1"/>
  <c r="I116" i="2"/>
  <c r="I115" i="2"/>
  <c r="G114" i="2"/>
  <c r="G111" i="2"/>
  <c r="G110" i="2"/>
  <c r="G107" i="2"/>
  <c r="G106" i="2"/>
  <c r="I38" i="2"/>
  <c r="I37" i="2"/>
  <c r="I32" i="2"/>
  <c r="I27" i="2"/>
  <c r="I17" i="2"/>
  <c r="I104" i="2"/>
  <c r="G101" i="2"/>
  <c r="G94" i="2"/>
  <c r="G91" i="2"/>
  <c r="G88" i="2"/>
  <c r="I85" i="2"/>
  <c r="I81" i="2"/>
  <c r="I78" i="2"/>
  <c r="G78" i="2"/>
  <c r="G81" i="2" s="1"/>
  <c r="I76" i="2"/>
  <c r="I73" i="2"/>
  <c r="I70" i="2"/>
  <c r="G76" i="2"/>
  <c r="G68" i="2"/>
  <c r="G73" i="2"/>
  <c r="G70" i="2"/>
  <c r="G65" i="2"/>
  <c r="I63" i="2"/>
  <c r="I58" i="2"/>
  <c r="G58" i="2"/>
  <c r="G63" i="2" s="1"/>
  <c r="I56" i="2"/>
  <c r="I53" i="2"/>
  <c r="I48" i="2"/>
  <c r="G56" i="2"/>
  <c r="G53" i="2"/>
  <c r="G52" i="2"/>
  <c r="G48" i="2"/>
  <c r="G11" i="3"/>
  <c r="I45" i="2"/>
  <c r="I44" i="2"/>
  <c r="G44" i="2"/>
  <c r="G45" i="2" s="1"/>
  <c r="E11" i="3" s="1"/>
  <c r="I41" i="2"/>
  <c r="G41" i="2"/>
  <c r="G10" i="3"/>
  <c r="G34" i="2"/>
  <c r="G37" i="2" s="1"/>
  <c r="G29" i="2"/>
  <c r="G32" i="2" s="1"/>
  <c r="G24" i="2"/>
  <c r="G14" i="2"/>
  <c r="G10" i="2"/>
  <c r="G19" i="2"/>
  <c r="G27" i="2" s="1"/>
  <c r="G255" i="2" l="1"/>
  <c r="G256" i="2" s="1"/>
  <c r="G257" i="2" s="1"/>
  <c r="E14" i="3" s="1"/>
  <c r="E232" i="2"/>
  <c r="G232" i="2" s="1"/>
  <c r="G233" i="2" s="1"/>
  <c r="G248" i="2"/>
  <c r="G198" i="2"/>
  <c r="G204" i="2" s="1"/>
  <c r="E17" i="3" s="1"/>
  <c r="G176" i="2"/>
  <c r="G147" i="2"/>
  <c r="G138" i="2"/>
  <c r="G162" i="2" s="1"/>
  <c r="E16" i="3" s="1"/>
  <c r="G115" i="2"/>
  <c r="G104" i="2"/>
  <c r="G116" i="2" s="1"/>
  <c r="E13" i="3" s="1"/>
  <c r="G219" i="2"/>
  <c r="G229" i="2" s="1"/>
  <c r="E19" i="3" s="1"/>
  <c r="I153" i="2"/>
  <c r="I162" i="2" s="1"/>
  <c r="E83" i="2"/>
  <c r="G83" i="2" s="1"/>
  <c r="G84" i="2" s="1"/>
  <c r="G85" i="2" s="1"/>
  <c r="G17" i="2"/>
  <c r="G38" i="2" s="1"/>
  <c r="E10" i="3" s="1"/>
  <c r="C4" i="2"/>
  <c r="C3" i="2"/>
  <c r="B2" i="2"/>
  <c r="B1" i="2"/>
  <c r="G249" i="2" l="1"/>
  <c r="E20" i="3" s="1"/>
  <c r="G258" i="2"/>
  <c r="E12" i="3"/>
  <c r="E22" i="3" s="1"/>
  <c r="E25" i="3" s="1"/>
  <c r="E27" i="3" s="1"/>
  <c r="E28" i="3" l="1"/>
  <c r="E29" i="3" s="1"/>
</calcChain>
</file>

<file path=xl/sharedStrings.xml><?xml version="1.0" encoding="utf-8"?>
<sst xmlns="http://schemas.openxmlformats.org/spreadsheetml/2006/main" count="767" uniqueCount="378">
  <si>
    <t>ODBĚRATEL:</t>
  </si>
  <si>
    <t>IČO :</t>
  </si>
  <si>
    <t>DODAVATEL:</t>
  </si>
  <si>
    <t>STAVBA :</t>
  </si>
  <si>
    <t>ZAKÁZKA :</t>
  </si>
  <si>
    <t>OBJEKT :</t>
  </si>
  <si>
    <t>REG.ČÍSLO:</t>
  </si>
  <si>
    <t>POŘADÍ</t>
  </si>
  <si>
    <t>| POLOŽKA</t>
  </si>
  <si>
    <t>| T E X T</t>
  </si>
  <si>
    <t>| M.J.</t>
  </si>
  <si>
    <t>| MNOŽSTVÍ</t>
  </si>
  <si>
    <t>|CENA JEDNOTKA</t>
  </si>
  <si>
    <t>| NÁKLADY CEL.</t>
  </si>
  <si>
    <t>|HMOTY J.</t>
  </si>
  <si>
    <t>| HMOTY CEL</t>
  </si>
  <si>
    <t xml:space="preserve">H S V </t>
  </si>
  <si>
    <t>KATALOG :</t>
  </si>
  <si>
    <t xml:space="preserve">ZEMNÍ PRÁCE </t>
  </si>
  <si>
    <t>ODDÍL :</t>
  </si>
  <si>
    <t xml:space="preserve">HLOUBENÉ VYKOPÁVKY </t>
  </si>
  <si>
    <t>2/P</t>
  </si>
  <si>
    <t>HLB RÝH 60CM TŘ. 3 100M3</t>
  </si>
  <si>
    <t>M3</t>
  </si>
  <si>
    <t>.</t>
  </si>
  <si>
    <t xml:space="preserve">VÝKAZ VÝMĚR - figura </t>
  </si>
  <si>
    <t xml:space="preserve">výpočet </t>
  </si>
  <si>
    <t xml:space="preserve">množství </t>
  </si>
  <si>
    <t xml:space="preserve">za stáv zdí </t>
  </si>
  <si>
    <t xml:space="preserve">0.4*0.75*(31.5+9.28)+0.4*0.4*(2.0+0.8) </t>
  </si>
  <si>
    <t xml:space="preserve">12.682 </t>
  </si>
  <si>
    <t xml:space="preserve">pro zákl brány </t>
  </si>
  <si>
    <t xml:space="preserve">0.6*(0.9-0.15-0.25)*(5.25-1.0) </t>
  </si>
  <si>
    <t xml:space="preserve">1.275 </t>
  </si>
  <si>
    <t>3/P</t>
  </si>
  <si>
    <t>PŘÍPL ZA LEP RÝHA0,6M H3</t>
  </si>
  <si>
    <t xml:space="preserve">13.957*0.5 </t>
  </si>
  <si>
    <t xml:space="preserve">6.979 </t>
  </si>
  <si>
    <t xml:space="preserve">SOUČET ODDÍL : </t>
  </si>
  <si>
    <t xml:space="preserve">. </t>
  </si>
  <si>
    <t xml:space="preserve">PŘEMÍSTĚNÍ VÝKOPKU </t>
  </si>
  <si>
    <t>4/P</t>
  </si>
  <si>
    <t>VODOROVNÉ PŘEM.VÝK/SYP DO 10000M1-4</t>
  </si>
  <si>
    <t xml:space="preserve">odp zásyp </t>
  </si>
  <si>
    <t xml:space="preserve">-6.749 </t>
  </si>
  <si>
    <t>5/P</t>
  </si>
  <si>
    <t>PŘÍPLATEK ZKD 1000M TŘ.1-4</t>
  </si>
  <si>
    <t xml:space="preserve">další 2 km </t>
  </si>
  <si>
    <t xml:space="preserve">1.275*2 </t>
  </si>
  <si>
    <t xml:space="preserve">2.550 </t>
  </si>
  <si>
    <t xml:space="preserve">KONSTRUKCE ZE ZEMIN </t>
  </si>
  <si>
    <t>6/P</t>
  </si>
  <si>
    <t>SKLÁDKOVNÉ ZEMINA</t>
  </si>
  <si>
    <t>T</t>
  </si>
  <si>
    <t xml:space="preserve">uložení zeminy </t>
  </si>
  <si>
    <t xml:space="preserve">7.208*1.8 </t>
  </si>
  <si>
    <t xml:space="preserve">12.974 </t>
  </si>
  <si>
    <t>7/P</t>
  </si>
  <si>
    <t>ZÁSYP JAM, ŠACHET A RÝH DO 30 M3 SYPANINOU SE</t>
  </si>
  <si>
    <t xml:space="preserve">0.4*0.4*(31.5+9.28)+0.4*0.2*(2.0+0.8) </t>
  </si>
  <si>
    <t xml:space="preserve">6.749 </t>
  </si>
  <si>
    <t>SOUČET 001</t>
  </si>
  <si>
    <t xml:space="preserve">ZVLÁŠTNÍ ZAKLÁDÁNÍ OBJEKTU </t>
  </si>
  <si>
    <t xml:space="preserve">ÚPRAVA PODLOŽÍ A ZÁKLAD.SPÁRY </t>
  </si>
  <si>
    <t>8/P</t>
  </si>
  <si>
    <t>VÝPLŇ ODVOD TRATIV KAM DROB TĚŽ</t>
  </si>
  <si>
    <t xml:space="preserve">(9.2+6.0*4-2+9.2)*0.4*0.2 </t>
  </si>
  <si>
    <t xml:space="preserve">3.232 </t>
  </si>
  <si>
    <t>SOUČET 002</t>
  </si>
  <si>
    <t xml:space="preserve">BĚŽNÉ STAVEBNÍ PRÁCE </t>
  </si>
  <si>
    <t xml:space="preserve">ZÁKLADY </t>
  </si>
  <si>
    <t>9/P</t>
  </si>
  <si>
    <t>ZÁKLADOVÝ PÁS BETON C20/25</t>
  </si>
  <si>
    <t xml:space="preserve">pod plot </t>
  </si>
  <si>
    <t xml:space="preserve">0.4*0.15*(33.4+0.9+9.28) </t>
  </si>
  <si>
    <t xml:space="preserve">2.615 </t>
  </si>
  <si>
    <t xml:space="preserve">zákl brána </t>
  </si>
  <si>
    <t xml:space="preserve">0.6*1.0*5.47 </t>
  </si>
  <si>
    <t xml:space="preserve">3.282 </t>
  </si>
  <si>
    <t>10/P</t>
  </si>
  <si>
    <t>ODSTRANĚNÍ BEDNĚNÍ ZÁKLADOVÝCH PASŮ ROVNÉHO</t>
  </si>
  <si>
    <t>M2</t>
  </si>
  <si>
    <t>11/P</t>
  </si>
  <si>
    <t>ZŘÍZENÍ BEDNĚNÍ ZÁKLADOVÝCH PASŮ ROVNÉHO</t>
  </si>
  <si>
    <t xml:space="preserve">0.15*(33.4+0.9+9.28)*2+0.4*6 </t>
  </si>
  <si>
    <t xml:space="preserve">15.474 </t>
  </si>
  <si>
    <t xml:space="preserve">ZDI PODPĚRNÉ A VOLNÉ </t>
  </si>
  <si>
    <t>12/P</t>
  </si>
  <si>
    <t>VÝZTUŽ ZEĎ NOSNÁ BET OCEL 10338</t>
  </si>
  <si>
    <t xml:space="preserve">výztuž zdi R12 </t>
  </si>
  <si>
    <t xml:space="preserve">104*0.7*0.00089*1.1 </t>
  </si>
  <si>
    <t xml:space="preserve">0.071 </t>
  </si>
  <si>
    <t xml:space="preserve">podélná </t>
  </si>
  <si>
    <t xml:space="preserve">(9.2*2*6.0+6*2*8+6.0*3+2*6)*0.00089*1.1 </t>
  </si>
  <si>
    <t xml:space="preserve">0.231 </t>
  </si>
  <si>
    <t xml:space="preserve">(0.8*2*6+9.2*2*6)*0.00089*1.1 </t>
  </si>
  <si>
    <t xml:space="preserve">0.117 </t>
  </si>
  <si>
    <t xml:space="preserve">ÚPRAVA POVRCHŮ VNITŘNÍCH </t>
  </si>
  <si>
    <t>13/P</t>
  </si>
  <si>
    <t>ZAKRYTÍ PODLAH GEOTEXT +PRKNO</t>
  </si>
  <si>
    <t xml:space="preserve">50.7*1.5 </t>
  </si>
  <si>
    <t xml:space="preserve">76.050 </t>
  </si>
  <si>
    <t xml:space="preserve">OSAZOVÁNÍ VÝPLNÍ OTVORU </t>
  </si>
  <si>
    <t>14/P</t>
  </si>
  <si>
    <t>OSAZ PARAPET DESKA ŽB Š -40CM MC</t>
  </si>
  <si>
    <t>M</t>
  </si>
  <si>
    <t xml:space="preserve">9.2+6.0*4+0.8+9.2 </t>
  </si>
  <si>
    <t xml:space="preserve">43.200 </t>
  </si>
  <si>
    <t>15/S</t>
  </si>
  <si>
    <t>BEST ZÁKRYTOVÁ DESKA II</t>
  </si>
  <si>
    <t>KS</t>
  </si>
  <si>
    <t xml:space="preserve">43.2/0.4*1.02 </t>
  </si>
  <si>
    <t xml:space="preserve">110.160 </t>
  </si>
  <si>
    <t xml:space="preserve">RŮZ.DOKONČOVACÍ KONSTR.A PRÁCE </t>
  </si>
  <si>
    <t>16/P</t>
  </si>
  <si>
    <t>KOTVA CHEM TMEL M16 HL 12,5CM ŽBVRT</t>
  </si>
  <si>
    <t>KUS</t>
  </si>
  <si>
    <t xml:space="preserve">výtuž zeď </t>
  </si>
  <si>
    <t xml:space="preserve">104.000 </t>
  </si>
  <si>
    <t xml:space="preserve">PŘESUN HMOT </t>
  </si>
  <si>
    <t>17/P</t>
  </si>
  <si>
    <t>PŘESUN RUČNÍ BUDOVA V -6M</t>
  </si>
  <si>
    <t>SOUČET 011</t>
  </si>
  <si>
    <t xml:space="preserve">BOURÁNÍ A PODCHYCOVÁNÍ KONSTR. </t>
  </si>
  <si>
    <t xml:space="preserve">BOURÁNÍ KONSTRUKCÍ </t>
  </si>
  <si>
    <t>18/P</t>
  </si>
  <si>
    <t>BOUR PILÍŘ B</t>
  </si>
  <si>
    <t xml:space="preserve">pilíře plotu </t>
  </si>
  <si>
    <t xml:space="preserve">14*0.3*0.3*1.5 </t>
  </si>
  <si>
    <t xml:space="preserve">1.890 </t>
  </si>
  <si>
    <t>19/P</t>
  </si>
  <si>
    <t>BOUR PILÍŘ ŽB</t>
  </si>
  <si>
    <t xml:space="preserve">u brány </t>
  </si>
  <si>
    <t xml:space="preserve">0.4*0.3*2.2 </t>
  </si>
  <si>
    <t xml:space="preserve">0.264 </t>
  </si>
  <si>
    <t>20/P</t>
  </si>
  <si>
    <t>BOUR ZDIVA NADZÁKLADOVÉ B</t>
  </si>
  <si>
    <t xml:space="preserve">zeď plotu </t>
  </si>
  <si>
    <t xml:space="preserve">10.17*0.3*(0.75+1.0)/2 </t>
  </si>
  <si>
    <t xml:space="preserve">2.670 </t>
  </si>
  <si>
    <t xml:space="preserve">13.25*0.3*(0.75+1.05)/2 </t>
  </si>
  <si>
    <t xml:space="preserve">3.578 </t>
  </si>
  <si>
    <t xml:space="preserve">10.05*0.3*(0.8+0.9)/2 </t>
  </si>
  <si>
    <t xml:space="preserve">2.563 </t>
  </si>
  <si>
    <t xml:space="preserve">0.9*0.3*0.55 </t>
  </si>
  <si>
    <t xml:space="preserve">0.149 </t>
  </si>
  <si>
    <t xml:space="preserve">9.28*0.3*(0.6+0.85)/2 </t>
  </si>
  <si>
    <t xml:space="preserve">2.018 </t>
  </si>
  <si>
    <t>21/P</t>
  </si>
  <si>
    <t>BOUR ZÁKL B</t>
  </si>
  <si>
    <t xml:space="preserve">základ pro brán </t>
  </si>
  <si>
    <t xml:space="preserve">0.6*0.9*(0.8+2.4) </t>
  </si>
  <si>
    <t xml:space="preserve">1.728 </t>
  </si>
  <si>
    <t xml:space="preserve">PRORÁŽ.OTVORŮ A OSTAT.BOUR.PR. </t>
  </si>
  <si>
    <t>22/P</t>
  </si>
  <si>
    <t>VNITROSTAV DOPRAVA SUTI DO 10M</t>
  </si>
  <si>
    <t>23/P</t>
  </si>
  <si>
    <t>VNITROSTAV DOPRAVA SUTI ZKD 5M</t>
  </si>
  <si>
    <t xml:space="preserve">dalších 10 m </t>
  </si>
  <si>
    <t xml:space="preserve">41.666*2 </t>
  </si>
  <si>
    <t xml:space="preserve">83.332 </t>
  </si>
  <si>
    <t>24/P</t>
  </si>
  <si>
    <t>ODVOZ SUTI NA SKLÁDKU DO 1KM</t>
  </si>
  <si>
    <t>25/P</t>
  </si>
  <si>
    <t>ODVOZ SUTI NA SKLÁDKU ZKD 1KM</t>
  </si>
  <si>
    <t xml:space="preserve">dalších 11 km </t>
  </si>
  <si>
    <t xml:space="preserve">40.666*11 </t>
  </si>
  <si>
    <t xml:space="preserve">447.326 </t>
  </si>
  <si>
    <t>26/P</t>
  </si>
  <si>
    <t>SKLÁDKOVNÉ BETON</t>
  </si>
  <si>
    <t>SOUČET 013</t>
  </si>
  <si>
    <t>BOURÁNÍ A PODCHYCOVÁNÍ KONSTR.</t>
  </si>
  <si>
    <t xml:space="preserve">MOSTY </t>
  </si>
  <si>
    <t xml:space="preserve">ÚPRAVA POVRCHŮ VNEJŠÍ </t>
  </si>
  <si>
    <t>27/P</t>
  </si>
  <si>
    <t>REPROF STĚN SANAČ MALTA 1VRST 2CM</t>
  </si>
  <si>
    <t xml:space="preserve">zákl plyn pilíř </t>
  </si>
  <si>
    <t xml:space="preserve">1.915*(0.5+0.22)+0.4*0.5*2 </t>
  </si>
  <si>
    <t xml:space="preserve">1.779 </t>
  </si>
  <si>
    <t>SOUČET 211</t>
  </si>
  <si>
    <t xml:space="preserve">KOMUNIKACE POZ.A LETIŠTĚ </t>
  </si>
  <si>
    <t xml:space="preserve">PŘÍPRAVNÉ A PŘIDRUŽENÉ PRÁCE </t>
  </si>
  <si>
    <t>28/A</t>
  </si>
  <si>
    <t>VYTYČENÍ PODZEMNÍCH VEDENÍ</t>
  </si>
  <si>
    <t>KPL</t>
  </si>
  <si>
    <t>29/P</t>
  </si>
  <si>
    <t>ODSTRANĚNÍ PODKLADU PL DO 15 M2 ŽIVIČNÝCH TL</t>
  </si>
  <si>
    <t xml:space="preserve">prop bránu </t>
  </si>
  <si>
    <t xml:space="preserve">5.12*0.6 </t>
  </si>
  <si>
    <t xml:space="preserve">3.072 </t>
  </si>
  <si>
    <t>30/P</t>
  </si>
  <si>
    <t>ODSTRAŇ PODKLAD -50M2 KAM TĚŽ 30CM</t>
  </si>
  <si>
    <t xml:space="preserve">pro bránu </t>
  </si>
  <si>
    <t>31/P</t>
  </si>
  <si>
    <t>ROZEBRÁNÍ DLAŽEB ZE ZÁMKOVÝCH DLAŽDIC KOMUNIK</t>
  </si>
  <si>
    <t xml:space="preserve">(50.7-5.12)*0.3 </t>
  </si>
  <si>
    <t xml:space="preserve">13.674 </t>
  </si>
  <si>
    <t>32/A</t>
  </si>
  <si>
    <t>ZÁBOR POZEMKU</t>
  </si>
  <si>
    <t>33/A</t>
  </si>
  <si>
    <t>DOPRAVNÍ ZNAČENÍ</t>
  </si>
  <si>
    <t xml:space="preserve">DOKON.KONSTR.A PRÁCE POZ.KOM. </t>
  </si>
  <si>
    <t>34/P</t>
  </si>
  <si>
    <t>ŘEZÁNÍ ŽIVIČ KRYTU TL 15-20CM</t>
  </si>
  <si>
    <t xml:space="preserve">zákl brány </t>
  </si>
  <si>
    <t xml:space="preserve">5.1*2+0.6*2 </t>
  </si>
  <si>
    <t xml:space="preserve">11.400 </t>
  </si>
  <si>
    <t>35/P</t>
  </si>
  <si>
    <t>SKLÁDKOVNÉ ASFALTOVÉ POVRCHY</t>
  </si>
  <si>
    <t>36/P</t>
  </si>
  <si>
    <t>SKLÁDKOVNÉ KAMENIVO</t>
  </si>
  <si>
    <t xml:space="preserve">KRYTY POZEM.KOMUNIK.Z KAM.ŽIV. </t>
  </si>
  <si>
    <t>37/P</t>
  </si>
  <si>
    <t>VYSPRAVENÍ KRYTU KOMUNIKACÍ PO PŘEKOPECH DO 1</t>
  </si>
  <si>
    <t xml:space="preserve">brána </t>
  </si>
  <si>
    <t>38/P</t>
  </si>
  <si>
    <t>VYSPRAV KRYTU PŘEKOP DLAŽBA ZÁMKOVÁ</t>
  </si>
  <si>
    <t xml:space="preserve">KRYTY POZEM.KOMUNIK.DLÁŽDĚNÝCH </t>
  </si>
  <si>
    <t>39/P</t>
  </si>
  <si>
    <t>UPR ZÁLIVKY DILAT SPÁRY DO 4X4CM</t>
  </si>
  <si>
    <t xml:space="preserve">5.12*2+0.6*2 </t>
  </si>
  <si>
    <t xml:space="preserve">11.440 </t>
  </si>
  <si>
    <t>40/P</t>
  </si>
  <si>
    <t>OČIŠTĚNÍ VYBOURANÉ ZÁMK DLAŽDICE</t>
  </si>
  <si>
    <t>SOUČET 221</t>
  </si>
  <si>
    <t xml:space="preserve">PLOCHY A ÚPRAVA ÚZEMÍ </t>
  </si>
  <si>
    <t>41/P</t>
  </si>
  <si>
    <t>ODSTR DŘEVIN V 1M- +PAŘEZY ROVINA</t>
  </si>
  <si>
    <t xml:space="preserve">vlevo </t>
  </si>
  <si>
    <t xml:space="preserve">31.5*1.8 </t>
  </si>
  <si>
    <t xml:space="preserve">56.700 </t>
  </si>
  <si>
    <t xml:space="preserve">vpravo </t>
  </si>
  <si>
    <t xml:space="preserve">4*1.2*1.2 </t>
  </si>
  <si>
    <t xml:space="preserve">5.760 </t>
  </si>
  <si>
    <t xml:space="preserve">SLOUPY A PILÍŘE </t>
  </si>
  <si>
    <t>42/P</t>
  </si>
  <si>
    <t>OSAZ SLOUP PLOT OCEL 2M V ZABETON</t>
  </si>
  <si>
    <t xml:space="preserve">olpceni nad zdí </t>
  </si>
  <si>
    <t xml:space="preserve">12+2+4 </t>
  </si>
  <si>
    <t xml:space="preserve">18.000 </t>
  </si>
  <si>
    <t>43/S</t>
  </si>
  <si>
    <t>SLOUPEK PLOTOVÝ 60x40 MM POZINK 2,0 M</t>
  </si>
  <si>
    <t>44/S</t>
  </si>
  <si>
    <t>SLOUPEK PLOTOVÝ POZINK 60x40 MM 2.4 M</t>
  </si>
  <si>
    <t xml:space="preserve">STĚNY,PŘÍČKY </t>
  </si>
  <si>
    <t>45/P</t>
  </si>
  <si>
    <t>PLOT BET BLOK ZÍDKA 20CM PŘÍR BEST LUNETA</t>
  </si>
  <si>
    <t xml:space="preserve">zídka plotu </t>
  </si>
  <si>
    <t xml:space="preserve">9.2*0.6+20.5*0.4*0.2 </t>
  </si>
  <si>
    <t xml:space="preserve">7.160 </t>
  </si>
  <si>
    <t xml:space="preserve">zleva </t>
  </si>
  <si>
    <t xml:space="preserve">6.0*0.8+6.0*0.6+8.5*0.4*0.2 </t>
  </si>
  <si>
    <t xml:space="preserve">9.080 </t>
  </si>
  <si>
    <t xml:space="preserve">6.0*0.6+6.0*0.6 </t>
  </si>
  <si>
    <t xml:space="preserve">7.200 </t>
  </si>
  <si>
    <t xml:space="preserve">0.81*0.6+9.5*0.6+13*0.4*0.2 </t>
  </si>
  <si>
    <t xml:space="preserve">7.226 </t>
  </si>
  <si>
    <t xml:space="preserve">cena je včetně zabetonování </t>
  </si>
  <si>
    <t xml:space="preserve">0.000 </t>
  </si>
  <si>
    <t>46/P</t>
  </si>
  <si>
    <t>MONTÁŽ OPLOCENÍ Z DŘEVĚNÝCH LATÍ VÝŠKY DO 1 M</t>
  </si>
  <si>
    <t xml:space="preserve">14*3+0.8+3.8 </t>
  </si>
  <si>
    <t xml:space="preserve">46.600 </t>
  </si>
  <si>
    <t>47/S</t>
  </si>
  <si>
    <t>DŘ PROFIL MD SIB 21x68 MM RHOMBUS DL. 3M</t>
  </si>
  <si>
    <t xml:space="preserve">15*14*1.04 </t>
  </si>
  <si>
    <t xml:space="preserve">218.400 </t>
  </si>
  <si>
    <t>48/S</t>
  </si>
  <si>
    <t>DŘ PROFIL MD SIB 21x68 MM RHOMBUS DL. 4M</t>
  </si>
  <si>
    <t xml:space="preserve">brána branka a </t>
  </si>
  <si>
    <t xml:space="preserve">20+7+4*1.04 </t>
  </si>
  <si>
    <t xml:space="preserve">31.160 </t>
  </si>
  <si>
    <t>49/S</t>
  </si>
  <si>
    <t>DŘ PROFIL MD SIB 40/70 MM DL.3M</t>
  </si>
  <si>
    <t xml:space="preserve">14*3/2+1+6*1.04 </t>
  </si>
  <si>
    <t xml:space="preserve">28.240 </t>
  </si>
  <si>
    <t>50/P</t>
  </si>
  <si>
    <t>ROZEBR OPLOC PRKNA+PŘÍČNÍK+BET SL</t>
  </si>
  <si>
    <t xml:space="preserve">stáv plot </t>
  </si>
  <si>
    <t xml:space="preserve">3.0*13+0.9 </t>
  </si>
  <si>
    <t xml:space="preserve">39.900 </t>
  </si>
  <si>
    <t>SOUČET 231</t>
  </si>
  <si>
    <t xml:space="preserve">VEDENÍ TRUBNÍ DÁLK.A PŘÍPOJ. </t>
  </si>
  <si>
    <t>51/P</t>
  </si>
  <si>
    <t>TRATIVOD PLAST TRUBKA D 100 +LOŽE</t>
  </si>
  <si>
    <t xml:space="preserve">9.2+6.0*4-2+9.2 </t>
  </si>
  <si>
    <t xml:space="preserve">40.400 </t>
  </si>
  <si>
    <t>SOUČET 271</t>
  </si>
  <si>
    <t xml:space="preserve">P S V </t>
  </si>
  <si>
    <t xml:space="preserve">IZOLACE PROTI VODĚ </t>
  </si>
  <si>
    <t>ČÁST :</t>
  </si>
  <si>
    <t xml:space="preserve">A01 </t>
  </si>
  <si>
    <t xml:space="preserve">IZOLACE PROTI VODÉ A VLHKOSTI - </t>
  </si>
  <si>
    <t>52/P</t>
  </si>
  <si>
    <t>PROVEDENÍ IZOL PROTI ZEM VLHK LADAX</t>
  </si>
  <si>
    <t xml:space="preserve">vodorovná </t>
  </si>
  <si>
    <t xml:space="preserve">0.4*(33.4+0.9+9.28) </t>
  </si>
  <si>
    <t xml:space="preserve">17.432 </t>
  </si>
  <si>
    <t xml:space="preserve">svislá </t>
  </si>
  <si>
    <t xml:space="preserve">0.55*(33.4+0.9+9.28) </t>
  </si>
  <si>
    <t xml:space="preserve">23.969 </t>
  </si>
  <si>
    <t>SOUČET ČÁST :</t>
  </si>
  <si>
    <t xml:space="preserve">A02 </t>
  </si>
  <si>
    <t xml:space="preserve">IZOLACE PROTI VODÉ A VLHKOSTI </t>
  </si>
  <si>
    <t>53/P</t>
  </si>
  <si>
    <t>IZOLACE PROTI ZEMNÍ VLHKOSTI FOLIEMI NOPOVÝMI</t>
  </si>
  <si>
    <t xml:space="preserve">za zdí </t>
  </si>
  <si>
    <t xml:space="preserve">(9.2+6.0*4+0.8+9.2)*0.5 </t>
  </si>
  <si>
    <t xml:space="preserve">21.600 </t>
  </si>
  <si>
    <t>54/P</t>
  </si>
  <si>
    <t>IZOLACE PROTI ZEMNÍ VLHKOSTI NOPOVOU FÓLIÍ UT</t>
  </si>
  <si>
    <t>55/P</t>
  </si>
  <si>
    <t>PŘESUN % IZOLACE VODA OBJEKT V -6M</t>
  </si>
  <si>
    <t>%</t>
  </si>
  <si>
    <t>SOUČET 711</t>
  </si>
  <si>
    <t xml:space="preserve">KOVOVÉ STAVEB.DOPLŇ.KONSTRUKCE </t>
  </si>
  <si>
    <t xml:space="preserve">TYPOVÉ KONSTRUKČNÍ PRVKY </t>
  </si>
  <si>
    <t>56/P</t>
  </si>
  <si>
    <t>PŘESUN % ZÁMEČNÍK KCE OBJEKT V -6M</t>
  </si>
  <si>
    <t xml:space="preserve">A03 </t>
  </si>
  <si>
    <t xml:space="preserve">ATYPICKĚ PLOŠNÉ PRVKY </t>
  </si>
  <si>
    <t>57/A</t>
  </si>
  <si>
    <t>D+M KOMPL. BRÁNA A BRANKA ŽÁR. ZINEK DLE PD</t>
  </si>
  <si>
    <t xml:space="preserve">na bránu budou použity stávající pohony </t>
  </si>
  <si>
    <t xml:space="preserve">na branku bude použito stávající kování </t>
  </si>
  <si>
    <t xml:space="preserve">a systém otevírání branky </t>
  </si>
  <si>
    <t xml:space="preserve">sloupky jakl 80x80 mm jsou součástí </t>
  </si>
  <si>
    <t xml:space="preserve">brány i branky </t>
  </si>
  <si>
    <t xml:space="preserve">1.000 </t>
  </si>
  <si>
    <t xml:space="preserve">B01 </t>
  </si>
  <si>
    <t xml:space="preserve">KOVOVÉ STAVEBNÍ DOPLŇKOVÉ KONSTRUKC </t>
  </si>
  <si>
    <t>58/P</t>
  </si>
  <si>
    <t>DMTŽ DVOUKŘ VRAT PŘES 10 M2</t>
  </si>
  <si>
    <t>59/P</t>
  </si>
  <si>
    <t>DEMONTÁŽ ELEKTRICKÉHO POHONU</t>
  </si>
  <si>
    <t>60/P</t>
  </si>
  <si>
    <t>DEMONTÁŽ FOTOBUNĚK PRO BEZPEČNÝ CHOD</t>
  </si>
  <si>
    <t>PÁR</t>
  </si>
  <si>
    <t>61/P</t>
  </si>
  <si>
    <t>DMTŽ BRANKY PLOT DO 2,5 M2</t>
  </si>
  <si>
    <t>SOUČET 767</t>
  </si>
  <si>
    <t>KOVOVÉ STAVEB.DOPLŇ.KONSTRUKCE</t>
  </si>
  <si>
    <t xml:space="preserve">MONTÁŽE </t>
  </si>
  <si>
    <t xml:space="preserve">KATALOG : </t>
  </si>
  <si>
    <t xml:space="preserve">ELEKTROMONTÁŽE M 21 </t>
  </si>
  <si>
    <t xml:space="preserve">TRUBKOVÁ VEDENÍ,KRABICE,SVORK. </t>
  </si>
  <si>
    <t>62/A</t>
  </si>
  <si>
    <t>DEM a ZPĚTNÁ MONT ZAPOJENÍ POHONY A BRANKA</t>
  </si>
  <si>
    <t>63/A</t>
  </si>
  <si>
    <t>REVIZE ELEKTROINSTALACE POHONY BRÁNA A BRANKA</t>
  </si>
  <si>
    <t>SOUČET 155</t>
  </si>
  <si>
    <t xml:space="preserve">SOUČET KATALOG VČ. PŘIRÁŽEK : </t>
  </si>
  <si>
    <t xml:space="preserve">SOUČET OBJEKT : </t>
  </si>
  <si>
    <t>Domov Důchodců Police nad Metují</t>
  </si>
  <si>
    <t>dle výběrového řízení</t>
  </si>
  <si>
    <t>Oprava oplocení DD Police nad Metují</t>
  </si>
  <si>
    <t>oprava oplocení a vjezdové brány</t>
  </si>
  <si>
    <t>REKAPITULACE</t>
  </si>
  <si>
    <t>001</t>
  </si>
  <si>
    <t>002</t>
  </si>
  <si>
    <t>011</t>
  </si>
  <si>
    <t>013</t>
  </si>
  <si>
    <t>155</t>
  </si>
  <si>
    <t>ELEKTROMONTÁŽE</t>
  </si>
  <si>
    <t>221</t>
  </si>
  <si>
    <t>231</t>
  </si>
  <si>
    <t>271</t>
  </si>
  <si>
    <t>711</t>
  </si>
  <si>
    <t>IZOLACE PROTI VODĚ</t>
  </si>
  <si>
    <t>767</t>
  </si>
  <si>
    <t>VEDLEJŠÍ NÁKLADY</t>
  </si>
  <si>
    <t>OBJEKT CELKEM CENA BEZ DPH</t>
  </si>
  <si>
    <t>DPH CELKEM</t>
  </si>
  <si>
    <t>CENA VČETNĚ DPH</t>
  </si>
  <si>
    <t>211</t>
  </si>
  <si>
    <t>MOSTY</t>
  </si>
  <si>
    <t>plot</t>
  </si>
  <si>
    <t>brána a branka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</si>
</sst>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rgb="FF000000"/>
      <name val="Courier New"/>
      <family val="3"/>
      <charset val="238"/>
    </font>
    <font>
      <b/>
      <sz val="14"/>
      <color rgb="FF000000"/>
      <name val="Courier New"/>
      <family val="3"/>
      <charset val="238"/>
    </font>
    <font>
      <b/>
      <sz val="11"/>
      <color rgb="FF000000"/>
      <name val="Courier New"/>
      <family val="3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8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9" fontId="20" fillId="0" borderId="10" xfId="0" applyNumberFormat="1" applyFont="1" applyBorder="1" applyAlignment="1">
      <alignment wrapText="1"/>
    </xf>
    <xf numFmtId="0" fontId="18" fillId="0" borderId="14" xfId="0" applyFont="1" applyBorder="1"/>
    <xf numFmtId="0" fontId="0" fillId="0" borderId="0" xfId="0"/>
    <xf numFmtId="0" fontId="21" fillId="0" borderId="15" xfId="0" applyFont="1" applyBorder="1" applyAlignment="1">
      <alignment wrapText="1"/>
    </xf>
    <xf numFmtId="0" fontId="21" fillId="0" borderId="16" xfId="0" applyFont="1" applyBorder="1" applyAlignment="1">
      <alignment wrapText="1"/>
    </xf>
    <xf numFmtId="2" fontId="21" fillId="0" borderId="17" xfId="0" applyNumberFormat="1" applyFont="1" applyBorder="1"/>
    <xf numFmtId="0" fontId="21" fillId="0" borderId="17" xfId="0" applyFont="1" applyBorder="1"/>
    <xf numFmtId="0" fontId="21" fillId="0" borderId="18" xfId="0" applyFont="1" applyBorder="1"/>
    <xf numFmtId="0" fontId="21" fillId="0" borderId="0" xfId="0" applyFont="1"/>
    <xf numFmtId="0" fontId="21" fillId="0" borderId="19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2" fontId="21" fillId="0" borderId="0" xfId="0" applyNumberFormat="1" applyFont="1"/>
    <xf numFmtId="0" fontId="21" fillId="0" borderId="13" xfId="0" applyFont="1" applyBorder="1"/>
    <xf numFmtId="2" fontId="21" fillId="0" borderId="21" xfId="0" applyNumberFormat="1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1" fillId="0" borderId="14" xfId="0" applyFont="1" applyBorder="1"/>
    <xf numFmtId="0" fontId="22" fillId="0" borderId="22" xfId="0" applyFont="1" applyBorder="1" applyAlignment="1">
      <alignment wrapText="1"/>
    </xf>
    <xf numFmtId="0" fontId="23" fillId="0" borderId="10" xfId="0" applyFont="1" applyBorder="1" applyAlignment="1">
      <alignment wrapText="1"/>
    </xf>
    <xf numFmtId="0" fontId="21" fillId="0" borderId="23" xfId="0" applyFont="1" applyBorder="1"/>
    <xf numFmtId="0" fontId="23" fillId="0" borderId="19" xfId="0" applyFont="1" applyBorder="1" applyAlignment="1">
      <alignment wrapText="1"/>
    </xf>
    <xf numFmtId="49" fontId="23" fillId="0" borderId="21" xfId="0" applyNumberFormat="1" applyFont="1" applyBorder="1" applyAlignment="1">
      <alignment horizontal="right" wrapText="1"/>
    </xf>
    <xf numFmtId="0" fontId="21" fillId="0" borderId="24" xfId="0" applyFont="1" applyBorder="1"/>
    <xf numFmtId="2" fontId="23" fillId="0" borderId="24" xfId="0" applyNumberFormat="1" applyFont="1" applyBorder="1"/>
    <xf numFmtId="164" fontId="21" fillId="0" borderId="24" xfId="0" applyNumberFormat="1" applyFont="1" applyBorder="1" applyAlignment="1">
      <alignment horizontal="right"/>
    </xf>
    <xf numFmtId="49" fontId="23" fillId="0" borderId="20" xfId="0" applyNumberFormat="1" applyFont="1" applyBorder="1" applyAlignment="1">
      <alignment horizontal="right" wrapText="1"/>
    </xf>
    <xf numFmtId="0" fontId="23" fillId="0" borderId="25" xfId="0" applyFont="1" applyBorder="1" applyAlignment="1">
      <alignment wrapText="1"/>
    </xf>
    <xf numFmtId="0" fontId="0" fillId="0" borderId="24" xfId="0" applyBorder="1"/>
    <xf numFmtId="0" fontId="23" fillId="0" borderId="20" xfId="0" applyFont="1" applyBorder="1" applyAlignment="1">
      <alignment wrapText="1"/>
    </xf>
    <xf numFmtId="0" fontId="0" fillId="0" borderId="24" xfId="0" applyBorder="1" applyAlignment="1">
      <alignment horizontal="right"/>
    </xf>
    <xf numFmtId="164" fontId="23" fillId="0" borderId="25" xfId="0" applyNumberFormat="1" applyFont="1" applyBorder="1" applyAlignment="1">
      <alignment wrapText="1"/>
    </xf>
    <xf numFmtId="0" fontId="21" fillId="0" borderId="24" xfId="0" applyFont="1" applyBorder="1" applyAlignment="1">
      <alignment wrapText="1"/>
    </xf>
    <xf numFmtId="2" fontId="23" fillId="0" borderId="24" xfId="0" applyNumberFormat="1" applyFont="1" applyBorder="1" applyAlignment="1">
      <alignment wrapText="1"/>
    </xf>
    <xf numFmtId="164" fontId="23" fillId="0" borderId="24" xfId="0" applyNumberFormat="1" applyFont="1" applyBorder="1" applyAlignment="1">
      <alignment horizontal="right" wrapText="1"/>
    </xf>
    <xf numFmtId="164" fontId="23" fillId="0" borderId="24" xfId="0" applyNumberFormat="1" applyFont="1" applyBorder="1" applyAlignment="1">
      <alignment wrapText="1"/>
    </xf>
    <xf numFmtId="10" fontId="0" fillId="0" borderId="24" xfId="0" applyNumberFormat="1" applyBorder="1"/>
    <xf numFmtId="2" fontId="0" fillId="0" borderId="24" xfId="0" applyNumberFormat="1" applyBorder="1"/>
    <xf numFmtId="9" fontId="0" fillId="0" borderId="24" xfId="0" applyNumberFormat="1" applyBorder="1"/>
    <xf numFmtId="164" fontId="23" fillId="0" borderId="26" xfId="0" applyNumberFormat="1" applyFont="1" applyBorder="1" applyAlignment="1">
      <alignment wrapText="1"/>
    </xf>
    <xf numFmtId="0" fontId="0" fillId="0" borderId="27" xfId="0" applyBorder="1"/>
    <xf numFmtId="2" fontId="23" fillId="0" borderId="28" xfId="0" applyNumberFormat="1" applyFont="1" applyBorder="1"/>
    <xf numFmtId="2" fontId="0" fillId="0" borderId="0" xfId="0" applyNumberFormat="1"/>
    <xf numFmtId="0" fontId="20" fillId="0" borderId="10" xfId="0" applyFont="1" applyBorder="1" applyAlignment="1">
      <alignment horizontal="left" wrapText="1"/>
    </xf>
    <xf numFmtId="2" fontId="18" fillId="0" borderId="10" xfId="0" applyNumberFormat="1" applyFont="1" applyBorder="1" applyAlignment="1">
      <alignment wrapText="1"/>
    </xf>
    <xf numFmtId="2" fontId="18" fillId="0" borderId="0" xfId="0" applyNumberFormat="1" applyFont="1"/>
    <xf numFmtId="2" fontId="19" fillId="0" borderId="10" xfId="0" applyNumberFormat="1" applyFont="1" applyBorder="1" applyAlignment="1">
      <alignment wrapText="1"/>
    </xf>
    <xf numFmtId="2" fontId="18" fillId="0" borderId="11" xfId="0" applyNumberFormat="1" applyFont="1" applyBorder="1"/>
    <xf numFmtId="164" fontId="18" fillId="0" borderId="10" xfId="0" applyNumberFormat="1" applyFont="1" applyBorder="1" applyAlignment="1">
      <alignment wrapText="1"/>
    </xf>
    <xf numFmtId="164" fontId="18" fillId="0" borderId="0" xfId="0" applyNumberFormat="1" applyFont="1"/>
    <xf numFmtId="164" fontId="20" fillId="0" borderId="10" xfId="0" applyNumberFormat="1" applyFont="1" applyBorder="1" applyAlignment="1">
      <alignment wrapText="1"/>
    </xf>
    <xf numFmtId="164" fontId="19" fillId="0" borderId="10" xfId="0" applyNumberFormat="1" applyFont="1" applyBorder="1" applyAlignment="1">
      <alignment wrapText="1"/>
    </xf>
    <xf numFmtId="164" fontId="0" fillId="0" borderId="0" xfId="0" applyNumberFormat="1"/>
    <xf numFmtId="164" fontId="20" fillId="0" borderId="10" xfId="0" applyNumberFormat="1" applyFont="1" applyBorder="1" applyAlignment="1">
      <alignment horizontal="left" wrapText="1"/>
    </xf>
    <xf numFmtId="165" fontId="18" fillId="0" borderId="11" xfId="0" applyNumberFormat="1" applyFont="1" applyBorder="1"/>
    <xf numFmtId="165" fontId="18" fillId="0" borderId="0" xfId="0" applyNumberFormat="1" applyFont="1"/>
    <xf numFmtId="165" fontId="18" fillId="0" borderId="10" xfId="0" applyNumberFormat="1" applyFont="1" applyBorder="1" applyAlignment="1">
      <alignment wrapText="1"/>
    </xf>
    <xf numFmtId="165" fontId="0" fillId="0" borderId="0" xfId="0" applyNumberFormat="1"/>
    <xf numFmtId="164" fontId="18" fillId="0" borderId="12" xfId="0" applyNumberFormat="1" applyFont="1" applyBorder="1"/>
    <xf numFmtId="164" fontId="18" fillId="0" borderId="13" xfId="0" applyNumberFormat="1" applyFont="1" applyBorder="1"/>
    <xf numFmtId="164" fontId="0" fillId="0" borderId="13" xfId="0" applyNumberFormat="1" applyBorder="1"/>
    <xf numFmtId="2" fontId="19" fillId="0" borderId="10" xfId="0" applyNumberFormat="1" applyFont="1" applyBorder="1" applyAlignment="1">
      <alignment horizontal="right" wrapText="1"/>
    </xf>
    <xf numFmtId="2" fontId="23" fillId="33" borderId="24" xfId="0" applyNumberFormat="1" applyFont="1" applyFill="1" applyBorder="1"/>
    <xf numFmtId="0" fontId="21" fillId="33" borderId="24" xfId="0" applyFont="1" applyFill="1" applyBorder="1"/>
    <xf numFmtId="164" fontId="21" fillId="33" borderId="24" xfId="0" applyNumberFormat="1" applyFont="1" applyFill="1" applyBorder="1" applyAlignment="1">
      <alignment horizontal="righ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9"/>
  <sheetViews>
    <sheetView tabSelected="1" workbookViewId="0">
      <selection activeCell="E12" sqref="E12"/>
    </sheetView>
  </sheetViews>
  <sheetFormatPr defaultRowHeight="15" x14ac:dyDescent="0.25"/>
  <cols>
    <col min="1" max="1" width="14.28515625" style="7" customWidth="1"/>
    <col min="2" max="2" width="31.5703125" style="7" customWidth="1"/>
    <col min="3" max="3" width="50.5703125" style="7" customWidth="1"/>
    <col min="4" max="4" width="23.5703125" style="7" customWidth="1"/>
    <col min="5" max="5" width="19.5703125" style="45" customWidth="1"/>
    <col min="6" max="6" width="12.85546875" style="7" customWidth="1"/>
    <col min="7" max="7" width="15.5703125" style="7" customWidth="1"/>
    <col min="8" max="16384" width="9.140625" style="7"/>
  </cols>
  <sheetData>
    <row r="2" spans="1:7" s="13" customFormat="1" ht="30" x14ac:dyDescent="0.25">
      <c r="A2" s="8" t="s">
        <v>0</v>
      </c>
      <c r="B2" s="2" t="s">
        <v>353</v>
      </c>
      <c r="C2" s="9"/>
      <c r="D2" s="9"/>
      <c r="E2" s="10"/>
      <c r="F2" s="11"/>
      <c r="G2" s="12"/>
    </row>
    <row r="3" spans="1:7" s="13" customFormat="1" x14ac:dyDescent="0.25">
      <c r="A3" s="14" t="s">
        <v>2</v>
      </c>
      <c r="B3" s="15" t="s">
        <v>354</v>
      </c>
      <c r="C3" s="15"/>
      <c r="D3" s="15"/>
      <c r="E3" s="16"/>
      <c r="G3" s="17"/>
    </row>
    <row r="4" spans="1:7" s="13" customFormat="1" x14ac:dyDescent="0.25">
      <c r="A4" s="14" t="s">
        <v>3</v>
      </c>
      <c r="B4" s="15"/>
      <c r="C4" s="2" t="s">
        <v>355</v>
      </c>
      <c r="D4" s="15" t="s">
        <v>4</v>
      </c>
      <c r="E4" s="16"/>
      <c r="G4" s="17"/>
    </row>
    <row r="5" spans="1:7" s="13" customFormat="1" x14ac:dyDescent="0.25">
      <c r="A5" s="14" t="s">
        <v>5</v>
      </c>
      <c r="B5" s="15">
        <v>1</v>
      </c>
      <c r="C5" s="2" t="s">
        <v>356</v>
      </c>
      <c r="D5" s="15" t="s">
        <v>6</v>
      </c>
      <c r="E5" s="16"/>
      <c r="G5" s="17"/>
    </row>
    <row r="6" spans="1:7" s="13" customFormat="1" x14ac:dyDescent="0.25">
      <c r="A6" s="14" t="s">
        <v>7</v>
      </c>
      <c r="B6" s="15" t="s">
        <v>8</v>
      </c>
      <c r="C6" s="15" t="s">
        <v>9</v>
      </c>
      <c r="D6" s="15" t="s">
        <v>10</v>
      </c>
      <c r="E6" s="18" t="s">
        <v>13</v>
      </c>
      <c r="F6" s="19" t="s">
        <v>14</v>
      </c>
      <c r="G6" s="19" t="s">
        <v>15</v>
      </c>
    </row>
    <row r="7" spans="1:7" s="13" customFormat="1" x14ac:dyDescent="0.25">
      <c r="A7" s="20"/>
      <c r="E7" s="16"/>
      <c r="G7" s="17"/>
    </row>
    <row r="8" spans="1:7" s="13" customFormat="1" ht="19.5" x14ac:dyDescent="0.35">
      <c r="A8" s="20"/>
      <c r="C8" s="21" t="s">
        <v>357</v>
      </c>
      <c r="E8" s="16"/>
      <c r="G8" s="17"/>
    </row>
    <row r="9" spans="1:7" s="13" customFormat="1" ht="15.75" x14ac:dyDescent="0.3">
      <c r="A9" s="22" t="s">
        <v>16</v>
      </c>
      <c r="B9" s="23"/>
      <c r="C9" s="11"/>
      <c r="D9" s="11"/>
      <c r="E9" s="10"/>
      <c r="F9" s="11"/>
      <c r="G9" s="12"/>
    </row>
    <row r="10" spans="1:7" s="13" customFormat="1" ht="15.75" x14ac:dyDescent="0.3">
      <c r="A10" s="24" t="s">
        <v>17</v>
      </c>
      <c r="B10" s="25" t="s">
        <v>358</v>
      </c>
      <c r="C10" s="3" t="s">
        <v>18</v>
      </c>
      <c r="D10" s="26"/>
      <c r="E10" s="27">
        <f>'Rozpočet s výkazem'!G38</f>
        <v>0</v>
      </c>
      <c r="F10" s="26"/>
      <c r="G10" s="28">
        <f>'Rozpočet s výkazem'!I38</f>
        <v>0</v>
      </c>
    </row>
    <row r="11" spans="1:7" s="13" customFormat="1" ht="15.75" x14ac:dyDescent="0.3">
      <c r="A11" s="24" t="s">
        <v>17</v>
      </c>
      <c r="B11" s="29" t="s">
        <v>359</v>
      </c>
      <c r="C11" s="3" t="s">
        <v>62</v>
      </c>
      <c r="D11" s="26"/>
      <c r="E11" s="27">
        <f>'Rozpočet s výkazem'!G45</f>
        <v>0</v>
      </c>
      <c r="F11" s="26"/>
      <c r="G11" s="28">
        <f>'Rozpočet s výkazem'!I45</f>
        <v>6.2089999999999996</v>
      </c>
    </row>
    <row r="12" spans="1:7" s="13" customFormat="1" ht="15.75" x14ac:dyDescent="0.3">
      <c r="A12" s="24" t="s">
        <v>17</v>
      </c>
      <c r="B12" s="29" t="s">
        <v>360</v>
      </c>
      <c r="C12" s="3" t="s">
        <v>69</v>
      </c>
      <c r="D12" s="26"/>
      <c r="E12" s="65">
        <f>'Rozpočet s výkazem'!G85</f>
        <v>0</v>
      </c>
      <c r="F12" s="66"/>
      <c r="G12" s="67">
        <f>'Rozpočet s výkazem'!I85</f>
        <v>17.175999999999998</v>
      </c>
    </row>
    <row r="13" spans="1:7" ht="15.75" x14ac:dyDescent="0.3">
      <c r="A13" s="24" t="s">
        <v>17</v>
      </c>
      <c r="B13" s="29" t="s">
        <v>361</v>
      </c>
      <c r="C13" s="30" t="s">
        <v>123</v>
      </c>
      <c r="D13" s="31"/>
      <c r="E13" s="27">
        <f>'Rozpočet s výkazem'!G116</f>
        <v>0</v>
      </c>
      <c r="F13" s="31"/>
      <c r="G13" s="28">
        <f>'Rozpočet s výkazem'!I116</f>
        <v>0</v>
      </c>
    </row>
    <row r="14" spans="1:7" ht="15.75" x14ac:dyDescent="0.3">
      <c r="A14" s="24" t="s">
        <v>17</v>
      </c>
      <c r="B14" s="29" t="s">
        <v>362</v>
      </c>
      <c r="C14" s="30" t="s">
        <v>363</v>
      </c>
      <c r="D14" s="31"/>
      <c r="E14" s="27">
        <f>'Rozpočet s výkazem'!G257</f>
        <v>0</v>
      </c>
      <c r="F14" s="31"/>
      <c r="G14" s="28">
        <f>'Rozpočet s výkazem'!I257</f>
        <v>0</v>
      </c>
    </row>
    <row r="15" spans="1:7" ht="15.75" x14ac:dyDescent="0.3">
      <c r="A15" s="24" t="s">
        <v>17</v>
      </c>
      <c r="B15" s="29" t="s">
        <v>374</v>
      </c>
      <c r="C15" s="3" t="s">
        <v>375</v>
      </c>
      <c r="D15" s="31"/>
      <c r="E15" s="27">
        <f>'Rozpočet s výkazem'!G123</f>
        <v>0</v>
      </c>
      <c r="F15" s="31"/>
      <c r="G15" s="28">
        <f>'Rozpočet s výkazem'!I123</f>
        <v>7.5999999999999998E-2</v>
      </c>
    </row>
    <row r="16" spans="1:7" ht="15.75" x14ac:dyDescent="0.3">
      <c r="A16" s="24" t="s">
        <v>17</v>
      </c>
      <c r="B16" s="29" t="s">
        <v>364</v>
      </c>
      <c r="C16" s="3" t="s">
        <v>180</v>
      </c>
      <c r="D16" s="31"/>
      <c r="E16" s="27">
        <f>'Rozpočet s výkazem'!G162</f>
        <v>0</v>
      </c>
      <c r="F16" s="31"/>
      <c r="G16" s="28">
        <f>'Rozpočet s výkazem'!I162</f>
        <v>5.8979999999999997</v>
      </c>
    </row>
    <row r="17" spans="1:7" ht="15.75" x14ac:dyDescent="0.3">
      <c r="A17" s="24" t="s">
        <v>17</v>
      </c>
      <c r="B17" s="29" t="s">
        <v>365</v>
      </c>
      <c r="C17" s="3" t="s">
        <v>225</v>
      </c>
      <c r="D17" s="31"/>
      <c r="E17" s="27">
        <f>'Rozpočet s výkazem'!G204</f>
        <v>0</v>
      </c>
      <c r="F17" s="31"/>
      <c r="G17" s="28">
        <f>'Rozpočet s výkazem'!I204</f>
        <v>17.653999999999996</v>
      </c>
    </row>
    <row r="18" spans="1:7" ht="15.75" x14ac:dyDescent="0.3">
      <c r="A18" s="24" t="s">
        <v>17</v>
      </c>
      <c r="B18" s="29" t="s">
        <v>366</v>
      </c>
      <c r="C18" s="3" t="s">
        <v>282</v>
      </c>
      <c r="D18" s="31"/>
      <c r="E18" s="27">
        <f>'Rozpočet s výkazem'!G211</f>
        <v>0</v>
      </c>
      <c r="F18" s="31"/>
      <c r="G18" s="28">
        <f>'Rozpočet s výkazem'!I211</f>
        <v>9.1530000000000005</v>
      </c>
    </row>
    <row r="19" spans="1:7" ht="15.75" x14ac:dyDescent="0.3">
      <c r="A19" s="24" t="s">
        <v>17</v>
      </c>
      <c r="B19" s="29" t="s">
        <v>367</v>
      </c>
      <c r="C19" s="30" t="s">
        <v>368</v>
      </c>
      <c r="D19" s="31"/>
      <c r="E19" s="27">
        <f>'Rozpočet s výkazem'!G229</f>
        <v>0</v>
      </c>
      <c r="F19" s="31"/>
      <c r="G19" s="28">
        <f>'Rozpočet s výkazem'!I229</f>
        <v>1.9E-2</v>
      </c>
    </row>
    <row r="20" spans="1:7" ht="15.75" x14ac:dyDescent="0.3">
      <c r="A20" s="24" t="s">
        <v>17</v>
      </c>
      <c r="B20" s="29" t="s">
        <v>369</v>
      </c>
      <c r="C20" s="3" t="s">
        <v>315</v>
      </c>
      <c r="D20" s="31"/>
      <c r="E20" s="27">
        <f>'Rozpočet s výkazem'!G249</f>
        <v>0</v>
      </c>
      <c r="F20" s="31"/>
      <c r="G20" s="28">
        <f>'Rozpočet s výkazem'!I249</f>
        <v>0</v>
      </c>
    </row>
    <row r="21" spans="1:7" ht="15.75" x14ac:dyDescent="0.3">
      <c r="A21" s="24"/>
      <c r="B21" s="32"/>
      <c r="C21" s="30"/>
      <c r="D21" s="31"/>
      <c r="E21" s="27"/>
      <c r="F21" s="31"/>
      <c r="G21" s="33"/>
    </row>
    <row r="22" spans="1:7" ht="15.75" x14ac:dyDescent="0.3">
      <c r="A22" s="14"/>
      <c r="B22" s="15"/>
      <c r="C22" s="34" t="s">
        <v>352</v>
      </c>
      <c r="D22" s="35"/>
      <c r="E22" s="36">
        <f>SUM(E10:E20)</f>
        <v>0</v>
      </c>
      <c r="F22" s="35"/>
      <c r="G22" s="37">
        <f>SUM(G10:G20)</f>
        <v>56.184999999999988</v>
      </c>
    </row>
    <row r="25" spans="1:7" ht="15.75" x14ac:dyDescent="0.3">
      <c r="C25" s="38" t="s">
        <v>370</v>
      </c>
      <c r="D25" s="39">
        <v>3.5000000000000003E-2</v>
      </c>
      <c r="E25" s="27">
        <f>ROUND(E22*D25,2)</f>
        <v>0</v>
      </c>
    </row>
    <row r="26" spans="1:7" x14ac:dyDescent="0.25">
      <c r="C26" s="31"/>
      <c r="D26" s="31"/>
      <c r="E26" s="40"/>
    </row>
    <row r="27" spans="1:7" ht="15.75" x14ac:dyDescent="0.3">
      <c r="C27" s="38" t="s">
        <v>371</v>
      </c>
      <c r="D27" s="31"/>
      <c r="E27" s="27">
        <f>SUM(E22,E25)</f>
        <v>0</v>
      </c>
    </row>
    <row r="28" spans="1:7" ht="15.75" x14ac:dyDescent="0.3">
      <c r="C28" s="38" t="s">
        <v>372</v>
      </c>
      <c r="D28" s="41">
        <v>0.12</v>
      </c>
      <c r="E28" s="27">
        <f>ROUND(E27*D28,2)</f>
        <v>0</v>
      </c>
    </row>
    <row r="29" spans="1:7" ht="16.5" thickBot="1" x14ac:dyDescent="0.35">
      <c r="C29" s="42" t="s">
        <v>373</v>
      </c>
      <c r="D29" s="43"/>
      <c r="E29" s="44">
        <f>SUM(E27:E28)</f>
        <v>0</v>
      </c>
    </row>
  </sheetData>
  <pageMargins left="0.7" right="0.7" top="0.78740157499999996" bottom="0.78740157499999996" header="0.3" footer="0.3"/>
  <pageSetup paperSize="9" scale="7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8"/>
  <sheetViews>
    <sheetView showGridLines="0" topLeftCell="A100" workbookViewId="0">
      <selection activeCell="F254" sqref="F254"/>
    </sheetView>
  </sheetViews>
  <sheetFormatPr defaultRowHeight="15" x14ac:dyDescent="0.25"/>
  <cols>
    <col min="1" max="1" width="14.28515625" bestFit="1" customWidth="1"/>
    <col min="2" max="2" width="28.5703125" customWidth="1"/>
    <col min="3" max="3" width="59.28515625" customWidth="1"/>
    <col min="4" max="4" width="36.5703125" customWidth="1"/>
    <col min="5" max="5" width="20.7109375" style="55" customWidth="1"/>
    <col min="6" max="6" width="24.28515625" style="45" customWidth="1"/>
    <col min="7" max="7" width="19.5703125" style="45" bestFit="1" customWidth="1"/>
    <col min="8" max="8" width="12.85546875" style="60" bestFit="1" customWidth="1"/>
    <col min="9" max="9" width="15.5703125" style="55" bestFit="1" customWidth="1"/>
  </cols>
  <sheetData>
    <row r="1" spans="1:9" s="1" customFormat="1" ht="30" x14ac:dyDescent="0.25">
      <c r="A1" s="2" t="s">
        <v>0</v>
      </c>
      <c r="B1" s="2" t="str">
        <f>Rekapitulace!B2</f>
        <v>Domov Důchodců Police nad Metují</v>
      </c>
      <c r="C1" s="2"/>
      <c r="D1" s="2"/>
      <c r="E1" s="51" t="s">
        <v>1</v>
      </c>
      <c r="F1" s="47"/>
      <c r="G1" s="50"/>
      <c r="H1" s="57"/>
      <c r="I1" s="61"/>
    </row>
    <row r="2" spans="1:9" s="1" customFormat="1" ht="30" x14ac:dyDescent="0.25">
      <c r="A2" s="2" t="s">
        <v>2</v>
      </c>
      <c r="B2" s="2" t="str">
        <f>Rekapitulace!B3</f>
        <v>dle výběrového řízení</v>
      </c>
      <c r="C2" s="2"/>
      <c r="D2" s="2"/>
      <c r="E2" s="51" t="s">
        <v>1</v>
      </c>
      <c r="F2" s="47"/>
      <c r="G2" s="48"/>
      <c r="H2" s="58"/>
      <c r="I2" s="62"/>
    </row>
    <row r="3" spans="1:9" s="1" customFormat="1" x14ac:dyDescent="0.25">
      <c r="A3" s="2" t="s">
        <v>3</v>
      </c>
      <c r="B3" s="2"/>
      <c r="C3" s="2" t="str">
        <f>Rekapitulace!C4</f>
        <v>Oprava oplocení DD Police nad Metují</v>
      </c>
      <c r="D3" s="2" t="s">
        <v>4</v>
      </c>
      <c r="E3" s="52"/>
      <c r="F3" s="48"/>
      <c r="G3" s="48"/>
      <c r="H3" s="58"/>
      <c r="I3" s="62"/>
    </row>
    <row r="4" spans="1:9" s="1" customFormat="1" x14ac:dyDescent="0.25">
      <c r="A4" s="2" t="s">
        <v>5</v>
      </c>
      <c r="B4" s="2"/>
      <c r="C4" s="2" t="str">
        <f>Rekapitulace!C5</f>
        <v>oprava oplocení a vjezdové brány</v>
      </c>
      <c r="D4" s="2" t="s">
        <v>6</v>
      </c>
      <c r="E4" s="52"/>
      <c r="F4" s="48"/>
      <c r="G4" s="48"/>
      <c r="H4" s="58"/>
      <c r="I4" s="62"/>
    </row>
    <row r="5" spans="1:9" s="1" customFormat="1" x14ac:dyDescent="0.25">
      <c r="A5" s="2" t="s">
        <v>7</v>
      </c>
      <c r="B5" s="2" t="s">
        <v>8</v>
      </c>
      <c r="C5" s="2" t="s">
        <v>9</v>
      </c>
      <c r="D5" s="2" t="s">
        <v>10</v>
      </c>
      <c r="E5" s="51" t="s">
        <v>11</v>
      </c>
      <c r="F5" s="47" t="s">
        <v>12</v>
      </c>
      <c r="G5" s="47" t="s">
        <v>13</v>
      </c>
      <c r="H5" s="59" t="s">
        <v>14</v>
      </c>
      <c r="I5" s="51" t="s">
        <v>15</v>
      </c>
    </row>
    <row r="6" spans="1:9" s="1" customFormat="1" x14ac:dyDescent="0.25">
      <c r="A6" s="6"/>
      <c r="E6" s="52"/>
      <c r="F6" s="48"/>
      <c r="G6" s="48"/>
      <c r="H6" s="58"/>
      <c r="I6" s="62"/>
    </row>
    <row r="7" spans="1:9" s="1" customFormat="1" ht="15.75" x14ac:dyDescent="0.3">
      <c r="A7" s="3" t="s">
        <v>16</v>
      </c>
      <c r="E7" s="52"/>
      <c r="F7" s="48"/>
      <c r="G7" s="48"/>
      <c r="H7" s="58"/>
      <c r="I7" s="62"/>
    </row>
    <row r="8" spans="1:9" s="1" customFormat="1" ht="15.75" x14ac:dyDescent="0.3">
      <c r="A8" s="3" t="s">
        <v>17</v>
      </c>
      <c r="B8" s="3">
        <v>1</v>
      </c>
      <c r="C8" s="3" t="s">
        <v>18</v>
      </c>
      <c r="E8" s="52"/>
      <c r="F8" s="48"/>
      <c r="G8" s="48"/>
      <c r="H8" s="58"/>
      <c r="I8" s="62"/>
    </row>
    <row r="9" spans="1:9" s="1" customFormat="1" ht="15.75" x14ac:dyDescent="0.3">
      <c r="A9" s="3" t="s">
        <v>19</v>
      </c>
      <c r="B9" s="3">
        <v>13000</v>
      </c>
      <c r="C9" s="3" t="s">
        <v>20</v>
      </c>
      <c r="E9" s="52"/>
      <c r="F9" s="48"/>
      <c r="G9" s="48"/>
      <c r="H9" s="58"/>
      <c r="I9" s="62"/>
    </row>
    <row r="10" spans="1:9" s="1" customFormat="1" x14ac:dyDescent="0.25">
      <c r="A10" s="2" t="s">
        <v>21</v>
      </c>
      <c r="B10" s="2">
        <v>132201101</v>
      </c>
      <c r="C10" s="2" t="s">
        <v>22</v>
      </c>
      <c r="D10" s="2" t="s">
        <v>23</v>
      </c>
      <c r="E10" s="51">
        <v>13.957000000000001</v>
      </c>
      <c r="F10" s="47"/>
      <c r="G10" s="47">
        <f>ROUND(E10*F10,2)</f>
        <v>0</v>
      </c>
      <c r="H10" s="59" t="s">
        <v>24</v>
      </c>
      <c r="I10" s="51" t="s">
        <v>24</v>
      </c>
    </row>
    <row r="11" spans="1:9" s="1" customFormat="1" ht="15.75" x14ac:dyDescent="0.3">
      <c r="A11" s="2"/>
      <c r="B11" s="2"/>
      <c r="C11" s="4" t="s">
        <v>25</v>
      </c>
      <c r="D11" s="4" t="s">
        <v>26</v>
      </c>
      <c r="E11" s="53" t="s">
        <v>27</v>
      </c>
      <c r="F11" s="48"/>
      <c r="G11" s="48"/>
      <c r="H11" s="58"/>
      <c r="I11" s="62"/>
    </row>
    <row r="12" spans="1:9" s="1" customFormat="1" ht="31.5" x14ac:dyDescent="0.3">
      <c r="A12" s="2"/>
      <c r="B12" s="2"/>
      <c r="C12" s="4" t="s">
        <v>28</v>
      </c>
      <c r="D12" s="4" t="s">
        <v>29</v>
      </c>
      <c r="E12" s="53" t="s">
        <v>30</v>
      </c>
      <c r="F12" s="48"/>
      <c r="G12" s="48"/>
      <c r="H12" s="58"/>
      <c r="I12" s="62"/>
    </row>
    <row r="13" spans="1:9" s="1" customFormat="1" ht="31.5" x14ac:dyDescent="0.3">
      <c r="A13" s="2"/>
      <c r="B13" s="2"/>
      <c r="C13" s="4" t="s">
        <v>31</v>
      </c>
      <c r="D13" s="4" t="s">
        <v>32</v>
      </c>
      <c r="E13" s="53" t="s">
        <v>33</v>
      </c>
      <c r="F13" s="48"/>
      <c r="G13" s="48"/>
      <c r="H13" s="58"/>
      <c r="I13" s="62"/>
    </row>
    <row r="14" spans="1:9" s="1" customFormat="1" x14ac:dyDescent="0.25">
      <c r="A14" s="2" t="s">
        <v>34</v>
      </c>
      <c r="B14" s="2">
        <v>132201109</v>
      </c>
      <c r="C14" s="2" t="s">
        <v>35</v>
      </c>
      <c r="D14" s="2" t="s">
        <v>23</v>
      </c>
      <c r="E14" s="51">
        <v>6.9790000000000001</v>
      </c>
      <c r="F14" s="47"/>
      <c r="G14" s="47">
        <f>ROUND(E14*F14,2)</f>
        <v>0</v>
      </c>
      <c r="H14" s="59" t="s">
        <v>24</v>
      </c>
      <c r="I14" s="51" t="s">
        <v>24</v>
      </c>
    </row>
    <row r="15" spans="1:9" s="1" customFormat="1" ht="15.75" x14ac:dyDescent="0.3">
      <c r="A15" s="2"/>
      <c r="B15" s="2"/>
      <c r="C15" s="4" t="s">
        <v>25</v>
      </c>
      <c r="D15" s="4" t="s">
        <v>26</v>
      </c>
      <c r="E15" s="53" t="s">
        <v>27</v>
      </c>
      <c r="F15" s="48"/>
      <c r="G15" s="48"/>
      <c r="H15" s="58"/>
      <c r="I15" s="62"/>
    </row>
    <row r="16" spans="1:9" s="1" customFormat="1" ht="15.75" x14ac:dyDescent="0.3">
      <c r="A16" s="2"/>
      <c r="B16" s="2"/>
      <c r="C16" s="5">
        <v>0.5</v>
      </c>
      <c r="D16" s="4" t="s">
        <v>36</v>
      </c>
      <c r="E16" s="53" t="s">
        <v>37</v>
      </c>
      <c r="F16" s="48"/>
      <c r="G16" s="48"/>
      <c r="H16" s="58"/>
      <c r="I16" s="62"/>
    </row>
    <row r="17" spans="1:9" s="1" customFormat="1" ht="15.75" x14ac:dyDescent="0.3">
      <c r="A17" s="2"/>
      <c r="B17" s="2"/>
      <c r="C17" s="2"/>
      <c r="D17" s="2"/>
      <c r="E17" s="51"/>
      <c r="F17" s="49" t="s">
        <v>38</v>
      </c>
      <c r="G17" s="49">
        <f>SUM(G10,G14)</f>
        <v>0</v>
      </c>
      <c r="H17" s="59"/>
      <c r="I17" s="54">
        <f>SUM(I10,I14)</f>
        <v>0</v>
      </c>
    </row>
    <row r="18" spans="1:9" s="1" customFormat="1" ht="15.75" x14ac:dyDescent="0.3">
      <c r="A18" s="3" t="s">
        <v>19</v>
      </c>
      <c r="B18" s="3">
        <v>16000</v>
      </c>
      <c r="C18" s="3" t="s">
        <v>40</v>
      </c>
      <c r="E18" s="52"/>
      <c r="F18" s="48"/>
      <c r="G18" s="48"/>
      <c r="H18" s="58"/>
      <c r="I18" s="62"/>
    </row>
    <row r="19" spans="1:9" s="1" customFormat="1" x14ac:dyDescent="0.25">
      <c r="A19" s="2" t="s">
        <v>41</v>
      </c>
      <c r="B19" s="2">
        <v>162701105</v>
      </c>
      <c r="C19" s="2" t="s">
        <v>42</v>
      </c>
      <c r="D19" s="2" t="s">
        <v>23</v>
      </c>
      <c r="E19" s="51">
        <v>7.2080000000000002</v>
      </c>
      <c r="F19" s="47"/>
      <c r="G19" s="47">
        <f>E19*F19</f>
        <v>0</v>
      </c>
      <c r="H19" s="59" t="s">
        <v>24</v>
      </c>
      <c r="I19" s="51" t="s">
        <v>24</v>
      </c>
    </row>
    <row r="20" spans="1:9" s="1" customFormat="1" ht="15.75" x14ac:dyDescent="0.3">
      <c r="A20" s="2"/>
      <c r="B20" s="2"/>
      <c r="C20" s="4" t="s">
        <v>25</v>
      </c>
      <c r="D20" s="4" t="s">
        <v>26</v>
      </c>
      <c r="E20" s="53" t="s">
        <v>27</v>
      </c>
      <c r="F20" s="48"/>
      <c r="G20" s="48"/>
      <c r="H20" s="58"/>
      <c r="I20" s="62"/>
    </row>
    <row r="21" spans="1:9" s="1" customFormat="1" ht="31.5" x14ac:dyDescent="0.3">
      <c r="A21" s="2"/>
      <c r="B21" s="2"/>
      <c r="C21" s="4" t="s">
        <v>28</v>
      </c>
      <c r="D21" s="4" t="s">
        <v>29</v>
      </c>
      <c r="E21" s="53" t="s">
        <v>30</v>
      </c>
      <c r="F21" s="48"/>
      <c r="G21" s="48"/>
      <c r="H21" s="58"/>
      <c r="I21" s="62"/>
    </row>
    <row r="22" spans="1:9" s="1" customFormat="1" ht="31.5" x14ac:dyDescent="0.3">
      <c r="A22" s="2"/>
      <c r="B22" s="2"/>
      <c r="C22" s="4" t="s">
        <v>31</v>
      </c>
      <c r="D22" s="4" t="s">
        <v>32</v>
      </c>
      <c r="E22" s="53" t="s">
        <v>33</v>
      </c>
      <c r="F22" s="48"/>
      <c r="G22" s="48"/>
      <c r="H22" s="58"/>
      <c r="I22" s="62"/>
    </row>
    <row r="23" spans="1:9" s="1" customFormat="1" ht="15.75" x14ac:dyDescent="0.3">
      <c r="A23" s="2"/>
      <c r="B23" s="2"/>
      <c r="C23" s="4" t="s">
        <v>43</v>
      </c>
      <c r="D23" s="4" t="s">
        <v>44</v>
      </c>
      <c r="E23" s="53" t="s">
        <v>44</v>
      </c>
      <c r="F23" s="48"/>
      <c r="G23" s="48"/>
      <c r="H23" s="58"/>
      <c r="I23" s="62"/>
    </row>
    <row r="24" spans="1:9" s="1" customFormat="1" x14ac:dyDescent="0.25">
      <c r="A24" s="2" t="s">
        <v>45</v>
      </c>
      <c r="B24" s="2">
        <v>162701109</v>
      </c>
      <c r="C24" s="2" t="s">
        <v>46</v>
      </c>
      <c r="D24" s="2" t="s">
        <v>23</v>
      </c>
      <c r="E24" s="51">
        <v>2.5499999999999998</v>
      </c>
      <c r="F24" s="47"/>
      <c r="G24" s="47">
        <f>ROUND(E24*F24,2)</f>
        <v>0</v>
      </c>
      <c r="H24" s="59" t="s">
        <v>24</v>
      </c>
      <c r="I24" s="51" t="s">
        <v>24</v>
      </c>
    </row>
    <row r="25" spans="1:9" s="1" customFormat="1" ht="15.75" x14ac:dyDescent="0.3">
      <c r="A25" s="2"/>
      <c r="B25" s="2"/>
      <c r="C25" s="4" t="s">
        <v>25</v>
      </c>
      <c r="D25" s="4" t="s">
        <v>26</v>
      </c>
      <c r="E25" s="53" t="s">
        <v>27</v>
      </c>
      <c r="F25" s="48"/>
      <c r="G25" s="48"/>
      <c r="H25" s="58"/>
      <c r="I25" s="62"/>
    </row>
    <row r="26" spans="1:9" s="1" customFormat="1" ht="15.75" x14ac:dyDescent="0.3">
      <c r="A26" s="2"/>
      <c r="B26" s="2"/>
      <c r="C26" s="4" t="s">
        <v>47</v>
      </c>
      <c r="D26" s="4" t="s">
        <v>48</v>
      </c>
      <c r="E26" s="53" t="s">
        <v>49</v>
      </c>
      <c r="F26" s="48"/>
      <c r="G26" s="48"/>
      <c r="H26" s="58"/>
      <c r="I26" s="62"/>
    </row>
    <row r="27" spans="1:9" s="1" customFormat="1" ht="15.75" x14ac:dyDescent="0.3">
      <c r="A27" s="2"/>
      <c r="B27" s="2"/>
      <c r="C27" s="2"/>
      <c r="D27" s="2"/>
      <c r="E27" s="51"/>
      <c r="F27" s="49" t="s">
        <v>38</v>
      </c>
      <c r="G27" s="49">
        <f>SUM(G19,G24)</f>
        <v>0</v>
      </c>
      <c r="H27" s="59"/>
      <c r="I27" s="54">
        <f>SUM(I19,I24)</f>
        <v>0</v>
      </c>
    </row>
    <row r="28" spans="1:9" s="1" customFormat="1" ht="15.75" x14ac:dyDescent="0.3">
      <c r="A28" s="3" t="s">
        <v>19</v>
      </c>
      <c r="B28" s="3">
        <v>17000</v>
      </c>
      <c r="C28" s="3" t="s">
        <v>50</v>
      </c>
      <c r="E28" s="52"/>
      <c r="F28" s="48"/>
      <c r="G28" s="48"/>
      <c r="H28" s="58"/>
      <c r="I28" s="62"/>
    </row>
    <row r="29" spans="1:9" s="1" customFormat="1" x14ac:dyDescent="0.25">
      <c r="A29" s="2" t="s">
        <v>51</v>
      </c>
      <c r="B29" s="2">
        <v>171201211</v>
      </c>
      <c r="C29" s="2" t="s">
        <v>52</v>
      </c>
      <c r="D29" s="2" t="s">
        <v>53</v>
      </c>
      <c r="E29" s="51">
        <v>12.974</v>
      </c>
      <c r="F29" s="47"/>
      <c r="G29" s="47">
        <f>ROUND(E29*F29,2)</f>
        <v>0</v>
      </c>
      <c r="H29" s="59" t="s">
        <v>24</v>
      </c>
      <c r="I29" s="51" t="s">
        <v>24</v>
      </c>
    </row>
    <row r="30" spans="1:9" s="1" customFormat="1" ht="15.75" x14ac:dyDescent="0.3">
      <c r="A30" s="2"/>
      <c r="B30" s="2"/>
      <c r="C30" s="4" t="s">
        <v>25</v>
      </c>
      <c r="D30" s="4" t="s">
        <v>26</v>
      </c>
      <c r="E30" s="53" t="s">
        <v>27</v>
      </c>
      <c r="F30" s="48"/>
      <c r="G30" s="48"/>
      <c r="H30" s="58"/>
      <c r="I30" s="62"/>
    </row>
    <row r="31" spans="1:9" s="1" customFormat="1" ht="15.75" x14ac:dyDescent="0.3">
      <c r="A31" s="2"/>
      <c r="B31" s="2"/>
      <c r="C31" s="4" t="s">
        <v>54</v>
      </c>
      <c r="D31" s="4" t="s">
        <v>55</v>
      </c>
      <c r="E31" s="53" t="s">
        <v>56</v>
      </c>
      <c r="F31" s="48"/>
      <c r="G31" s="48"/>
      <c r="H31" s="58"/>
      <c r="I31" s="62"/>
    </row>
    <row r="32" spans="1:9" s="1" customFormat="1" ht="15.75" x14ac:dyDescent="0.3">
      <c r="A32" s="2"/>
      <c r="B32" s="2"/>
      <c r="C32" s="2"/>
      <c r="D32" s="2"/>
      <c r="E32" s="51"/>
      <c r="F32" s="49" t="s">
        <v>38</v>
      </c>
      <c r="G32" s="49">
        <f>SUM(G29)</f>
        <v>0</v>
      </c>
      <c r="H32" s="59"/>
      <c r="I32" s="54">
        <f>SUM(I29)</f>
        <v>0</v>
      </c>
    </row>
    <row r="33" spans="1:9" s="1" customFormat="1" ht="15.75" x14ac:dyDescent="0.3">
      <c r="A33" s="3" t="s">
        <v>19</v>
      </c>
      <c r="B33" s="3">
        <v>17000</v>
      </c>
      <c r="C33" s="3" t="s">
        <v>50</v>
      </c>
      <c r="E33" s="52"/>
      <c r="F33" s="48"/>
      <c r="G33" s="48"/>
      <c r="H33" s="58"/>
      <c r="I33" s="62"/>
    </row>
    <row r="34" spans="1:9" s="1" customFormat="1" ht="30" x14ac:dyDescent="0.25">
      <c r="A34" s="2" t="s">
        <v>57</v>
      </c>
      <c r="B34" s="2">
        <v>174102101</v>
      </c>
      <c r="C34" s="2" t="s">
        <v>58</v>
      </c>
      <c r="D34" s="2" t="s">
        <v>23</v>
      </c>
      <c r="E34" s="51">
        <v>6.7489999999999997</v>
      </c>
      <c r="F34" s="47"/>
      <c r="G34" s="47">
        <f>ROUND(E34*F34,2)</f>
        <v>0</v>
      </c>
      <c r="H34" s="59" t="s">
        <v>24</v>
      </c>
      <c r="I34" s="51" t="s">
        <v>24</v>
      </c>
    </row>
    <row r="35" spans="1:9" s="1" customFormat="1" ht="15.75" x14ac:dyDescent="0.3">
      <c r="A35" s="2"/>
      <c r="B35" s="2"/>
      <c r="C35" s="4" t="s">
        <v>25</v>
      </c>
      <c r="D35" s="4" t="s">
        <v>26</v>
      </c>
      <c r="E35" s="53" t="s">
        <v>27</v>
      </c>
      <c r="F35" s="48"/>
      <c r="G35" s="48"/>
      <c r="H35" s="58"/>
      <c r="I35" s="62"/>
    </row>
    <row r="36" spans="1:9" s="1" customFormat="1" ht="31.5" x14ac:dyDescent="0.3">
      <c r="A36" s="2"/>
      <c r="B36" s="2"/>
      <c r="C36" s="4" t="s">
        <v>28</v>
      </c>
      <c r="D36" s="4" t="s">
        <v>59</v>
      </c>
      <c r="E36" s="53" t="s">
        <v>60</v>
      </c>
      <c r="F36" s="48"/>
      <c r="G36" s="48"/>
      <c r="H36" s="58"/>
      <c r="I36" s="62"/>
    </row>
    <row r="37" spans="1:9" s="1" customFormat="1" ht="15.75" x14ac:dyDescent="0.3">
      <c r="A37" s="2"/>
      <c r="B37" s="2"/>
      <c r="C37" s="2"/>
      <c r="D37" s="2"/>
      <c r="E37" s="51"/>
      <c r="F37" s="49" t="s">
        <v>38</v>
      </c>
      <c r="G37" s="49">
        <f>SUM(G34)</f>
        <v>0</v>
      </c>
      <c r="H37" s="59"/>
      <c r="I37" s="54">
        <f>SUM(I34)</f>
        <v>0</v>
      </c>
    </row>
    <row r="38" spans="1:9" s="1" customFormat="1" ht="15.75" x14ac:dyDescent="0.3">
      <c r="A38" s="2"/>
      <c r="B38" s="2"/>
      <c r="C38" s="2"/>
      <c r="D38" s="2"/>
      <c r="E38" s="54" t="s">
        <v>61</v>
      </c>
      <c r="F38" s="49" t="s">
        <v>18</v>
      </c>
      <c r="G38" s="49">
        <f>SUM(G17,G27,G32,G37)</f>
        <v>0</v>
      </c>
      <c r="H38" s="59"/>
      <c r="I38" s="54">
        <f>SUM(I17,I27,I32,I37)</f>
        <v>0</v>
      </c>
    </row>
    <row r="39" spans="1:9" s="1" customFormat="1" ht="15.75" x14ac:dyDescent="0.3">
      <c r="A39" s="3" t="s">
        <v>17</v>
      </c>
      <c r="B39" s="3">
        <v>2</v>
      </c>
      <c r="C39" s="3" t="s">
        <v>62</v>
      </c>
      <c r="E39" s="52"/>
      <c r="F39" s="48"/>
      <c r="G39" s="48"/>
      <c r="H39" s="58"/>
      <c r="I39" s="62"/>
    </row>
    <row r="40" spans="1:9" s="1" customFormat="1" ht="15.75" x14ac:dyDescent="0.3">
      <c r="A40" s="3" t="s">
        <v>19</v>
      </c>
      <c r="B40" s="3">
        <v>21000</v>
      </c>
      <c r="C40" s="3" t="s">
        <v>63</v>
      </c>
      <c r="E40" s="52"/>
      <c r="F40" s="48"/>
      <c r="G40" s="48"/>
      <c r="H40" s="58"/>
      <c r="I40" s="62"/>
    </row>
    <row r="41" spans="1:9" s="1" customFormat="1" x14ac:dyDescent="0.25">
      <c r="A41" s="2" t="s">
        <v>64</v>
      </c>
      <c r="B41" s="2">
        <v>212571121</v>
      </c>
      <c r="C41" s="2" t="s">
        <v>65</v>
      </c>
      <c r="D41" s="2" t="s">
        <v>23</v>
      </c>
      <c r="E41" s="51">
        <v>3.2320000000000002</v>
      </c>
      <c r="F41" s="47"/>
      <c r="G41" s="47">
        <f>ROUND(E41*F41,2)</f>
        <v>0</v>
      </c>
      <c r="H41" s="59">
        <v>1.921</v>
      </c>
      <c r="I41" s="51">
        <f>ROUND(E41*H41,3)</f>
        <v>6.2089999999999996</v>
      </c>
    </row>
    <row r="42" spans="1:9" s="1" customFormat="1" ht="15.75" x14ac:dyDescent="0.3">
      <c r="A42" s="2"/>
      <c r="B42" s="2"/>
      <c r="C42" s="4" t="s">
        <v>25</v>
      </c>
      <c r="D42" s="4" t="s">
        <v>26</v>
      </c>
      <c r="E42" s="53" t="s">
        <v>27</v>
      </c>
      <c r="F42" s="48"/>
      <c r="G42" s="48"/>
      <c r="H42" s="58"/>
      <c r="I42" s="62"/>
    </row>
    <row r="43" spans="1:9" s="1" customFormat="1" ht="15.75" x14ac:dyDescent="0.3">
      <c r="A43" s="2"/>
      <c r="B43" s="2"/>
      <c r="C43" s="4"/>
      <c r="D43" s="4" t="s">
        <v>66</v>
      </c>
      <c r="E43" s="53" t="s">
        <v>67</v>
      </c>
      <c r="F43" s="48"/>
      <c r="G43" s="48"/>
      <c r="H43" s="58"/>
      <c r="I43" s="62"/>
    </row>
    <row r="44" spans="1:9" s="1" customFormat="1" ht="15.75" x14ac:dyDescent="0.3">
      <c r="A44" s="2"/>
      <c r="B44" s="2"/>
      <c r="C44" s="2"/>
      <c r="D44" s="2"/>
      <c r="E44" s="51"/>
      <c r="F44" s="49" t="s">
        <v>38</v>
      </c>
      <c r="G44" s="49">
        <f>SUM(G41)</f>
        <v>0</v>
      </c>
      <c r="H44" s="59"/>
      <c r="I44" s="54">
        <f>SUM(I41)</f>
        <v>6.2089999999999996</v>
      </c>
    </row>
    <row r="45" spans="1:9" s="1" customFormat="1" ht="31.5" x14ac:dyDescent="0.3">
      <c r="A45" s="2"/>
      <c r="B45" s="2"/>
      <c r="C45" s="2"/>
      <c r="D45" s="2"/>
      <c r="E45" s="54" t="s">
        <v>68</v>
      </c>
      <c r="F45" s="49" t="s">
        <v>62</v>
      </c>
      <c r="G45" s="49">
        <f>SUM(G44)</f>
        <v>0</v>
      </c>
      <c r="H45" s="59"/>
      <c r="I45" s="54">
        <f>SUM(I44)</f>
        <v>6.2089999999999996</v>
      </c>
    </row>
    <row r="46" spans="1:9" s="1" customFormat="1" ht="15.75" x14ac:dyDescent="0.3">
      <c r="A46" s="3" t="s">
        <v>17</v>
      </c>
      <c r="B46" s="3">
        <v>11</v>
      </c>
      <c r="C46" s="3" t="s">
        <v>69</v>
      </c>
      <c r="E46" s="52"/>
      <c r="F46" s="48"/>
      <c r="G46" s="48"/>
      <c r="H46" s="58"/>
      <c r="I46" s="62"/>
    </row>
    <row r="47" spans="1:9" s="1" customFormat="1" ht="15.75" x14ac:dyDescent="0.3">
      <c r="A47" s="3" t="s">
        <v>19</v>
      </c>
      <c r="B47" s="3">
        <v>27000</v>
      </c>
      <c r="C47" s="3" t="s">
        <v>70</v>
      </c>
      <c r="E47" s="52"/>
      <c r="F47" s="48"/>
      <c r="G47" s="48"/>
      <c r="H47" s="58"/>
      <c r="I47" s="62"/>
    </row>
    <row r="48" spans="1:9" s="1" customFormat="1" x14ac:dyDescent="0.25">
      <c r="A48" s="2" t="s">
        <v>71</v>
      </c>
      <c r="B48" s="2">
        <v>274313711</v>
      </c>
      <c r="C48" s="2" t="s">
        <v>72</v>
      </c>
      <c r="D48" s="2" t="s">
        <v>23</v>
      </c>
      <c r="E48" s="51">
        <v>5.8970000000000002</v>
      </c>
      <c r="F48" s="47"/>
      <c r="G48" s="47">
        <f>ROUND(E48*F48,2)</f>
        <v>0</v>
      </c>
      <c r="H48" s="59">
        <v>2.4529999999999998</v>
      </c>
      <c r="I48" s="51">
        <f>ROUND(E48*H48,3)</f>
        <v>14.465</v>
      </c>
    </row>
    <row r="49" spans="1:9" s="1" customFormat="1" ht="15.75" x14ac:dyDescent="0.3">
      <c r="A49" s="2"/>
      <c r="B49" s="2"/>
      <c r="C49" s="4" t="s">
        <v>25</v>
      </c>
      <c r="D49" s="4" t="s">
        <v>26</v>
      </c>
      <c r="E49" s="53" t="s">
        <v>27</v>
      </c>
      <c r="F49" s="48"/>
      <c r="G49" s="48"/>
      <c r="H49" s="58"/>
      <c r="I49" s="62"/>
    </row>
    <row r="50" spans="1:9" s="1" customFormat="1" ht="15.75" x14ac:dyDescent="0.3">
      <c r="A50" s="2"/>
      <c r="B50" s="2"/>
      <c r="C50" s="4" t="s">
        <v>73</v>
      </c>
      <c r="D50" s="4" t="s">
        <v>74</v>
      </c>
      <c r="E50" s="53" t="s">
        <v>75</v>
      </c>
      <c r="F50" s="48"/>
      <c r="G50" s="48"/>
      <c r="H50" s="58"/>
      <c r="I50" s="62"/>
    </row>
    <row r="51" spans="1:9" s="1" customFormat="1" ht="15.75" x14ac:dyDescent="0.3">
      <c r="A51" s="2"/>
      <c r="B51" s="2"/>
      <c r="C51" s="4" t="s">
        <v>76</v>
      </c>
      <c r="D51" s="4" t="s">
        <v>77</v>
      </c>
      <c r="E51" s="53" t="s">
        <v>78</v>
      </c>
      <c r="F51" s="48"/>
      <c r="G51" s="48"/>
      <c r="H51" s="58"/>
      <c r="I51" s="62"/>
    </row>
    <row r="52" spans="1:9" x14ac:dyDescent="0.25">
      <c r="A52" s="2" t="s">
        <v>79</v>
      </c>
      <c r="B52" s="2">
        <v>274351122</v>
      </c>
      <c r="C52" s="2" t="s">
        <v>80</v>
      </c>
      <c r="D52" s="2" t="s">
        <v>81</v>
      </c>
      <c r="E52" s="51">
        <v>15.474</v>
      </c>
      <c r="F52" s="47"/>
      <c r="G52" s="47">
        <f>ROUND(E52*F52,2)</f>
        <v>0</v>
      </c>
      <c r="H52" s="59" t="s">
        <v>24</v>
      </c>
      <c r="I52" s="51" t="s">
        <v>24</v>
      </c>
    </row>
    <row r="53" spans="1:9" x14ac:dyDescent="0.25">
      <c r="A53" s="2" t="s">
        <v>82</v>
      </c>
      <c r="B53" s="2">
        <v>274351121</v>
      </c>
      <c r="C53" s="2" t="s">
        <v>83</v>
      </c>
      <c r="D53" s="2" t="s">
        <v>81</v>
      </c>
      <c r="E53" s="51">
        <v>15.474</v>
      </c>
      <c r="F53" s="47"/>
      <c r="G53" s="47">
        <f>ROUND(E53*F53,2)</f>
        <v>0</v>
      </c>
      <c r="H53" s="59">
        <v>3.0000000000000001E-3</v>
      </c>
      <c r="I53" s="51">
        <f>ROUND(E53*H53,3)</f>
        <v>4.5999999999999999E-2</v>
      </c>
    </row>
    <row r="54" spans="1:9" ht="15.75" x14ac:dyDescent="0.3">
      <c r="A54" s="2"/>
      <c r="B54" s="2"/>
      <c r="C54" s="4" t="s">
        <v>25</v>
      </c>
      <c r="D54" s="4" t="s">
        <v>26</v>
      </c>
      <c r="E54" s="53" t="s">
        <v>27</v>
      </c>
      <c r="I54" s="63"/>
    </row>
    <row r="55" spans="1:9" ht="31.5" x14ac:dyDescent="0.3">
      <c r="A55" s="2"/>
      <c r="B55" s="2"/>
      <c r="C55" s="4" t="s">
        <v>73</v>
      </c>
      <c r="D55" s="4" t="s">
        <v>84</v>
      </c>
      <c r="E55" s="53" t="s">
        <v>85</v>
      </c>
      <c r="I55" s="63"/>
    </row>
    <row r="56" spans="1:9" ht="15.75" x14ac:dyDescent="0.3">
      <c r="A56" s="2"/>
      <c r="B56" s="2"/>
      <c r="C56" s="2"/>
      <c r="D56" s="2"/>
      <c r="E56" s="51"/>
      <c r="F56" s="49" t="s">
        <v>38</v>
      </c>
      <c r="G56" s="49">
        <f>SUM(G48,G52:G53)</f>
        <v>0</v>
      </c>
      <c r="H56" s="59"/>
      <c r="I56" s="54">
        <f>SUM(I48,I52,I53)</f>
        <v>14.510999999999999</v>
      </c>
    </row>
    <row r="57" spans="1:9" ht="15.75" x14ac:dyDescent="0.3">
      <c r="A57" s="3" t="s">
        <v>19</v>
      </c>
      <c r="B57" s="3">
        <v>31000</v>
      </c>
      <c r="C57" s="3" t="s">
        <v>86</v>
      </c>
      <c r="I57" s="63"/>
    </row>
    <row r="58" spans="1:9" x14ac:dyDescent="0.25">
      <c r="A58" s="2" t="s">
        <v>87</v>
      </c>
      <c r="B58" s="2">
        <v>311361621</v>
      </c>
      <c r="C58" s="2" t="s">
        <v>88</v>
      </c>
      <c r="D58" s="2" t="s">
        <v>53</v>
      </c>
      <c r="E58" s="51">
        <v>0.41899999999999998</v>
      </c>
      <c r="F58" s="47"/>
      <c r="G58" s="47">
        <f>ROUND(E58*F58,2)</f>
        <v>0</v>
      </c>
      <c r="H58" s="59">
        <v>1.014</v>
      </c>
      <c r="I58" s="51">
        <f>ROUND(E58*H58,3)</f>
        <v>0.42499999999999999</v>
      </c>
    </row>
    <row r="59" spans="1:9" ht="15.75" x14ac:dyDescent="0.3">
      <c r="A59" s="2"/>
      <c r="B59" s="2"/>
      <c r="C59" s="4" t="s">
        <v>25</v>
      </c>
      <c r="D59" s="4" t="s">
        <v>26</v>
      </c>
      <c r="E59" s="53" t="s">
        <v>27</v>
      </c>
      <c r="I59" s="63"/>
    </row>
    <row r="60" spans="1:9" ht="15.75" x14ac:dyDescent="0.3">
      <c r="A60" s="2"/>
      <c r="B60" s="2"/>
      <c r="C60" s="4" t="s">
        <v>89</v>
      </c>
      <c r="D60" s="4" t="s">
        <v>90</v>
      </c>
      <c r="E60" s="53" t="s">
        <v>91</v>
      </c>
      <c r="I60" s="63"/>
    </row>
    <row r="61" spans="1:9" ht="31.5" x14ac:dyDescent="0.3">
      <c r="A61" s="2"/>
      <c r="B61" s="2"/>
      <c r="C61" s="4" t="s">
        <v>92</v>
      </c>
      <c r="D61" s="4" t="s">
        <v>93</v>
      </c>
      <c r="E61" s="53" t="s">
        <v>94</v>
      </c>
      <c r="I61" s="63"/>
    </row>
    <row r="62" spans="1:9" ht="31.5" x14ac:dyDescent="0.3">
      <c r="A62" s="2"/>
      <c r="B62" s="2"/>
      <c r="C62" s="4"/>
      <c r="D62" s="4" t="s">
        <v>95</v>
      </c>
      <c r="E62" s="53" t="s">
        <v>96</v>
      </c>
      <c r="I62" s="63"/>
    </row>
    <row r="63" spans="1:9" ht="15.75" x14ac:dyDescent="0.3">
      <c r="A63" s="2"/>
      <c r="B63" s="2"/>
      <c r="C63" s="2"/>
      <c r="D63" s="2"/>
      <c r="E63" s="51"/>
      <c r="F63" s="49" t="s">
        <v>38</v>
      </c>
      <c r="G63" s="49">
        <f>SUM(G58)</f>
        <v>0</v>
      </c>
      <c r="H63" s="59"/>
      <c r="I63" s="54">
        <f>SUM(I58)</f>
        <v>0.42499999999999999</v>
      </c>
    </row>
    <row r="64" spans="1:9" ht="15.75" x14ac:dyDescent="0.3">
      <c r="A64" s="3" t="s">
        <v>19</v>
      </c>
      <c r="B64" s="3">
        <v>61000</v>
      </c>
      <c r="C64" s="3" t="s">
        <v>97</v>
      </c>
      <c r="I64" s="63"/>
    </row>
    <row r="65" spans="1:9" x14ac:dyDescent="0.25">
      <c r="A65" s="2" t="s">
        <v>98</v>
      </c>
      <c r="B65" s="2">
        <v>619991001</v>
      </c>
      <c r="C65" s="2" t="s">
        <v>99</v>
      </c>
      <c r="D65" s="2" t="s">
        <v>81</v>
      </c>
      <c r="E65" s="51">
        <v>76.05</v>
      </c>
      <c r="F65" s="47"/>
      <c r="G65" s="47">
        <f>ROUND(E65*F65,2)</f>
        <v>0</v>
      </c>
      <c r="H65" s="59" t="s">
        <v>24</v>
      </c>
      <c r="I65" s="51" t="s">
        <v>24</v>
      </c>
    </row>
    <row r="66" spans="1:9" ht="15.75" x14ac:dyDescent="0.3">
      <c r="A66" s="2"/>
      <c r="B66" s="2"/>
      <c r="C66" s="4" t="s">
        <v>25</v>
      </c>
      <c r="D66" s="4" t="s">
        <v>26</v>
      </c>
      <c r="E66" s="53" t="s">
        <v>27</v>
      </c>
      <c r="I66" s="63"/>
    </row>
    <row r="67" spans="1:9" ht="15.75" x14ac:dyDescent="0.3">
      <c r="A67" s="2"/>
      <c r="B67" s="2"/>
      <c r="C67" s="4"/>
      <c r="D67" s="4" t="s">
        <v>100</v>
      </c>
      <c r="E67" s="53" t="s">
        <v>101</v>
      </c>
      <c r="I67" s="63"/>
    </row>
    <row r="68" spans="1:9" ht="15.75" x14ac:dyDescent="0.3">
      <c r="A68" s="2"/>
      <c r="B68" s="2"/>
      <c r="C68" s="2"/>
      <c r="D68" s="2"/>
      <c r="E68" s="51"/>
      <c r="F68" s="49" t="s">
        <v>38</v>
      </c>
      <c r="G68" s="49">
        <f>SUM(G65)</f>
        <v>0</v>
      </c>
      <c r="H68" s="59"/>
      <c r="I68" s="54" t="s">
        <v>39</v>
      </c>
    </row>
    <row r="69" spans="1:9" ht="15.75" x14ac:dyDescent="0.3">
      <c r="A69" s="3" t="s">
        <v>19</v>
      </c>
      <c r="B69" s="3">
        <v>64000</v>
      </c>
      <c r="C69" s="3" t="s">
        <v>102</v>
      </c>
      <c r="I69" s="63"/>
    </row>
    <row r="70" spans="1:9" x14ac:dyDescent="0.25">
      <c r="A70" s="2" t="s">
        <v>103</v>
      </c>
      <c r="B70" s="2">
        <v>648922421</v>
      </c>
      <c r="C70" s="2" t="s">
        <v>104</v>
      </c>
      <c r="D70" s="2" t="s">
        <v>105</v>
      </c>
      <c r="E70" s="51">
        <v>43.2</v>
      </c>
      <c r="F70" s="47"/>
      <c r="G70" s="47">
        <f>ROUND(E70*F70,2)</f>
        <v>0</v>
      </c>
      <c r="H70" s="59">
        <v>1.0999999999999999E-2</v>
      </c>
      <c r="I70" s="51">
        <f>ROUND(E70*H70,3)</f>
        <v>0.47499999999999998</v>
      </c>
    </row>
    <row r="71" spans="1:9" ht="15.75" x14ac:dyDescent="0.3">
      <c r="A71" s="2"/>
      <c r="B71" s="2"/>
      <c r="C71" s="4" t="s">
        <v>25</v>
      </c>
      <c r="D71" s="4" t="s">
        <v>26</v>
      </c>
      <c r="E71" s="53" t="s">
        <v>27</v>
      </c>
      <c r="I71" s="63"/>
    </row>
    <row r="72" spans="1:9" ht="15.75" x14ac:dyDescent="0.3">
      <c r="A72" s="2"/>
      <c r="B72" s="2"/>
      <c r="C72" s="4"/>
      <c r="D72" s="4" t="s">
        <v>106</v>
      </c>
      <c r="E72" s="53" t="s">
        <v>107</v>
      </c>
      <c r="I72" s="63"/>
    </row>
    <row r="73" spans="1:9" x14ac:dyDescent="0.25">
      <c r="A73" s="2" t="s">
        <v>108</v>
      </c>
      <c r="B73" s="2">
        <v>648000001</v>
      </c>
      <c r="C73" s="2" t="s">
        <v>109</v>
      </c>
      <c r="D73" s="2" t="s">
        <v>110</v>
      </c>
      <c r="E73" s="51">
        <v>110.16</v>
      </c>
      <c r="F73" s="47"/>
      <c r="G73" s="47">
        <f>ROUND(E73*F73,2)</f>
        <v>0</v>
      </c>
      <c r="H73" s="59">
        <v>1.6E-2</v>
      </c>
      <c r="I73" s="51">
        <f>ROUND(E73*H73,3)</f>
        <v>1.7629999999999999</v>
      </c>
    </row>
    <row r="74" spans="1:9" ht="15.75" x14ac:dyDescent="0.3">
      <c r="A74" s="2"/>
      <c r="B74" s="2"/>
      <c r="C74" s="4" t="s">
        <v>25</v>
      </c>
      <c r="D74" s="4" t="s">
        <v>26</v>
      </c>
      <c r="E74" s="53" t="s">
        <v>27</v>
      </c>
      <c r="I74" s="63"/>
    </row>
    <row r="75" spans="1:9" ht="15.75" x14ac:dyDescent="0.3">
      <c r="A75" s="2"/>
      <c r="B75" s="2"/>
      <c r="C75" s="4"/>
      <c r="D75" s="4" t="s">
        <v>111</v>
      </c>
      <c r="E75" s="53" t="s">
        <v>112</v>
      </c>
      <c r="I75" s="63"/>
    </row>
    <row r="76" spans="1:9" ht="15.75" x14ac:dyDescent="0.3">
      <c r="A76" s="2"/>
      <c r="B76" s="2"/>
      <c r="C76" s="2"/>
      <c r="D76" s="2"/>
      <c r="E76" s="51"/>
      <c r="F76" s="49" t="s">
        <v>38</v>
      </c>
      <c r="G76" s="49">
        <f>SUM(G70,G73)</f>
        <v>0</v>
      </c>
      <c r="H76" s="59"/>
      <c r="I76" s="54">
        <f>SUM(I70,I73)</f>
        <v>2.238</v>
      </c>
    </row>
    <row r="77" spans="1:9" ht="15.75" x14ac:dyDescent="0.3">
      <c r="A77" s="3" t="s">
        <v>19</v>
      </c>
      <c r="B77" s="3">
        <v>95000</v>
      </c>
      <c r="C77" s="3" t="s">
        <v>113</v>
      </c>
      <c r="I77" s="63"/>
    </row>
    <row r="78" spans="1:9" x14ac:dyDescent="0.25">
      <c r="A78" s="2" t="s">
        <v>114</v>
      </c>
      <c r="B78" s="2">
        <v>953961114</v>
      </c>
      <c r="C78" s="2" t="s">
        <v>115</v>
      </c>
      <c r="D78" s="2" t="s">
        <v>116</v>
      </c>
      <c r="E78" s="51">
        <v>104</v>
      </c>
      <c r="F78" s="47"/>
      <c r="G78" s="47">
        <f>ROUND(E78*F78,2)</f>
        <v>0</v>
      </c>
      <c r="H78" s="59">
        <v>2.0000000000000002E-5</v>
      </c>
      <c r="I78" s="51">
        <f>ROUND(E78*H78,3)</f>
        <v>2E-3</v>
      </c>
    </row>
    <row r="79" spans="1:9" ht="15.75" x14ac:dyDescent="0.3">
      <c r="A79" s="2"/>
      <c r="B79" s="2"/>
      <c r="C79" s="4" t="s">
        <v>25</v>
      </c>
      <c r="D79" s="4" t="s">
        <v>26</v>
      </c>
      <c r="E79" s="53" t="s">
        <v>27</v>
      </c>
      <c r="I79" s="63"/>
    </row>
    <row r="80" spans="1:9" ht="15.75" x14ac:dyDescent="0.3">
      <c r="A80" s="2"/>
      <c r="B80" s="2"/>
      <c r="C80" s="4" t="s">
        <v>117</v>
      </c>
      <c r="D80" s="4">
        <v>104</v>
      </c>
      <c r="E80" s="53" t="s">
        <v>118</v>
      </c>
      <c r="I80" s="63"/>
    </row>
    <row r="81" spans="1:9" ht="15.75" x14ac:dyDescent="0.3">
      <c r="A81" s="2"/>
      <c r="B81" s="2"/>
      <c r="C81" s="2"/>
      <c r="D81" s="2"/>
      <c r="E81" s="51"/>
      <c r="F81" s="49" t="s">
        <v>38</v>
      </c>
      <c r="G81" s="49">
        <f>SUM(G78)</f>
        <v>0</v>
      </c>
      <c r="H81" s="59"/>
      <c r="I81" s="54">
        <f>SUM(I78)</f>
        <v>2E-3</v>
      </c>
    </row>
    <row r="82" spans="1:9" ht="15.75" x14ac:dyDescent="0.3">
      <c r="A82" s="3" t="s">
        <v>19</v>
      </c>
      <c r="B82" s="3">
        <v>99000</v>
      </c>
      <c r="C82" s="3" t="s">
        <v>119</v>
      </c>
      <c r="I82" s="63"/>
    </row>
    <row r="83" spans="1:9" x14ac:dyDescent="0.25">
      <c r="A83" s="2" t="s">
        <v>120</v>
      </c>
      <c r="B83" s="2">
        <v>998018001</v>
      </c>
      <c r="C83" s="2" t="s">
        <v>121</v>
      </c>
      <c r="D83" s="2" t="s">
        <v>53</v>
      </c>
      <c r="E83" s="51">
        <f>Rekapitulace!G22</f>
        <v>56.184999999999988</v>
      </c>
      <c r="F83" s="47"/>
      <c r="G83" s="47">
        <f>ROUND(E83*F83,2)</f>
        <v>0</v>
      </c>
      <c r="H83" s="59" t="s">
        <v>24</v>
      </c>
      <c r="I83" s="51" t="s">
        <v>24</v>
      </c>
    </row>
    <row r="84" spans="1:9" ht="15.75" x14ac:dyDescent="0.3">
      <c r="A84" s="2"/>
      <c r="B84" s="2"/>
      <c r="C84" s="2"/>
      <c r="D84" s="2"/>
      <c r="E84" s="51"/>
      <c r="F84" s="49" t="s">
        <v>38</v>
      </c>
      <c r="G84" s="49">
        <f>SUM(G83)</f>
        <v>0</v>
      </c>
      <c r="H84" s="59"/>
      <c r="I84" s="54" t="s">
        <v>39</v>
      </c>
    </row>
    <row r="85" spans="1:9" ht="31.5" x14ac:dyDescent="0.3">
      <c r="A85" s="2"/>
      <c r="B85" s="2"/>
      <c r="C85" s="2"/>
      <c r="D85" s="2"/>
      <c r="E85" s="54" t="s">
        <v>122</v>
      </c>
      <c r="F85" s="49" t="s">
        <v>69</v>
      </c>
      <c r="G85" s="49">
        <f>SUM(G56,G63,G68,G76,G81,G84)</f>
        <v>0</v>
      </c>
      <c r="H85" s="59"/>
      <c r="I85" s="54">
        <f>SUM(I56,I63,I68,I76,I81,I84)</f>
        <v>17.175999999999998</v>
      </c>
    </row>
    <row r="86" spans="1:9" ht="15.75" x14ac:dyDescent="0.3">
      <c r="A86" s="3" t="s">
        <v>17</v>
      </c>
      <c r="B86" s="3">
        <v>13</v>
      </c>
      <c r="C86" s="3" t="s">
        <v>123</v>
      </c>
      <c r="I86" s="63"/>
    </row>
    <row r="87" spans="1:9" ht="15.75" x14ac:dyDescent="0.3">
      <c r="A87" s="3" t="s">
        <v>19</v>
      </c>
      <c r="B87" s="3">
        <v>96000</v>
      </c>
      <c r="C87" s="3" t="s">
        <v>124</v>
      </c>
      <c r="I87" s="63"/>
    </row>
    <row r="88" spans="1:9" x14ac:dyDescent="0.25">
      <c r="A88" s="2" t="s">
        <v>125</v>
      </c>
      <c r="B88" s="2">
        <v>962042334</v>
      </c>
      <c r="C88" s="2" t="s">
        <v>126</v>
      </c>
      <c r="D88" s="2" t="s">
        <v>23</v>
      </c>
      <c r="E88" s="51">
        <v>1.89</v>
      </c>
      <c r="F88" s="47"/>
      <c r="G88" s="47">
        <f>ROUND(E88*F88,2)</f>
        <v>0</v>
      </c>
      <c r="H88" s="59" t="s">
        <v>24</v>
      </c>
      <c r="I88" s="51" t="s">
        <v>24</v>
      </c>
    </row>
    <row r="89" spans="1:9" ht="15.75" x14ac:dyDescent="0.3">
      <c r="A89" s="2"/>
      <c r="B89" s="2"/>
      <c r="C89" s="4" t="s">
        <v>25</v>
      </c>
      <c r="D89" s="4" t="s">
        <v>26</v>
      </c>
      <c r="E89" s="53" t="s">
        <v>27</v>
      </c>
      <c r="I89" s="63"/>
    </row>
    <row r="90" spans="1:9" ht="15.75" x14ac:dyDescent="0.3">
      <c r="A90" s="2"/>
      <c r="B90" s="2"/>
      <c r="C90" s="4" t="s">
        <v>127</v>
      </c>
      <c r="D90" s="4" t="s">
        <v>128</v>
      </c>
      <c r="E90" s="53" t="s">
        <v>129</v>
      </c>
      <c r="I90" s="63"/>
    </row>
    <row r="91" spans="1:9" x14ac:dyDescent="0.25">
      <c r="A91" s="2" t="s">
        <v>130</v>
      </c>
      <c r="B91" s="2">
        <v>962052314</v>
      </c>
      <c r="C91" s="2" t="s">
        <v>131</v>
      </c>
      <c r="D91" s="2" t="s">
        <v>23</v>
      </c>
      <c r="E91" s="51">
        <v>0.26400000000000001</v>
      </c>
      <c r="F91" s="47"/>
      <c r="G91" s="47">
        <f>ROUND(E91*F91,2)</f>
        <v>0</v>
      </c>
      <c r="H91" s="59" t="s">
        <v>24</v>
      </c>
      <c r="I91" s="51" t="s">
        <v>24</v>
      </c>
    </row>
    <row r="92" spans="1:9" ht="15.75" x14ac:dyDescent="0.3">
      <c r="A92" s="2"/>
      <c r="B92" s="2"/>
      <c r="C92" s="4" t="s">
        <v>25</v>
      </c>
      <c r="D92" s="4" t="s">
        <v>26</v>
      </c>
      <c r="E92" s="53" t="s">
        <v>27</v>
      </c>
      <c r="I92" s="63"/>
    </row>
    <row r="93" spans="1:9" ht="15.75" x14ac:dyDescent="0.3">
      <c r="A93" s="2"/>
      <c r="B93" s="2"/>
      <c r="C93" s="4" t="s">
        <v>132</v>
      </c>
      <c r="D93" s="4" t="s">
        <v>133</v>
      </c>
      <c r="E93" s="53" t="s">
        <v>134</v>
      </c>
      <c r="I93" s="63"/>
    </row>
    <row r="94" spans="1:9" x14ac:dyDescent="0.25">
      <c r="A94" s="2" t="s">
        <v>135</v>
      </c>
      <c r="B94" s="2">
        <v>962042321</v>
      </c>
      <c r="C94" s="2" t="s">
        <v>136</v>
      </c>
      <c r="D94" s="2" t="s">
        <v>23</v>
      </c>
      <c r="E94" s="51">
        <v>10.978</v>
      </c>
      <c r="F94" s="47"/>
      <c r="G94" s="47">
        <f>ROUND(E94*F94,2)</f>
        <v>0</v>
      </c>
      <c r="H94" s="59" t="s">
        <v>24</v>
      </c>
      <c r="I94" s="51" t="s">
        <v>24</v>
      </c>
    </row>
    <row r="95" spans="1:9" ht="15.75" x14ac:dyDescent="0.3">
      <c r="A95" s="2"/>
      <c r="B95" s="2"/>
      <c r="C95" s="4" t="s">
        <v>25</v>
      </c>
      <c r="D95" s="4" t="s">
        <v>26</v>
      </c>
      <c r="E95" s="53" t="s">
        <v>27</v>
      </c>
      <c r="I95" s="63"/>
    </row>
    <row r="96" spans="1:9" ht="15.75" x14ac:dyDescent="0.3">
      <c r="A96" s="2"/>
      <c r="B96" s="2"/>
      <c r="C96" s="4" t="s">
        <v>137</v>
      </c>
      <c r="D96" s="4" t="s">
        <v>138</v>
      </c>
      <c r="E96" s="53" t="s">
        <v>139</v>
      </c>
      <c r="I96" s="63"/>
    </row>
    <row r="97" spans="1:9" ht="15.75" x14ac:dyDescent="0.3">
      <c r="A97" s="2"/>
      <c r="B97" s="2"/>
      <c r="C97" s="4"/>
      <c r="D97" s="4" t="s">
        <v>140</v>
      </c>
      <c r="E97" s="53" t="s">
        <v>141</v>
      </c>
      <c r="I97" s="63"/>
    </row>
    <row r="98" spans="1:9" ht="15.75" x14ac:dyDescent="0.3">
      <c r="A98" s="2"/>
      <c r="B98" s="2"/>
      <c r="C98" s="4"/>
      <c r="D98" s="4" t="s">
        <v>142</v>
      </c>
      <c r="E98" s="53" t="s">
        <v>143</v>
      </c>
      <c r="I98" s="63"/>
    </row>
    <row r="99" spans="1:9" ht="15.75" x14ac:dyDescent="0.3">
      <c r="A99" s="2"/>
      <c r="B99" s="2"/>
      <c r="C99" s="4"/>
      <c r="D99" s="4" t="s">
        <v>144</v>
      </c>
      <c r="E99" s="53" t="s">
        <v>145</v>
      </c>
      <c r="I99" s="63"/>
    </row>
    <row r="100" spans="1:9" ht="15.75" x14ac:dyDescent="0.3">
      <c r="A100" s="2"/>
      <c r="B100" s="2"/>
      <c r="C100" s="4"/>
      <c r="D100" s="4" t="s">
        <v>146</v>
      </c>
      <c r="E100" s="53" t="s">
        <v>147</v>
      </c>
      <c r="I100" s="63"/>
    </row>
    <row r="101" spans="1:9" x14ac:dyDescent="0.25">
      <c r="A101" s="2" t="s">
        <v>148</v>
      </c>
      <c r="B101" s="2">
        <v>961044111</v>
      </c>
      <c r="C101" s="2" t="s">
        <v>149</v>
      </c>
      <c r="D101" s="2" t="s">
        <v>23</v>
      </c>
      <c r="E101" s="51">
        <v>1.728</v>
      </c>
      <c r="F101" s="47"/>
      <c r="G101" s="47">
        <f>ROUND(E101*F101,2)</f>
        <v>0</v>
      </c>
      <c r="H101" s="59" t="s">
        <v>24</v>
      </c>
      <c r="I101" s="51" t="s">
        <v>24</v>
      </c>
    </row>
    <row r="102" spans="1:9" ht="15.75" x14ac:dyDescent="0.3">
      <c r="A102" s="2"/>
      <c r="B102" s="2"/>
      <c r="C102" s="4" t="s">
        <v>25</v>
      </c>
      <c r="D102" s="4" t="s">
        <v>26</v>
      </c>
      <c r="E102" s="53" t="s">
        <v>27</v>
      </c>
      <c r="I102" s="63"/>
    </row>
    <row r="103" spans="1:9" ht="15.75" x14ac:dyDescent="0.3">
      <c r="A103" s="2"/>
      <c r="B103" s="2"/>
      <c r="C103" s="4" t="s">
        <v>150</v>
      </c>
      <c r="D103" s="4" t="s">
        <v>151</v>
      </c>
      <c r="E103" s="53" t="s">
        <v>152</v>
      </c>
      <c r="I103" s="63"/>
    </row>
    <row r="104" spans="1:9" ht="15.75" x14ac:dyDescent="0.3">
      <c r="A104" s="2"/>
      <c r="B104" s="2"/>
      <c r="C104" s="2"/>
      <c r="D104" s="2"/>
      <c r="E104" s="51"/>
      <c r="F104" s="49" t="s">
        <v>38</v>
      </c>
      <c r="G104" s="49">
        <f>SUM(G88,G91,G94,G101)</f>
        <v>0</v>
      </c>
      <c r="H104" s="59"/>
      <c r="I104" s="54">
        <f>SUM(I88,I91,I94,I101)</f>
        <v>0</v>
      </c>
    </row>
    <row r="105" spans="1:9" ht="15.75" x14ac:dyDescent="0.3">
      <c r="A105" s="3" t="s">
        <v>19</v>
      </c>
      <c r="B105" s="3">
        <v>97000</v>
      </c>
      <c r="C105" s="3" t="s">
        <v>153</v>
      </c>
      <c r="I105" s="63"/>
    </row>
    <row r="106" spans="1:9" x14ac:dyDescent="0.25">
      <c r="A106" s="2" t="s">
        <v>154</v>
      </c>
      <c r="B106" s="2">
        <v>979082111</v>
      </c>
      <c r="C106" s="2" t="s">
        <v>155</v>
      </c>
      <c r="D106" s="2" t="s">
        <v>53</v>
      </c>
      <c r="E106" s="51">
        <v>41.665999999999997</v>
      </c>
      <c r="F106" s="47"/>
      <c r="G106" s="47">
        <f>ROUND(E106*F106,2)</f>
        <v>0</v>
      </c>
      <c r="H106" s="59" t="s">
        <v>24</v>
      </c>
      <c r="I106" s="51" t="s">
        <v>24</v>
      </c>
    </row>
    <row r="107" spans="1:9" x14ac:dyDescent="0.25">
      <c r="A107" s="2" t="s">
        <v>156</v>
      </c>
      <c r="B107" s="2">
        <v>979082121</v>
      </c>
      <c r="C107" s="2" t="s">
        <v>157</v>
      </c>
      <c r="D107" s="2" t="s">
        <v>53</v>
      </c>
      <c r="E107" s="51">
        <v>83.331999999999994</v>
      </c>
      <c r="F107" s="47"/>
      <c r="G107" s="47">
        <f>ROUND(E107*F107,2)</f>
        <v>0</v>
      </c>
      <c r="H107" s="59" t="s">
        <v>24</v>
      </c>
      <c r="I107" s="51" t="s">
        <v>24</v>
      </c>
    </row>
    <row r="108" spans="1:9" ht="15.75" x14ac:dyDescent="0.3">
      <c r="A108" s="2"/>
      <c r="B108" s="2"/>
      <c r="C108" s="4" t="s">
        <v>25</v>
      </c>
      <c r="D108" s="4" t="s">
        <v>26</v>
      </c>
      <c r="E108" s="53" t="s">
        <v>27</v>
      </c>
      <c r="I108" s="63"/>
    </row>
    <row r="109" spans="1:9" ht="15.75" x14ac:dyDescent="0.3">
      <c r="A109" s="2"/>
      <c r="B109" s="2"/>
      <c r="C109" s="4" t="s">
        <v>158</v>
      </c>
      <c r="D109" s="4" t="s">
        <v>159</v>
      </c>
      <c r="E109" s="53" t="s">
        <v>160</v>
      </c>
      <c r="I109" s="63"/>
    </row>
    <row r="110" spans="1:9" x14ac:dyDescent="0.25">
      <c r="A110" s="2" t="s">
        <v>161</v>
      </c>
      <c r="B110" s="2">
        <v>979081111</v>
      </c>
      <c r="C110" s="2" t="s">
        <v>162</v>
      </c>
      <c r="D110" s="2" t="s">
        <v>53</v>
      </c>
      <c r="E110" s="51">
        <v>41.665999999999997</v>
      </c>
      <c r="F110" s="47"/>
      <c r="G110" s="47">
        <f>ROUND(E110*F110,2)</f>
        <v>0</v>
      </c>
      <c r="H110" s="59" t="s">
        <v>24</v>
      </c>
      <c r="I110" s="51" t="s">
        <v>24</v>
      </c>
    </row>
    <row r="111" spans="1:9" x14ac:dyDescent="0.25">
      <c r="A111" s="2" t="s">
        <v>163</v>
      </c>
      <c r="B111" s="2">
        <v>979081121</v>
      </c>
      <c r="C111" s="2" t="s">
        <v>164</v>
      </c>
      <c r="D111" s="2" t="s">
        <v>53</v>
      </c>
      <c r="E111" s="51">
        <v>447.32600000000002</v>
      </c>
      <c r="F111" s="47"/>
      <c r="G111" s="47">
        <f>ROUND(E111*F111,2)</f>
        <v>0</v>
      </c>
      <c r="H111" s="59" t="s">
        <v>24</v>
      </c>
      <c r="I111" s="51" t="s">
        <v>24</v>
      </c>
    </row>
    <row r="112" spans="1:9" ht="15.75" x14ac:dyDescent="0.3">
      <c r="A112" s="2"/>
      <c r="B112" s="2"/>
      <c r="C112" s="4" t="s">
        <v>25</v>
      </c>
      <c r="D112" s="4" t="s">
        <v>26</v>
      </c>
      <c r="E112" s="53" t="s">
        <v>27</v>
      </c>
      <c r="I112" s="63"/>
    </row>
    <row r="113" spans="1:9" ht="15.75" x14ac:dyDescent="0.3">
      <c r="A113" s="2"/>
      <c r="B113" s="2"/>
      <c r="C113" s="4" t="s">
        <v>165</v>
      </c>
      <c r="D113" s="4" t="s">
        <v>166</v>
      </c>
      <c r="E113" s="53" t="s">
        <v>167</v>
      </c>
      <c r="I113" s="63"/>
    </row>
    <row r="114" spans="1:9" x14ac:dyDescent="0.25">
      <c r="A114" s="2" t="s">
        <v>168</v>
      </c>
      <c r="B114" s="2">
        <v>979098201</v>
      </c>
      <c r="C114" s="2" t="s">
        <v>169</v>
      </c>
      <c r="D114" s="2" t="s">
        <v>53</v>
      </c>
      <c r="E114" s="51">
        <v>32.4</v>
      </c>
      <c r="F114" s="47"/>
      <c r="G114" s="47">
        <f>ROUND(E114*F114,2)</f>
        <v>0</v>
      </c>
      <c r="H114" s="59" t="s">
        <v>24</v>
      </c>
      <c r="I114" s="51" t="s">
        <v>24</v>
      </c>
    </row>
    <row r="115" spans="1:9" ht="15.75" x14ac:dyDescent="0.3">
      <c r="A115" s="2"/>
      <c r="B115" s="2"/>
      <c r="C115" s="2"/>
      <c r="D115" s="2"/>
      <c r="E115" s="51"/>
      <c r="F115" s="49" t="s">
        <v>38</v>
      </c>
      <c r="G115" s="49">
        <f>SUM(G106,G107,G110,G111,G114)</f>
        <v>0</v>
      </c>
      <c r="H115" s="59"/>
      <c r="I115" s="54">
        <f>SUM(I106,I107,I110,I111,I114)</f>
        <v>0</v>
      </c>
    </row>
    <row r="116" spans="1:9" ht="47.25" x14ac:dyDescent="0.3">
      <c r="A116" s="2"/>
      <c r="B116" s="2"/>
      <c r="C116" s="2"/>
      <c r="D116" s="2"/>
      <c r="E116" s="54" t="s">
        <v>170</v>
      </c>
      <c r="F116" s="49" t="s">
        <v>171</v>
      </c>
      <c r="G116" s="49">
        <f>SUM(G104,G115)</f>
        <v>0</v>
      </c>
      <c r="H116" s="59"/>
      <c r="I116" s="54">
        <f>SUM(I104,I115)</f>
        <v>0</v>
      </c>
    </row>
    <row r="117" spans="1:9" ht="15.75" x14ac:dyDescent="0.3">
      <c r="A117" s="3" t="s">
        <v>17</v>
      </c>
      <c r="B117" s="3">
        <v>211</v>
      </c>
      <c r="C117" s="3" t="s">
        <v>172</v>
      </c>
      <c r="I117" s="63"/>
    </row>
    <row r="118" spans="1:9" ht="15.75" x14ac:dyDescent="0.3">
      <c r="A118" s="3" t="s">
        <v>19</v>
      </c>
      <c r="B118" s="3">
        <v>62000</v>
      </c>
      <c r="C118" s="3" t="s">
        <v>173</v>
      </c>
      <c r="I118" s="63"/>
    </row>
    <row r="119" spans="1:9" x14ac:dyDescent="0.25">
      <c r="A119" s="2" t="s">
        <v>174</v>
      </c>
      <c r="B119" s="2">
        <v>627471112</v>
      </c>
      <c r="C119" s="2" t="s">
        <v>175</v>
      </c>
      <c r="D119" s="2" t="s">
        <v>81</v>
      </c>
      <c r="E119" s="51">
        <v>1.7789999999999999</v>
      </c>
      <c r="F119" s="47"/>
      <c r="G119" s="47">
        <f>ROUND(E119*F119,2)</f>
        <v>0</v>
      </c>
      <c r="H119" s="59">
        <v>4.2999999999999997E-2</v>
      </c>
      <c r="I119" s="51">
        <f>ROUND(E119*H119,3)</f>
        <v>7.5999999999999998E-2</v>
      </c>
    </row>
    <row r="120" spans="1:9" ht="15.75" x14ac:dyDescent="0.3">
      <c r="A120" s="2"/>
      <c r="B120" s="2"/>
      <c r="C120" s="4" t="s">
        <v>25</v>
      </c>
      <c r="D120" s="4" t="s">
        <v>26</v>
      </c>
      <c r="E120" s="53" t="s">
        <v>27</v>
      </c>
      <c r="I120" s="63"/>
    </row>
    <row r="121" spans="1:9" ht="15.75" x14ac:dyDescent="0.3">
      <c r="A121" s="2"/>
      <c r="B121" s="2"/>
      <c r="C121" s="4" t="s">
        <v>176</v>
      </c>
      <c r="D121" s="4" t="s">
        <v>177</v>
      </c>
      <c r="E121" s="53" t="s">
        <v>178</v>
      </c>
      <c r="I121" s="63"/>
    </row>
    <row r="122" spans="1:9" ht="15.75" x14ac:dyDescent="0.3">
      <c r="A122" s="2"/>
      <c r="B122" s="2"/>
      <c r="C122" s="2"/>
      <c r="D122" s="2"/>
      <c r="E122" s="51"/>
      <c r="F122" s="49" t="s">
        <v>38</v>
      </c>
      <c r="G122" s="49">
        <f>SUM(G119)</f>
        <v>0</v>
      </c>
      <c r="H122" s="59"/>
      <c r="I122" s="54">
        <f>SUM(I119)</f>
        <v>7.5999999999999998E-2</v>
      </c>
    </row>
    <row r="123" spans="1:9" ht="15.75" x14ac:dyDescent="0.3">
      <c r="A123" s="2"/>
      <c r="B123" s="2"/>
      <c r="C123" s="2"/>
      <c r="D123" s="2"/>
      <c r="E123" s="54" t="s">
        <v>179</v>
      </c>
      <c r="F123" s="49" t="s">
        <v>172</v>
      </c>
      <c r="G123" s="49">
        <f>SUM(G122)</f>
        <v>0</v>
      </c>
      <c r="H123" s="59"/>
      <c r="I123" s="54">
        <f>SUM(I122)</f>
        <v>7.5999999999999998E-2</v>
      </c>
    </row>
    <row r="124" spans="1:9" ht="15.75" x14ac:dyDescent="0.3">
      <c r="A124" s="3" t="s">
        <v>17</v>
      </c>
      <c r="B124" s="3">
        <v>221</v>
      </c>
      <c r="C124" s="3" t="s">
        <v>180</v>
      </c>
      <c r="I124" s="63"/>
    </row>
    <row r="125" spans="1:9" ht="15.75" x14ac:dyDescent="0.3">
      <c r="A125" s="3" t="s">
        <v>19</v>
      </c>
      <c r="B125" s="3">
        <v>11000</v>
      </c>
      <c r="C125" s="3" t="s">
        <v>181</v>
      </c>
      <c r="I125" s="63"/>
    </row>
    <row r="126" spans="1:9" x14ac:dyDescent="0.25">
      <c r="A126" s="2" t="s">
        <v>182</v>
      </c>
      <c r="B126" s="2">
        <v>999000003</v>
      </c>
      <c r="C126" s="2" t="s">
        <v>183</v>
      </c>
      <c r="D126" s="2" t="s">
        <v>184</v>
      </c>
      <c r="E126" s="51">
        <v>1</v>
      </c>
      <c r="F126" s="47"/>
      <c r="G126" s="47">
        <f>ROUND(E126*F126,2)</f>
        <v>0</v>
      </c>
      <c r="H126" s="59" t="s">
        <v>24</v>
      </c>
      <c r="I126" s="51" t="s">
        <v>24</v>
      </c>
    </row>
    <row r="127" spans="1:9" ht="30" x14ac:dyDescent="0.25">
      <c r="A127" s="2" t="s">
        <v>185</v>
      </c>
      <c r="B127" s="2">
        <v>113107044</v>
      </c>
      <c r="C127" s="2" t="s">
        <v>186</v>
      </c>
      <c r="D127" s="2" t="s">
        <v>81</v>
      </c>
      <c r="E127" s="51">
        <v>3.0720000000000001</v>
      </c>
      <c r="F127" s="47"/>
      <c r="G127" s="47">
        <f>ROUND(E127*F127,2)</f>
        <v>0</v>
      </c>
      <c r="H127" s="59" t="s">
        <v>24</v>
      </c>
      <c r="I127" s="51" t="s">
        <v>24</v>
      </c>
    </row>
    <row r="128" spans="1:9" ht="15.75" x14ac:dyDescent="0.3">
      <c r="A128" s="2"/>
      <c r="B128" s="2"/>
      <c r="C128" s="4" t="s">
        <v>25</v>
      </c>
      <c r="D128" s="4" t="s">
        <v>26</v>
      </c>
      <c r="E128" s="53" t="s">
        <v>27</v>
      </c>
      <c r="I128" s="63"/>
    </row>
    <row r="129" spans="1:9" ht="15.75" x14ac:dyDescent="0.3">
      <c r="A129" s="2"/>
      <c r="B129" s="2"/>
      <c r="C129" s="4" t="s">
        <v>187</v>
      </c>
      <c r="D129" s="4" t="s">
        <v>188</v>
      </c>
      <c r="E129" s="53" t="s">
        <v>189</v>
      </c>
      <c r="I129" s="63"/>
    </row>
    <row r="130" spans="1:9" x14ac:dyDescent="0.25">
      <c r="A130" s="2" t="s">
        <v>190</v>
      </c>
      <c r="B130" s="2">
        <v>113107113</v>
      </c>
      <c r="C130" s="2" t="s">
        <v>191</v>
      </c>
      <c r="D130" s="2" t="s">
        <v>81</v>
      </c>
      <c r="E130" s="51">
        <v>3.0720000000000001</v>
      </c>
      <c r="F130" s="47"/>
      <c r="G130" s="47">
        <f>ROUND(E130*F130,2)</f>
        <v>0</v>
      </c>
      <c r="H130" s="59" t="s">
        <v>24</v>
      </c>
      <c r="I130" s="51" t="s">
        <v>24</v>
      </c>
    </row>
    <row r="131" spans="1:9" ht="15.75" x14ac:dyDescent="0.3">
      <c r="A131" s="2"/>
      <c r="B131" s="2"/>
      <c r="C131" s="4" t="s">
        <v>25</v>
      </c>
      <c r="D131" s="4" t="s">
        <v>26</v>
      </c>
      <c r="E131" s="53" t="s">
        <v>27</v>
      </c>
      <c r="I131" s="63"/>
    </row>
    <row r="132" spans="1:9" ht="15.75" x14ac:dyDescent="0.3">
      <c r="A132" s="2"/>
      <c r="B132" s="2"/>
      <c r="C132" s="4" t="s">
        <v>192</v>
      </c>
      <c r="D132" s="4" t="s">
        <v>188</v>
      </c>
      <c r="E132" s="53" t="s">
        <v>189</v>
      </c>
      <c r="I132" s="63"/>
    </row>
    <row r="133" spans="1:9" ht="30" x14ac:dyDescent="0.25">
      <c r="A133" s="2" t="s">
        <v>193</v>
      </c>
      <c r="B133" s="2">
        <v>113106134</v>
      </c>
      <c r="C133" s="2" t="s">
        <v>194</v>
      </c>
      <c r="D133" s="2" t="s">
        <v>81</v>
      </c>
      <c r="E133" s="51">
        <v>13.673999999999999</v>
      </c>
      <c r="F133" s="47"/>
      <c r="G133" s="47">
        <f>ROUND(E133*F133,2)</f>
        <v>0</v>
      </c>
      <c r="H133" s="59" t="s">
        <v>24</v>
      </c>
      <c r="I133" s="51" t="s">
        <v>24</v>
      </c>
    </row>
    <row r="134" spans="1:9" ht="15.75" x14ac:dyDescent="0.3">
      <c r="A134" s="2"/>
      <c r="B134" s="2"/>
      <c r="C134" s="4" t="s">
        <v>25</v>
      </c>
      <c r="D134" s="4" t="s">
        <v>26</v>
      </c>
      <c r="E134" s="53" t="s">
        <v>27</v>
      </c>
      <c r="I134" s="63"/>
    </row>
    <row r="135" spans="1:9" ht="15.75" x14ac:dyDescent="0.3">
      <c r="A135" s="2"/>
      <c r="B135" s="2"/>
      <c r="C135" s="4"/>
      <c r="D135" s="4" t="s">
        <v>195</v>
      </c>
      <c r="E135" s="53" t="s">
        <v>196</v>
      </c>
      <c r="I135" s="63"/>
    </row>
    <row r="136" spans="1:9" x14ac:dyDescent="0.25">
      <c r="A136" s="2" t="s">
        <v>197</v>
      </c>
      <c r="B136" s="2">
        <v>999000001</v>
      </c>
      <c r="C136" s="2" t="s">
        <v>198</v>
      </c>
      <c r="D136" s="2" t="s">
        <v>184</v>
      </c>
      <c r="E136" s="51">
        <v>1</v>
      </c>
      <c r="F136" s="47"/>
      <c r="G136" s="47">
        <f>ROUND(E136*F136,2)</f>
        <v>0</v>
      </c>
      <c r="H136" s="59" t="s">
        <v>24</v>
      </c>
      <c r="I136" s="51" t="s">
        <v>24</v>
      </c>
    </row>
    <row r="137" spans="1:9" x14ac:dyDescent="0.25">
      <c r="A137" s="2" t="s">
        <v>199</v>
      </c>
      <c r="B137" s="2">
        <v>999000002</v>
      </c>
      <c r="C137" s="2" t="s">
        <v>200</v>
      </c>
      <c r="D137" s="2" t="s">
        <v>184</v>
      </c>
      <c r="E137" s="51">
        <v>1</v>
      </c>
      <c r="F137" s="47"/>
      <c r="G137" s="47">
        <f>ROUND(E137*F137,2)</f>
        <v>0</v>
      </c>
      <c r="H137" s="59" t="s">
        <v>24</v>
      </c>
      <c r="I137" s="51" t="s">
        <v>24</v>
      </c>
    </row>
    <row r="138" spans="1:9" ht="15.75" x14ac:dyDescent="0.3">
      <c r="A138" s="2"/>
      <c r="B138" s="2"/>
      <c r="C138" s="2"/>
      <c r="D138" s="2"/>
      <c r="E138" s="51"/>
      <c r="F138" s="49"/>
      <c r="G138" s="49">
        <f>SUM(G126:G127,G130,G133,G136:G137)</f>
        <v>0</v>
      </c>
      <c r="H138" s="59"/>
      <c r="I138" s="54">
        <f>SUM(I126:I127,I130,I133,I136:I137)</f>
        <v>0</v>
      </c>
    </row>
    <row r="139" spans="1:9" ht="15.75" x14ac:dyDescent="0.3">
      <c r="A139" s="3" t="s">
        <v>19</v>
      </c>
      <c r="B139" s="3">
        <v>91000</v>
      </c>
      <c r="C139" s="3" t="s">
        <v>201</v>
      </c>
      <c r="I139" s="63"/>
    </row>
    <row r="140" spans="1:9" x14ac:dyDescent="0.25">
      <c r="A140" s="2" t="s">
        <v>202</v>
      </c>
      <c r="B140" s="2">
        <v>919735114</v>
      </c>
      <c r="C140" s="2" t="s">
        <v>203</v>
      </c>
      <c r="D140" s="2" t="s">
        <v>105</v>
      </c>
      <c r="E140" s="51">
        <v>11.4</v>
      </c>
      <c r="F140" s="47"/>
      <c r="G140" s="47">
        <f>ROUND(E140*F140,2)</f>
        <v>0</v>
      </c>
      <c r="H140" s="59" t="s">
        <v>24</v>
      </c>
      <c r="I140" s="51" t="s">
        <v>24</v>
      </c>
    </row>
    <row r="141" spans="1:9" ht="15.75" x14ac:dyDescent="0.3">
      <c r="A141" s="2"/>
      <c r="B141" s="2"/>
      <c r="C141" s="4" t="s">
        <v>25</v>
      </c>
      <c r="D141" s="4" t="s">
        <v>26</v>
      </c>
      <c r="E141" s="53" t="s">
        <v>27</v>
      </c>
      <c r="I141" s="63"/>
    </row>
    <row r="142" spans="1:9" ht="15.75" x14ac:dyDescent="0.3">
      <c r="A142" s="2"/>
      <c r="B142" s="2"/>
      <c r="C142" s="4" t="s">
        <v>204</v>
      </c>
      <c r="D142" s="4" t="s">
        <v>205</v>
      </c>
      <c r="E142" s="53" t="s">
        <v>206</v>
      </c>
      <c r="I142" s="63"/>
    </row>
    <row r="143" spans="1:9" ht="15.75" x14ac:dyDescent="0.3">
      <c r="A143" s="2"/>
      <c r="B143" s="2"/>
      <c r="C143" s="2"/>
      <c r="D143" s="2"/>
      <c r="E143" s="51"/>
      <c r="F143" s="49" t="s">
        <v>38</v>
      </c>
      <c r="G143" s="49">
        <f>SUM(G140)</f>
        <v>0</v>
      </c>
      <c r="H143" s="59"/>
      <c r="I143" s="54">
        <f>SUM(I140)</f>
        <v>0</v>
      </c>
    </row>
    <row r="144" spans="1:9" ht="15.75" x14ac:dyDescent="0.3">
      <c r="A144" s="3" t="s">
        <v>19</v>
      </c>
      <c r="B144" s="3">
        <v>97000</v>
      </c>
      <c r="C144" s="3" t="s">
        <v>153</v>
      </c>
      <c r="I144" s="63"/>
    </row>
    <row r="145" spans="1:9" x14ac:dyDescent="0.25">
      <c r="A145" s="2" t="s">
        <v>207</v>
      </c>
      <c r="B145" s="2">
        <v>979099145</v>
      </c>
      <c r="C145" s="2" t="s">
        <v>208</v>
      </c>
      <c r="D145" s="2" t="s">
        <v>53</v>
      </c>
      <c r="E145" s="51">
        <v>6.4729999999999999</v>
      </c>
      <c r="F145" s="47"/>
      <c r="G145" s="47">
        <f t="shared" ref="G145:G146" si="0">ROUND(E145*F145,2)</f>
        <v>0</v>
      </c>
      <c r="H145" s="59" t="s">
        <v>24</v>
      </c>
      <c r="I145" s="51" t="s">
        <v>24</v>
      </c>
    </row>
    <row r="146" spans="1:9" x14ac:dyDescent="0.25">
      <c r="A146" s="2" t="s">
        <v>209</v>
      </c>
      <c r="B146" s="2">
        <v>979099155</v>
      </c>
      <c r="C146" s="2" t="s">
        <v>210</v>
      </c>
      <c r="D146" s="2" t="s">
        <v>53</v>
      </c>
      <c r="E146" s="51">
        <v>1.3819999999999999</v>
      </c>
      <c r="F146" s="47"/>
      <c r="G146" s="47">
        <f t="shared" si="0"/>
        <v>0</v>
      </c>
      <c r="H146" s="59" t="s">
        <v>24</v>
      </c>
      <c r="I146" s="51" t="s">
        <v>24</v>
      </c>
    </row>
    <row r="147" spans="1:9" ht="15.75" x14ac:dyDescent="0.3">
      <c r="A147" s="2"/>
      <c r="B147" s="2"/>
      <c r="C147" s="2"/>
      <c r="D147" s="2"/>
      <c r="E147" s="51"/>
      <c r="F147" s="49" t="s">
        <v>38</v>
      </c>
      <c r="G147" s="49">
        <f>SUM(G145:G146)</f>
        <v>0</v>
      </c>
      <c r="H147" s="59"/>
      <c r="I147" s="54">
        <f>SUM(I145:I146)</f>
        <v>0</v>
      </c>
    </row>
    <row r="148" spans="1:9" ht="15.75" x14ac:dyDescent="0.3">
      <c r="A148" s="3" t="s">
        <v>19</v>
      </c>
      <c r="B148" s="3">
        <v>57000</v>
      </c>
      <c r="C148" s="3" t="s">
        <v>211</v>
      </c>
      <c r="I148" s="63"/>
    </row>
    <row r="149" spans="1:9" ht="30" x14ac:dyDescent="0.25">
      <c r="A149" s="2" t="s">
        <v>212</v>
      </c>
      <c r="B149" s="2">
        <v>572380111</v>
      </c>
      <c r="C149" s="2" t="s">
        <v>213</v>
      </c>
      <c r="D149" s="2" t="s">
        <v>81</v>
      </c>
      <c r="E149" s="51">
        <v>3.0720000000000001</v>
      </c>
      <c r="F149" s="47"/>
      <c r="G149" s="47">
        <f>ROUND(E149*F149,2)</f>
        <v>0</v>
      </c>
      <c r="H149" s="59">
        <v>9.5699999999999993E-2</v>
      </c>
      <c r="I149" s="51">
        <f>ROUND(E149*H149,3)</f>
        <v>0.29399999999999998</v>
      </c>
    </row>
    <row r="150" spans="1:9" ht="15.75" x14ac:dyDescent="0.3">
      <c r="A150" s="2"/>
      <c r="B150" s="2"/>
      <c r="C150" s="4" t="s">
        <v>25</v>
      </c>
      <c r="D150" s="4" t="s">
        <v>26</v>
      </c>
      <c r="E150" s="53" t="s">
        <v>27</v>
      </c>
      <c r="I150" s="63"/>
    </row>
    <row r="151" spans="1:9" ht="15.75" x14ac:dyDescent="0.3">
      <c r="A151" s="2"/>
      <c r="B151" s="2"/>
      <c r="C151" s="4" t="s">
        <v>214</v>
      </c>
      <c r="D151" s="4" t="s">
        <v>188</v>
      </c>
      <c r="E151" s="53" t="s">
        <v>189</v>
      </c>
      <c r="I151" s="63"/>
    </row>
    <row r="152" spans="1:9" x14ac:dyDescent="0.25">
      <c r="A152" s="2" t="s">
        <v>215</v>
      </c>
      <c r="B152" s="2">
        <v>572371112</v>
      </c>
      <c r="C152" s="2" t="s">
        <v>216</v>
      </c>
      <c r="D152" s="2" t="s">
        <v>81</v>
      </c>
      <c r="E152" s="51">
        <v>13.673999999999999</v>
      </c>
      <c r="F152" s="47"/>
      <c r="G152" s="47">
        <f>ROUND(E152*F152,2)</f>
        <v>0</v>
      </c>
      <c r="H152" s="59">
        <v>0.40789999999999998</v>
      </c>
      <c r="I152" s="51">
        <f>ROUND(E152*H152,3)</f>
        <v>5.5780000000000003</v>
      </c>
    </row>
    <row r="153" spans="1:9" ht="15.75" x14ac:dyDescent="0.3">
      <c r="A153" s="2"/>
      <c r="B153" s="2"/>
      <c r="C153" s="2"/>
      <c r="D153" s="2"/>
      <c r="E153" s="51"/>
      <c r="F153" s="49" t="s">
        <v>38</v>
      </c>
      <c r="G153" s="49">
        <f>SUM(G149,G152)</f>
        <v>0</v>
      </c>
      <c r="H153" s="59"/>
      <c r="I153" s="54">
        <f>SUM(I149,I152)</f>
        <v>5.8719999999999999</v>
      </c>
    </row>
    <row r="154" spans="1:9" ht="15.75" x14ac:dyDescent="0.3">
      <c r="A154" s="3" t="s">
        <v>19</v>
      </c>
      <c r="B154" s="3">
        <v>59000</v>
      </c>
      <c r="C154" s="3" t="s">
        <v>217</v>
      </c>
      <c r="I154" s="63"/>
    </row>
    <row r="155" spans="1:9" x14ac:dyDescent="0.25">
      <c r="A155" s="2" t="s">
        <v>218</v>
      </c>
      <c r="B155" s="2">
        <v>599142111</v>
      </c>
      <c r="C155" s="2" t="s">
        <v>219</v>
      </c>
      <c r="D155" s="2" t="s">
        <v>105</v>
      </c>
      <c r="E155" s="51">
        <v>11.44</v>
      </c>
      <c r="F155" s="47"/>
      <c r="G155" s="47">
        <f>ROUND(E155*F155,2)</f>
        <v>0</v>
      </c>
      <c r="H155" s="59">
        <v>2.3E-3</v>
      </c>
      <c r="I155" s="51">
        <f>ROUND(E155*H155,3)</f>
        <v>2.5999999999999999E-2</v>
      </c>
    </row>
    <row r="156" spans="1:9" ht="15.75" x14ac:dyDescent="0.3">
      <c r="A156" s="2"/>
      <c r="B156" s="2"/>
      <c r="C156" s="4" t="s">
        <v>25</v>
      </c>
      <c r="D156" s="4" t="s">
        <v>26</v>
      </c>
      <c r="E156" s="53" t="s">
        <v>27</v>
      </c>
      <c r="I156" s="63"/>
    </row>
    <row r="157" spans="1:9" ht="15.75" x14ac:dyDescent="0.3">
      <c r="A157" s="2"/>
      <c r="B157" s="2"/>
      <c r="C157" s="4" t="s">
        <v>192</v>
      </c>
      <c r="D157" s="4" t="s">
        <v>220</v>
      </c>
      <c r="E157" s="53" t="s">
        <v>221</v>
      </c>
      <c r="I157" s="63"/>
    </row>
    <row r="158" spans="1:9" ht="15.75" x14ac:dyDescent="0.3">
      <c r="A158" s="2"/>
      <c r="B158" s="2"/>
      <c r="C158" s="2"/>
      <c r="D158" s="2"/>
      <c r="E158" s="51"/>
      <c r="F158" s="49" t="s">
        <v>38</v>
      </c>
      <c r="G158" s="49">
        <f>SUM(G155)</f>
        <v>0</v>
      </c>
      <c r="H158" s="59"/>
      <c r="I158" s="54">
        <f>SUM(I155)</f>
        <v>2.5999999999999999E-2</v>
      </c>
    </row>
    <row r="159" spans="1:9" ht="15.75" x14ac:dyDescent="0.3">
      <c r="A159" s="3" t="s">
        <v>19</v>
      </c>
      <c r="B159" s="3">
        <v>97000</v>
      </c>
      <c r="C159" s="3" t="s">
        <v>153</v>
      </c>
      <c r="I159" s="63"/>
    </row>
    <row r="160" spans="1:9" x14ac:dyDescent="0.25">
      <c r="A160" s="2" t="s">
        <v>222</v>
      </c>
      <c r="B160" s="2">
        <v>979054451</v>
      </c>
      <c r="C160" s="2" t="s">
        <v>223</v>
      </c>
      <c r="D160" s="2" t="s">
        <v>81</v>
      </c>
      <c r="E160" s="51">
        <v>13.673999999999999</v>
      </c>
      <c r="F160" s="47"/>
      <c r="G160" s="47">
        <f>ROUND(E160*F160,2)</f>
        <v>0</v>
      </c>
      <c r="H160" s="59" t="s">
        <v>24</v>
      </c>
      <c r="I160" s="51" t="s">
        <v>24</v>
      </c>
    </row>
    <row r="161" spans="1:9" ht="15.75" x14ac:dyDescent="0.3">
      <c r="A161" s="2"/>
      <c r="B161" s="2"/>
      <c r="C161" s="2"/>
      <c r="D161" s="2"/>
      <c r="E161" s="51"/>
      <c r="F161" s="49" t="s">
        <v>38</v>
      </c>
      <c r="G161" s="49">
        <f>SUM(G160)</f>
        <v>0</v>
      </c>
      <c r="H161" s="59"/>
      <c r="I161" s="54">
        <f>SUM(I160)</f>
        <v>0</v>
      </c>
    </row>
    <row r="162" spans="1:9" ht="31.5" x14ac:dyDescent="0.3">
      <c r="A162" s="2"/>
      <c r="B162" s="2"/>
      <c r="C162" s="2"/>
      <c r="D162" s="2"/>
      <c r="E162" s="54" t="s">
        <v>224</v>
      </c>
      <c r="F162" s="49" t="s">
        <v>180</v>
      </c>
      <c r="G162" s="49">
        <f>SUM(G138,G143,G147,G153,G158,G161)</f>
        <v>0</v>
      </c>
      <c r="H162" s="59"/>
      <c r="I162" s="54">
        <f>SUM(I138,I143,I147,I153,I158,I161)</f>
        <v>5.8979999999999997</v>
      </c>
    </row>
    <row r="163" spans="1:9" ht="15.75" x14ac:dyDescent="0.3">
      <c r="A163" s="3" t="s">
        <v>17</v>
      </c>
      <c r="B163" s="3">
        <v>231</v>
      </c>
      <c r="C163" s="3" t="s">
        <v>225</v>
      </c>
      <c r="I163" s="63"/>
    </row>
    <row r="164" spans="1:9" ht="15.75" x14ac:dyDescent="0.3">
      <c r="A164" s="3" t="s">
        <v>19</v>
      </c>
      <c r="B164" s="3">
        <v>11000</v>
      </c>
      <c r="C164" s="3" t="s">
        <v>181</v>
      </c>
      <c r="I164" s="63"/>
    </row>
    <row r="165" spans="1:9" x14ac:dyDescent="0.25">
      <c r="A165" s="2" t="s">
        <v>226</v>
      </c>
      <c r="B165" s="2">
        <v>111212131</v>
      </c>
      <c r="C165" s="2" t="s">
        <v>227</v>
      </c>
      <c r="D165" s="2" t="s">
        <v>81</v>
      </c>
      <c r="E165" s="51">
        <v>62.46</v>
      </c>
      <c r="F165" s="47"/>
      <c r="G165" s="47">
        <f>ROUND(E165*F165,2)</f>
        <v>0</v>
      </c>
      <c r="H165" s="59" t="s">
        <v>24</v>
      </c>
      <c r="I165" s="51" t="s">
        <v>24</v>
      </c>
    </row>
    <row r="166" spans="1:9" ht="15.75" x14ac:dyDescent="0.3">
      <c r="A166" s="2"/>
      <c r="B166" s="2"/>
      <c r="C166" s="4" t="s">
        <v>25</v>
      </c>
      <c r="D166" s="4" t="s">
        <v>26</v>
      </c>
      <c r="E166" s="53" t="s">
        <v>27</v>
      </c>
      <c r="I166" s="63"/>
    </row>
    <row r="167" spans="1:9" ht="15.75" x14ac:dyDescent="0.3">
      <c r="A167" s="2"/>
      <c r="B167" s="2"/>
      <c r="C167" s="4" t="s">
        <v>228</v>
      </c>
      <c r="D167" s="4" t="s">
        <v>229</v>
      </c>
      <c r="E167" s="53" t="s">
        <v>230</v>
      </c>
      <c r="I167" s="63"/>
    </row>
    <row r="168" spans="1:9" ht="15.75" x14ac:dyDescent="0.3">
      <c r="A168" s="2"/>
      <c r="B168" s="2"/>
      <c r="C168" s="4" t="s">
        <v>231</v>
      </c>
      <c r="D168" s="4" t="s">
        <v>232</v>
      </c>
      <c r="E168" s="53" t="s">
        <v>233</v>
      </c>
      <c r="I168" s="63"/>
    </row>
    <row r="169" spans="1:9" ht="15.75" x14ac:dyDescent="0.3">
      <c r="A169" s="2"/>
      <c r="B169" s="2"/>
      <c r="C169" s="2"/>
      <c r="D169" s="2"/>
      <c r="E169" s="51"/>
      <c r="F169" s="49" t="s">
        <v>38</v>
      </c>
      <c r="G169" s="49">
        <f>SUM(G165)</f>
        <v>0</v>
      </c>
      <c r="H169" s="59"/>
      <c r="I169" s="54">
        <f>SUM(I165)</f>
        <v>0</v>
      </c>
    </row>
    <row r="170" spans="1:9" ht="15.75" x14ac:dyDescent="0.3">
      <c r="A170" s="3" t="s">
        <v>19</v>
      </c>
      <c r="B170" s="3">
        <v>33000</v>
      </c>
      <c r="C170" s="3" t="s">
        <v>234</v>
      </c>
      <c r="I170" s="63"/>
    </row>
    <row r="171" spans="1:9" x14ac:dyDescent="0.25">
      <c r="A171" s="2" t="s">
        <v>235</v>
      </c>
      <c r="B171" s="2">
        <v>338171113</v>
      </c>
      <c r="C171" s="2" t="s">
        <v>236</v>
      </c>
      <c r="D171" s="2" t="s">
        <v>116</v>
      </c>
      <c r="E171" s="51">
        <v>18</v>
      </c>
      <c r="F171" s="47"/>
      <c r="G171" s="47">
        <f>ROUND(E171*F171,2)</f>
        <v>0</v>
      </c>
      <c r="H171" s="59">
        <v>0.1749</v>
      </c>
      <c r="I171" s="51">
        <f>ROUND(E171*H171,3)</f>
        <v>3.1480000000000001</v>
      </c>
    </row>
    <row r="172" spans="1:9" ht="15.75" x14ac:dyDescent="0.3">
      <c r="A172" s="2"/>
      <c r="B172" s="2"/>
      <c r="C172" s="4" t="s">
        <v>25</v>
      </c>
      <c r="D172" s="4" t="s">
        <v>26</v>
      </c>
      <c r="E172" s="53" t="s">
        <v>27</v>
      </c>
      <c r="I172" s="63"/>
    </row>
    <row r="173" spans="1:9" ht="15.75" x14ac:dyDescent="0.3">
      <c r="A173" s="2"/>
      <c r="B173" s="2"/>
      <c r="C173" s="4" t="s">
        <v>237</v>
      </c>
      <c r="D173" s="4" t="s">
        <v>238</v>
      </c>
      <c r="E173" s="53" t="s">
        <v>239</v>
      </c>
      <c r="I173" s="63"/>
    </row>
    <row r="174" spans="1:9" x14ac:dyDescent="0.25">
      <c r="A174" s="2" t="s">
        <v>240</v>
      </c>
      <c r="B174" s="2">
        <v>500000001</v>
      </c>
      <c r="C174" s="2" t="s">
        <v>241</v>
      </c>
      <c r="D174" s="2" t="s">
        <v>110</v>
      </c>
      <c r="E174" s="51">
        <v>13</v>
      </c>
      <c r="F174" s="47"/>
      <c r="G174" s="47">
        <f>ROUND(E174*F174,2)</f>
        <v>0</v>
      </c>
      <c r="H174" s="59">
        <v>4.7000000000000002E-3</v>
      </c>
      <c r="I174" s="51">
        <f>ROUND(E174*H174,3)</f>
        <v>6.0999999999999999E-2</v>
      </c>
    </row>
    <row r="175" spans="1:9" x14ac:dyDescent="0.25">
      <c r="A175" s="2" t="s">
        <v>242</v>
      </c>
      <c r="B175" s="2">
        <v>500000002</v>
      </c>
      <c r="C175" s="2" t="s">
        <v>243</v>
      </c>
      <c r="D175" s="2" t="s">
        <v>110</v>
      </c>
      <c r="E175" s="51">
        <v>5</v>
      </c>
      <c r="F175" s="47"/>
      <c r="G175" s="47">
        <f>ROUND(E175*F175,2)</f>
        <v>0</v>
      </c>
      <c r="H175" s="59">
        <v>5.5999999999999999E-3</v>
      </c>
      <c r="I175" s="51">
        <f>ROUND(E175*H175,3)</f>
        <v>2.8000000000000001E-2</v>
      </c>
    </row>
    <row r="176" spans="1:9" ht="15.75" x14ac:dyDescent="0.3">
      <c r="A176" s="2"/>
      <c r="B176" s="2"/>
      <c r="C176" s="2"/>
      <c r="D176" s="2"/>
      <c r="E176" s="51"/>
      <c r="F176" s="49" t="s">
        <v>38</v>
      </c>
      <c r="G176" s="49">
        <f>SUM(G171,G174:G175)</f>
        <v>0</v>
      </c>
      <c r="H176" s="59"/>
      <c r="I176" s="54">
        <f>SUM(I171,I174:I175)</f>
        <v>3.2370000000000001</v>
      </c>
    </row>
    <row r="177" spans="1:9" ht="15.75" x14ac:dyDescent="0.3">
      <c r="A177" s="3" t="s">
        <v>19</v>
      </c>
      <c r="B177" s="3">
        <v>34000</v>
      </c>
      <c r="C177" s="3" t="s">
        <v>244</v>
      </c>
      <c r="I177" s="63"/>
    </row>
    <row r="178" spans="1:9" x14ac:dyDescent="0.25">
      <c r="A178" s="2" t="s">
        <v>245</v>
      </c>
      <c r="B178" s="2">
        <v>348261116</v>
      </c>
      <c r="C178" s="2" t="s">
        <v>246</v>
      </c>
      <c r="D178" s="2" t="s">
        <v>81</v>
      </c>
      <c r="E178" s="51">
        <v>30.666</v>
      </c>
      <c r="F178" s="47"/>
      <c r="G178" s="47">
        <f>ROUND(E178*F178,2)</f>
        <v>0</v>
      </c>
      <c r="H178" s="59">
        <v>0.46200000000000002</v>
      </c>
      <c r="I178" s="51">
        <f>ROUND(E178*H178,3)</f>
        <v>14.167999999999999</v>
      </c>
    </row>
    <row r="179" spans="1:9" ht="15.75" x14ac:dyDescent="0.3">
      <c r="A179" s="2"/>
      <c r="B179" s="2"/>
      <c r="C179" s="4" t="s">
        <v>25</v>
      </c>
      <c r="D179" s="4" t="s">
        <v>26</v>
      </c>
      <c r="E179" s="53" t="s">
        <v>27</v>
      </c>
      <c r="I179" s="63"/>
    </row>
    <row r="180" spans="1:9" ht="15.75" x14ac:dyDescent="0.3">
      <c r="A180" s="2"/>
      <c r="B180" s="2"/>
      <c r="C180" s="4" t="s">
        <v>247</v>
      </c>
      <c r="D180" s="4" t="s">
        <v>248</v>
      </c>
      <c r="E180" s="53" t="s">
        <v>249</v>
      </c>
      <c r="I180" s="63"/>
    </row>
    <row r="181" spans="1:9" ht="31.5" x14ac:dyDescent="0.3">
      <c r="A181" s="2"/>
      <c r="B181" s="2"/>
      <c r="C181" s="4" t="s">
        <v>250</v>
      </c>
      <c r="D181" s="4" t="s">
        <v>251</v>
      </c>
      <c r="E181" s="53" t="s">
        <v>252</v>
      </c>
      <c r="I181" s="63"/>
    </row>
    <row r="182" spans="1:9" ht="15.75" x14ac:dyDescent="0.3">
      <c r="A182" s="2"/>
      <c r="B182" s="2"/>
      <c r="C182" s="4"/>
      <c r="D182" s="4" t="s">
        <v>253</v>
      </c>
      <c r="E182" s="53" t="s">
        <v>254</v>
      </c>
      <c r="I182" s="63"/>
    </row>
    <row r="183" spans="1:9" ht="31.5" x14ac:dyDescent="0.3">
      <c r="A183" s="2"/>
      <c r="B183" s="2"/>
      <c r="C183" s="4"/>
      <c r="D183" s="4" t="s">
        <v>255</v>
      </c>
      <c r="E183" s="53" t="s">
        <v>256</v>
      </c>
      <c r="I183" s="63"/>
    </row>
    <row r="184" spans="1:9" ht="31.5" x14ac:dyDescent="0.3">
      <c r="A184" s="2"/>
      <c r="B184" s="2"/>
      <c r="C184" s="4"/>
      <c r="D184" s="4" t="s">
        <v>257</v>
      </c>
      <c r="E184" s="53" t="s">
        <v>258</v>
      </c>
      <c r="I184" s="63"/>
    </row>
    <row r="185" spans="1:9" ht="30" x14ac:dyDescent="0.25">
      <c r="A185" s="2" t="s">
        <v>259</v>
      </c>
      <c r="B185" s="2">
        <v>348501112</v>
      </c>
      <c r="C185" s="2" t="s">
        <v>260</v>
      </c>
      <c r="D185" s="2" t="s">
        <v>105</v>
      </c>
      <c r="E185" s="51">
        <v>51.87</v>
      </c>
      <c r="F185" s="47"/>
      <c r="G185" s="47">
        <f>ROUND(E185*F185,2)</f>
        <v>0</v>
      </c>
      <c r="H185" s="59" t="s">
        <v>24</v>
      </c>
      <c r="I185" s="51" t="s">
        <v>24</v>
      </c>
    </row>
    <row r="186" spans="1:9" ht="15.75" x14ac:dyDescent="0.3">
      <c r="A186" s="2"/>
      <c r="B186" s="2"/>
      <c r="C186" s="4" t="s">
        <v>25</v>
      </c>
      <c r="D186" s="4" t="s">
        <v>26</v>
      </c>
      <c r="E186" s="53" t="s">
        <v>27</v>
      </c>
      <c r="I186" s="63"/>
    </row>
    <row r="187" spans="1:9" ht="15.75" x14ac:dyDescent="0.3">
      <c r="A187" s="2"/>
      <c r="B187" s="2"/>
      <c r="C187" s="4" t="s">
        <v>376</v>
      </c>
      <c r="D187" s="4" t="s">
        <v>261</v>
      </c>
      <c r="E187" s="53" t="s">
        <v>262</v>
      </c>
      <c r="I187" s="63"/>
    </row>
    <row r="188" spans="1:9" s="7" customFormat="1" ht="15.75" x14ac:dyDescent="0.3">
      <c r="A188" s="2"/>
      <c r="B188" s="2"/>
      <c r="C188" s="4" t="s">
        <v>377</v>
      </c>
      <c r="D188" s="46">
        <v>5.27</v>
      </c>
      <c r="E188" s="56">
        <v>5.27</v>
      </c>
      <c r="F188" s="45"/>
      <c r="G188" s="45"/>
      <c r="H188" s="60"/>
      <c r="I188" s="63"/>
    </row>
    <row r="189" spans="1:9" x14ac:dyDescent="0.25">
      <c r="A189" s="2" t="s">
        <v>263</v>
      </c>
      <c r="B189" s="2">
        <v>338000001</v>
      </c>
      <c r="C189" s="2" t="s">
        <v>264</v>
      </c>
      <c r="D189" s="2" t="s">
        <v>110</v>
      </c>
      <c r="E189" s="51">
        <v>218.4</v>
      </c>
      <c r="F189" s="47"/>
      <c r="G189" s="47">
        <f>ROUND(E189*F189,2)</f>
        <v>0</v>
      </c>
      <c r="H189" s="59">
        <v>7.9000000000000001E-4</v>
      </c>
      <c r="I189" s="51">
        <f>ROUND(E189*H189,3)</f>
        <v>0.17299999999999999</v>
      </c>
    </row>
    <row r="190" spans="1:9" ht="15.75" x14ac:dyDescent="0.3">
      <c r="A190" s="2"/>
      <c r="B190" s="2"/>
      <c r="C190" s="4" t="s">
        <v>25</v>
      </c>
      <c r="D190" s="4" t="s">
        <v>26</v>
      </c>
      <c r="E190" s="53" t="s">
        <v>27</v>
      </c>
      <c r="I190" s="63"/>
    </row>
    <row r="191" spans="1:9" ht="15.75" x14ac:dyDescent="0.3">
      <c r="A191" s="2"/>
      <c r="B191" s="2"/>
      <c r="C191" s="4"/>
      <c r="D191" s="4" t="s">
        <v>265</v>
      </c>
      <c r="E191" s="53" t="s">
        <v>266</v>
      </c>
      <c r="I191" s="63"/>
    </row>
    <row r="192" spans="1:9" x14ac:dyDescent="0.25">
      <c r="A192" s="2" t="s">
        <v>267</v>
      </c>
      <c r="B192" s="2">
        <v>338000002</v>
      </c>
      <c r="C192" s="2" t="s">
        <v>268</v>
      </c>
      <c r="D192" s="2" t="s">
        <v>110</v>
      </c>
      <c r="E192" s="51">
        <v>31.16</v>
      </c>
      <c r="F192" s="47"/>
      <c r="G192" s="47">
        <f>ROUND(E192*F192,2)</f>
        <v>0</v>
      </c>
      <c r="H192" s="59">
        <v>1.06E-3</v>
      </c>
      <c r="I192" s="51">
        <f>ROUND(E192*H192,3)</f>
        <v>3.3000000000000002E-2</v>
      </c>
    </row>
    <row r="193" spans="1:9" ht="15.75" x14ac:dyDescent="0.3">
      <c r="A193" s="2"/>
      <c r="B193" s="2"/>
      <c r="C193" s="4" t="s">
        <v>25</v>
      </c>
      <c r="D193" s="4" t="s">
        <v>26</v>
      </c>
      <c r="E193" s="53" t="s">
        <v>27</v>
      </c>
      <c r="I193" s="63"/>
    </row>
    <row r="194" spans="1:9" ht="15.75" x14ac:dyDescent="0.3">
      <c r="A194" s="2"/>
      <c r="B194" s="2"/>
      <c r="C194" s="4" t="s">
        <v>269</v>
      </c>
      <c r="D194" s="4" t="s">
        <v>270</v>
      </c>
      <c r="E194" s="53" t="s">
        <v>271</v>
      </c>
      <c r="I194" s="63"/>
    </row>
    <row r="195" spans="1:9" x14ac:dyDescent="0.25">
      <c r="A195" s="2" t="s">
        <v>272</v>
      </c>
      <c r="B195" s="2">
        <v>338000003</v>
      </c>
      <c r="C195" s="2" t="s">
        <v>273</v>
      </c>
      <c r="D195" s="2" t="s">
        <v>110</v>
      </c>
      <c r="E195" s="51">
        <v>28.24</v>
      </c>
      <c r="F195" s="47"/>
      <c r="G195" s="47">
        <f>ROUND(E195*F195,2)</f>
        <v>0</v>
      </c>
      <c r="H195" s="59">
        <v>1.5200000000000001E-3</v>
      </c>
      <c r="I195" s="51">
        <f>ROUND(E195*H195,3)</f>
        <v>4.2999999999999997E-2</v>
      </c>
    </row>
    <row r="196" spans="1:9" ht="15.75" x14ac:dyDescent="0.3">
      <c r="A196" s="2"/>
      <c r="B196" s="2"/>
      <c r="C196" s="4" t="s">
        <v>25</v>
      </c>
      <c r="D196" s="4" t="s">
        <v>26</v>
      </c>
      <c r="E196" s="53" t="s">
        <v>27</v>
      </c>
      <c r="I196" s="63"/>
    </row>
    <row r="197" spans="1:9" ht="15.75" x14ac:dyDescent="0.3">
      <c r="A197" s="2"/>
      <c r="B197" s="2"/>
      <c r="C197" s="4"/>
      <c r="D197" s="4" t="s">
        <v>274</v>
      </c>
      <c r="E197" s="53" t="s">
        <v>275</v>
      </c>
      <c r="I197" s="63"/>
    </row>
    <row r="198" spans="1:9" ht="15.75" x14ac:dyDescent="0.3">
      <c r="A198" s="2"/>
      <c r="B198" s="2"/>
      <c r="C198" s="2"/>
      <c r="D198" s="2"/>
      <c r="E198" s="51"/>
      <c r="F198" s="49" t="s">
        <v>38</v>
      </c>
      <c r="G198" s="49">
        <f>SUM(G178,G185,G189,G192,G195)</f>
        <v>0</v>
      </c>
      <c r="H198" s="59"/>
      <c r="I198" s="54">
        <f>SUM(I178,I185,I189,I192,I195)</f>
        <v>14.416999999999998</v>
      </c>
    </row>
    <row r="199" spans="1:9" ht="15.75" x14ac:dyDescent="0.3">
      <c r="A199" s="3" t="s">
        <v>19</v>
      </c>
      <c r="B199" s="3">
        <v>96000</v>
      </c>
      <c r="C199" s="3" t="s">
        <v>124</v>
      </c>
      <c r="I199" s="63"/>
    </row>
    <row r="200" spans="1:9" x14ac:dyDescent="0.25">
      <c r="A200" s="2" t="s">
        <v>276</v>
      </c>
      <c r="B200" s="2">
        <v>966003814</v>
      </c>
      <c r="C200" s="2" t="s">
        <v>277</v>
      </c>
      <c r="D200" s="2" t="s">
        <v>105</v>
      </c>
      <c r="E200" s="51">
        <v>39.9</v>
      </c>
      <c r="F200" s="47"/>
      <c r="G200" s="47">
        <f>ROUND(E200*F200,2)</f>
        <v>0</v>
      </c>
      <c r="H200" s="59" t="s">
        <v>24</v>
      </c>
      <c r="I200" s="51" t="s">
        <v>24</v>
      </c>
    </row>
    <row r="201" spans="1:9" ht="15.75" x14ac:dyDescent="0.3">
      <c r="A201" s="2"/>
      <c r="B201" s="2"/>
      <c r="C201" s="4" t="s">
        <v>25</v>
      </c>
      <c r="D201" s="4" t="s">
        <v>26</v>
      </c>
      <c r="E201" s="53" t="s">
        <v>27</v>
      </c>
      <c r="I201" s="63"/>
    </row>
    <row r="202" spans="1:9" ht="15.75" x14ac:dyDescent="0.3">
      <c r="A202" s="2"/>
      <c r="B202" s="2"/>
      <c r="C202" s="4" t="s">
        <v>278</v>
      </c>
      <c r="D202" s="4" t="s">
        <v>279</v>
      </c>
      <c r="E202" s="53" t="s">
        <v>280</v>
      </c>
      <c r="I202" s="63"/>
    </row>
    <row r="203" spans="1:9" ht="15.75" x14ac:dyDescent="0.3">
      <c r="A203" s="2"/>
      <c r="B203" s="2"/>
      <c r="C203" s="2"/>
      <c r="D203" s="2"/>
      <c r="E203" s="51"/>
      <c r="F203" s="49" t="s">
        <v>38</v>
      </c>
      <c r="G203" s="49">
        <f>SUM(G200)</f>
        <v>0</v>
      </c>
      <c r="H203" s="59"/>
      <c r="I203" s="54">
        <f>SUM(I200)</f>
        <v>0</v>
      </c>
    </row>
    <row r="204" spans="1:9" ht="31.5" x14ac:dyDescent="0.3">
      <c r="A204" s="2"/>
      <c r="B204" s="2"/>
      <c r="C204" s="2"/>
      <c r="D204" s="2"/>
      <c r="E204" s="54" t="s">
        <v>281</v>
      </c>
      <c r="F204" s="49" t="s">
        <v>225</v>
      </c>
      <c r="G204" s="64">
        <f>SUM(G169,G176,G198,G203)</f>
        <v>0</v>
      </c>
      <c r="H204" s="59"/>
      <c r="I204" s="54">
        <f>SUM(I169,I176,I198,I203)</f>
        <v>17.653999999999996</v>
      </c>
    </row>
    <row r="205" spans="1:9" ht="15.75" x14ac:dyDescent="0.3">
      <c r="A205" s="3" t="s">
        <v>17</v>
      </c>
      <c r="B205" s="3">
        <v>271</v>
      </c>
      <c r="C205" s="3" t="s">
        <v>282</v>
      </c>
      <c r="I205" s="63"/>
    </row>
    <row r="206" spans="1:9" ht="15.75" x14ac:dyDescent="0.3">
      <c r="A206" s="3" t="s">
        <v>19</v>
      </c>
      <c r="B206" s="3">
        <v>21000</v>
      </c>
      <c r="C206" s="3" t="s">
        <v>63</v>
      </c>
      <c r="I206" s="63"/>
    </row>
    <row r="207" spans="1:9" x14ac:dyDescent="0.25">
      <c r="A207" s="2" t="s">
        <v>283</v>
      </c>
      <c r="B207" s="2">
        <v>212752212</v>
      </c>
      <c r="C207" s="2" t="s">
        <v>284</v>
      </c>
      <c r="D207" s="2" t="s">
        <v>105</v>
      </c>
      <c r="E207" s="51">
        <v>40.4</v>
      </c>
      <c r="F207" s="47"/>
      <c r="G207" s="47">
        <f>ROUND(E207*F207,2)</f>
        <v>0</v>
      </c>
      <c r="H207" s="59">
        <v>0.22656000000000001</v>
      </c>
      <c r="I207" s="51">
        <f>ROUND(E207*H207,3)</f>
        <v>9.1530000000000005</v>
      </c>
    </row>
    <row r="208" spans="1:9" ht="15.75" x14ac:dyDescent="0.3">
      <c r="A208" s="2"/>
      <c r="B208" s="2"/>
      <c r="C208" s="4" t="s">
        <v>25</v>
      </c>
      <c r="D208" s="4" t="s">
        <v>26</v>
      </c>
      <c r="E208" s="53" t="s">
        <v>27</v>
      </c>
      <c r="I208" s="63"/>
    </row>
    <row r="209" spans="1:9" ht="15.75" x14ac:dyDescent="0.3">
      <c r="A209" s="2"/>
      <c r="B209" s="2"/>
      <c r="C209" s="4"/>
      <c r="D209" s="4" t="s">
        <v>285</v>
      </c>
      <c r="E209" s="53" t="s">
        <v>286</v>
      </c>
      <c r="I209" s="63"/>
    </row>
    <row r="210" spans="1:9" ht="15.75" x14ac:dyDescent="0.3">
      <c r="A210" s="2"/>
      <c r="B210" s="2"/>
      <c r="C210" s="2"/>
      <c r="D210" s="2"/>
      <c r="E210" s="51"/>
      <c r="F210" s="49" t="s">
        <v>38</v>
      </c>
      <c r="G210" s="49">
        <f>SUM(G207)</f>
        <v>0</v>
      </c>
      <c r="H210" s="59"/>
      <c r="I210" s="54">
        <f>SUM(I207)</f>
        <v>9.1530000000000005</v>
      </c>
    </row>
    <row r="211" spans="1:9" ht="31.5" x14ac:dyDescent="0.3">
      <c r="A211" s="2"/>
      <c r="B211" s="2"/>
      <c r="C211" s="2"/>
      <c r="D211" s="2"/>
      <c r="E211" s="54" t="s">
        <v>287</v>
      </c>
      <c r="F211" s="49" t="s">
        <v>282</v>
      </c>
      <c r="G211" s="49">
        <f>SUM(G210)</f>
        <v>0</v>
      </c>
      <c r="H211" s="59"/>
      <c r="I211" s="54">
        <f>SUM(I210)</f>
        <v>9.1530000000000005</v>
      </c>
    </row>
    <row r="212" spans="1:9" ht="15.75" x14ac:dyDescent="0.3">
      <c r="A212" s="3" t="s">
        <v>288</v>
      </c>
      <c r="I212" s="63"/>
    </row>
    <row r="213" spans="1:9" ht="15.75" x14ac:dyDescent="0.3">
      <c r="A213" s="3" t="s">
        <v>17</v>
      </c>
      <c r="B213" s="3">
        <v>711</v>
      </c>
      <c r="C213" s="3" t="s">
        <v>289</v>
      </c>
      <c r="I213" s="63"/>
    </row>
    <row r="214" spans="1:9" ht="15.75" x14ac:dyDescent="0.3">
      <c r="A214" s="3" t="s">
        <v>290</v>
      </c>
      <c r="B214" s="3" t="s">
        <v>291</v>
      </c>
      <c r="C214" s="3" t="s">
        <v>292</v>
      </c>
      <c r="I214" s="63"/>
    </row>
    <row r="215" spans="1:9" x14ac:dyDescent="0.25">
      <c r="A215" s="2" t="s">
        <v>293</v>
      </c>
      <c r="B215" s="2">
        <v>711192202</v>
      </c>
      <c r="C215" s="2" t="s">
        <v>294</v>
      </c>
      <c r="D215" s="2" t="s">
        <v>81</v>
      </c>
      <c r="E215" s="51">
        <v>41.401000000000003</v>
      </c>
      <c r="F215" s="47"/>
      <c r="G215" s="47">
        <f>ROUND(E215*F215,2)</f>
        <v>0</v>
      </c>
      <c r="H215" s="59" t="s">
        <v>24</v>
      </c>
      <c r="I215" s="51" t="s">
        <v>24</v>
      </c>
    </row>
    <row r="216" spans="1:9" ht="15.75" x14ac:dyDescent="0.3">
      <c r="A216" s="2"/>
      <c r="B216" s="2"/>
      <c r="C216" s="4" t="s">
        <v>25</v>
      </c>
      <c r="D216" s="4" t="s">
        <v>26</v>
      </c>
      <c r="E216" s="53" t="s">
        <v>27</v>
      </c>
      <c r="I216" s="63"/>
    </row>
    <row r="217" spans="1:9" ht="15.75" x14ac:dyDescent="0.3">
      <c r="A217" s="2"/>
      <c r="B217" s="2"/>
      <c r="C217" s="4" t="s">
        <v>295</v>
      </c>
      <c r="D217" s="4" t="s">
        <v>296</v>
      </c>
      <c r="E217" s="53" t="s">
        <v>297</v>
      </c>
      <c r="I217" s="63"/>
    </row>
    <row r="218" spans="1:9" ht="15.75" x14ac:dyDescent="0.3">
      <c r="A218" s="2"/>
      <c r="B218" s="2"/>
      <c r="C218" s="4" t="s">
        <v>298</v>
      </c>
      <c r="D218" s="4" t="s">
        <v>299</v>
      </c>
      <c r="E218" s="53" t="s">
        <v>300</v>
      </c>
      <c r="I218" s="63"/>
    </row>
    <row r="219" spans="1:9" ht="15.75" x14ac:dyDescent="0.3">
      <c r="A219" s="2"/>
      <c r="B219" s="2"/>
      <c r="C219" s="2"/>
      <c r="D219" s="2"/>
      <c r="E219" s="51"/>
      <c r="F219" s="49" t="s">
        <v>301</v>
      </c>
      <c r="G219" s="49">
        <f>SUM(G215)</f>
        <v>0</v>
      </c>
      <c r="H219" s="59"/>
      <c r="I219" s="54">
        <f>SUM(I215)</f>
        <v>0</v>
      </c>
    </row>
    <row r="220" spans="1:9" ht="15.75" x14ac:dyDescent="0.3">
      <c r="A220" s="3" t="s">
        <v>290</v>
      </c>
      <c r="B220" s="3" t="s">
        <v>302</v>
      </c>
      <c r="C220" s="3" t="s">
        <v>303</v>
      </c>
      <c r="I220" s="63"/>
    </row>
    <row r="221" spans="1:9" ht="30" x14ac:dyDescent="0.25">
      <c r="A221" s="2" t="s">
        <v>304</v>
      </c>
      <c r="B221" s="2">
        <v>711161361</v>
      </c>
      <c r="C221" s="2" t="s">
        <v>305</v>
      </c>
      <c r="D221" s="2" t="s">
        <v>81</v>
      </c>
      <c r="E221" s="51">
        <v>21.6</v>
      </c>
      <c r="F221" s="47"/>
      <c r="G221" s="47">
        <f>ROUND(E221*F221,2)</f>
        <v>0</v>
      </c>
      <c r="H221" s="59">
        <v>6.9399999999999996E-4</v>
      </c>
      <c r="I221" s="51">
        <f>ROUND(E221*H221,3)</f>
        <v>1.4999999999999999E-2</v>
      </c>
    </row>
    <row r="222" spans="1:9" ht="15.75" x14ac:dyDescent="0.3">
      <c r="A222" s="2"/>
      <c r="B222" s="2"/>
      <c r="C222" s="4" t="s">
        <v>25</v>
      </c>
      <c r="D222" s="4" t="s">
        <v>26</v>
      </c>
      <c r="E222" s="53" t="s">
        <v>27</v>
      </c>
      <c r="I222" s="63"/>
    </row>
    <row r="223" spans="1:9" ht="15.75" x14ac:dyDescent="0.3">
      <c r="A223" s="2"/>
      <c r="B223" s="2"/>
      <c r="C223" s="4" t="s">
        <v>306</v>
      </c>
      <c r="D223" s="4" t="s">
        <v>307</v>
      </c>
      <c r="E223" s="53" t="s">
        <v>308</v>
      </c>
      <c r="I223" s="63"/>
    </row>
    <row r="224" spans="1:9" ht="30" x14ac:dyDescent="0.25">
      <c r="A224" s="2" t="s">
        <v>309</v>
      </c>
      <c r="B224" s="2">
        <v>711161389</v>
      </c>
      <c r="C224" s="2" t="s">
        <v>310</v>
      </c>
      <c r="D224" s="2" t="s">
        <v>105</v>
      </c>
      <c r="E224" s="51">
        <v>43.2</v>
      </c>
      <c r="F224" s="47"/>
      <c r="G224" s="47">
        <f>ROUND(E224*F224,2)</f>
        <v>0</v>
      </c>
      <c r="H224" s="59">
        <v>9.2999999999999997E-5</v>
      </c>
      <c r="I224" s="51">
        <f>ROUND(E224*H224,3)</f>
        <v>4.0000000000000001E-3</v>
      </c>
    </row>
    <row r="225" spans="1:9" ht="15.75" x14ac:dyDescent="0.3">
      <c r="A225" s="2"/>
      <c r="B225" s="2"/>
      <c r="C225" s="4" t="s">
        <v>25</v>
      </c>
      <c r="D225" s="4" t="s">
        <v>26</v>
      </c>
      <c r="E225" s="53" t="s">
        <v>27</v>
      </c>
      <c r="I225" s="63"/>
    </row>
    <row r="226" spans="1:9" ht="15.75" x14ac:dyDescent="0.3">
      <c r="A226" s="2"/>
      <c r="B226" s="2"/>
      <c r="C226" s="4"/>
      <c r="D226" s="4" t="s">
        <v>106</v>
      </c>
      <c r="E226" s="53" t="s">
        <v>107</v>
      </c>
      <c r="I226" s="63"/>
    </row>
    <row r="227" spans="1:9" x14ac:dyDescent="0.25">
      <c r="A227" s="2" t="s">
        <v>311</v>
      </c>
      <c r="B227" s="2">
        <v>998711201</v>
      </c>
      <c r="C227" s="2" t="s">
        <v>312</v>
      </c>
      <c r="D227" s="2" t="s">
        <v>313</v>
      </c>
      <c r="E227" s="51">
        <f>SUM(G215,G221,G224)</f>
        <v>0</v>
      </c>
      <c r="F227" s="47"/>
      <c r="G227" s="47">
        <f>E227*F227/100</f>
        <v>0</v>
      </c>
      <c r="H227" s="59" t="s">
        <v>24</v>
      </c>
      <c r="I227" s="51" t="s">
        <v>24</v>
      </c>
    </row>
    <row r="228" spans="1:9" ht="15.75" x14ac:dyDescent="0.3">
      <c r="A228" s="2"/>
      <c r="B228" s="2"/>
      <c r="C228" s="2"/>
      <c r="D228" s="2"/>
      <c r="E228" s="51"/>
      <c r="F228" s="49" t="s">
        <v>301</v>
      </c>
      <c r="G228" s="49">
        <f>SUM(G221,G224,G227)</f>
        <v>0</v>
      </c>
      <c r="H228" s="59"/>
      <c r="I228" s="54">
        <f>SUM(I221,I224,I227)</f>
        <v>1.9E-2</v>
      </c>
    </row>
    <row r="229" spans="1:9" ht="31.5" x14ac:dyDescent="0.3">
      <c r="A229" s="2"/>
      <c r="B229" s="2"/>
      <c r="C229" s="2"/>
      <c r="D229" s="2"/>
      <c r="E229" s="54" t="s">
        <v>314</v>
      </c>
      <c r="F229" s="49" t="s">
        <v>289</v>
      </c>
      <c r="G229" s="49">
        <f>SUM(G219,G228)</f>
        <v>0</v>
      </c>
      <c r="H229" s="59"/>
      <c r="I229" s="54">
        <f>SUM(I219,I228)</f>
        <v>1.9E-2</v>
      </c>
    </row>
    <row r="230" spans="1:9" ht="15.75" x14ac:dyDescent="0.3">
      <c r="A230" s="3" t="s">
        <v>17</v>
      </c>
      <c r="B230" s="3">
        <v>767</v>
      </c>
      <c r="C230" s="3" t="s">
        <v>315</v>
      </c>
      <c r="I230" s="63"/>
    </row>
    <row r="231" spans="1:9" ht="15.75" x14ac:dyDescent="0.3">
      <c r="A231" s="3" t="s">
        <v>290</v>
      </c>
      <c r="B231" s="3" t="s">
        <v>291</v>
      </c>
      <c r="C231" s="3" t="s">
        <v>316</v>
      </c>
      <c r="I231" s="63"/>
    </row>
    <row r="232" spans="1:9" x14ac:dyDescent="0.25">
      <c r="A232" s="2" t="s">
        <v>317</v>
      </c>
      <c r="B232" s="2">
        <v>998767201</v>
      </c>
      <c r="C232" s="2" t="s">
        <v>318</v>
      </c>
      <c r="D232" s="2" t="s">
        <v>313</v>
      </c>
      <c r="E232" s="51">
        <f>SUM(G235,G244:G247)</f>
        <v>0</v>
      </c>
      <c r="F232" s="47"/>
      <c r="G232" s="47">
        <f>E232*F232/100</f>
        <v>0</v>
      </c>
      <c r="H232" s="59" t="s">
        <v>24</v>
      </c>
      <c r="I232" s="51" t="s">
        <v>24</v>
      </c>
    </row>
    <row r="233" spans="1:9" ht="15.75" x14ac:dyDescent="0.3">
      <c r="A233" s="2"/>
      <c r="B233" s="2"/>
      <c r="C233" s="2"/>
      <c r="D233" s="2"/>
      <c r="E233" s="51"/>
      <c r="F233" s="49" t="s">
        <v>301</v>
      </c>
      <c r="G233" s="49">
        <f>SUM(G232)</f>
        <v>0</v>
      </c>
      <c r="H233" s="59"/>
      <c r="I233" s="54">
        <f>SUM(I232)</f>
        <v>0</v>
      </c>
    </row>
    <row r="234" spans="1:9" ht="15.75" x14ac:dyDescent="0.3">
      <c r="A234" s="3" t="s">
        <v>290</v>
      </c>
      <c r="B234" s="3" t="s">
        <v>319</v>
      </c>
      <c r="C234" s="3" t="s">
        <v>320</v>
      </c>
      <c r="I234" s="63"/>
    </row>
    <row r="235" spans="1:9" x14ac:dyDescent="0.25">
      <c r="A235" s="2" t="s">
        <v>321</v>
      </c>
      <c r="B235" s="2">
        <v>767000001</v>
      </c>
      <c r="C235" s="2" t="s">
        <v>322</v>
      </c>
      <c r="D235" s="2" t="s">
        <v>184</v>
      </c>
      <c r="E235" s="51">
        <v>1</v>
      </c>
      <c r="F235" s="47"/>
      <c r="G235" s="47">
        <f>ROUND(E235*F235,2)</f>
        <v>0</v>
      </c>
      <c r="H235" s="59" t="s">
        <v>24</v>
      </c>
      <c r="I235" s="51" t="s">
        <v>24</v>
      </c>
    </row>
    <row r="236" spans="1:9" ht="15.75" x14ac:dyDescent="0.3">
      <c r="A236" s="2"/>
      <c r="B236" s="2"/>
      <c r="C236" s="4" t="s">
        <v>25</v>
      </c>
      <c r="D236" s="4" t="s">
        <v>26</v>
      </c>
      <c r="E236" s="53" t="s">
        <v>27</v>
      </c>
      <c r="I236" s="63"/>
    </row>
    <row r="237" spans="1:9" ht="31.5" x14ac:dyDescent="0.3">
      <c r="A237" s="2"/>
      <c r="B237" s="2"/>
      <c r="C237" s="4"/>
      <c r="D237" s="4" t="s">
        <v>323</v>
      </c>
      <c r="E237" s="53" t="s">
        <v>258</v>
      </c>
      <c r="I237" s="63"/>
    </row>
    <row r="238" spans="1:9" ht="31.5" x14ac:dyDescent="0.3">
      <c r="A238" s="2"/>
      <c r="B238" s="2"/>
      <c r="C238" s="4"/>
      <c r="D238" s="4" t="s">
        <v>324</v>
      </c>
      <c r="E238" s="53" t="s">
        <v>258</v>
      </c>
      <c r="I238" s="63"/>
    </row>
    <row r="239" spans="1:9" ht="15.75" x14ac:dyDescent="0.3">
      <c r="A239" s="2"/>
      <c r="B239" s="2"/>
      <c r="C239" s="4"/>
      <c r="D239" s="4" t="s">
        <v>325</v>
      </c>
      <c r="E239" s="53" t="s">
        <v>258</v>
      </c>
      <c r="I239" s="63"/>
    </row>
    <row r="240" spans="1:9" ht="31.5" x14ac:dyDescent="0.3">
      <c r="A240" s="2"/>
      <c r="B240" s="2"/>
      <c r="C240" s="4"/>
      <c r="D240" s="4" t="s">
        <v>326</v>
      </c>
      <c r="E240" s="53" t="s">
        <v>258</v>
      </c>
      <c r="I240" s="63"/>
    </row>
    <row r="241" spans="1:9" ht="15.75" x14ac:dyDescent="0.3">
      <c r="A241" s="2"/>
      <c r="B241" s="2"/>
      <c r="C241" s="4"/>
      <c r="D241" s="4" t="s">
        <v>327</v>
      </c>
      <c r="E241" s="53" t="s">
        <v>328</v>
      </c>
      <c r="I241" s="63"/>
    </row>
    <row r="242" spans="1:9" ht="15.75" x14ac:dyDescent="0.3">
      <c r="A242" s="2"/>
      <c r="B242" s="2"/>
      <c r="C242" s="2"/>
      <c r="D242" s="2"/>
      <c r="E242" s="51"/>
      <c r="F242" s="49" t="s">
        <v>301</v>
      </c>
      <c r="G242" s="49">
        <f>SUM(G235)</f>
        <v>0</v>
      </c>
      <c r="H242" s="59"/>
      <c r="I242" s="54">
        <f>SUM(I235)</f>
        <v>0</v>
      </c>
    </row>
    <row r="243" spans="1:9" ht="15.75" x14ac:dyDescent="0.3">
      <c r="A243" s="3" t="s">
        <v>290</v>
      </c>
      <c r="B243" s="3" t="s">
        <v>329</v>
      </c>
      <c r="C243" s="3" t="s">
        <v>330</v>
      </c>
      <c r="I243" s="63"/>
    </row>
    <row r="244" spans="1:9" x14ac:dyDescent="0.25">
      <c r="A244" s="2" t="s">
        <v>331</v>
      </c>
      <c r="B244" s="2">
        <v>767651805</v>
      </c>
      <c r="C244" s="2" t="s">
        <v>332</v>
      </c>
      <c r="D244" s="2" t="s">
        <v>116</v>
      </c>
      <c r="E244" s="51">
        <v>1</v>
      </c>
      <c r="F244" s="47"/>
      <c r="G244" s="47">
        <f>ROUND(E244*F244,2)</f>
        <v>0</v>
      </c>
      <c r="H244" s="59" t="s">
        <v>24</v>
      </c>
      <c r="I244" s="51" t="s">
        <v>24</v>
      </c>
    </row>
    <row r="245" spans="1:9" x14ac:dyDescent="0.25">
      <c r="A245" s="2" t="s">
        <v>333</v>
      </c>
      <c r="B245" s="2">
        <v>767652826</v>
      </c>
      <c r="C245" s="2" t="s">
        <v>334</v>
      </c>
      <c r="D245" s="2" t="s">
        <v>116</v>
      </c>
      <c r="E245" s="51">
        <v>2</v>
      </c>
      <c r="F245" s="47"/>
      <c r="G245" s="47">
        <f>ROUND(E245*F245,2)</f>
        <v>0</v>
      </c>
      <c r="H245" s="59" t="s">
        <v>24</v>
      </c>
      <c r="I245" s="51" t="s">
        <v>24</v>
      </c>
    </row>
    <row r="246" spans="1:9" x14ac:dyDescent="0.25">
      <c r="A246" s="2" t="s">
        <v>335</v>
      </c>
      <c r="B246" s="2">
        <v>767652831</v>
      </c>
      <c r="C246" s="2" t="s">
        <v>336</v>
      </c>
      <c r="D246" s="2" t="s">
        <v>337</v>
      </c>
      <c r="E246" s="51">
        <v>1</v>
      </c>
      <c r="F246" s="47"/>
      <c r="G246" s="47">
        <f>ROUND(E246*F246,2)</f>
        <v>0</v>
      </c>
      <c r="H246" s="59" t="s">
        <v>24</v>
      </c>
      <c r="I246" s="51" t="s">
        <v>24</v>
      </c>
    </row>
    <row r="247" spans="1:9" x14ac:dyDescent="0.25">
      <c r="A247" s="2" t="s">
        <v>338</v>
      </c>
      <c r="B247" s="2">
        <v>767651800</v>
      </c>
      <c r="C247" s="2" t="s">
        <v>339</v>
      </c>
      <c r="D247" s="2" t="s">
        <v>116</v>
      </c>
      <c r="E247" s="51">
        <v>1</v>
      </c>
      <c r="F247" s="47"/>
      <c r="G247" s="47">
        <f>ROUND(E247*F247,2)</f>
        <v>0</v>
      </c>
      <c r="H247" s="59" t="s">
        <v>24</v>
      </c>
      <c r="I247" s="51" t="s">
        <v>24</v>
      </c>
    </row>
    <row r="248" spans="1:9" ht="15.75" x14ac:dyDescent="0.3">
      <c r="A248" s="2"/>
      <c r="B248" s="2"/>
      <c r="C248" s="2"/>
      <c r="D248" s="2"/>
      <c r="E248" s="51"/>
      <c r="F248" s="49" t="s">
        <v>301</v>
      </c>
      <c r="G248" s="49">
        <f>SUM(G244:G247)</f>
        <v>0</v>
      </c>
      <c r="H248" s="59"/>
      <c r="I248" s="54">
        <f>SUM(I244:I247)</f>
        <v>0</v>
      </c>
    </row>
    <row r="249" spans="1:9" ht="47.25" x14ac:dyDescent="0.3">
      <c r="A249" s="2"/>
      <c r="B249" s="2"/>
      <c r="C249" s="2"/>
      <c r="D249" s="2"/>
      <c r="E249" s="54" t="s">
        <v>340</v>
      </c>
      <c r="F249" s="49" t="s">
        <v>341</v>
      </c>
      <c r="G249" s="49">
        <f>SUM(G233,G242,G248)</f>
        <v>0</v>
      </c>
      <c r="H249" s="59"/>
      <c r="I249" s="54">
        <f>SUM(I233,I242,I248)</f>
        <v>0</v>
      </c>
    </row>
    <row r="250" spans="1:9" ht="15.75" x14ac:dyDescent="0.3">
      <c r="A250" s="3" t="s">
        <v>342</v>
      </c>
      <c r="I250" s="63"/>
    </row>
    <row r="251" spans="1:9" ht="15.75" x14ac:dyDescent="0.3">
      <c r="A251" s="3" t="s">
        <v>343</v>
      </c>
      <c r="B251" s="3">
        <v>155</v>
      </c>
      <c r="C251" s="3" t="s">
        <v>344</v>
      </c>
      <c r="I251" s="63"/>
    </row>
    <row r="252" spans="1:9" ht="15.75" x14ac:dyDescent="0.3">
      <c r="A252" s="3" t="s">
        <v>19</v>
      </c>
      <c r="B252" s="3">
        <v>21001</v>
      </c>
      <c r="C252" s="3" t="s">
        <v>345</v>
      </c>
      <c r="I252" s="63"/>
    </row>
    <row r="253" spans="1:9" x14ac:dyDescent="0.25">
      <c r="A253" s="2" t="s">
        <v>346</v>
      </c>
      <c r="B253" s="2">
        <v>155000001</v>
      </c>
      <c r="C253" s="2" t="s">
        <v>347</v>
      </c>
      <c r="D253" s="2" t="s">
        <v>184</v>
      </c>
      <c r="E253" s="51">
        <v>1</v>
      </c>
      <c r="F253" s="47"/>
      <c r="G253" s="47">
        <f>ROUND(E253*F253,2)</f>
        <v>0</v>
      </c>
      <c r="H253" s="59" t="s">
        <v>24</v>
      </c>
      <c r="I253" s="51" t="s">
        <v>24</v>
      </c>
    </row>
    <row r="254" spans="1:9" ht="30" x14ac:dyDescent="0.25">
      <c r="A254" s="2" t="s">
        <v>348</v>
      </c>
      <c r="B254" s="2">
        <v>155000002</v>
      </c>
      <c r="C254" s="2" t="s">
        <v>349</v>
      </c>
      <c r="D254" s="2" t="s">
        <v>184</v>
      </c>
      <c r="E254" s="51">
        <v>1</v>
      </c>
      <c r="F254" s="47"/>
      <c r="G254" s="47">
        <f>ROUND(E254*F254,2)</f>
        <v>0</v>
      </c>
      <c r="H254" s="59" t="s">
        <v>24</v>
      </c>
      <c r="I254" s="51" t="s">
        <v>24</v>
      </c>
    </row>
    <row r="255" spans="1:9" ht="15.75" x14ac:dyDescent="0.3">
      <c r="A255" s="2"/>
      <c r="B255" s="2"/>
      <c r="C255" s="2"/>
      <c r="D255" s="2"/>
      <c r="E255" s="51"/>
      <c r="F255" s="49" t="s">
        <v>38</v>
      </c>
      <c r="G255" s="49">
        <f>SUM(G253:G254)</f>
        <v>0</v>
      </c>
      <c r="H255" s="59"/>
      <c r="I255" s="54">
        <f>SUM(I253:I254)</f>
        <v>0</v>
      </c>
    </row>
    <row r="256" spans="1:9" ht="31.5" x14ac:dyDescent="0.3">
      <c r="A256" s="2"/>
      <c r="B256" s="2"/>
      <c r="C256" s="2"/>
      <c r="D256" s="2"/>
      <c r="E256" s="54" t="s">
        <v>350</v>
      </c>
      <c r="F256" s="49" t="s">
        <v>344</v>
      </c>
      <c r="G256" s="49">
        <f>SUM(G255)</f>
        <v>0</v>
      </c>
      <c r="H256" s="59"/>
      <c r="I256" s="54">
        <f>SUM(I255)</f>
        <v>0</v>
      </c>
    </row>
    <row r="257" spans="1:9" ht="31.5" x14ac:dyDescent="0.3">
      <c r="A257" s="2"/>
      <c r="B257" s="2"/>
      <c r="C257" s="2"/>
      <c r="D257" s="2"/>
      <c r="E257" s="54" t="s">
        <v>351</v>
      </c>
      <c r="F257" s="47"/>
      <c r="G257" s="49">
        <f>SUM(G256)</f>
        <v>0</v>
      </c>
      <c r="H257" s="59"/>
      <c r="I257" s="54">
        <f>SUM(I256)</f>
        <v>0</v>
      </c>
    </row>
    <row r="258" spans="1:9" ht="31.5" x14ac:dyDescent="0.3">
      <c r="A258" s="2"/>
      <c r="B258" s="2"/>
      <c r="C258" s="2"/>
      <c r="D258" s="2"/>
      <c r="E258" s="54" t="s">
        <v>352</v>
      </c>
      <c r="F258" s="47"/>
      <c r="G258" s="49">
        <f>SUM(G38,G45,G85,G116,G123,G162,G204,G211,G229,G249,G257)</f>
        <v>0</v>
      </c>
      <c r="H258" s="59"/>
      <c r="I258" s="54">
        <f>SUM(I38,I45,I85,I116,I123,I162,I204,I211,I229,I249,I257)</f>
        <v>56.184999999999988</v>
      </c>
    </row>
  </sheetData>
  <pageMargins left="0.78740157499999996" right="0.78740157499999996" top="0.984251969" bottom="0.984251969" header="0.4921259845" footer="0.4921259845"/>
  <pageSetup paperSize="9" scale="5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 s výkazem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Movis</dc:creator>
  <cp:lastModifiedBy>Technik</cp:lastModifiedBy>
  <cp:lastPrinted>2024-08-28T09:35:21Z</cp:lastPrinted>
  <dcterms:created xsi:type="dcterms:W3CDTF">2024-08-28T09:03:15Z</dcterms:created>
  <dcterms:modified xsi:type="dcterms:W3CDTF">2024-09-11T07:30:41Z</dcterms:modified>
</cp:coreProperties>
</file>