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570" windowHeight="18490"/>
  </bookViews>
  <sheets>
    <sheet name="Rekapitulace stavby" sheetId="1" r:id="rId1"/>
    <sheet name="Oprava dvorků u karantény" sheetId="2" r:id="rId2"/>
  </sheets>
  <definedNames>
    <definedName name="_xlnm._FilterDatabase" localSheetId="1" hidden="1">'Oprava dvorků u karantény'!$C$125:$K$187</definedName>
    <definedName name="_xlnm.Print_Titles" localSheetId="1">'Oprava dvorků u karantény'!$125:$125</definedName>
    <definedName name="_xlnm.Print_Titles" localSheetId="0">'Rekapitulace stavby'!$92:$92</definedName>
    <definedName name="_xlnm.Print_Area" localSheetId="1">'Oprava dvorků u karantény'!$C$4:$J$76,'Oprava dvorků u karantény'!$C$115:$J$187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BK134" i="2" l="1"/>
  <c r="BI134" i="2"/>
  <c r="BH134" i="2"/>
  <c r="BG134" i="2"/>
  <c r="BF134" i="2"/>
  <c r="T134" i="2"/>
  <c r="R134" i="2"/>
  <c r="P134" i="2"/>
  <c r="J134" i="2"/>
  <c r="BE134" i="2" s="1"/>
  <c r="J35" i="2" l="1"/>
  <c r="J34" i="2"/>
  <c r="AY95" i="1" s="1"/>
  <c r="J33" i="2"/>
  <c r="AX95" i="1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T171" i="2" s="1"/>
  <c r="R172" i="2"/>
  <c r="R171" i="2" s="1"/>
  <c r="P172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T157" i="2"/>
  <c r="R158" i="2"/>
  <c r="R157" i="2" s="1"/>
  <c r="P158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T137" i="2" s="1"/>
  <c r="R138" i="2"/>
  <c r="R137" i="2" s="1"/>
  <c r="P138" i="2"/>
  <c r="P137" i="2" s="1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3" i="2"/>
  <c r="F122" i="2"/>
  <c r="F120" i="2"/>
  <c r="E118" i="2"/>
  <c r="J90" i="2"/>
  <c r="F90" i="2"/>
  <c r="F89" i="2"/>
  <c r="F87" i="2"/>
  <c r="E85" i="2"/>
  <c r="J19" i="2"/>
  <c r="E19" i="2"/>
  <c r="J89" i="2" s="1"/>
  <c r="J18" i="2"/>
  <c r="J120" i="2"/>
  <c r="L90" i="1"/>
  <c r="AM90" i="1"/>
  <c r="AM89" i="1"/>
  <c r="L89" i="1"/>
  <c r="AM87" i="1"/>
  <c r="L87" i="1"/>
  <c r="L85" i="1"/>
  <c r="J180" i="2"/>
  <c r="J175" i="2"/>
  <c r="BK170" i="2"/>
  <c r="J164" i="2"/>
  <c r="BK152" i="2"/>
  <c r="J151" i="2"/>
  <c r="J148" i="2"/>
  <c r="J146" i="2"/>
  <c r="BK143" i="2"/>
  <c r="BK141" i="2"/>
  <c r="J136" i="2"/>
  <c r="J135" i="2"/>
  <c r="BK133" i="2"/>
  <c r="BK130" i="2"/>
  <c r="BK129" i="2"/>
  <c r="J178" i="2"/>
  <c r="BK169" i="2"/>
  <c r="BK167" i="2"/>
  <c r="J163" i="2"/>
  <c r="J158" i="2"/>
  <c r="J152" i="2"/>
  <c r="J150" i="2"/>
  <c r="BK147" i="2"/>
  <c r="BK145" i="2"/>
  <c r="J142" i="2"/>
  <c r="BK138" i="2"/>
  <c r="J131" i="2"/>
  <c r="J129" i="2"/>
  <c r="J185" i="2"/>
  <c r="J179" i="2"/>
  <c r="J162" i="2"/>
  <c r="BK136" i="2"/>
  <c r="J132" i="2"/>
  <c r="BK131" i="2"/>
  <c r="BK185" i="2"/>
  <c r="BK179" i="2"/>
  <c r="J165" i="2"/>
  <c r="BK162" i="2"/>
  <c r="J156" i="2"/>
  <c r="J138" i="2"/>
  <c r="BK182" i="2"/>
  <c r="BK176" i="2"/>
  <c r="BK172" i="2"/>
  <c r="J169" i="2"/>
  <c r="J155" i="2"/>
  <c r="BK150" i="2"/>
  <c r="J147" i="2"/>
  <c r="J145" i="2"/>
  <c r="BK142" i="2"/>
  <c r="J140" i="2"/>
  <c r="BK132" i="2"/>
  <c r="BK178" i="2"/>
  <c r="J172" i="2"/>
  <c r="J168" i="2"/>
  <c r="BK164" i="2"/>
  <c r="J160" i="2"/>
  <c r="BK153" i="2"/>
  <c r="J149" i="2"/>
  <c r="BK146" i="2"/>
  <c r="J143" i="2"/>
  <c r="BK140" i="2"/>
  <c r="J186" i="2"/>
  <c r="BK180" i="2"/>
  <c r="J167" i="2"/>
  <c r="BK156" i="2"/>
  <c r="J133" i="2"/>
  <c r="BK186" i="2"/>
  <c r="J182" i="2"/>
  <c r="BK175" i="2"/>
  <c r="BK161" i="2"/>
  <c r="J153" i="2"/>
  <c r="BK149" i="2"/>
  <c r="BK187" i="2"/>
  <c r="J170" i="2"/>
  <c r="BK165" i="2"/>
  <c r="J161" i="2"/>
  <c r="BK155" i="2"/>
  <c r="BK151" i="2"/>
  <c r="BK148" i="2"/>
  <c r="BK144" i="2"/>
  <c r="J141" i="2"/>
  <c r="BK135" i="2"/>
  <c r="J187" i="2"/>
  <c r="J183" i="2"/>
  <c r="BK168" i="2"/>
  <c r="BK160" i="2"/>
  <c r="J130" i="2"/>
  <c r="AS94" i="1"/>
  <c r="BK183" i="2"/>
  <c r="J176" i="2"/>
  <c r="BK163" i="2"/>
  <c r="BK158" i="2"/>
  <c r="J144" i="2"/>
  <c r="P128" i="2" l="1"/>
  <c r="BK139" i="2"/>
  <c r="J139" i="2" s="1"/>
  <c r="J98" i="2" s="1"/>
  <c r="T139" i="2"/>
  <c r="P154" i="2"/>
  <c r="R159" i="2"/>
  <c r="BK128" i="2"/>
  <c r="J128" i="2" s="1"/>
  <c r="J96" i="2" s="1"/>
  <c r="T128" i="2"/>
  <c r="P139" i="2"/>
  <c r="BK154" i="2"/>
  <c r="J154" i="2" s="1"/>
  <c r="J99" i="2" s="1"/>
  <c r="R154" i="2"/>
  <c r="BK159" i="2"/>
  <c r="J159" i="2" s="1"/>
  <c r="J101" i="2" s="1"/>
  <c r="T159" i="2"/>
  <c r="P166" i="2"/>
  <c r="T166" i="2"/>
  <c r="BK174" i="2"/>
  <c r="J174" i="2"/>
  <c r="J105" i="2" s="1"/>
  <c r="P174" i="2"/>
  <c r="T174" i="2"/>
  <c r="R177" i="2"/>
  <c r="R128" i="2"/>
  <c r="R139" i="2"/>
  <c r="T154" i="2"/>
  <c r="P159" i="2"/>
  <c r="BK166" i="2"/>
  <c r="J166" i="2" s="1"/>
  <c r="J102" i="2" s="1"/>
  <c r="R166" i="2"/>
  <c r="R174" i="2"/>
  <c r="BK177" i="2"/>
  <c r="J177" i="2"/>
  <c r="J106" i="2" s="1"/>
  <c r="P177" i="2"/>
  <c r="T177" i="2"/>
  <c r="BK181" i="2"/>
  <c r="J181" i="2" s="1"/>
  <c r="J107" i="2" s="1"/>
  <c r="P181" i="2"/>
  <c r="R181" i="2"/>
  <c r="T181" i="2"/>
  <c r="BK184" i="2"/>
  <c r="J184" i="2" s="1"/>
  <c r="J108" i="2" s="1"/>
  <c r="P184" i="2"/>
  <c r="R184" i="2"/>
  <c r="T184" i="2"/>
  <c r="BK171" i="2"/>
  <c r="J171" i="2" s="1"/>
  <c r="J103" i="2" s="1"/>
  <c r="BK137" i="2"/>
  <c r="J137" i="2" s="1"/>
  <c r="J97" i="2" s="1"/>
  <c r="BK157" i="2"/>
  <c r="J157" i="2" s="1"/>
  <c r="J100" i="2" s="1"/>
  <c r="BE140" i="2"/>
  <c r="BE141" i="2"/>
  <c r="BE143" i="2"/>
  <c r="BE145" i="2"/>
  <c r="BE146" i="2"/>
  <c r="BE147" i="2"/>
  <c r="BE151" i="2"/>
  <c r="BE168" i="2"/>
  <c r="BE172" i="2"/>
  <c r="BE175" i="2"/>
  <c r="BE178" i="2"/>
  <c r="BE180" i="2"/>
  <c r="BE182" i="2"/>
  <c r="BE183" i="2"/>
  <c r="BE185" i="2"/>
  <c r="BE186" i="2"/>
  <c r="BE187" i="2"/>
  <c r="J87" i="2"/>
  <c r="J122" i="2"/>
  <c r="BE129" i="2"/>
  <c r="BE131" i="2"/>
  <c r="BE132" i="2"/>
  <c r="BE163" i="2"/>
  <c r="BE164" i="2"/>
  <c r="BE130" i="2"/>
  <c r="BE142" i="2"/>
  <c r="BE144" i="2"/>
  <c r="BE148" i="2"/>
  <c r="BE149" i="2"/>
  <c r="BE150" i="2"/>
  <c r="BE152" i="2"/>
  <c r="BE169" i="2"/>
  <c r="BE170" i="2"/>
  <c r="BE133" i="2"/>
  <c r="BE135" i="2"/>
  <c r="BE136" i="2"/>
  <c r="BE138" i="2"/>
  <c r="BE153" i="2"/>
  <c r="BE155" i="2"/>
  <c r="BE156" i="2"/>
  <c r="BE158" i="2"/>
  <c r="BE160" i="2"/>
  <c r="BE161" i="2"/>
  <c r="BE162" i="2"/>
  <c r="BE165" i="2"/>
  <c r="BE167" i="2"/>
  <c r="BE176" i="2"/>
  <c r="BE179" i="2"/>
  <c r="J32" i="2"/>
  <c r="AW95" i="1" s="1"/>
  <c r="F34" i="2"/>
  <c r="BC95" i="1" s="1"/>
  <c r="BC94" i="1" s="1"/>
  <c r="W32" i="1" s="1"/>
  <c r="F35" i="2"/>
  <c r="BD95" i="1" s="1"/>
  <c r="BD94" i="1" s="1"/>
  <c r="W33" i="1" s="1"/>
  <c r="F33" i="2"/>
  <c r="BB95" i="1" s="1"/>
  <c r="BB94" i="1" s="1"/>
  <c r="W31" i="1" s="1"/>
  <c r="F32" i="2"/>
  <c r="BA95" i="1" s="1"/>
  <c r="BA94" i="1" s="1"/>
  <c r="W30" i="1" s="1"/>
  <c r="R127" i="2" l="1"/>
  <c r="T127" i="2"/>
  <c r="T173" i="2"/>
  <c r="P173" i="2"/>
  <c r="R173" i="2"/>
  <c r="R126" i="2" s="1"/>
  <c r="P127" i="2"/>
  <c r="BK173" i="2"/>
  <c r="J173" i="2" s="1"/>
  <c r="J104" i="2" s="1"/>
  <c r="BK127" i="2"/>
  <c r="J127" i="2" s="1"/>
  <c r="J95" i="2" s="1"/>
  <c r="AW94" i="1"/>
  <c r="AK30" i="1" s="1"/>
  <c r="AX94" i="1"/>
  <c r="AY94" i="1"/>
  <c r="F31" i="2"/>
  <c r="AZ95" i="1" s="1"/>
  <c r="AZ94" i="1" s="1"/>
  <c r="W29" i="1" s="1"/>
  <c r="J31" i="2"/>
  <c r="AV95" i="1" s="1"/>
  <c r="AT95" i="1" s="1"/>
  <c r="P126" i="2" l="1"/>
  <c r="AU95" i="1" s="1"/>
  <c r="AU94" i="1" s="1"/>
  <c r="T126" i="2"/>
  <c r="BK126" i="2"/>
  <c r="J126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l="1"/>
</calcChain>
</file>

<file path=xl/sharedStrings.xml><?xml version="1.0" encoding="utf-8"?>
<sst xmlns="http://schemas.openxmlformats.org/spreadsheetml/2006/main" count="956" uniqueCount="292">
  <si>
    <t>Export Komplet</t>
  </si>
  <si>
    <t/>
  </si>
  <si>
    <t>2.0</t>
  </si>
  <si>
    <t>False</t>
  </si>
  <si>
    <t>{99e61dcd-6ebe-4a6e-9a2f-0ca81f27cf18}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</si>
  <si>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</si>
  <si>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</si>
  <si>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</si>
  <si>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</si>
  <si>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</si>
  <si>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</si>
  <si>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</si>
  <si>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</si>
  <si>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</si>
  <si>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</si>
  <si>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</si>
  <si>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</si>
  <si>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Dvůr Králové nad Labem</t>
  </si>
  <si>
    <t>Datum:</t>
  </si>
  <si>
    <t>Zadavatel:</t>
  </si>
  <si>
    <t>IČ: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</si>
  <si>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</si>
  <si>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</si>
  <si>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</si>
  <si>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</si>
  <si>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</si>
  <si>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</si>
  <si>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</si>
  <si>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</si>
  <si>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</si>
  <si>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</si>
  <si>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</si>
  <si>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</si>
  <si>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</si>
  <si>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</si>
  <si>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</si>
  <si>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</si>
  <si>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</si>
  <si>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</si>
  <si>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</si>
  <si>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</si>
  <si>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</si>
  <si>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</si>
  <si>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</si>
  <si>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</si>
  <si>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</si>
  <si>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</si>
  <si>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</si>
  <si>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</si>
  <si>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</si>
  <si>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</si>
  <si>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</si>
  <si>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</si>
  <si>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</si>
  <si>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</si>
  <si>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</si>
  <si>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</si>
  <si>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</si>
  <si>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</si>
  <si>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</si>
  <si>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</si>
  <si>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</si>
  <si>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</si>
  <si>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</si>
  <si>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</si>
  <si>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</si>
  <si>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</si>
  <si>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</si>
  <si>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</si>
  <si>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</si>
  <si>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</si>
  <si>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</si>
  <si>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</si>
  <si>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</si>
  <si>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</si>
  <si>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</si>
  <si>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</si>
  <si>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</si>
  <si>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</si>
  <si>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</si>
  <si>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</si>
  <si>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</si>
  <si>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</si>
  <si>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</si>
  <si>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</si>
  <si>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</si>
  <si>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</si>
  <si>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</si>
  <si>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</si>
  <si>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</si>
  <si>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</si>
  <si>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</si>
  <si>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</si>
  <si>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Montáž příslušenství plotu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</si>
  <si>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</si>
  <si>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</si>
  <si>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</si>
  <si>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</si>
  <si>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</si>
  <si>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</si>
  <si>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</si>
  <si>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</si>
  <si>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</si>
  <si>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</si>
  <si>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</si>
  <si>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</si>
  <si>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</si>
  <si>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</si>
  <si>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</si>
  <si>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</si>
  <si>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</si>
  <si>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</si>
  <si>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</si>
  <si>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</si>
  <si>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</si>
  <si>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131251203</t>
  </si>
  <si>
    <t>m3</t>
  </si>
  <si>
    <t>4</t>
  </si>
  <si>
    <t>171972215</t>
  </si>
  <si>
    <t>3</t>
  </si>
  <si>
    <t>162651112</t>
  </si>
  <si>
    <t>Vodorovné přemístění přes 4 000 do 5000 m výkopku/sypaniny z horniny třídy těžitelnosti I skupiny 1 až 3</t>
  </si>
  <si>
    <t>-1276599267</t>
  </si>
  <si>
    <t>167151123</t>
  </si>
  <si>
    <t>Skládání nebo překládání výkopku z horniny třídy těžitelnosti III na kontejner</t>
  </si>
  <si>
    <t>1265016376</t>
  </si>
  <si>
    <t>5</t>
  </si>
  <si>
    <t>171201221</t>
  </si>
  <si>
    <t>Poplatek za uložení na skládce (skládkovné) zeminy a kamení kód odpadu 17 05 04</t>
  </si>
  <si>
    <t>t</t>
  </si>
  <si>
    <t>-695132760</t>
  </si>
  <si>
    <t>6</t>
  </si>
  <si>
    <t>171251201</t>
  </si>
  <si>
    <t>Uložení sypaniny na skládky nebo meziskládky</t>
  </si>
  <si>
    <t>-1401964738</t>
  </si>
  <si>
    <t>m2</t>
  </si>
  <si>
    <t>181951112</t>
  </si>
  <si>
    <t>-2032115507</t>
  </si>
  <si>
    <t>R1</t>
  </si>
  <si>
    <t>soub.</t>
  </si>
  <si>
    <t>2113165066</t>
  </si>
  <si>
    <t>Zakládání</t>
  </si>
  <si>
    <t>272313811</t>
  </si>
  <si>
    <t>Základové patky z betonu tř. C 20/25</t>
  </si>
  <si>
    <t>2091333786</t>
  </si>
  <si>
    <t>Svislé a kompletní konstrukce</t>
  </si>
  <si>
    <t>8</t>
  </si>
  <si>
    <t>321321116</t>
  </si>
  <si>
    <t>-759822295</t>
  </si>
  <si>
    <t>9</t>
  </si>
  <si>
    <t>321351020</t>
  </si>
  <si>
    <t>2030003512</t>
  </si>
  <si>
    <t>321352020</t>
  </si>
  <si>
    <t>-907786192</t>
  </si>
  <si>
    <t>321361101</t>
  </si>
  <si>
    <t>-283832009</t>
  </si>
  <si>
    <t>321368211</t>
  </si>
  <si>
    <t>954035700</t>
  </si>
  <si>
    <t>32</t>
  </si>
  <si>
    <t>33817112R3</t>
  </si>
  <si>
    <t>kus</t>
  </si>
  <si>
    <t>1366470419</t>
  </si>
  <si>
    <t>M</t>
  </si>
  <si>
    <t>553422R01</t>
  </si>
  <si>
    <t>584945772</t>
  </si>
  <si>
    <t>348101240</t>
  </si>
  <si>
    <t>-474244088</t>
  </si>
  <si>
    <t>55342363</t>
  </si>
  <si>
    <t>216327176</t>
  </si>
  <si>
    <t>55342363a</t>
  </si>
  <si>
    <t>1008463215</t>
  </si>
  <si>
    <t>348181113</t>
  </si>
  <si>
    <t>m</t>
  </si>
  <si>
    <t>-1519178969</t>
  </si>
  <si>
    <t>60556101</t>
  </si>
  <si>
    <t>řezivo dubové sušené tl 50mm</t>
  </si>
  <si>
    <t>-518578370</t>
  </si>
  <si>
    <t>348401153.DRX</t>
  </si>
  <si>
    <t>-1418088624</t>
  </si>
  <si>
    <t>DRX.GS350003</t>
  </si>
  <si>
    <t>-1025595467</t>
  </si>
  <si>
    <t>Komunikace pozemní</t>
  </si>
  <si>
    <t>564211111</t>
  </si>
  <si>
    <t>-1611676138</t>
  </si>
  <si>
    <t>130317612</t>
  </si>
  <si>
    <t>Úpravy povrchů, podlahy a osazování výplní</t>
  </si>
  <si>
    <t>635111421</t>
  </si>
  <si>
    <t>Oplocení a další opatření plynoucí z BOZP</t>
  </si>
  <si>
    <t>-1097126038</t>
  </si>
  <si>
    <t>Ostatní konstrukce a práce, bourání</t>
  </si>
  <si>
    <t>919111R1</t>
  </si>
  <si>
    <t>Řezání spár pro dilatační spáry</t>
  </si>
  <si>
    <t>335535569</t>
  </si>
  <si>
    <t>919122R2</t>
  </si>
  <si>
    <t>Těsnění spár PE provazcem + PU tmelem</t>
  </si>
  <si>
    <t>1808199965</t>
  </si>
  <si>
    <t>960321271</t>
  </si>
  <si>
    <t>-1405454111</t>
  </si>
  <si>
    <t>966071711</t>
  </si>
  <si>
    <t>Bourání sloupků a vzpěr plotových ocelových do 2,5 m zabetonovaných</t>
  </si>
  <si>
    <t>9000163</t>
  </si>
  <si>
    <t>966071823</t>
  </si>
  <si>
    <t>-2113131149</t>
  </si>
  <si>
    <t>966073813</t>
  </si>
  <si>
    <t>825553560</t>
  </si>
  <si>
    <t>997</t>
  </si>
  <si>
    <t>Přesun sutě</t>
  </si>
  <si>
    <t>997013501</t>
  </si>
  <si>
    <t>Odvoz suti a vybouraných hmot na skládku nebo meziskládku do 1 km se složením</t>
  </si>
  <si>
    <t>-480469319</t>
  </si>
  <si>
    <t>997013509</t>
  </si>
  <si>
    <t>Příplatek k odvozu suti a vybouraných hmot na skládku ZKD 1 km přes 1 km</t>
  </si>
  <si>
    <t>-499629459</t>
  </si>
  <si>
    <t>997013601</t>
  </si>
  <si>
    <t>Poplatek za uložení na skládce (skládkovné) stavebního odpadu betonového kód odpadu 17 01 01</t>
  </si>
  <si>
    <t>39392085</t>
  </si>
  <si>
    <t>997221551</t>
  </si>
  <si>
    <t>Vodorovná doprava suti ze sypkých materiálů do 1 km</t>
  </si>
  <si>
    <t>-1889300534</t>
  </si>
  <si>
    <t>998</t>
  </si>
  <si>
    <t>Přesun hmot</t>
  </si>
  <si>
    <t>998021021</t>
  </si>
  <si>
    <t>-1502401449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</si>
  <si>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</si>
  <si>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</si>
  <si>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</si>
  <si>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</si>
  <si>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</si>
  <si>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</si>
  <si>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1495997625</t>
  </si>
  <si>
    <t>BTX.40000003</t>
  </si>
  <si>
    <t>Geotextilie 300 g/m2</t>
  </si>
  <si>
    <t>-210738796</t>
  </si>
  <si>
    <t>741</t>
  </si>
  <si>
    <t>Montáž příslušenství plotu</t>
  </si>
  <si>
    <t>741910613</t>
  </si>
  <si>
    <t>Nerezové lanko tl. 6mm</t>
  </si>
  <si>
    <t>971329604</t>
  </si>
  <si>
    <t>741910701</t>
  </si>
  <si>
    <t>Montáž nosných drátů a lan - napnutí jednoho nosného drátu</t>
  </si>
  <si>
    <t>923020634</t>
  </si>
  <si>
    <t>741910701x</t>
  </si>
  <si>
    <t>Spojovací materiál napínáky, stahovací oka</t>
  </si>
  <si>
    <t>-1047247821</t>
  </si>
  <si>
    <t>767</t>
  </si>
  <si>
    <t>Konstrukce zámečnické</t>
  </si>
  <si>
    <t>767995111</t>
  </si>
  <si>
    <t>Montáž atypických zámečnických konstrukcí hmotnosti do 5 kg</t>
  </si>
  <si>
    <t>kg</t>
  </si>
  <si>
    <t>300063908</t>
  </si>
  <si>
    <t>-1304823553</t>
  </si>
  <si>
    <t>783</t>
  </si>
  <si>
    <t>Dokončovací práce - nátěry</t>
  </si>
  <si>
    <t>783301313</t>
  </si>
  <si>
    <t>Odmaštění zámečnických konstrukcí ředidlovým odmašťovačem</t>
  </si>
  <si>
    <t>1301977457</t>
  </si>
  <si>
    <t>783314101</t>
  </si>
  <si>
    <t>Základní jednonásobný syntetický nátěr zámečnických konstrukcí</t>
  </si>
  <si>
    <t>784319494</t>
  </si>
  <si>
    <t>783317101</t>
  </si>
  <si>
    <t>Krycí jednonásobný syntetický standardní nátěr zámečnických konstrukcí</t>
  </si>
  <si>
    <t>-1851620639</t>
  </si>
  <si>
    <t>Úprava pláně v hornině třídy těžitelnosti I skupiny 1 až 3 se zhutněním strojně (pod betonovou částí)</t>
  </si>
  <si>
    <t>Úprava pláně v hornině třídy těžitelnosti I skupiny 1 až 3 se zhutněním strojně (mimo betonovou část)</t>
  </si>
  <si>
    <t>Dosypání terénu ve výběhu - teréní úpravy</t>
  </si>
  <si>
    <t>Konstrukce ze ŽB mrazuvzdorného tř. C 30/37</t>
  </si>
  <si>
    <t>Bednění konstrukcí - zřízení</t>
  </si>
  <si>
    <t>Bednění konstrukcí - odstranění</t>
  </si>
  <si>
    <t>Výztuž železobetonových konstrukcí staveb z oceli 10 216 D do 12 mm</t>
  </si>
  <si>
    <t>Výztuž železobetonových konstrukcí staveb ze svařovaných sítí</t>
  </si>
  <si>
    <t>Osazování sloupků a vzpěr plotových ocelových trubkových nebo profilovaných výšky do 3,5 m se zabetonováním (tř. C 25/30), pomocné prky dočasně fixující polohu a stabilitu</t>
  </si>
  <si>
    <t>Osazení vrat nebo vrátek k oplocení na ocelové sloupky pl přes 6 m2</t>
  </si>
  <si>
    <t>Montáž dřevěného oplocení z dílců v 1m (výdřeva dělícího plotu výběhů z fošen do výšky 1m)</t>
  </si>
  <si>
    <t>brána plotová dvoukřídlá výpln pletivo pozink (4/120/120mm) 4000/2800</t>
  </si>
  <si>
    <t>brána plotová dvoukřídlá výpln pletivo pozink (4/120/120mm) 3000/2800</t>
  </si>
  <si>
    <t>Montáž oplocení z pozinkovanáho pletiva 4/120/120mm  v přes 2,5 do 3,0 m</t>
  </si>
  <si>
    <t>pletivo pozinkované v 2,8m drát tl 4mm oko120/120mm</t>
  </si>
  <si>
    <t>Podklad nebo podsyp ze štěrkopísku 0-32 ŠP plochy přes 100 m2 tl 100 mm</t>
  </si>
  <si>
    <t>5642311</t>
  </si>
  <si>
    <t>Podklad nebo podsyp z makadamu plochy přes 100 m2 tl 200 mm</t>
  </si>
  <si>
    <t>Bourání povrchu dvorků z vyztuženého betonu</t>
  </si>
  <si>
    <t>Rozebrání vrat a vrátek k oplocení pl do 20 m2</t>
  </si>
  <si>
    <t>Rozebrání oplocení z drátěného pletiva se čtvercovými oky v přes 2,0 do 4,0 m, vč. výdřevy dělícího plotu</t>
  </si>
  <si>
    <t xml:space="preserve">Přesun hmot </t>
  </si>
  <si>
    <t>Hloubení jam zapažených v hornině třídy těžitelnosti I skupiny 3 objem do 100 m3 strojně (odtěžení štěrkových podkladních vrstev 100+200mm vč. podkladní tkaniny)</t>
  </si>
  <si>
    <t>Profil U60 ocelový válcovaný za tepla</t>
  </si>
  <si>
    <t>130104</t>
  </si>
  <si>
    <t>sloupek ocelový kruhový 108/5mm, výška 3500mm,vrchní zátka</t>
  </si>
  <si>
    <t>Oprava dvorků u karantény</t>
  </si>
  <si>
    <t>ZOO Dvůr Králové a. s.</t>
  </si>
  <si>
    <t>CZ27478246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</si>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</sst>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Protection="1"/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1" fillId="0" borderId="0" xfId="0" applyFont="1" applyProtection="1"/>
    <xf numFmtId="0" fontId="0" fillId="0" borderId="0" xfId="0" applyFill="1" applyProtection="1"/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22" xfId="0" applyFont="1" applyBorder="1" applyAlignment="1" applyProtection="1">
      <alignment vertical="center"/>
    </xf>
    <xf numFmtId="0" fontId="29" fillId="0" borderId="3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1" fillId="0" borderId="0" xfId="0" applyFont="1" applyAlignment="1" applyProtection="1"/>
    <xf numFmtId="0" fontId="0" fillId="0" borderId="0" xfId="0" applyAlignment="1" applyProtection="1"/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5" borderId="0" xfId="0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93"/>
  <sheetViews>
    <sheetView showGridLines="0" tabSelected="1" workbookViewId="0">
      <selection activeCell="E14" sqref="E14:M14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s="2" customFormat="1">
      <c r="A1" s="5" t="s">
        <v>0</v>
      </c>
      <c r="AZ1" s="5" t="s">
        <v>1</v>
      </c>
      <c r="BA1" s="5" t="s">
        <v>2</v>
      </c>
      <c r="BB1" s="5" t="s">
        <v>1</v>
      </c>
      <c r="BT1" s="5" t="s">
        <v>3</v>
      </c>
      <c r="BU1" s="5" t="s">
        <v>3</v>
      </c>
      <c r="BV1" s="5" t="s">
        <v>4</v>
      </c>
    </row>
    <row r="2" spans="1:74" s="2" customFormat="1" ht="37" customHeight="1">
      <c r="AR2" s="184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6" t="s">
        <v>6</v>
      </c>
      <c r="BT2" s="6" t="s">
        <v>7</v>
      </c>
    </row>
    <row r="3" spans="1:74" s="2" customFormat="1" ht="7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6</v>
      </c>
      <c r="BT3" s="6" t="s">
        <v>8</v>
      </c>
    </row>
    <row r="4" spans="1:74" s="2" customFormat="1" ht="25" customHeight="1">
      <c r="B4" s="9"/>
      <c r="D4" s="10" t="s">
        <v>9</v>
      </c>
      <c r="AR4" s="9"/>
      <c r="AS4" s="11" t="s">
        <v>10</v>
      </c>
      <c r="BS4" s="6" t="s">
        <v>11</v>
      </c>
    </row>
    <row r="5" spans="1:74" s="2" customFormat="1" ht="12" customHeight="1">
      <c r="B5" s="9"/>
      <c r="D5" s="12" t="s">
        <v>12</v>
      </c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9"/>
      <c r="BS5" s="6" t="s">
        <v>6</v>
      </c>
    </row>
    <row r="6" spans="1:74" s="2" customFormat="1" ht="37" customHeight="1">
      <c r="B6" s="9"/>
      <c r="D6" s="13" t="s">
        <v>13</v>
      </c>
      <c r="K6" s="167" t="s">
        <v>288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9"/>
      <c r="BS6" s="6" t="s">
        <v>6</v>
      </c>
    </row>
    <row r="7" spans="1:74" s="2" customFormat="1" ht="12" customHeight="1">
      <c r="B7" s="9"/>
      <c r="D7" s="14" t="s">
        <v>14</v>
      </c>
      <c r="K7" s="15" t="s">
        <v>1</v>
      </c>
      <c r="AK7" s="14" t="s">
        <v>15</v>
      </c>
      <c r="AN7" s="15" t="s">
        <v>1</v>
      </c>
      <c r="AR7" s="9"/>
      <c r="BS7" s="6" t="s">
        <v>6</v>
      </c>
    </row>
    <row r="8" spans="1:74" s="2" customFormat="1" ht="12" customHeight="1">
      <c r="B8" s="9"/>
      <c r="D8" s="14" t="s">
        <v>16</v>
      </c>
      <c r="K8" s="15" t="s">
        <v>17</v>
      </c>
      <c r="AK8" s="14" t="s">
        <v>18</v>
      </c>
      <c r="AN8" s="15"/>
      <c r="AR8" s="9"/>
      <c r="BS8" s="6" t="s">
        <v>6</v>
      </c>
    </row>
    <row r="9" spans="1:74" s="2" customFormat="1" ht="14.4" customHeight="1">
      <c r="B9" s="9"/>
      <c r="AR9" s="9"/>
      <c r="BS9" s="6" t="s">
        <v>6</v>
      </c>
    </row>
    <row r="10" spans="1:74" s="2" customFormat="1" ht="12" customHeight="1">
      <c r="B10" s="9"/>
      <c r="D10" s="14" t="s">
        <v>19</v>
      </c>
      <c r="AK10" s="14" t="s">
        <v>20</v>
      </c>
      <c r="AM10" s="172">
        <v>27478246</v>
      </c>
      <c r="AN10" s="173"/>
      <c r="AR10" s="9"/>
      <c r="BS10" s="6" t="s">
        <v>6</v>
      </c>
    </row>
    <row r="11" spans="1:74" s="2" customFormat="1" ht="18.5" customHeight="1">
      <c r="B11" s="9"/>
      <c r="E11" s="15" t="s">
        <v>289</v>
      </c>
      <c r="AK11" s="14" t="s">
        <v>21</v>
      </c>
      <c r="AN11" s="16" t="s">
        <v>290</v>
      </c>
      <c r="AR11" s="9"/>
      <c r="BS11" s="6" t="s">
        <v>6</v>
      </c>
    </row>
    <row r="12" spans="1:74" s="2" customFormat="1" ht="7" customHeight="1">
      <c r="B12" s="9"/>
      <c r="AR12" s="9"/>
      <c r="BS12" s="6" t="s">
        <v>6</v>
      </c>
    </row>
    <row r="13" spans="1:74" s="2" customFormat="1" ht="12" customHeight="1">
      <c r="B13" s="9"/>
      <c r="D13" s="14" t="s">
        <v>22</v>
      </c>
      <c r="AK13" s="14" t="s">
        <v>20</v>
      </c>
      <c r="AM13" s="17"/>
      <c r="AN13" s="78" t="s">
        <v>1</v>
      </c>
      <c r="AR13" s="9"/>
      <c r="BS13" s="6" t="s">
        <v>6</v>
      </c>
    </row>
    <row r="14" spans="1:74" s="2" customFormat="1" ht="12.5">
      <c r="B14" s="9"/>
      <c r="E14" s="174"/>
      <c r="F14" s="175"/>
      <c r="G14" s="175"/>
      <c r="H14" s="175"/>
      <c r="I14" s="175"/>
      <c r="J14" s="175"/>
      <c r="K14" s="175"/>
      <c r="L14" s="175"/>
      <c r="M14" s="175"/>
      <c r="AK14" s="14" t="s">
        <v>21</v>
      </c>
      <c r="AM14" s="17"/>
      <c r="AN14" s="78" t="s">
        <v>1</v>
      </c>
      <c r="AR14" s="9"/>
      <c r="BS14" s="6" t="s">
        <v>6</v>
      </c>
    </row>
    <row r="15" spans="1:74" s="2" customFormat="1" ht="7" customHeight="1">
      <c r="B15" s="9"/>
      <c r="AR15" s="9"/>
      <c r="BS15" s="6" t="s">
        <v>3</v>
      </c>
    </row>
    <row r="16" spans="1:74" s="2" customFormat="1" ht="12" customHeight="1">
      <c r="B16" s="9"/>
      <c r="D16" s="14" t="s">
        <v>23</v>
      </c>
      <c r="AK16" s="14" t="s">
        <v>20</v>
      </c>
      <c r="AN16" s="15" t="s">
        <v>1</v>
      </c>
      <c r="AR16" s="9"/>
      <c r="BS16" s="6" t="s">
        <v>3</v>
      </c>
    </row>
    <row r="17" spans="1:71" s="2" customFormat="1" ht="18.5" customHeight="1">
      <c r="B17" s="9"/>
      <c r="E17" s="15" t="s">
        <v>24</v>
      </c>
      <c r="AK17" s="14" t="s">
        <v>21</v>
      </c>
      <c r="AN17" s="15" t="s">
        <v>1</v>
      </c>
      <c r="AR17" s="9"/>
      <c r="BS17" s="6" t="s">
        <v>25</v>
      </c>
    </row>
    <row r="18" spans="1:71" s="2" customFormat="1" ht="7" customHeight="1">
      <c r="B18" s="9"/>
      <c r="AR18" s="9"/>
      <c r="BS18" s="6" t="s">
        <v>6</v>
      </c>
    </row>
    <row r="19" spans="1:71" s="2" customFormat="1" ht="12" customHeight="1">
      <c r="B19" s="9"/>
      <c r="D19" s="14" t="s">
        <v>26</v>
      </c>
      <c r="AK19" s="14" t="s">
        <v>20</v>
      </c>
      <c r="AN19" s="15" t="s">
        <v>1</v>
      </c>
      <c r="AR19" s="9"/>
      <c r="BS19" s="6" t="s">
        <v>6</v>
      </c>
    </row>
    <row r="20" spans="1:71" s="2" customFormat="1" ht="18.5" customHeight="1">
      <c r="B20" s="9"/>
      <c r="E20" s="15"/>
      <c r="AK20" s="14" t="s">
        <v>21</v>
      </c>
      <c r="AN20" s="15" t="s">
        <v>1</v>
      </c>
      <c r="AR20" s="9"/>
      <c r="BS20" s="6" t="s">
        <v>25</v>
      </c>
    </row>
    <row r="21" spans="1:71" s="2" customFormat="1" ht="7" customHeight="1">
      <c r="B21" s="9"/>
      <c r="AR21" s="9"/>
    </row>
    <row r="22" spans="1:71" s="2" customFormat="1" ht="12" customHeight="1">
      <c r="B22" s="9"/>
      <c r="D22" s="14" t="s">
        <v>27</v>
      </c>
      <c r="AR22" s="9"/>
    </row>
    <row r="23" spans="1:71" s="2" customFormat="1" ht="16.5" customHeight="1">
      <c r="B23" s="9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9"/>
    </row>
    <row r="24" spans="1:71" s="2" customFormat="1" ht="7" customHeight="1">
      <c r="B24" s="9"/>
      <c r="AR24" s="9"/>
    </row>
    <row r="25" spans="1:71" s="2" customFormat="1" ht="7" customHeight="1">
      <c r="B25" s="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9"/>
    </row>
    <row r="26" spans="1:71" s="23" customFormat="1" ht="25.9" customHeight="1">
      <c r="A26" s="19"/>
      <c r="B26" s="20"/>
      <c r="C26" s="19"/>
      <c r="D26" s="21" t="s">
        <v>291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69">
        <f>ROUND(AG94,2)</f>
        <v>0</v>
      </c>
      <c r="AL26" s="170"/>
      <c r="AM26" s="170"/>
      <c r="AN26" s="170"/>
      <c r="AO26" s="170"/>
      <c r="AP26" s="19"/>
      <c r="AQ26" s="19"/>
      <c r="AR26" s="20"/>
      <c r="BE26" s="19"/>
    </row>
    <row r="27" spans="1:71" s="23" customFormat="1" ht="7" customHeight="1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  <c r="BE27" s="19"/>
    </row>
    <row r="28" spans="1:71" s="23" customFormat="1" ht="12.5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71" t="s">
        <v>29</v>
      </c>
      <c r="M28" s="171"/>
      <c r="N28" s="171"/>
      <c r="O28" s="171"/>
      <c r="P28" s="171"/>
      <c r="Q28" s="19"/>
      <c r="R28" s="19"/>
      <c r="S28" s="19"/>
      <c r="T28" s="19"/>
      <c r="U28" s="19"/>
      <c r="V28" s="19"/>
      <c r="W28" s="171" t="s">
        <v>30</v>
      </c>
      <c r="X28" s="171"/>
      <c r="Y28" s="171"/>
      <c r="Z28" s="171"/>
      <c r="AA28" s="171"/>
      <c r="AB28" s="171"/>
      <c r="AC28" s="171"/>
      <c r="AD28" s="171"/>
      <c r="AE28" s="171"/>
      <c r="AF28" s="19"/>
      <c r="AG28" s="19"/>
      <c r="AH28" s="19"/>
      <c r="AI28" s="19"/>
      <c r="AJ28" s="19"/>
      <c r="AK28" s="171" t="s">
        <v>31</v>
      </c>
      <c r="AL28" s="171"/>
      <c r="AM28" s="171"/>
      <c r="AN28" s="171"/>
      <c r="AO28" s="171"/>
      <c r="AP28" s="19"/>
      <c r="AQ28" s="19"/>
      <c r="AR28" s="20"/>
      <c r="BE28" s="19"/>
    </row>
    <row r="29" spans="1:71" s="24" customFormat="1" ht="14.4" customHeight="1">
      <c r="B29" s="25"/>
      <c r="D29" s="14" t="s">
        <v>32</v>
      </c>
      <c r="F29" s="14" t="s">
        <v>33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5"/>
    </row>
    <row r="30" spans="1:71" s="24" customFormat="1" ht="14.4" customHeight="1">
      <c r="B30" s="25"/>
      <c r="F30" s="14" t="s">
        <v>34</v>
      </c>
      <c r="L30" s="178">
        <v>0.12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5"/>
    </row>
    <row r="31" spans="1:71" s="24" customFormat="1" ht="14.4" hidden="1" customHeight="1">
      <c r="B31" s="25"/>
      <c r="F31" s="14" t="s">
        <v>35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5"/>
    </row>
    <row r="32" spans="1:71" s="24" customFormat="1" ht="14.4" hidden="1" customHeight="1">
      <c r="B32" s="25"/>
      <c r="F32" s="14" t="s">
        <v>36</v>
      </c>
      <c r="L32" s="178">
        <v>0.12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5"/>
    </row>
    <row r="33" spans="1:57" s="24" customFormat="1" ht="14.4" hidden="1" customHeight="1">
      <c r="B33" s="25"/>
      <c r="F33" s="14" t="s">
        <v>37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5"/>
    </row>
    <row r="34" spans="1:57" s="23" customFormat="1" ht="7" customHeight="1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  <c r="BE34" s="19"/>
    </row>
    <row r="35" spans="1:57" s="23" customFormat="1" ht="25.9" customHeight="1">
      <c r="A35" s="19"/>
      <c r="B35" s="20"/>
      <c r="C35" s="26"/>
      <c r="D35" s="27" t="s">
        <v>38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39</v>
      </c>
      <c r="U35" s="28"/>
      <c r="V35" s="28"/>
      <c r="W35" s="28"/>
      <c r="X35" s="199" t="s">
        <v>40</v>
      </c>
      <c r="Y35" s="200"/>
      <c r="Z35" s="200"/>
      <c r="AA35" s="200"/>
      <c r="AB35" s="200"/>
      <c r="AC35" s="28"/>
      <c r="AD35" s="28"/>
      <c r="AE35" s="28"/>
      <c r="AF35" s="28"/>
      <c r="AG35" s="28"/>
      <c r="AH35" s="28"/>
      <c r="AI35" s="28"/>
      <c r="AJ35" s="28"/>
      <c r="AK35" s="201">
        <f>SUM(AK26:AK33)</f>
        <v>0</v>
      </c>
      <c r="AL35" s="200"/>
      <c r="AM35" s="200"/>
      <c r="AN35" s="200"/>
      <c r="AO35" s="202"/>
      <c r="AP35" s="26"/>
      <c r="AQ35" s="26"/>
      <c r="AR35" s="20"/>
      <c r="BE35" s="19"/>
    </row>
    <row r="36" spans="1:57" s="23" customFormat="1" ht="7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  <c r="BE36" s="19"/>
    </row>
    <row r="37" spans="1:57" s="23" customFormat="1" ht="14.4" customHeight="1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BE37" s="19"/>
    </row>
    <row r="38" spans="1:57" s="2" customFormat="1" ht="14.4" customHeight="1">
      <c r="B38" s="9"/>
      <c r="AR38" s="9"/>
    </row>
    <row r="39" spans="1:57" s="2" customFormat="1" ht="14.4" customHeight="1">
      <c r="B39" s="9"/>
      <c r="AR39" s="9"/>
    </row>
    <row r="40" spans="1:57" s="2" customFormat="1" ht="14.4" customHeight="1">
      <c r="B40" s="9"/>
      <c r="AR40" s="9"/>
    </row>
    <row r="41" spans="1:57" s="2" customFormat="1" ht="14.4" customHeight="1">
      <c r="B41" s="9"/>
      <c r="AR41" s="9"/>
    </row>
    <row r="42" spans="1:57" s="2" customFormat="1" ht="14.4" customHeight="1">
      <c r="B42" s="9"/>
      <c r="AR42" s="9"/>
    </row>
    <row r="43" spans="1:57" s="2" customFormat="1" ht="14.4" customHeight="1">
      <c r="B43" s="9"/>
      <c r="AR43" s="9"/>
    </row>
    <row r="44" spans="1:57" s="2" customFormat="1" ht="14.4" customHeight="1">
      <c r="B44" s="9"/>
      <c r="AR44" s="9"/>
    </row>
    <row r="45" spans="1:57" s="2" customFormat="1" ht="14.4" customHeight="1">
      <c r="B45" s="9"/>
      <c r="AR45" s="9"/>
    </row>
    <row r="46" spans="1:57" s="2" customFormat="1" ht="14.4" customHeight="1">
      <c r="B46" s="9"/>
      <c r="AR46" s="9"/>
    </row>
    <row r="47" spans="1:57" s="2" customFormat="1" ht="14.4" customHeight="1">
      <c r="B47" s="9"/>
      <c r="AR47" s="9"/>
    </row>
    <row r="48" spans="1:57" s="2" customFormat="1" ht="14.4" customHeight="1">
      <c r="B48" s="9"/>
      <c r="AR48" s="9"/>
    </row>
    <row r="49" spans="1:57" s="23" customFormat="1" ht="14.4" customHeight="1">
      <c r="B49" s="30"/>
      <c r="D49" s="31" t="s">
        <v>41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42</v>
      </c>
      <c r="AI49" s="32"/>
      <c r="AJ49" s="32"/>
      <c r="AK49" s="32"/>
      <c r="AL49" s="32"/>
      <c r="AM49" s="32"/>
      <c r="AN49" s="32"/>
      <c r="AO49" s="32"/>
      <c r="AR49" s="30"/>
    </row>
    <row r="50" spans="1:57" s="2" customFormat="1">
      <c r="B50" s="9"/>
      <c r="AR50" s="9"/>
    </row>
    <row r="51" spans="1:57" s="2" customFormat="1">
      <c r="B51" s="9"/>
      <c r="AR51" s="9"/>
    </row>
    <row r="52" spans="1:57" s="2" customFormat="1">
      <c r="B52" s="9"/>
      <c r="AR52" s="9"/>
    </row>
    <row r="53" spans="1:57" s="2" customFormat="1">
      <c r="B53" s="9"/>
      <c r="AR53" s="9"/>
    </row>
    <row r="54" spans="1:57" s="2" customFormat="1">
      <c r="B54" s="9"/>
      <c r="AR54" s="9"/>
    </row>
    <row r="55" spans="1:57" s="2" customFormat="1">
      <c r="B55" s="9"/>
      <c r="AR55" s="9"/>
    </row>
    <row r="56" spans="1:57" s="2" customFormat="1">
      <c r="B56" s="9"/>
      <c r="AR56" s="9"/>
    </row>
    <row r="57" spans="1:57" s="2" customFormat="1">
      <c r="B57" s="9"/>
      <c r="AR57" s="9"/>
    </row>
    <row r="58" spans="1:57" s="2" customFormat="1">
      <c r="B58" s="9"/>
      <c r="AR58" s="9"/>
    </row>
    <row r="59" spans="1:57" s="2" customFormat="1">
      <c r="B59" s="9"/>
      <c r="AR59" s="9"/>
    </row>
    <row r="60" spans="1:57" s="23" customFormat="1" ht="12.5">
      <c r="A60" s="19"/>
      <c r="B60" s="20"/>
      <c r="C60" s="19"/>
      <c r="D60" s="33" t="s">
        <v>43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44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43</v>
      </c>
      <c r="AI60" s="22"/>
      <c r="AJ60" s="22"/>
      <c r="AK60" s="22"/>
      <c r="AL60" s="22"/>
      <c r="AM60" s="33" t="s">
        <v>44</v>
      </c>
      <c r="AN60" s="22"/>
      <c r="AO60" s="22"/>
      <c r="AP60" s="19"/>
      <c r="AQ60" s="19"/>
      <c r="AR60" s="20"/>
      <c r="BE60" s="19"/>
    </row>
    <row r="61" spans="1:57" s="2" customFormat="1">
      <c r="B61" s="9"/>
      <c r="AR61" s="9"/>
    </row>
    <row r="62" spans="1:57" s="2" customFormat="1">
      <c r="B62" s="9"/>
      <c r="AR62" s="9"/>
    </row>
    <row r="63" spans="1:57" s="2" customFormat="1">
      <c r="B63" s="9"/>
      <c r="AR63" s="9"/>
    </row>
    <row r="64" spans="1:57" s="23" customFormat="1" ht="13">
      <c r="A64" s="19"/>
      <c r="B64" s="20"/>
      <c r="C64" s="19"/>
      <c r="D64" s="31" t="s">
        <v>45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46</v>
      </c>
      <c r="AI64" s="34"/>
      <c r="AJ64" s="34"/>
      <c r="AK64" s="34"/>
      <c r="AL64" s="34"/>
      <c r="AM64" s="34"/>
      <c r="AN64" s="34"/>
      <c r="AO64" s="34"/>
      <c r="AP64" s="19"/>
      <c r="AQ64" s="19"/>
      <c r="AR64" s="20"/>
      <c r="BE64" s="19"/>
    </row>
    <row r="65" spans="1:57" s="2" customFormat="1">
      <c r="B65" s="9"/>
      <c r="AR65" s="9"/>
    </row>
    <row r="66" spans="1:57" s="2" customFormat="1">
      <c r="B66" s="9"/>
      <c r="AR66" s="9"/>
    </row>
    <row r="67" spans="1:57" s="2" customFormat="1">
      <c r="B67" s="9"/>
      <c r="AR67" s="9"/>
    </row>
    <row r="68" spans="1:57" s="2" customFormat="1">
      <c r="B68" s="9"/>
      <c r="AR68" s="9"/>
    </row>
    <row r="69" spans="1:57" s="2" customFormat="1">
      <c r="B69" s="9"/>
      <c r="AR69" s="9"/>
    </row>
    <row r="70" spans="1:57" s="2" customFormat="1">
      <c r="B70" s="9"/>
      <c r="AR70" s="9"/>
    </row>
    <row r="71" spans="1:57" s="2" customFormat="1">
      <c r="B71" s="9"/>
      <c r="AR71" s="9"/>
    </row>
    <row r="72" spans="1:57" s="2" customFormat="1">
      <c r="B72" s="9"/>
      <c r="AR72" s="9"/>
    </row>
    <row r="73" spans="1:57" s="2" customFormat="1">
      <c r="B73" s="9"/>
      <c r="AR73" s="9"/>
    </row>
    <row r="74" spans="1:57" s="2" customFormat="1">
      <c r="B74" s="9"/>
      <c r="AR74" s="9"/>
    </row>
    <row r="75" spans="1:57" s="23" customFormat="1" ht="12.5">
      <c r="A75" s="19"/>
      <c r="B75" s="20"/>
      <c r="C75" s="19"/>
      <c r="D75" s="33" t="s">
        <v>43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44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43</v>
      </c>
      <c r="AI75" s="22"/>
      <c r="AJ75" s="22"/>
      <c r="AK75" s="22"/>
      <c r="AL75" s="22"/>
      <c r="AM75" s="33" t="s">
        <v>44</v>
      </c>
      <c r="AN75" s="22"/>
      <c r="AO75" s="22"/>
      <c r="AP75" s="19"/>
      <c r="AQ75" s="19"/>
      <c r="AR75" s="20"/>
      <c r="BE75" s="19"/>
    </row>
    <row r="76" spans="1:57" s="23" customFormat="1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BE76" s="19"/>
    </row>
    <row r="77" spans="1:57" s="23" customFormat="1" ht="7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0"/>
      <c r="BE77" s="19"/>
    </row>
    <row r="78" spans="1:57" s="2" customFormat="1"/>
    <row r="79" spans="1:57" s="2" customFormat="1"/>
    <row r="80" spans="1:57" s="2" customFormat="1"/>
    <row r="81" spans="1:90" s="23" customFormat="1" ht="7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0"/>
      <c r="BE81" s="19"/>
    </row>
    <row r="82" spans="1:90" s="23" customFormat="1" ht="25" customHeight="1">
      <c r="A82" s="19"/>
      <c r="B82" s="20"/>
      <c r="C82" s="10" t="s">
        <v>47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BE82" s="19"/>
    </row>
    <row r="83" spans="1:90" s="23" customFormat="1" ht="7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0"/>
      <c r="BE83" s="19"/>
    </row>
    <row r="84" spans="1:90" s="39" customFormat="1" ht="12" customHeight="1">
      <c r="B84" s="40"/>
      <c r="C84" s="14" t="s">
        <v>12</v>
      </c>
      <c r="AR84" s="40"/>
    </row>
    <row r="85" spans="1:90" s="41" customFormat="1" ht="37" customHeight="1">
      <c r="B85" s="42"/>
      <c r="C85" s="43" t="s">
        <v>13</v>
      </c>
      <c r="L85" s="190" t="str">
        <f>K6</f>
        <v>Oprava dvorků u karantény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2"/>
    </row>
    <row r="86" spans="1:90" s="23" customFormat="1" ht="7" customHeight="1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0"/>
      <c r="BE86" s="19"/>
    </row>
    <row r="87" spans="1:90" s="23" customFormat="1" ht="12" customHeight="1">
      <c r="A87" s="19"/>
      <c r="B87" s="20"/>
      <c r="C87" s="14" t="s">
        <v>16</v>
      </c>
      <c r="D87" s="19"/>
      <c r="E87" s="19"/>
      <c r="F87" s="19"/>
      <c r="G87" s="19"/>
      <c r="H87" s="19"/>
      <c r="I87" s="19"/>
      <c r="J87" s="19"/>
      <c r="K87" s="19"/>
      <c r="L87" s="44" t="str">
        <f>IF(K8="","",K8)</f>
        <v>Dvůr Králové nad Labem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4" t="s">
        <v>18</v>
      </c>
      <c r="AJ87" s="19"/>
      <c r="AK87" s="19"/>
      <c r="AL87" s="19"/>
      <c r="AM87" s="192" t="str">
        <f>IF(AN8= "","",AN8)</f>
        <v/>
      </c>
      <c r="AN87" s="192"/>
      <c r="AO87" s="19"/>
      <c r="AP87" s="19"/>
      <c r="AQ87" s="19"/>
      <c r="AR87" s="20"/>
      <c r="BE87" s="19"/>
    </row>
    <row r="88" spans="1:90" s="23" customFormat="1" ht="7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20"/>
      <c r="BE88" s="19"/>
    </row>
    <row r="89" spans="1:90" s="23" customFormat="1" ht="15.15" customHeight="1">
      <c r="A89" s="19"/>
      <c r="B89" s="20"/>
      <c r="C89" s="14" t="s">
        <v>19</v>
      </c>
      <c r="D89" s="19"/>
      <c r="E89" s="19"/>
      <c r="F89" s="19"/>
      <c r="G89" s="19"/>
      <c r="H89" s="19"/>
      <c r="I89" s="19"/>
      <c r="J89" s="19"/>
      <c r="K89" s="19"/>
      <c r="L89" s="39" t="str">
        <f>IF(E11= "","",E11)</f>
        <v>ZOO Dvůr Králové a. s.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4" t="s">
        <v>23</v>
      </c>
      <c r="AJ89" s="19"/>
      <c r="AK89" s="19"/>
      <c r="AL89" s="19"/>
      <c r="AM89" s="193" t="str">
        <f>IF(E17="","",E17)</f>
        <v xml:space="preserve"> </v>
      </c>
      <c r="AN89" s="194"/>
      <c r="AO89" s="194"/>
      <c r="AP89" s="194"/>
      <c r="AQ89" s="19"/>
      <c r="AR89" s="20"/>
      <c r="AS89" s="195" t="s">
        <v>48</v>
      </c>
      <c r="AT89" s="196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19"/>
    </row>
    <row r="90" spans="1:90" s="23" customFormat="1" ht="15.15" customHeight="1">
      <c r="A90" s="19"/>
      <c r="B90" s="20"/>
      <c r="C90" s="14" t="s">
        <v>22</v>
      </c>
      <c r="D90" s="19"/>
      <c r="E90" s="19"/>
      <c r="F90" s="19"/>
      <c r="G90" s="19"/>
      <c r="H90" s="19"/>
      <c r="I90" s="19"/>
      <c r="J90" s="19"/>
      <c r="K90" s="19"/>
      <c r="L90" s="39" t="str">
        <f>IF(E14="","",E14)</f>
        <v/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4" t="s">
        <v>26</v>
      </c>
      <c r="AJ90" s="19"/>
      <c r="AK90" s="19"/>
      <c r="AL90" s="19"/>
      <c r="AM90" s="193" t="str">
        <f>IF(E20="","",E20)</f>
        <v/>
      </c>
      <c r="AN90" s="194"/>
      <c r="AO90" s="194"/>
      <c r="AP90" s="194"/>
      <c r="AQ90" s="19"/>
      <c r="AR90" s="20"/>
      <c r="AS90" s="197"/>
      <c r="AT90" s="198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19"/>
    </row>
    <row r="91" spans="1:90" s="23" customFormat="1" ht="10.75" customHeight="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20"/>
      <c r="AS91" s="197"/>
      <c r="AT91" s="198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19"/>
    </row>
    <row r="92" spans="1:90" s="23" customFormat="1" ht="29.25" customHeight="1">
      <c r="A92" s="19"/>
      <c r="B92" s="20"/>
      <c r="C92" s="185" t="s">
        <v>49</v>
      </c>
      <c r="D92" s="186"/>
      <c r="E92" s="186"/>
      <c r="F92" s="186"/>
      <c r="G92" s="186"/>
      <c r="H92" s="49"/>
      <c r="I92" s="187" t="s">
        <v>50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51</v>
      </c>
      <c r="AH92" s="186"/>
      <c r="AI92" s="186"/>
      <c r="AJ92" s="186"/>
      <c r="AK92" s="186"/>
      <c r="AL92" s="186"/>
      <c r="AM92" s="186"/>
      <c r="AN92" s="187" t="s">
        <v>52</v>
      </c>
      <c r="AO92" s="186"/>
      <c r="AP92" s="189"/>
      <c r="AQ92" s="50" t="s">
        <v>53</v>
      </c>
      <c r="AR92" s="20"/>
      <c r="AS92" s="51" t="s">
        <v>54</v>
      </c>
      <c r="AT92" s="52" t="s">
        <v>55</v>
      </c>
      <c r="AU92" s="52" t="s">
        <v>56</v>
      </c>
      <c r="AV92" s="52" t="s">
        <v>57</v>
      </c>
      <c r="AW92" s="52" t="s">
        <v>58</v>
      </c>
      <c r="AX92" s="52" t="s">
        <v>59</v>
      </c>
      <c r="AY92" s="52" t="s">
        <v>60</v>
      </c>
      <c r="AZ92" s="52" t="s">
        <v>61</v>
      </c>
      <c r="BA92" s="52" t="s">
        <v>62</v>
      </c>
      <c r="BB92" s="52" t="s">
        <v>63</v>
      </c>
      <c r="BC92" s="52" t="s">
        <v>64</v>
      </c>
      <c r="BD92" s="53" t="s">
        <v>65</v>
      </c>
      <c r="BE92" s="19"/>
    </row>
    <row r="93" spans="1:90" s="23" customFormat="1" ht="10.7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20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19"/>
    </row>
    <row r="94" spans="1:90" s="57" customFormat="1" ht="32.4" customHeight="1">
      <c r="B94" s="58"/>
      <c r="C94" s="59" t="s">
        <v>66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1" t="s">
        <v>1</v>
      </c>
      <c r="AR94" s="58"/>
      <c r="AS94" s="62">
        <f>ROUND(AS95,2)</f>
        <v>0</v>
      </c>
      <c r="AT94" s="63">
        <f>ROUND(SUM(AV94:AW94),2)</f>
        <v>0</v>
      </c>
      <c r="AU94" s="64">
        <f>ROUND(AU95,5)</f>
        <v>1084.4675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67</v>
      </c>
      <c r="BT94" s="66" t="s">
        <v>68</v>
      </c>
      <c r="BV94" s="66" t="s">
        <v>69</v>
      </c>
      <c r="BW94" s="66" t="s">
        <v>4</v>
      </c>
      <c r="BX94" s="66" t="s">
        <v>70</v>
      </c>
      <c r="CL94" s="66" t="s">
        <v>1</v>
      </c>
    </row>
    <row r="95" spans="1:90" s="76" customFormat="1" ht="16.5" customHeight="1">
      <c r="A95" s="67" t="s">
        <v>71</v>
      </c>
      <c r="B95" s="68"/>
      <c r="C95" s="69"/>
      <c r="D95" s="181"/>
      <c r="E95" s="181"/>
      <c r="F95" s="181"/>
      <c r="G95" s="181"/>
      <c r="H95" s="181"/>
      <c r="I95" s="70"/>
      <c r="J95" s="181" t="s">
        <v>288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'Oprava dvorků u karantény'!J28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1" t="s">
        <v>72</v>
      </c>
      <c r="AR95" s="68"/>
      <c r="AS95" s="72">
        <v>0</v>
      </c>
      <c r="AT95" s="73">
        <f>ROUND(SUM(AV95:AW95),2)</f>
        <v>0</v>
      </c>
      <c r="AU95" s="74">
        <f>'Oprava dvorků u karantény'!P126</f>
        <v>1084.467504</v>
      </c>
      <c r="AV95" s="73">
        <f>'Oprava dvorků u karantény'!J31</f>
        <v>0</v>
      </c>
      <c r="AW95" s="73">
        <f>'Oprava dvorků u karantény'!J32</f>
        <v>0</v>
      </c>
      <c r="AX95" s="73">
        <f>'Oprava dvorků u karantény'!J33</f>
        <v>0</v>
      </c>
      <c r="AY95" s="73">
        <f>'Oprava dvorků u karantény'!J34</f>
        <v>0</v>
      </c>
      <c r="AZ95" s="73">
        <f>'Oprava dvorků u karantény'!F31</f>
        <v>0</v>
      </c>
      <c r="BA95" s="73">
        <f>'Oprava dvorků u karantény'!F32</f>
        <v>0</v>
      </c>
      <c r="BB95" s="73">
        <f>'Oprava dvorků u karantény'!F33</f>
        <v>0</v>
      </c>
      <c r="BC95" s="73">
        <f>'Oprava dvorků u karantény'!F34</f>
        <v>0</v>
      </c>
      <c r="BD95" s="75">
        <f>'Oprava dvorků u karantény'!F35</f>
        <v>0</v>
      </c>
      <c r="BT95" s="77" t="s">
        <v>73</v>
      </c>
      <c r="BU95" s="77" t="s">
        <v>74</v>
      </c>
      <c r="BV95" s="77" t="s">
        <v>69</v>
      </c>
      <c r="BW95" s="77" t="s">
        <v>4</v>
      </c>
      <c r="BX95" s="77" t="s">
        <v>70</v>
      </c>
      <c r="CL95" s="77" t="s">
        <v>1</v>
      </c>
    </row>
    <row r="96" spans="1:90" s="23" customFormat="1" ht="30" customHeight="1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20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pans="1:57" s="23" customFormat="1" ht="7" customHeight="1">
      <c r="A97" s="19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0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s="2" customFormat="1"/>
    <row r="99" spans="1:57" s="2" customFormat="1"/>
    <row r="100" spans="1:57" s="2" customFormat="1"/>
    <row r="101" spans="1:57" s="2" customFormat="1"/>
    <row r="102" spans="1:57" s="2" customFormat="1"/>
    <row r="103" spans="1:57" s="2" customFormat="1"/>
    <row r="104" spans="1:57" s="2" customFormat="1"/>
    <row r="105" spans="1:57" s="2" customFormat="1"/>
    <row r="106" spans="1:57" s="2" customFormat="1"/>
    <row r="107" spans="1:57" s="2" customFormat="1"/>
    <row r="108" spans="1:57" s="2" customFormat="1"/>
    <row r="109" spans="1:57" s="2" customFormat="1"/>
    <row r="110" spans="1:57" s="2" customFormat="1"/>
    <row r="111" spans="1:57" s="2" customFormat="1"/>
    <row r="112" spans="1:57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</sheetData>
  <sheetProtection password="D62F" sheet="1" objects="1" scenarios="1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  <mergeCell ref="AM10:AN10"/>
    <mergeCell ref="E14:M14"/>
  </mergeCells>
  <hyperlinks>
    <hyperlink ref="A95" location="'593 - Oprava výběhu pro z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5"/>
  <sheetViews>
    <sheetView showGridLines="0" topLeftCell="A126" workbookViewId="0">
      <selection activeCell="H169" sqref="H169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2" customFormat="1"/>
    <row r="2" spans="1:46" s="2" customFormat="1" ht="37" customHeight="1">
      <c r="L2" s="184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6" t="s">
        <v>4</v>
      </c>
    </row>
    <row r="3" spans="1:46" s="2" customFormat="1" ht="7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75</v>
      </c>
    </row>
    <row r="4" spans="1:46" s="2" customFormat="1" ht="25" customHeight="1">
      <c r="B4" s="9"/>
      <c r="D4" s="10" t="s">
        <v>76</v>
      </c>
      <c r="L4" s="9"/>
      <c r="M4" s="79" t="s">
        <v>10</v>
      </c>
      <c r="AT4" s="6" t="s">
        <v>3</v>
      </c>
    </row>
    <row r="5" spans="1:46" s="2" customFormat="1" ht="7" customHeight="1">
      <c r="B5" s="9"/>
      <c r="L5" s="9"/>
    </row>
    <row r="6" spans="1:46" s="23" customFormat="1" ht="12" customHeight="1">
      <c r="A6" s="19"/>
      <c r="B6" s="20"/>
      <c r="C6" s="19"/>
      <c r="D6" s="14" t="s">
        <v>13</v>
      </c>
      <c r="E6" s="19"/>
      <c r="F6" s="19"/>
      <c r="G6" s="19"/>
      <c r="H6" s="19"/>
      <c r="I6" s="19"/>
      <c r="J6" s="19"/>
      <c r="K6" s="19"/>
      <c r="L6" s="30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46" s="23" customFormat="1" ht="16.5" customHeight="1">
      <c r="A7" s="19"/>
      <c r="B7" s="20"/>
      <c r="C7" s="19"/>
      <c r="D7" s="19"/>
      <c r="E7" s="190" t="s">
        <v>288</v>
      </c>
      <c r="F7" s="203"/>
      <c r="G7" s="203"/>
      <c r="H7" s="203"/>
      <c r="I7" s="19"/>
      <c r="J7" s="19"/>
      <c r="K7" s="19"/>
      <c r="L7" s="3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46" s="23" customFormat="1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2" customHeight="1">
      <c r="A9" s="19"/>
      <c r="B9" s="20"/>
      <c r="C9" s="19"/>
      <c r="D9" s="14" t="s">
        <v>14</v>
      </c>
      <c r="E9" s="19"/>
      <c r="F9" s="15" t="s">
        <v>1</v>
      </c>
      <c r="G9" s="19"/>
      <c r="H9" s="19"/>
      <c r="I9" s="14" t="s">
        <v>15</v>
      </c>
      <c r="J9" s="15" t="s">
        <v>1</v>
      </c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 ht="12" customHeight="1">
      <c r="A10" s="19"/>
      <c r="B10" s="20"/>
      <c r="C10" s="19"/>
      <c r="D10" s="14" t="s">
        <v>16</v>
      </c>
      <c r="E10" s="19"/>
      <c r="F10" s="15" t="s">
        <v>17</v>
      </c>
      <c r="G10" s="19"/>
      <c r="H10" s="19"/>
      <c r="I10" s="14" t="s">
        <v>18</v>
      </c>
      <c r="J10" s="80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0.75" customHeight="1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4" t="s">
        <v>19</v>
      </c>
      <c r="E12" s="19"/>
      <c r="F12" s="19"/>
      <c r="G12" s="19"/>
      <c r="H12" s="19"/>
      <c r="I12" s="14" t="s">
        <v>20</v>
      </c>
      <c r="J12" s="15">
        <v>27478246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8" customHeight="1">
      <c r="A13" s="19"/>
      <c r="B13" s="20"/>
      <c r="C13" s="19"/>
      <c r="D13" s="19"/>
      <c r="E13" s="15" t="s">
        <v>289</v>
      </c>
      <c r="F13" s="19"/>
      <c r="G13" s="19"/>
      <c r="H13" s="19"/>
      <c r="I13" s="14" t="s">
        <v>21</v>
      </c>
      <c r="J13" s="15" t="s">
        <v>290</v>
      </c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7" customHeight="1">
      <c r="A14" s="19"/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2" customHeight="1">
      <c r="A15" s="19"/>
      <c r="B15" s="20"/>
      <c r="C15" s="19"/>
      <c r="D15" s="14" t="s">
        <v>22</v>
      </c>
      <c r="E15" s="19"/>
      <c r="F15" s="19"/>
      <c r="G15" s="19"/>
      <c r="H15" s="19"/>
      <c r="I15" s="14" t="s">
        <v>20</v>
      </c>
      <c r="J15" s="78" t="s">
        <v>1</v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18" customHeight="1">
      <c r="A16" s="19"/>
      <c r="B16" s="20"/>
      <c r="C16" s="19"/>
      <c r="D16" s="19"/>
      <c r="E16" s="174"/>
      <c r="F16" s="204"/>
      <c r="G16" s="19"/>
      <c r="H16" s="19"/>
      <c r="I16" s="14" t="s">
        <v>21</v>
      </c>
      <c r="J16" s="78" t="s">
        <v>1</v>
      </c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7" customHeight="1">
      <c r="A17" s="19"/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2" customHeight="1">
      <c r="A18" s="19"/>
      <c r="B18" s="20"/>
      <c r="C18" s="19"/>
      <c r="D18" s="14" t="s">
        <v>23</v>
      </c>
      <c r="E18" s="19"/>
      <c r="F18" s="19"/>
      <c r="G18" s="19"/>
      <c r="H18" s="19"/>
      <c r="I18" s="14" t="s">
        <v>20</v>
      </c>
      <c r="J18" s="15" t="str">
        <f>IF('Rekapitulace stavby'!AN16="","",'Rekapitulace stavby'!AN16)</f>
        <v/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18" customHeight="1">
      <c r="A19" s="19"/>
      <c r="B19" s="20"/>
      <c r="C19" s="19"/>
      <c r="D19" s="19"/>
      <c r="E19" s="15" t="str">
        <f>IF('Rekapitulace stavby'!E17="","",'Rekapitulace stavby'!E17)</f>
        <v xml:space="preserve"> </v>
      </c>
      <c r="F19" s="19"/>
      <c r="G19" s="19"/>
      <c r="H19" s="19"/>
      <c r="I19" s="14" t="s">
        <v>21</v>
      </c>
      <c r="J19" s="15" t="str">
        <f>IF('Rekapitulace stavby'!AN17="","",'Rekapitulace stavby'!AN17)</f>
        <v/>
      </c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7" customHeight="1">
      <c r="A20" s="19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2" customHeight="1">
      <c r="A21" s="19"/>
      <c r="B21" s="20"/>
      <c r="C21" s="19"/>
      <c r="D21" s="14" t="s">
        <v>26</v>
      </c>
      <c r="E21" s="19"/>
      <c r="F21" s="19"/>
      <c r="G21" s="19"/>
      <c r="H21" s="19"/>
      <c r="I21" s="14" t="s">
        <v>20</v>
      </c>
      <c r="J21" s="15" t="s">
        <v>1</v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18" customHeight="1">
      <c r="A22" s="19"/>
      <c r="B22" s="20"/>
      <c r="C22" s="19"/>
      <c r="D22" s="19"/>
      <c r="E22" s="15"/>
      <c r="F22" s="19"/>
      <c r="G22" s="19"/>
      <c r="H22" s="19"/>
      <c r="I22" s="14" t="s">
        <v>21</v>
      </c>
      <c r="J22" s="15" t="s">
        <v>1</v>
      </c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7" customHeight="1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2" customHeight="1">
      <c r="A24" s="19"/>
      <c r="B24" s="20"/>
      <c r="C24" s="19"/>
      <c r="D24" s="14" t="s">
        <v>27</v>
      </c>
      <c r="E24" s="19"/>
      <c r="F24" s="19"/>
      <c r="G24" s="19"/>
      <c r="H24" s="19"/>
      <c r="I24" s="19"/>
      <c r="J24" s="19"/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84" customFormat="1" ht="16.5" customHeight="1">
      <c r="A25" s="81"/>
      <c r="B25" s="82"/>
      <c r="C25" s="81"/>
      <c r="D25" s="81"/>
      <c r="E25" s="168" t="s">
        <v>1</v>
      </c>
      <c r="F25" s="168"/>
      <c r="G25" s="168"/>
      <c r="H25" s="168"/>
      <c r="I25" s="81"/>
      <c r="J25" s="81"/>
      <c r="K25" s="81"/>
      <c r="L25" s="83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s="23" customFormat="1" ht="7" customHeight="1">
      <c r="A26" s="19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23" customFormat="1" ht="7" customHeight="1">
      <c r="A27" s="19"/>
      <c r="B27" s="20"/>
      <c r="C27" s="19"/>
      <c r="D27" s="55"/>
      <c r="E27" s="55"/>
      <c r="F27" s="55"/>
      <c r="G27" s="55"/>
      <c r="H27" s="55"/>
      <c r="I27" s="55"/>
      <c r="J27" s="55"/>
      <c r="K27" s="55"/>
      <c r="L27" s="30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23" customFormat="1" ht="25.4" customHeight="1">
      <c r="A28" s="19"/>
      <c r="B28" s="20"/>
      <c r="C28" s="19"/>
      <c r="D28" s="85" t="s">
        <v>28</v>
      </c>
      <c r="E28" s="19"/>
      <c r="F28" s="19"/>
      <c r="G28" s="19"/>
      <c r="H28" s="19"/>
      <c r="I28" s="19"/>
      <c r="J28" s="86">
        <f>ROUND(J126, 2)</f>
        <v>0</v>
      </c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7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14.4" customHeight="1">
      <c r="A30" s="19"/>
      <c r="B30" s="20"/>
      <c r="C30" s="19"/>
      <c r="D30" s="19"/>
      <c r="E30" s="19"/>
      <c r="F30" s="87" t="s">
        <v>30</v>
      </c>
      <c r="G30" s="19"/>
      <c r="H30" s="19"/>
      <c r="I30" s="87" t="s">
        <v>29</v>
      </c>
      <c r="J30" s="87" t="s">
        <v>31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14.4" customHeight="1">
      <c r="A31" s="19"/>
      <c r="B31" s="20"/>
      <c r="C31" s="19"/>
      <c r="D31" s="88" t="s">
        <v>32</v>
      </c>
      <c r="E31" s="14" t="s">
        <v>33</v>
      </c>
      <c r="F31" s="89">
        <f>ROUND((SUM(BE126:BE187)),  2)</f>
        <v>0</v>
      </c>
      <c r="G31" s="19"/>
      <c r="H31" s="19"/>
      <c r="I31" s="90">
        <v>0.21</v>
      </c>
      <c r="J31" s="89">
        <f>ROUND(((SUM(BE126:BE187))*I31),  2)</f>
        <v>0</v>
      </c>
      <c r="K31" s="19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" customHeight="1">
      <c r="A32" s="19"/>
      <c r="B32" s="20"/>
      <c r="C32" s="19"/>
      <c r="D32" s="19"/>
      <c r="E32" s="14" t="s">
        <v>34</v>
      </c>
      <c r="F32" s="89">
        <f>ROUND((SUM(BF126:BF187)),  2)</f>
        <v>0</v>
      </c>
      <c r="G32" s="19"/>
      <c r="H32" s="19"/>
      <c r="I32" s="90">
        <v>0.12</v>
      </c>
      <c r="J32" s="89">
        <f>ROUND(((SUM(BF126:BF187))*I32),  2)</f>
        <v>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" hidden="1" customHeight="1">
      <c r="A33" s="19"/>
      <c r="B33" s="20"/>
      <c r="C33" s="19"/>
      <c r="D33" s="19"/>
      <c r="E33" s="14" t="s">
        <v>35</v>
      </c>
      <c r="F33" s="89">
        <f>ROUND((SUM(BG126:BG187)),  2)</f>
        <v>0</v>
      </c>
      <c r="G33" s="19"/>
      <c r="H33" s="19"/>
      <c r="I33" s="90">
        <v>0.21</v>
      </c>
      <c r="J33" s="89">
        <f>0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" hidden="1" customHeight="1">
      <c r="A34" s="19"/>
      <c r="B34" s="20"/>
      <c r="C34" s="19"/>
      <c r="D34" s="19"/>
      <c r="E34" s="14" t="s">
        <v>36</v>
      </c>
      <c r="F34" s="89">
        <f>ROUND((SUM(BH126:BH187)),  2)</f>
        <v>0</v>
      </c>
      <c r="G34" s="19"/>
      <c r="H34" s="19"/>
      <c r="I34" s="90">
        <v>0.12</v>
      </c>
      <c r="J34" s="89">
        <f>0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" hidden="1" customHeight="1">
      <c r="A35" s="19"/>
      <c r="B35" s="20"/>
      <c r="C35" s="19"/>
      <c r="D35" s="19"/>
      <c r="E35" s="14" t="s">
        <v>37</v>
      </c>
      <c r="F35" s="89">
        <f>ROUND((SUM(BI126:BI187)),  2)</f>
        <v>0</v>
      </c>
      <c r="G35" s="19"/>
      <c r="H35" s="19"/>
      <c r="I35" s="90">
        <v>0</v>
      </c>
      <c r="J35" s="89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7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25.4" customHeight="1">
      <c r="A37" s="19"/>
      <c r="B37" s="20"/>
      <c r="C37" s="91"/>
      <c r="D37" s="92" t="s">
        <v>38</v>
      </c>
      <c r="E37" s="49"/>
      <c r="F37" s="49"/>
      <c r="G37" s="93" t="s">
        <v>39</v>
      </c>
      <c r="H37" s="94" t="s">
        <v>40</v>
      </c>
      <c r="I37" s="49"/>
      <c r="J37" s="95">
        <f>SUM(J28:J35)</f>
        <v>0</v>
      </c>
      <c r="K37" s="96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14.4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" customFormat="1" ht="14.4" customHeight="1">
      <c r="B39" s="9"/>
      <c r="L39" s="9"/>
    </row>
    <row r="40" spans="1:31" s="2" customFormat="1" ht="14.4" customHeight="1">
      <c r="B40" s="9"/>
      <c r="L40" s="9"/>
    </row>
    <row r="41" spans="1:31" s="2" customFormat="1" ht="14.4" customHeight="1">
      <c r="B41" s="9"/>
      <c r="L41" s="9"/>
    </row>
    <row r="42" spans="1:31" s="2" customFormat="1" ht="14.4" customHeight="1">
      <c r="B42" s="9"/>
      <c r="L42" s="9"/>
    </row>
    <row r="43" spans="1:31" s="2" customFormat="1" ht="14.4" customHeight="1">
      <c r="B43" s="9"/>
      <c r="L43" s="9"/>
    </row>
    <row r="44" spans="1:31" s="2" customFormat="1" ht="14.4" customHeight="1">
      <c r="B44" s="9"/>
      <c r="L44" s="9"/>
    </row>
    <row r="45" spans="1:31" s="2" customFormat="1" ht="14.4" customHeight="1">
      <c r="B45" s="9"/>
      <c r="L45" s="9"/>
    </row>
    <row r="46" spans="1:31" s="2" customFormat="1" ht="14.4" customHeight="1">
      <c r="B46" s="9"/>
      <c r="L46" s="9"/>
    </row>
    <row r="47" spans="1:31" s="2" customFormat="1" ht="14.4" customHeight="1">
      <c r="B47" s="9"/>
      <c r="L47" s="9"/>
    </row>
    <row r="48" spans="1:31" s="2" customFormat="1" ht="14.4" customHeight="1">
      <c r="B48" s="9"/>
      <c r="L48" s="9"/>
    </row>
    <row r="49" spans="1:31" s="2" customFormat="1" ht="14.4" customHeight="1">
      <c r="B49" s="9"/>
      <c r="L49" s="9"/>
    </row>
    <row r="50" spans="1:31" s="23" customFormat="1" ht="14.4" customHeight="1">
      <c r="B50" s="30"/>
      <c r="D50" s="31" t="s">
        <v>41</v>
      </c>
      <c r="E50" s="32"/>
      <c r="F50" s="32"/>
      <c r="G50" s="31" t="s">
        <v>42</v>
      </c>
      <c r="H50" s="32"/>
      <c r="I50" s="32"/>
      <c r="J50" s="32"/>
      <c r="K50" s="32"/>
      <c r="L50" s="30"/>
    </row>
    <row r="51" spans="1:31" s="2" customFormat="1">
      <c r="B51" s="9"/>
      <c r="L51" s="9"/>
    </row>
    <row r="52" spans="1:31" s="2" customFormat="1">
      <c r="B52" s="9"/>
      <c r="L52" s="9"/>
    </row>
    <row r="53" spans="1:31" s="2" customFormat="1">
      <c r="B53" s="9"/>
      <c r="L53" s="9"/>
    </row>
    <row r="54" spans="1:31" s="2" customFormat="1">
      <c r="B54" s="9"/>
      <c r="L54" s="9"/>
    </row>
    <row r="55" spans="1:31" s="2" customFormat="1">
      <c r="B55" s="9"/>
      <c r="L55" s="9"/>
    </row>
    <row r="56" spans="1:31" s="2" customFormat="1">
      <c r="B56" s="9"/>
      <c r="L56" s="9"/>
    </row>
    <row r="57" spans="1:31" s="2" customFormat="1">
      <c r="B57" s="9"/>
      <c r="L57" s="9"/>
    </row>
    <row r="58" spans="1:31" s="2" customFormat="1">
      <c r="B58" s="9"/>
      <c r="L58" s="9"/>
    </row>
    <row r="59" spans="1:31" s="2" customFormat="1">
      <c r="B59" s="9"/>
      <c r="L59" s="9"/>
    </row>
    <row r="60" spans="1:31" s="2" customFormat="1">
      <c r="B60" s="9"/>
      <c r="L60" s="9"/>
    </row>
    <row r="61" spans="1:31" s="23" customFormat="1" ht="12.5">
      <c r="A61" s="19"/>
      <c r="B61" s="20"/>
      <c r="C61" s="19"/>
      <c r="D61" s="33" t="s">
        <v>43</v>
      </c>
      <c r="E61" s="22"/>
      <c r="F61" s="97" t="s">
        <v>44</v>
      </c>
      <c r="G61" s="33" t="s">
        <v>43</v>
      </c>
      <c r="H61" s="22"/>
      <c r="I61" s="22"/>
      <c r="J61" s="98" t="s">
        <v>44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s="2" customFormat="1">
      <c r="B62" s="9"/>
      <c r="L62" s="9"/>
    </row>
    <row r="63" spans="1:31" s="2" customFormat="1">
      <c r="B63" s="9"/>
      <c r="L63" s="9"/>
    </row>
    <row r="64" spans="1:31" s="2" customFormat="1">
      <c r="B64" s="9"/>
      <c r="L64" s="9"/>
    </row>
    <row r="65" spans="1:31" s="23" customFormat="1" ht="13">
      <c r="A65" s="19"/>
      <c r="B65" s="20"/>
      <c r="C65" s="19"/>
      <c r="D65" s="31" t="s">
        <v>45</v>
      </c>
      <c r="E65" s="34"/>
      <c r="F65" s="34"/>
      <c r="G65" s="31" t="s">
        <v>46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s="2" customFormat="1">
      <c r="B66" s="9"/>
      <c r="L66" s="9"/>
    </row>
    <row r="67" spans="1:31" s="2" customFormat="1">
      <c r="B67" s="9"/>
      <c r="L67" s="9"/>
    </row>
    <row r="68" spans="1:31" s="2" customFormat="1">
      <c r="B68" s="9"/>
      <c r="L68" s="9"/>
    </row>
    <row r="69" spans="1:31" s="2" customFormat="1">
      <c r="B69" s="9"/>
      <c r="L69" s="9"/>
    </row>
    <row r="70" spans="1:31" s="2" customFormat="1">
      <c r="B70" s="9"/>
      <c r="L70" s="9"/>
    </row>
    <row r="71" spans="1:31" s="2" customFormat="1">
      <c r="B71" s="9"/>
      <c r="L71" s="9"/>
    </row>
    <row r="72" spans="1:31" s="2" customFormat="1">
      <c r="B72" s="9"/>
      <c r="L72" s="9"/>
    </row>
    <row r="73" spans="1:31" s="2" customFormat="1">
      <c r="B73" s="9"/>
      <c r="L73" s="9"/>
    </row>
    <row r="74" spans="1:31" s="2" customFormat="1">
      <c r="B74" s="9"/>
      <c r="L74" s="9"/>
    </row>
    <row r="75" spans="1:31" s="2" customFormat="1">
      <c r="B75" s="9"/>
      <c r="L75" s="9"/>
    </row>
    <row r="76" spans="1:31" s="23" customFormat="1" ht="12.5">
      <c r="A76" s="19"/>
      <c r="B76" s="20"/>
      <c r="C76" s="19"/>
      <c r="D76" s="33" t="s">
        <v>43</v>
      </c>
      <c r="E76" s="22"/>
      <c r="F76" s="97" t="s">
        <v>44</v>
      </c>
      <c r="G76" s="33" t="s">
        <v>43</v>
      </c>
      <c r="H76" s="22"/>
      <c r="I76" s="22"/>
      <c r="J76" s="98" t="s">
        <v>44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s="2" customFormat="1"/>
    <row r="79" spans="1:31" s="2" customFormat="1"/>
    <row r="80" spans="1:31" s="2" customFormat="1"/>
    <row r="81" spans="1:47" s="23" customFormat="1" ht="7" hidden="1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5" hidden="1" customHeight="1">
      <c r="A82" s="19"/>
      <c r="B82" s="20"/>
      <c r="C82" s="10" t="s">
        <v>77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7" hidden="1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hidden="1" customHeight="1">
      <c r="A84" s="19"/>
      <c r="B84" s="20"/>
      <c r="C84" s="14" t="s">
        <v>13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hidden="1" customHeight="1">
      <c r="A85" s="19"/>
      <c r="B85" s="20"/>
      <c r="C85" s="19"/>
      <c r="D85" s="19"/>
      <c r="E85" s="190" t="str">
        <f>E7</f>
        <v>Oprava dvorků u karantény</v>
      </c>
      <c r="F85" s="203"/>
      <c r="G85" s="203"/>
      <c r="H85" s="203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7" hidden="1" customHeight="1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2" hidden="1" customHeight="1">
      <c r="A87" s="19"/>
      <c r="B87" s="20"/>
      <c r="C87" s="14" t="s">
        <v>16</v>
      </c>
      <c r="D87" s="19"/>
      <c r="E87" s="19"/>
      <c r="F87" s="15" t="str">
        <f>F10</f>
        <v>Dvůr Králové nad Labem</v>
      </c>
      <c r="G87" s="19"/>
      <c r="H87" s="19"/>
      <c r="I87" s="14" t="s">
        <v>18</v>
      </c>
      <c r="J87" s="80" t="str">
        <f>IF(J10="","",J10)</f>
        <v/>
      </c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7" hidden="1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5.15" hidden="1" customHeight="1">
      <c r="A89" s="19"/>
      <c r="B89" s="20"/>
      <c r="C89" s="14" t="s">
        <v>19</v>
      </c>
      <c r="D89" s="19"/>
      <c r="E89" s="19"/>
      <c r="F89" s="15" t="str">
        <f>E13</f>
        <v>ZOO Dvůr Králové a. s.</v>
      </c>
      <c r="G89" s="19"/>
      <c r="H89" s="19"/>
      <c r="I89" s="14" t="s">
        <v>23</v>
      </c>
      <c r="J89" s="99" t="str">
        <f>E19</f>
        <v xml:space="preserve"> 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15.15" hidden="1" customHeight="1">
      <c r="A90" s="19"/>
      <c r="B90" s="20"/>
      <c r="C90" s="14" t="s">
        <v>22</v>
      </c>
      <c r="D90" s="19"/>
      <c r="E90" s="19"/>
      <c r="F90" s="15" t="str">
        <f>IF(E16="","",E16)</f>
        <v/>
      </c>
      <c r="G90" s="19"/>
      <c r="H90" s="19"/>
      <c r="I90" s="14" t="s">
        <v>26</v>
      </c>
      <c r="J90" s="99">
        <f>E22</f>
        <v>0</v>
      </c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10.25" hidden="1" customHeight="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29.25" hidden="1" customHeight="1">
      <c r="A92" s="19"/>
      <c r="B92" s="20"/>
      <c r="C92" s="100" t="s">
        <v>78</v>
      </c>
      <c r="D92" s="91"/>
      <c r="E92" s="91"/>
      <c r="F92" s="91"/>
      <c r="G92" s="91"/>
      <c r="H92" s="91"/>
      <c r="I92" s="91"/>
      <c r="J92" s="101" t="s">
        <v>79</v>
      </c>
      <c r="K92" s="91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25" hidden="1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2.75" hidden="1" customHeight="1">
      <c r="A94" s="19"/>
      <c r="B94" s="20"/>
      <c r="C94" s="102" t="s">
        <v>80</v>
      </c>
      <c r="D94" s="19"/>
      <c r="E94" s="19"/>
      <c r="F94" s="19"/>
      <c r="G94" s="19"/>
      <c r="H94" s="19"/>
      <c r="I94" s="19"/>
      <c r="J94" s="86">
        <f>J126</f>
        <v>0</v>
      </c>
      <c r="K94" s="19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U94" s="6" t="s">
        <v>81</v>
      </c>
    </row>
    <row r="95" spans="1:47" s="103" customFormat="1" ht="25" hidden="1" customHeight="1">
      <c r="B95" s="104"/>
      <c r="D95" s="105" t="s">
        <v>82</v>
      </c>
      <c r="E95" s="106"/>
      <c r="F95" s="106"/>
      <c r="G95" s="106"/>
      <c r="H95" s="106"/>
      <c r="I95" s="106"/>
      <c r="J95" s="107">
        <f>J127</f>
        <v>0</v>
      </c>
      <c r="L95" s="104"/>
    </row>
    <row r="96" spans="1:47" s="108" customFormat="1" ht="19.899999999999999" hidden="1" customHeight="1">
      <c r="B96" s="109"/>
      <c r="D96" s="110" t="s">
        <v>83</v>
      </c>
      <c r="E96" s="111"/>
      <c r="F96" s="111"/>
      <c r="G96" s="111"/>
      <c r="H96" s="111"/>
      <c r="I96" s="111"/>
      <c r="J96" s="112">
        <f>J128</f>
        <v>0</v>
      </c>
      <c r="L96" s="109"/>
    </row>
    <row r="97" spans="1:31" s="108" customFormat="1" ht="19.899999999999999" hidden="1" customHeight="1">
      <c r="B97" s="109"/>
      <c r="D97" s="110" t="s">
        <v>84</v>
      </c>
      <c r="E97" s="111"/>
      <c r="F97" s="111"/>
      <c r="G97" s="111"/>
      <c r="H97" s="111"/>
      <c r="I97" s="111"/>
      <c r="J97" s="112">
        <f>J137</f>
        <v>0</v>
      </c>
      <c r="L97" s="109"/>
    </row>
    <row r="98" spans="1:31" s="108" customFormat="1" ht="19.899999999999999" hidden="1" customHeight="1">
      <c r="B98" s="109"/>
      <c r="D98" s="110" t="s">
        <v>85</v>
      </c>
      <c r="E98" s="111"/>
      <c r="F98" s="111"/>
      <c r="G98" s="111"/>
      <c r="H98" s="111"/>
      <c r="I98" s="111"/>
      <c r="J98" s="112">
        <f>J139</f>
        <v>0</v>
      </c>
      <c r="L98" s="109"/>
    </row>
    <row r="99" spans="1:31" s="108" customFormat="1" ht="19.899999999999999" hidden="1" customHeight="1">
      <c r="B99" s="109"/>
      <c r="D99" s="110" t="s">
        <v>86</v>
      </c>
      <c r="E99" s="111"/>
      <c r="F99" s="111"/>
      <c r="G99" s="111"/>
      <c r="H99" s="111"/>
      <c r="I99" s="111"/>
      <c r="J99" s="112">
        <f>J154</f>
        <v>0</v>
      </c>
      <c r="L99" s="109"/>
    </row>
    <row r="100" spans="1:31" s="108" customFormat="1" ht="19.899999999999999" hidden="1" customHeight="1">
      <c r="B100" s="109"/>
      <c r="D100" s="110" t="s">
        <v>87</v>
      </c>
      <c r="E100" s="111"/>
      <c r="F100" s="111"/>
      <c r="G100" s="111"/>
      <c r="H100" s="111"/>
      <c r="I100" s="111"/>
      <c r="J100" s="112">
        <f>J157</f>
        <v>0</v>
      </c>
      <c r="L100" s="109"/>
    </row>
    <row r="101" spans="1:31" s="108" customFormat="1" ht="19.899999999999999" hidden="1" customHeight="1">
      <c r="B101" s="109"/>
      <c r="D101" s="110" t="s">
        <v>88</v>
      </c>
      <c r="E101" s="111"/>
      <c r="F101" s="111"/>
      <c r="G101" s="111"/>
      <c r="H101" s="111"/>
      <c r="I101" s="111"/>
      <c r="J101" s="112">
        <f>J159</f>
        <v>0</v>
      </c>
      <c r="L101" s="109"/>
    </row>
    <row r="102" spans="1:31" s="108" customFormat="1" ht="19.899999999999999" hidden="1" customHeight="1">
      <c r="B102" s="109"/>
      <c r="D102" s="110" t="s">
        <v>89</v>
      </c>
      <c r="E102" s="111"/>
      <c r="F102" s="111"/>
      <c r="G102" s="111"/>
      <c r="H102" s="111"/>
      <c r="I102" s="111"/>
      <c r="J102" s="112">
        <f>J166</f>
        <v>0</v>
      </c>
      <c r="L102" s="109"/>
    </row>
    <row r="103" spans="1:31" s="108" customFormat="1" ht="19.899999999999999" hidden="1" customHeight="1">
      <c r="B103" s="109"/>
      <c r="D103" s="110" t="s">
        <v>90</v>
      </c>
      <c r="E103" s="111"/>
      <c r="F103" s="111"/>
      <c r="G103" s="111"/>
      <c r="H103" s="111"/>
      <c r="I103" s="111"/>
      <c r="J103" s="112">
        <f>J171</f>
        <v>0</v>
      </c>
      <c r="L103" s="109"/>
    </row>
    <row r="104" spans="1:31" s="103" customFormat="1" ht="25" hidden="1" customHeight="1">
      <c r="B104" s="104"/>
      <c r="D104" s="105" t="s">
        <v>91</v>
      </c>
      <c r="E104" s="106"/>
      <c r="F104" s="106"/>
      <c r="G104" s="106"/>
      <c r="H104" s="106"/>
      <c r="I104" s="106"/>
      <c r="J104" s="107">
        <f>J173</f>
        <v>0</v>
      </c>
      <c r="L104" s="104"/>
    </row>
    <row r="105" spans="1:31" s="108" customFormat="1" ht="19.899999999999999" hidden="1" customHeight="1">
      <c r="B105" s="109"/>
      <c r="D105" s="110" t="s">
        <v>92</v>
      </c>
      <c r="E105" s="111"/>
      <c r="F105" s="111"/>
      <c r="G105" s="111"/>
      <c r="H105" s="111"/>
      <c r="I105" s="111"/>
      <c r="J105" s="112">
        <f>J174</f>
        <v>0</v>
      </c>
      <c r="L105" s="109"/>
    </row>
    <row r="106" spans="1:31" s="108" customFormat="1" ht="19.899999999999999" hidden="1" customHeight="1">
      <c r="B106" s="109"/>
      <c r="D106" s="110" t="s">
        <v>93</v>
      </c>
      <c r="E106" s="111"/>
      <c r="F106" s="111"/>
      <c r="G106" s="111"/>
      <c r="H106" s="111"/>
      <c r="I106" s="111"/>
      <c r="J106" s="112">
        <f>J177</f>
        <v>0</v>
      </c>
      <c r="L106" s="109"/>
    </row>
    <row r="107" spans="1:31" s="108" customFormat="1" ht="19.899999999999999" hidden="1" customHeight="1">
      <c r="B107" s="109"/>
      <c r="D107" s="110" t="s">
        <v>94</v>
      </c>
      <c r="E107" s="111"/>
      <c r="F107" s="111"/>
      <c r="G107" s="111"/>
      <c r="H107" s="111"/>
      <c r="I107" s="111"/>
      <c r="J107" s="112">
        <f>J181</f>
        <v>0</v>
      </c>
      <c r="L107" s="109"/>
    </row>
    <row r="108" spans="1:31" s="108" customFormat="1" ht="19.899999999999999" hidden="1" customHeight="1">
      <c r="B108" s="109"/>
      <c r="D108" s="110" t="s">
        <v>95</v>
      </c>
      <c r="E108" s="111"/>
      <c r="F108" s="111"/>
      <c r="G108" s="111"/>
      <c r="H108" s="111"/>
      <c r="I108" s="111"/>
      <c r="J108" s="112">
        <f>J184</f>
        <v>0</v>
      </c>
      <c r="L108" s="109"/>
    </row>
    <row r="109" spans="1:31" s="23" customFormat="1" ht="21.75" hidden="1" customHeight="1">
      <c r="A109" s="19"/>
      <c r="B109" s="20"/>
      <c r="C109" s="19"/>
      <c r="D109" s="19"/>
      <c r="E109" s="19"/>
      <c r="F109" s="19"/>
      <c r="G109" s="19"/>
      <c r="H109" s="19"/>
      <c r="I109" s="19"/>
      <c r="J109" s="19"/>
      <c r="K109" s="19"/>
      <c r="L109" s="3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23" customFormat="1" ht="7" hidden="1" customHeight="1">
      <c r="A110" s="19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" customFormat="1" hidden="1"/>
    <row r="112" spans="1:31" s="2" customFormat="1" hidden="1"/>
    <row r="113" spans="1:63" s="2" customFormat="1" hidden="1"/>
    <row r="114" spans="1:63" s="23" customFormat="1" ht="7" customHeight="1">
      <c r="A114" s="19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3" s="23" customFormat="1" ht="25" customHeight="1">
      <c r="A115" s="19"/>
      <c r="B115" s="20"/>
      <c r="C115" s="10" t="s">
        <v>96</v>
      </c>
      <c r="D115" s="19"/>
      <c r="E115" s="19"/>
      <c r="F115" s="19"/>
      <c r="G115" s="19"/>
      <c r="H115" s="19"/>
      <c r="I115" s="19"/>
      <c r="J115" s="19"/>
      <c r="K115" s="19"/>
      <c r="L115" s="3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3" s="23" customFormat="1" ht="7" customHeight="1">
      <c r="A116" s="19"/>
      <c r="B116" s="20"/>
      <c r="C116" s="19"/>
      <c r="D116" s="19"/>
      <c r="E116" s="19"/>
      <c r="F116" s="19"/>
      <c r="G116" s="19"/>
      <c r="H116" s="19"/>
      <c r="I116" s="19"/>
      <c r="J116" s="19"/>
      <c r="K116" s="19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3" s="23" customFormat="1" ht="12" customHeight="1">
      <c r="A117" s="19"/>
      <c r="B117" s="20"/>
      <c r="C117" s="14" t="s">
        <v>13</v>
      </c>
      <c r="D117" s="19"/>
      <c r="E117" s="19"/>
      <c r="F117" s="19"/>
      <c r="G117" s="19"/>
      <c r="H117" s="19"/>
      <c r="I117" s="19"/>
      <c r="J117" s="19"/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3" s="23" customFormat="1" ht="16.5" customHeight="1">
      <c r="A118" s="19"/>
      <c r="B118" s="20"/>
      <c r="C118" s="19"/>
      <c r="D118" s="19"/>
      <c r="E118" s="190" t="str">
        <f>E7</f>
        <v>Oprava dvorků u karantény</v>
      </c>
      <c r="F118" s="203"/>
      <c r="G118" s="203"/>
      <c r="H118" s="203"/>
      <c r="I118" s="19"/>
      <c r="J118" s="19"/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3" s="23" customFormat="1" ht="7" customHeight="1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3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3" s="23" customFormat="1" ht="12" customHeight="1">
      <c r="A120" s="19"/>
      <c r="B120" s="20"/>
      <c r="C120" s="14" t="s">
        <v>16</v>
      </c>
      <c r="D120" s="19"/>
      <c r="E120" s="19"/>
      <c r="F120" s="15" t="str">
        <f>F10</f>
        <v>Dvůr Králové nad Labem</v>
      </c>
      <c r="G120" s="19"/>
      <c r="H120" s="19"/>
      <c r="I120" s="14" t="s">
        <v>18</v>
      </c>
      <c r="J120" s="80" t="str">
        <f>IF(J10="","",J10)</f>
        <v/>
      </c>
      <c r="K120" s="19"/>
      <c r="L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3" s="23" customFormat="1" ht="7" customHeight="1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3" s="23" customFormat="1" ht="15.15" customHeight="1">
      <c r="A122" s="19"/>
      <c r="B122" s="20"/>
      <c r="C122" s="14" t="s">
        <v>19</v>
      </c>
      <c r="D122" s="19"/>
      <c r="E122" s="19"/>
      <c r="F122" s="15" t="str">
        <f>E13</f>
        <v>ZOO Dvůr Králové a. s.</v>
      </c>
      <c r="G122" s="19"/>
      <c r="H122" s="19"/>
      <c r="I122" s="14" t="s">
        <v>23</v>
      </c>
      <c r="J122" s="99" t="str">
        <f>E19</f>
        <v xml:space="preserve"> </v>
      </c>
      <c r="K122" s="19"/>
      <c r="L122" s="3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3" s="23" customFormat="1" ht="15.15" customHeight="1">
      <c r="A123" s="19"/>
      <c r="B123" s="20"/>
      <c r="C123" s="14" t="s">
        <v>22</v>
      </c>
      <c r="D123" s="19"/>
      <c r="E123" s="19"/>
      <c r="F123" s="15" t="str">
        <f>IF(E16="","",E16)</f>
        <v/>
      </c>
      <c r="G123" s="19"/>
      <c r="H123" s="19"/>
      <c r="I123" s="14" t="s">
        <v>26</v>
      </c>
      <c r="J123" s="99"/>
      <c r="K123" s="19"/>
      <c r="L123" s="3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63" s="23" customFormat="1" ht="10.25" customHeight="1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3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63" s="120" customFormat="1" ht="29.25" customHeight="1">
      <c r="A125" s="113"/>
      <c r="B125" s="114"/>
      <c r="C125" s="115" t="s">
        <v>97</v>
      </c>
      <c r="D125" s="116" t="s">
        <v>53</v>
      </c>
      <c r="E125" s="116" t="s">
        <v>49</v>
      </c>
      <c r="F125" s="116" t="s">
        <v>50</v>
      </c>
      <c r="G125" s="116" t="s">
        <v>98</v>
      </c>
      <c r="H125" s="116" t="s">
        <v>99</v>
      </c>
      <c r="I125" s="116" t="s">
        <v>100</v>
      </c>
      <c r="J125" s="117" t="s">
        <v>79</v>
      </c>
      <c r="K125" s="118" t="s">
        <v>101</v>
      </c>
      <c r="L125" s="119"/>
      <c r="M125" s="51" t="s">
        <v>1</v>
      </c>
      <c r="N125" s="52" t="s">
        <v>32</v>
      </c>
      <c r="O125" s="52" t="s">
        <v>102</v>
      </c>
      <c r="P125" s="52" t="s">
        <v>103</v>
      </c>
      <c r="Q125" s="52" t="s">
        <v>104</v>
      </c>
      <c r="R125" s="52" t="s">
        <v>105</v>
      </c>
      <c r="S125" s="52" t="s">
        <v>106</v>
      </c>
      <c r="T125" s="53" t="s">
        <v>107</v>
      </c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</row>
    <row r="126" spans="1:63" s="23" customFormat="1" ht="22.75" customHeight="1">
      <c r="A126" s="19"/>
      <c r="B126" s="20"/>
      <c r="C126" s="59" t="s">
        <v>108</v>
      </c>
      <c r="D126" s="19"/>
      <c r="E126" s="19"/>
      <c r="F126" s="19"/>
      <c r="G126" s="19"/>
      <c r="H126" s="19"/>
      <c r="I126" s="19"/>
      <c r="J126" s="121">
        <f>BK126</f>
        <v>0</v>
      </c>
      <c r="K126" s="19"/>
      <c r="L126" s="20"/>
      <c r="M126" s="54"/>
      <c r="N126" s="45"/>
      <c r="O126" s="55"/>
      <c r="P126" s="122">
        <f>P127+P173</f>
        <v>1084.467504</v>
      </c>
      <c r="Q126" s="55"/>
      <c r="R126" s="122">
        <f>R127+R173</f>
        <v>47.534745940000001</v>
      </c>
      <c r="S126" s="55"/>
      <c r="T126" s="123">
        <f>T127+T173</f>
        <v>78.083399999999997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6" t="s">
        <v>67</v>
      </c>
      <c r="AU126" s="6" t="s">
        <v>81</v>
      </c>
      <c r="BK126" s="124">
        <f>BK127+BK173</f>
        <v>0</v>
      </c>
    </row>
    <row r="127" spans="1:63" s="125" customFormat="1" ht="25.9" customHeight="1">
      <c r="B127" s="126"/>
      <c r="D127" s="127" t="s">
        <v>67</v>
      </c>
      <c r="E127" s="128" t="s">
        <v>109</v>
      </c>
      <c r="F127" s="128" t="s">
        <v>110</v>
      </c>
      <c r="J127" s="129">
        <f>BK127</f>
        <v>0</v>
      </c>
      <c r="L127" s="126"/>
      <c r="M127" s="130"/>
      <c r="N127" s="131"/>
      <c r="O127" s="131"/>
      <c r="P127" s="132">
        <f>P128+P137+P139+P154+P157+P159+P166+P171</f>
        <v>942.34750399999996</v>
      </c>
      <c r="Q127" s="131"/>
      <c r="R127" s="132">
        <f>R128+R137+R139+R154+R157+R159+R166+R171</f>
        <v>47.061419139999998</v>
      </c>
      <c r="S127" s="131"/>
      <c r="T127" s="133">
        <f>T128+T137+T139+T154+T157+T159+T166+T171</f>
        <v>78.083399999999997</v>
      </c>
      <c r="AR127" s="127" t="s">
        <v>73</v>
      </c>
      <c r="AT127" s="134" t="s">
        <v>67</v>
      </c>
      <c r="AU127" s="134" t="s">
        <v>68</v>
      </c>
      <c r="AY127" s="127" t="s">
        <v>111</v>
      </c>
      <c r="BK127" s="135">
        <f>BK128+BK137+BK139+BK154+BK157+BK159+BK166+BK171</f>
        <v>0</v>
      </c>
    </row>
    <row r="128" spans="1:63" s="125" customFormat="1" ht="22.75" customHeight="1">
      <c r="B128" s="126"/>
      <c r="D128" s="127" t="s">
        <v>67</v>
      </c>
      <c r="E128" s="136" t="s">
        <v>73</v>
      </c>
      <c r="F128" s="136" t="s">
        <v>112</v>
      </c>
      <c r="J128" s="137">
        <f>BK128</f>
        <v>0</v>
      </c>
      <c r="L128" s="126"/>
      <c r="M128" s="130"/>
      <c r="N128" s="131"/>
      <c r="O128" s="131"/>
      <c r="P128" s="132">
        <f>SUM(P129:P136)</f>
        <v>62.680799999999998</v>
      </c>
      <c r="Q128" s="131"/>
      <c r="R128" s="132">
        <f>SUM(R129:R136)</f>
        <v>0</v>
      </c>
      <c r="S128" s="131"/>
      <c r="T128" s="133">
        <f>SUM(T129:T136)</f>
        <v>0</v>
      </c>
      <c r="AR128" s="127" t="s">
        <v>73</v>
      </c>
      <c r="AT128" s="134" t="s">
        <v>67</v>
      </c>
      <c r="AU128" s="134" t="s">
        <v>73</v>
      </c>
      <c r="AY128" s="127" t="s">
        <v>111</v>
      </c>
      <c r="BK128" s="135">
        <f>SUM(BK129:BK136)</f>
        <v>0</v>
      </c>
    </row>
    <row r="129" spans="1:65" s="23" customFormat="1" ht="46">
      <c r="A129" s="19"/>
      <c r="B129" s="20"/>
      <c r="C129" s="138">
        <v>1</v>
      </c>
      <c r="D129" s="138" t="s">
        <v>114</v>
      </c>
      <c r="E129" s="139" t="s">
        <v>115</v>
      </c>
      <c r="F129" s="140" t="s">
        <v>284</v>
      </c>
      <c r="G129" s="141" t="s">
        <v>116</v>
      </c>
      <c r="H129" s="142">
        <v>50.4</v>
      </c>
      <c r="I129" s="3">
        <v>0</v>
      </c>
      <c r="J129" s="143">
        <f t="shared" ref="J129:J136" si="0">ROUND(I129*H129,2)</f>
        <v>0</v>
      </c>
      <c r="K129" s="144"/>
      <c r="L129" s="20"/>
      <c r="M129" s="145" t="s">
        <v>1</v>
      </c>
      <c r="N129" s="146" t="s">
        <v>33</v>
      </c>
      <c r="O129" s="147">
        <v>0.67600000000000005</v>
      </c>
      <c r="P129" s="147">
        <f t="shared" ref="P129:P136" si="1">O129*H129</f>
        <v>34.070399999999999</v>
      </c>
      <c r="Q129" s="147">
        <v>0</v>
      </c>
      <c r="R129" s="147">
        <f t="shared" ref="R129:R136" si="2">Q129*H129</f>
        <v>0</v>
      </c>
      <c r="S129" s="147">
        <v>0</v>
      </c>
      <c r="T129" s="148">
        <f t="shared" ref="T129:T136" si="3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49" t="s">
        <v>117</v>
      </c>
      <c r="AT129" s="149" t="s">
        <v>114</v>
      </c>
      <c r="AU129" s="149" t="s">
        <v>75</v>
      </c>
      <c r="AY129" s="6" t="s">
        <v>111</v>
      </c>
      <c r="BE129" s="150">
        <f t="shared" ref="BE129:BE136" si="4">IF(N129="základní",J129,0)</f>
        <v>0</v>
      </c>
      <c r="BF129" s="150">
        <f t="shared" ref="BF129:BF136" si="5">IF(N129="snížená",J129,0)</f>
        <v>0</v>
      </c>
      <c r="BG129" s="150">
        <f t="shared" ref="BG129:BG136" si="6">IF(N129="zákl. přenesená",J129,0)</f>
        <v>0</v>
      </c>
      <c r="BH129" s="150">
        <f t="shared" ref="BH129:BH136" si="7">IF(N129="sníž. přenesená",J129,0)</f>
        <v>0</v>
      </c>
      <c r="BI129" s="150">
        <f t="shared" ref="BI129:BI136" si="8">IF(N129="nulová",J129,0)</f>
        <v>0</v>
      </c>
      <c r="BJ129" s="6" t="s">
        <v>73</v>
      </c>
      <c r="BK129" s="150">
        <f t="shared" ref="BK129:BK136" si="9">ROUND(I129*H129,2)</f>
        <v>0</v>
      </c>
      <c r="BL129" s="6" t="s">
        <v>117</v>
      </c>
      <c r="BM129" s="149" t="s">
        <v>118</v>
      </c>
    </row>
    <row r="130" spans="1:65" s="23" customFormat="1" ht="37.75" customHeight="1">
      <c r="A130" s="19"/>
      <c r="B130" s="20"/>
      <c r="C130" s="138">
        <v>2</v>
      </c>
      <c r="D130" s="138" t="s">
        <v>114</v>
      </c>
      <c r="E130" s="139" t="s">
        <v>120</v>
      </c>
      <c r="F130" s="140" t="s">
        <v>121</v>
      </c>
      <c r="G130" s="141" t="s">
        <v>116</v>
      </c>
      <c r="H130" s="142">
        <v>50.4</v>
      </c>
      <c r="I130" s="3">
        <v>0</v>
      </c>
      <c r="J130" s="143">
        <f t="shared" si="0"/>
        <v>0</v>
      </c>
      <c r="K130" s="144"/>
      <c r="L130" s="20"/>
      <c r="M130" s="145" t="s">
        <v>1</v>
      </c>
      <c r="N130" s="146" t="s">
        <v>33</v>
      </c>
      <c r="O130" s="147">
        <v>6.3E-2</v>
      </c>
      <c r="P130" s="147">
        <f t="shared" si="1"/>
        <v>3.1751999999999998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49" t="s">
        <v>117</v>
      </c>
      <c r="AT130" s="149" t="s">
        <v>114</v>
      </c>
      <c r="AU130" s="149" t="s">
        <v>75</v>
      </c>
      <c r="AY130" s="6" t="s">
        <v>111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6" t="s">
        <v>73</v>
      </c>
      <c r="BK130" s="150">
        <f t="shared" si="9"/>
        <v>0</v>
      </c>
      <c r="BL130" s="6" t="s">
        <v>117</v>
      </c>
      <c r="BM130" s="149" t="s">
        <v>122</v>
      </c>
    </row>
    <row r="131" spans="1:65" s="23" customFormat="1" ht="24.15" customHeight="1">
      <c r="A131" s="19"/>
      <c r="B131" s="20"/>
      <c r="C131" s="138">
        <v>3</v>
      </c>
      <c r="D131" s="138" t="s">
        <v>114</v>
      </c>
      <c r="E131" s="139" t="s">
        <v>123</v>
      </c>
      <c r="F131" s="140" t="s">
        <v>124</v>
      </c>
      <c r="G131" s="141" t="s">
        <v>116</v>
      </c>
      <c r="H131" s="142">
        <v>50.4</v>
      </c>
      <c r="I131" s="3">
        <v>0</v>
      </c>
      <c r="J131" s="143">
        <f t="shared" si="0"/>
        <v>0</v>
      </c>
      <c r="K131" s="144"/>
      <c r="L131" s="20"/>
      <c r="M131" s="145" t="s">
        <v>1</v>
      </c>
      <c r="N131" s="146" t="s">
        <v>33</v>
      </c>
      <c r="O131" s="147">
        <v>0.20399999999999999</v>
      </c>
      <c r="P131" s="147">
        <f t="shared" si="1"/>
        <v>10.281599999999999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49" t="s">
        <v>117</v>
      </c>
      <c r="AT131" s="149" t="s">
        <v>114</v>
      </c>
      <c r="AU131" s="149" t="s">
        <v>75</v>
      </c>
      <c r="AY131" s="6" t="s">
        <v>111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6" t="s">
        <v>73</v>
      </c>
      <c r="BK131" s="150">
        <f t="shared" si="9"/>
        <v>0</v>
      </c>
      <c r="BL131" s="6" t="s">
        <v>117</v>
      </c>
      <c r="BM131" s="149" t="s">
        <v>125</v>
      </c>
    </row>
    <row r="132" spans="1:65" s="23" customFormat="1" ht="24.15" customHeight="1">
      <c r="A132" s="19"/>
      <c r="B132" s="20"/>
      <c r="C132" s="138">
        <v>4</v>
      </c>
      <c r="D132" s="138" t="s">
        <v>114</v>
      </c>
      <c r="E132" s="139" t="s">
        <v>127</v>
      </c>
      <c r="F132" s="140" t="s">
        <v>128</v>
      </c>
      <c r="G132" s="141" t="s">
        <v>129</v>
      </c>
      <c r="H132" s="142">
        <v>80.64</v>
      </c>
      <c r="I132" s="3">
        <v>0</v>
      </c>
      <c r="J132" s="143">
        <f t="shared" si="0"/>
        <v>0</v>
      </c>
      <c r="K132" s="144"/>
      <c r="L132" s="20"/>
      <c r="M132" s="145" t="s">
        <v>1</v>
      </c>
      <c r="N132" s="146" t="s">
        <v>33</v>
      </c>
      <c r="O132" s="147">
        <v>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49" t="s">
        <v>117</v>
      </c>
      <c r="AT132" s="149" t="s">
        <v>114</v>
      </c>
      <c r="AU132" s="149" t="s">
        <v>75</v>
      </c>
      <c r="AY132" s="6" t="s">
        <v>111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6" t="s">
        <v>73</v>
      </c>
      <c r="BK132" s="150">
        <f t="shared" si="9"/>
        <v>0</v>
      </c>
      <c r="BL132" s="6" t="s">
        <v>117</v>
      </c>
      <c r="BM132" s="149" t="s">
        <v>130</v>
      </c>
    </row>
    <row r="133" spans="1:65" s="23" customFormat="1" ht="16.5" customHeight="1">
      <c r="A133" s="19"/>
      <c r="B133" s="20"/>
      <c r="C133" s="138">
        <v>5</v>
      </c>
      <c r="D133" s="138" t="s">
        <v>114</v>
      </c>
      <c r="E133" s="139" t="s">
        <v>132</v>
      </c>
      <c r="F133" s="140" t="s">
        <v>133</v>
      </c>
      <c r="G133" s="141" t="s">
        <v>116</v>
      </c>
      <c r="H133" s="142">
        <v>50.4</v>
      </c>
      <c r="I133" s="3">
        <v>0</v>
      </c>
      <c r="J133" s="143">
        <f t="shared" si="0"/>
        <v>0</v>
      </c>
      <c r="K133" s="144"/>
      <c r="L133" s="20"/>
      <c r="M133" s="145" t="s">
        <v>1</v>
      </c>
      <c r="N133" s="146" t="s">
        <v>33</v>
      </c>
      <c r="O133" s="147">
        <v>8.9999999999999993E-3</v>
      </c>
      <c r="P133" s="147">
        <f t="shared" si="1"/>
        <v>0.45359999999999995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49" t="s">
        <v>117</v>
      </c>
      <c r="AT133" s="149" t="s">
        <v>114</v>
      </c>
      <c r="AU133" s="149" t="s">
        <v>75</v>
      </c>
      <c r="AY133" s="6" t="s">
        <v>111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6" t="s">
        <v>73</v>
      </c>
      <c r="BK133" s="150">
        <f t="shared" si="9"/>
        <v>0</v>
      </c>
      <c r="BL133" s="6" t="s">
        <v>117</v>
      </c>
      <c r="BM133" s="149" t="s">
        <v>134</v>
      </c>
    </row>
    <row r="134" spans="1:65" s="23" customFormat="1" ht="24.15" customHeight="1">
      <c r="A134" s="19"/>
      <c r="B134" s="20"/>
      <c r="C134" s="138">
        <v>6</v>
      </c>
      <c r="D134" s="138" t="s">
        <v>114</v>
      </c>
      <c r="E134" s="139" t="s">
        <v>136</v>
      </c>
      <c r="F134" s="140" t="s">
        <v>262</v>
      </c>
      <c r="G134" s="141" t="s">
        <v>135</v>
      </c>
      <c r="H134" s="142">
        <v>168</v>
      </c>
      <c r="I134" s="3">
        <v>0</v>
      </c>
      <c r="J134" s="143">
        <f t="shared" ref="J134" si="10">ROUND(I134*H134,2)</f>
        <v>0</v>
      </c>
      <c r="K134" s="144"/>
      <c r="L134" s="20"/>
      <c r="M134" s="145" t="s">
        <v>1</v>
      </c>
      <c r="N134" s="146" t="s">
        <v>33</v>
      </c>
      <c r="O134" s="147">
        <v>2.5000000000000001E-2</v>
      </c>
      <c r="P134" s="147">
        <f t="shared" ref="P134" si="11">O134*H134</f>
        <v>4.2</v>
      </c>
      <c r="Q134" s="147">
        <v>0</v>
      </c>
      <c r="R134" s="147">
        <f t="shared" ref="R134" si="12">Q134*H134</f>
        <v>0</v>
      </c>
      <c r="S134" s="147">
        <v>0</v>
      </c>
      <c r="T134" s="148">
        <f t="shared" ref="T134" si="13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49" t="s">
        <v>117</v>
      </c>
      <c r="AT134" s="149" t="s">
        <v>114</v>
      </c>
      <c r="AU134" s="149" t="s">
        <v>75</v>
      </c>
      <c r="AY134" s="6" t="s">
        <v>111</v>
      </c>
      <c r="BE134" s="150">
        <f t="shared" ref="BE134" si="14">IF(N134="základní",J134,0)</f>
        <v>0</v>
      </c>
      <c r="BF134" s="150">
        <f t="shared" ref="BF134" si="15">IF(N134="snížená",J134,0)</f>
        <v>0</v>
      </c>
      <c r="BG134" s="150">
        <f t="shared" ref="BG134" si="16">IF(N134="zákl. přenesená",J134,0)</f>
        <v>0</v>
      </c>
      <c r="BH134" s="150">
        <f t="shared" ref="BH134" si="17">IF(N134="sníž. přenesená",J134,0)</f>
        <v>0</v>
      </c>
      <c r="BI134" s="150">
        <f t="shared" ref="BI134" si="18">IF(N134="nulová",J134,0)</f>
        <v>0</v>
      </c>
      <c r="BJ134" s="6" t="s">
        <v>73</v>
      </c>
      <c r="BK134" s="150">
        <f t="shared" ref="BK134" si="19">ROUND(I134*H134,2)</f>
        <v>0</v>
      </c>
      <c r="BL134" s="6" t="s">
        <v>117</v>
      </c>
      <c r="BM134" s="149" t="s">
        <v>137</v>
      </c>
    </row>
    <row r="135" spans="1:65" s="23" customFormat="1" ht="24.15" customHeight="1">
      <c r="A135" s="19"/>
      <c r="B135" s="20"/>
      <c r="C135" s="138">
        <v>7</v>
      </c>
      <c r="D135" s="138" t="s">
        <v>114</v>
      </c>
      <c r="E135" s="139" t="s">
        <v>136</v>
      </c>
      <c r="F135" s="140" t="s">
        <v>263</v>
      </c>
      <c r="G135" s="141" t="s">
        <v>135</v>
      </c>
      <c r="H135" s="142">
        <v>420</v>
      </c>
      <c r="I135" s="3">
        <v>0</v>
      </c>
      <c r="J135" s="143">
        <f t="shared" si="0"/>
        <v>0</v>
      </c>
      <c r="K135" s="144"/>
      <c r="L135" s="20"/>
      <c r="M135" s="145" t="s">
        <v>1</v>
      </c>
      <c r="N135" s="146" t="s">
        <v>33</v>
      </c>
      <c r="O135" s="147">
        <v>2.5000000000000001E-2</v>
      </c>
      <c r="P135" s="147">
        <f t="shared" si="1"/>
        <v>10.5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49" t="s">
        <v>117</v>
      </c>
      <c r="AT135" s="149" t="s">
        <v>114</v>
      </c>
      <c r="AU135" s="149" t="s">
        <v>75</v>
      </c>
      <c r="AY135" s="6" t="s">
        <v>111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6" t="s">
        <v>73</v>
      </c>
      <c r="BK135" s="150">
        <f t="shared" si="9"/>
        <v>0</v>
      </c>
      <c r="BL135" s="6" t="s">
        <v>117</v>
      </c>
      <c r="BM135" s="149" t="s">
        <v>137</v>
      </c>
    </row>
    <row r="136" spans="1:65" s="23" customFormat="1" ht="16.5" customHeight="1">
      <c r="A136" s="19"/>
      <c r="B136" s="20"/>
      <c r="C136" s="138">
        <v>8</v>
      </c>
      <c r="D136" s="138" t="s">
        <v>114</v>
      </c>
      <c r="E136" s="139" t="s">
        <v>138</v>
      </c>
      <c r="F136" s="140" t="s">
        <v>264</v>
      </c>
      <c r="G136" s="141" t="s">
        <v>139</v>
      </c>
      <c r="H136" s="142">
        <v>1</v>
      </c>
      <c r="I136" s="3">
        <v>0</v>
      </c>
      <c r="J136" s="143">
        <f t="shared" si="0"/>
        <v>0</v>
      </c>
      <c r="K136" s="144"/>
      <c r="L136" s="20"/>
      <c r="M136" s="145" t="s">
        <v>1</v>
      </c>
      <c r="N136" s="146" t="s">
        <v>33</v>
      </c>
      <c r="O136" s="147">
        <v>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49" t="s">
        <v>117</v>
      </c>
      <c r="AT136" s="149" t="s">
        <v>114</v>
      </c>
      <c r="AU136" s="149" t="s">
        <v>75</v>
      </c>
      <c r="AY136" s="6" t="s">
        <v>111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6" t="s">
        <v>73</v>
      </c>
      <c r="BK136" s="150">
        <f t="shared" si="9"/>
        <v>0</v>
      </c>
      <c r="BL136" s="6" t="s">
        <v>117</v>
      </c>
      <c r="BM136" s="149" t="s">
        <v>140</v>
      </c>
    </row>
    <row r="137" spans="1:65" s="125" customFormat="1" ht="22.75" customHeight="1">
      <c r="B137" s="126"/>
      <c r="D137" s="127" t="s">
        <v>67</v>
      </c>
      <c r="E137" s="136" t="s">
        <v>75</v>
      </c>
      <c r="F137" s="136" t="s">
        <v>141</v>
      </c>
      <c r="J137" s="137">
        <f>BK137</f>
        <v>0</v>
      </c>
      <c r="L137" s="126"/>
      <c r="M137" s="130"/>
      <c r="N137" s="131"/>
      <c r="O137" s="131"/>
      <c r="P137" s="132">
        <f>P138</f>
        <v>8.7798560000000005</v>
      </c>
      <c r="Q137" s="131"/>
      <c r="R137" s="132">
        <f>R138</f>
        <v>36.882761860000002</v>
      </c>
      <c r="S137" s="131"/>
      <c r="T137" s="133">
        <f>T138</f>
        <v>0</v>
      </c>
      <c r="AR137" s="127" t="s">
        <v>73</v>
      </c>
      <c r="AT137" s="134" t="s">
        <v>67</v>
      </c>
      <c r="AU137" s="134" t="s">
        <v>73</v>
      </c>
      <c r="AY137" s="127" t="s">
        <v>111</v>
      </c>
      <c r="BK137" s="135">
        <f>BK138</f>
        <v>0</v>
      </c>
    </row>
    <row r="138" spans="1:65" s="23" customFormat="1" ht="16.5" customHeight="1">
      <c r="A138" s="19"/>
      <c r="B138" s="20"/>
      <c r="C138" s="138">
        <v>9</v>
      </c>
      <c r="D138" s="138" t="s">
        <v>114</v>
      </c>
      <c r="E138" s="139" t="s">
        <v>142</v>
      </c>
      <c r="F138" s="140" t="s">
        <v>143</v>
      </c>
      <c r="G138" s="141" t="s">
        <v>116</v>
      </c>
      <c r="H138" s="142">
        <v>15.034000000000001</v>
      </c>
      <c r="I138" s="3">
        <v>0</v>
      </c>
      <c r="J138" s="143">
        <f>ROUND(I138*H138,2)</f>
        <v>0</v>
      </c>
      <c r="K138" s="144"/>
      <c r="L138" s="20"/>
      <c r="M138" s="145" t="s">
        <v>1</v>
      </c>
      <c r="N138" s="146" t="s">
        <v>33</v>
      </c>
      <c r="O138" s="147">
        <v>0.58399999999999996</v>
      </c>
      <c r="P138" s="147">
        <f>O138*H138</f>
        <v>8.7798560000000005</v>
      </c>
      <c r="Q138" s="147">
        <v>2.45329</v>
      </c>
      <c r="R138" s="147">
        <f>Q138*H138</f>
        <v>36.882761860000002</v>
      </c>
      <c r="S138" s="147">
        <v>0</v>
      </c>
      <c r="T138" s="148">
        <f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49" t="s">
        <v>117</v>
      </c>
      <c r="AT138" s="149" t="s">
        <v>114</v>
      </c>
      <c r="AU138" s="149" t="s">
        <v>75</v>
      </c>
      <c r="AY138" s="6" t="s">
        <v>111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6" t="s">
        <v>73</v>
      </c>
      <c r="BK138" s="150">
        <f>ROUND(I138*H138,2)</f>
        <v>0</v>
      </c>
      <c r="BL138" s="6" t="s">
        <v>117</v>
      </c>
      <c r="BM138" s="149" t="s">
        <v>144</v>
      </c>
    </row>
    <row r="139" spans="1:65" s="125" customFormat="1" ht="22.75" customHeight="1">
      <c r="B139" s="126"/>
      <c r="D139" s="127" t="s">
        <v>67</v>
      </c>
      <c r="E139" s="136" t="s">
        <v>119</v>
      </c>
      <c r="F139" s="136" t="s">
        <v>145</v>
      </c>
      <c r="J139" s="137">
        <f>BK139</f>
        <v>0</v>
      </c>
      <c r="L139" s="126"/>
      <c r="M139" s="130"/>
      <c r="N139" s="131"/>
      <c r="O139" s="131"/>
      <c r="P139" s="132">
        <f>SUM(P140:P153)</f>
        <v>285.04960800000003</v>
      </c>
      <c r="Q139" s="131"/>
      <c r="R139" s="132">
        <f>SUM(R140:R153)</f>
        <v>10.16395728</v>
      </c>
      <c r="S139" s="131"/>
      <c r="T139" s="133">
        <f>SUM(T140:T153)</f>
        <v>0</v>
      </c>
      <c r="AR139" s="127" t="s">
        <v>73</v>
      </c>
      <c r="AT139" s="134" t="s">
        <v>67</v>
      </c>
      <c r="AU139" s="134" t="s">
        <v>73</v>
      </c>
      <c r="AY139" s="127" t="s">
        <v>111</v>
      </c>
      <c r="BK139" s="135">
        <f>SUM(BK140:BK153)</f>
        <v>0</v>
      </c>
    </row>
    <row r="140" spans="1:65" s="23" customFormat="1" ht="24.15" customHeight="1">
      <c r="A140" s="19"/>
      <c r="B140" s="20"/>
      <c r="C140" s="138">
        <v>10</v>
      </c>
      <c r="D140" s="138" t="s">
        <v>114</v>
      </c>
      <c r="E140" s="139" t="s">
        <v>147</v>
      </c>
      <c r="F140" s="140" t="s">
        <v>265</v>
      </c>
      <c r="G140" s="141" t="s">
        <v>116</v>
      </c>
      <c r="H140" s="142">
        <v>25.2</v>
      </c>
      <c r="I140" s="3">
        <v>0</v>
      </c>
      <c r="J140" s="143">
        <f t="shared" ref="J140:J153" si="20">ROUND(I140*H140,2)</f>
        <v>0</v>
      </c>
      <c r="K140" s="144"/>
      <c r="L140" s="20"/>
      <c r="M140" s="145" t="s">
        <v>1</v>
      </c>
      <c r="N140" s="146" t="s">
        <v>33</v>
      </c>
      <c r="O140" s="147">
        <v>4.5910000000000002</v>
      </c>
      <c r="P140" s="147">
        <f t="shared" ref="P140:P153" si="21">O140*H140</f>
        <v>115.6932</v>
      </c>
      <c r="Q140" s="147">
        <v>0</v>
      </c>
      <c r="R140" s="147">
        <f t="shared" ref="R140:R153" si="22">Q140*H140</f>
        <v>0</v>
      </c>
      <c r="S140" s="147">
        <v>0</v>
      </c>
      <c r="T140" s="148">
        <f t="shared" ref="T140:T153" si="23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49" t="s">
        <v>117</v>
      </c>
      <c r="AT140" s="149" t="s">
        <v>114</v>
      </c>
      <c r="AU140" s="149" t="s">
        <v>75</v>
      </c>
      <c r="AY140" s="6" t="s">
        <v>111</v>
      </c>
      <c r="BE140" s="150">
        <f t="shared" ref="BE140:BE153" si="24">IF(N140="základní",J140,0)</f>
        <v>0</v>
      </c>
      <c r="BF140" s="150">
        <f t="shared" ref="BF140:BF153" si="25">IF(N140="snížená",J140,0)</f>
        <v>0</v>
      </c>
      <c r="BG140" s="150">
        <f t="shared" ref="BG140:BG153" si="26">IF(N140="zákl. přenesená",J140,0)</f>
        <v>0</v>
      </c>
      <c r="BH140" s="150">
        <f t="shared" ref="BH140:BH153" si="27">IF(N140="sníž. přenesená",J140,0)</f>
        <v>0</v>
      </c>
      <c r="BI140" s="150">
        <f t="shared" ref="BI140:BI153" si="28">IF(N140="nulová",J140,0)</f>
        <v>0</v>
      </c>
      <c r="BJ140" s="6" t="s">
        <v>73</v>
      </c>
      <c r="BK140" s="150">
        <f t="shared" ref="BK140:BK153" si="29">ROUND(I140*H140,2)</f>
        <v>0</v>
      </c>
      <c r="BL140" s="6" t="s">
        <v>117</v>
      </c>
      <c r="BM140" s="149" t="s">
        <v>148</v>
      </c>
    </row>
    <row r="141" spans="1:65" s="23" customFormat="1" ht="24.15" customHeight="1">
      <c r="A141" s="19"/>
      <c r="B141" s="20"/>
      <c r="C141" s="138">
        <v>11</v>
      </c>
      <c r="D141" s="138" t="s">
        <v>114</v>
      </c>
      <c r="E141" s="139" t="s">
        <v>150</v>
      </c>
      <c r="F141" s="140" t="s">
        <v>266</v>
      </c>
      <c r="G141" s="141" t="s">
        <v>135</v>
      </c>
      <c r="H141" s="142">
        <v>8</v>
      </c>
      <c r="I141" s="3">
        <v>0</v>
      </c>
      <c r="J141" s="143">
        <f t="shared" si="20"/>
        <v>0</v>
      </c>
      <c r="K141" s="144"/>
      <c r="L141" s="20"/>
      <c r="M141" s="145" t="s">
        <v>1</v>
      </c>
      <c r="N141" s="146" t="s">
        <v>33</v>
      </c>
      <c r="O141" s="147">
        <v>2.4430000000000001</v>
      </c>
      <c r="P141" s="147">
        <f t="shared" si="21"/>
        <v>19.544</v>
      </c>
      <c r="Q141" s="147">
        <v>8.8800000000000007E-3</v>
      </c>
      <c r="R141" s="147">
        <f t="shared" si="22"/>
        <v>7.1040000000000006E-2</v>
      </c>
      <c r="S141" s="147">
        <v>0</v>
      </c>
      <c r="T141" s="148">
        <f t="shared" si="23"/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9" t="s">
        <v>117</v>
      </c>
      <c r="AT141" s="149" t="s">
        <v>114</v>
      </c>
      <c r="AU141" s="149" t="s">
        <v>75</v>
      </c>
      <c r="AY141" s="6" t="s">
        <v>111</v>
      </c>
      <c r="BE141" s="150">
        <f t="shared" si="24"/>
        <v>0</v>
      </c>
      <c r="BF141" s="150">
        <f t="shared" si="25"/>
        <v>0</v>
      </c>
      <c r="BG141" s="150">
        <f t="shared" si="26"/>
        <v>0</v>
      </c>
      <c r="BH141" s="150">
        <f t="shared" si="27"/>
        <v>0</v>
      </c>
      <c r="BI141" s="150">
        <f t="shared" si="28"/>
        <v>0</v>
      </c>
      <c r="BJ141" s="6" t="s">
        <v>73</v>
      </c>
      <c r="BK141" s="150">
        <f t="shared" si="29"/>
        <v>0</v>
      </c>
      <c r="BL141" s="6" t="s">
        <v>117</v>
      </c>
      <c r="BM141" s="149" t="s">
        <v>151</v>
      </c>
    </row>
    <row r="142" spans="1:65" s="23" customFormat="1" ht="24.15" customHeight="1">
      <c r="A142" s="19"/>
      <c r="B142" s="20"/>
      <c r="C142" s="138">
        <v>12</v>
      </c>
      <c r="D142" s="138" t="s">
        <v>114</v>
      </c>
      <c r="E142" s="139" t="s">
        <v>152</v>
      </c>
      <c r="F142" s="140" t="s">
        <v>267</v>
      </c>
      <c r="G142" s="141" t="s">
        <v>135</v>
      </c>
      <c r="H142" s="142">
        <v>8</v>
      </c>
      <c r="I142" s="3">
        <v>0</v>
      </c>
      <c r="J142" s="143">
        <f t="shared" si="20"/>
        <v>0</v>
      </c>
      <c r="K142" s="144"/>
      <c r="L142" s="20"/>
      <c r="M142" s="145" t="s">
        <v>1</v>
      </c>
      <c r="N142" s="146" t="s">
        <v>33</v>
      </c>
      <c r="O142" s="147">
        <v>0.78800000000000003</v>
      </c>
      <c r="P142" s="147">
        <f t="shared" si="21"/>
        <v>6.3040000000000003</v>
      </c>
      <c r="Q142" s="147">
        <v>1.0200000000000001E-3</v>
      </c>
      <c r="R142" s="147">
        <f t="shared" si="22"/>
        <v>8.1600000000000006E-3</v>
      </c>
      <c r="S142" s="147">
        <v>0</v>
      </c>
      <c r="T142" s="148">
        <f t="shared" si="23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49" t="s">
        <v>117</v>
      </c>
      <c r="AT142" s="149" t="s">
        <v>114</v>
      </c>
      <c r="AU142" s="149" t="s">
        <v>75</v>
      </c>
      <c r="AY142" s="6" t="s">
        <v>111</v>
      </c>
      <c r="BE142" s="150">
        <f t="shared" si="24"/>
        <v>0</v>
      </c>
      <c r="BF142" s="150">
        <f t="shared" si="25"/>
        <v>0</v>
      </c>
      <c r="BG142" s="150">
        <f t="shared" si="26"/>
        <v>0</v>
      </c>
      <c r="BH142" s="150">
        <f t="shared" si="27"/>
        <v>0</v>
      </c>
      <c r="BI142" s="150">
        <f t="shared" si="28"/>
        <v>0</v>
      </c>
      <c r="BJ142" s="6" t="s">
        <v>73</v>
      </c>
      <c r="BK142" s="150">
        <f t="shared" si="29"/>
        <v>0</v>
      </c>
      <c r="BL142" s="6" t="s">
        <v>117</v>
      </c>
      <c r="BM142" s="149" t="s">
        <v>153</v>
      </c>
    </row>
    <row r="143" spans="1:65" s="23" customFormat="1" ht="24.15" customHeight="1">
      <c r="A143" s="19"/>
      <c r="B143" s="20"/>
      <c r="C143" s="138">
        <v>13</v>
      </c>
      <c r="D143" s="138" t="s">
        <v>114</v>
      </c>
      <c r="E143" s="139" t="s">
        <v>154</v>
      </c>
      <c r="F143" s="140" t="s">
        <v>268</v>
      </c>
      <c r="G143" s="141" t="s">
        <v>129</v>
      </c>
      <c r="H143" s="142">
        <v>0.70599999999999996</v>
      </c>
      <c r="I143" s="3">
        <v>0</v>
      </c>
      <c r="J143" s="143">
        <f t="shared" si="20"/>
        <v>0</v>
      </c>
      <c r="K143" s="144"/>
      <c r="L143" s="20"/>
      <c r="M143" s="145" t="s">
        <v>1</v>
      </c>
      <c r="N143" s="146" t="s">
        <v>33</v>
      </c>
      <c r="O143" s="147">
        <v>21.152000000000001</v>
      </c>
      <c r="P143" s="147">
        <f t="shared" si="21"/>
        <v>14.933311999999999</v>
      </c>
      <c r="Q143" s="147">
        <v>1.08528</v>
      </c>
      <c r="R143" s="147">
        <f t="shared" si="22"/>
        <v>0.76620767999999995</v>
      </c>
      <c r="S143" s="147">
        <v>0</v>
      </c>
      <c r="T143" s="148">
        <f t="shared" si="23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9" t="s">
        <v>117</v>
      </c>
      <c r="AT143" s="149" t="s">
        <v>114</v>
      </c>
      <c r="AU143" s="149" t="s">
        <v>75</v>
      </c>
      <c r="AY143" s="6" t="s">
        <v>111</v>
      </c>
      <c r="BE143" s="150">
        <f t="shared" si="24"/>
        <v>0</v>
      </c>
      <c r="BF143" s="150">
        <f t="shared" si="25"/>
        <v>0</v>
      </c>
      <c r="BG143" s="150">
        <f t="shared" si="26"/>
        <v>0</v>
      </c>
      <c r="BH143" s="150">
        <f t="shared" si="27"/>
        <v>0</v>
      </c>
      <c r="BI143" s="150">
        <f t="shared" si="28"/>
        <v>0</v>
      </c>
      <c r="BJ143" s="6" t="s">
        <v>73</v>
      </c>
      <c r="BK143" s="150">
        <f t="shared" si="29"/>
        <v>0</v>
      </c>
      <c r="BL143" s="6" t="s">
        <v>117</v>
      </c>
      <c r="BM143" s="149" t="s">
        <v>155</v>
      </c>
    </row>
    <row r="144" spans="1:65" s="23" customFormat="1" ht="24.15" customHeight="1">
      <c r="A144" s="19"/>
      <c r="B144" s="20"/>
      <c r="C144" s="138">
        <v>14</v>
      </c>
      <c r="D144" s="138" t="s">
        <v>114</v>
      </c>
      <c r="E144" s="139" t="s">
        <v>156</v>
      </c>
      <c r="F144" s="140" t="s">
        <v>269</v>
      </c>
      <c r="G144" s="141" t="s">
        <v>129</v>
      </c>
      <c r="H144" s="142">
        <v>1.512</v>
      </c>
      <c r="I144" s="3">
        <v>0</v>
      </c>
      <c r="J144" s="143">
        <f t="shared" si="20"/>
        <v>0</v>
      </c>
      <c r="K144" s="144"/>
      <c r="L144" s="20"/>
      <c r="M144" s="145" t="s">
        <v>1</v>
      </c>
      <c r="N144" s="146" t="s">
        <v>33</v>
      </c>
      <c r="O144" s="147">
        <v>39.133000000000003</v>
      </c>
      <c r="P144" s="147">
        <f t="shared" si="21"/>
        <v>59.169096000000003</v>
      </c>
      <c r="Q144" s="147">
        <v>1.03955</v>
      </c>
      <c r="R144" s="147">
        <f t="shared" si="22"/>
        <v>1.5717996000000001</v>
      </c>
      <c r="S144" s="147">
        <v>0</v>
      </c>
      <c r="T144" s="148">
        <f t="shared" si="23"/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49" t="s">
        <v>117</v>
      </c>
      <c r="AT144" s="149" t="s">
        <v>114</v>
      </c>
      <c r="AU144" s="149" t="s">
        <v>75</v>
      </c>
      <c r="AY144" s="6" t="s">
        <v>111</v>
      </c>
      <c r="BE144" s="150">
        <f t="shared" si="24"/>
        <v>0</v>
      </c>
      <c r="BF144" s="150">
        <f t="shared" si="25"/>
        <v>0</v>
      </c>
      <c r="BG144" s="150">
        <f t="shared" si="26"/>
        <v>0</v>
      </c>
      <c r="BH144" s="150">
        <f t="shared" si="27"/>
        <v>0</v>
      </c>
      <c r="BI144" s="150">
        <f t="shared" si="28"/>
        <v>0</v>
      </c>
      <c r="BJ144" s="6" t="s">
        <v>73</v>
      </c>
      <c r="BK144" s="150">
        <f t="shared" si="29"/>
        <v>0</v>
      </c>
      <c r="BL144" s="6" t="s">
        <v>117</v>
      </c>
      <c r="BM144" s="149" t="s">
        <v>157</v>
      </c>
    </row>
    <row r="145" spans="1:65" s="23" customFormat="1" ht="49" customHeight="1">
      <c r="A145" s="19"/>
      <c r="B145" s="20"/>
      <c r="C145" s="138">
        <v>15</v>
      </c>
      <c r="D145" s="138" t="s">
        <v>114</v>
      </c>
      <c r="E145" s="139" t="s">
        <v>159</v>
      </c>
      <c r="F145" s="140" t="s">
        <v>270</v>
      </c>
      <c r="G145" s="141" t="s">
        <v>160</v>
      </c>
      <c r="H145" s="142">
        <v>29</v>
      </c>
      <c r="I145" s="3">
        <v>0</v>
      </c>
      <c r="J145" s="143">
        <f t="shared" si="20"/>
        <v>0</v>
      </c>
      <c r="K145" s="144"/>
      <c r="L145" s="20"/>
      <c r="M145" s="145" t="s">
        <v>1</v>
      </c>
      <c r="N145" s="146" t="s">
        <v>33</v>
      </c>
      <c r="O145" s="147">
        <v>0</v>
      </c>
      <c r="P145" s="147">
        <f t="shared" si="21"/>
        <v>0</v>
      </c>
      <c r="Q145" s="147">
        <v>0.17488999999999999</v>
      </c>
      <c r="R145" s="147">
        <f t="shared" si="22"/>
        <v>5.0718099999999993</v>
      </c>
      <c r="S145" s="147">
        <v>0</v>
      </c>
      <c r="T145" s="148">
        <f t="shared" si="23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49" t="s">
        <v>117</v>
      </c>
      <c r="AT145" s="149" t="s">
        <v>114</v>
      </c>
      <c r="AU145" s="149" t="s">
        <v>75</v>
      </c>
      <c r="AY145" s="6" t="s">
        <v>111</v>
      </c>
      <c r="BE145" s="150">
        <f t="shared" si="24"/>
        <v>0</v>
      </c>
      <c r="BF145" s="150">
        <f t="shared" si="25"/>
        <v>0</v>
      </c>
      <c r="BG145" s="150">
        <f t="shared" si="26"/>
        <v>0</v>
      </c>
      <c r="BH145" s="150">
        <f t="shared" si="27"/>
        <v>0</v>
      </c>
      <c r="BI145" s="150">
        <f t="shared" si="28"/>
        <v>0</v>
      </c>
      <c r="BJ145" s="6" t="s">
        <v>73</v>
      </c>
      <c r="BK145" s="150">
        <f t="shared" si="29"/>
        <v>0</v>
      </c>
      <c r="BL145" s="6" t="s">
        <v>117</v>
      </c>
      <c r="BM145" s="149" t="s">
        <v>161</v>
      </c>
    </row>
    <row r="146" spans="1:65" s="23" customFormat="1" ht="37.75" customHeight="1">
      <c r="A146" s="19"/>
      <c r="B146" s="20"/>
      <c r="C146" s="138">
        <v>16</v>
      </c>
      <c r="D146" s="151" t="s">
        <v>162</v>
      </c>
      <c r="E146" s="152" t="s">
        <v>163</v>
      </c>
      <c r="F146" s="153" t="s">
        <v>287</v>
      </c>
      <c r="G146" s="154" t="s">
        <v>160</v>
      </c>
      <c r="H146" s="155">
        <v>29</v>
      </c>
      <c r="I146" s="4">
        <v>0</v>
      </c>
      <c r="J146" s="156">
        <f t="shared" si="20"/>
        <v>0</v>
      </c>
      <c r="K146" s="157"/>
      <c r="L146" s="158"/>
      <c r="M146" s="159" t="s">
        <v>1</v>
      </c>
      <c r="N146" s="160" t="s">
        <v>33</v>
      </c>
      <c r="O146" s="147">
        <v>0</v>
      </c>
      <c r="P146" s="147">
        <f t="shared" si="21"/>
        <v>0</v>
      </c>
      <c r="Q146" s="147">
        <v>4.5999999999999999E-2</v>
      </c>
      <c r="R146" s="147">
        <f t="shared" si="22"/>
        <v>1.3340000000000001</v>
      </c>
      <c r="S146" s="147">
        <v>0</v>
      </c>
      <c r="T146" s="148">
        <f t="shared" si="2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49" t="s">
        <v>146</v>
      </c>
      <c r="AT146" s="149" t="s">
        <v>162</v>
      </c>
      <c r="AU146" s="149" t="s">
        <v>75</v>
      </c>
      <c r="AY146" s="6" t="s">
        <v>111</v>
      </c>
      <c r="BE146" s="150">
        <f t="shared" si="24"/>
        <v>0</v>
      </c>
      <c r="BF146" s="150">
        <f t="shared" si="25"/>
        <v>0</v>
      </c>
      <c r="BG146" s="150">
        <f t="shared" si="26"/>
        <v>0</v>
      </c>
      <c r="BH146" s="150">
        <f t="shared" si="27"/>
        <v>0</v>
      </c>
      <c r="BI146" s="150">
        <f t="shared" si="28"/>
        <v>0</v>
      </c>
      <c r="BJ146" s="6" t="s">
        <v>73</v>
      </c>
      <c r="BK146" s="150">
        <f t="shared" si="29"/>
        <v>0</v>
      </c>
      <c r="BL146" s="6" t="s">
        <v>117</v>
      </c>
      <c r="BM146" s="149" t="s">
        <v>164</v>
      </c>
    </row>
    <row r="147" spans="1:65" s="23" customFormat="1" ht="24.15" customHeight="1">
      <c r="A147" s="19"/>
      <c r="B147" s="20"/>
      <c r="C147" s="138">
        <v>17</v>
      </c>
      <c r="D147" s="138" t="s">
        <v>114</v>
      </c>
      <c r="E147" s="139" t="s">
        <v>165</v>
      </c>
      <c r="F147" s="140" t="s">
        <v>271</v>
      </c>
      <c r="G147" s="141" t="s">
        <v>160</v>
      </c>
      <c r="H147" s="142">
        <v>3</v>
      </c>
      <c r="I147" s="3">
        <v>0</v>
      </c>
      <c r="J147" s="143">
        <f t="shared" si="20"/>
        <v>0</v>
      </c>
      <c r="K147" s="144"/>
      <c r="L147" s="20"/>
      <c r="M147" s="145" t="s">
        <v>1</v>
      </c>
      <c r="N147" s="146" t="s">
        <v>33</v>
      </c>
      <c r="O147" s="147">
        <v>3.3</v>
      </c>
      <c r="P147" s="147">
        <f t="shared" si="21"/>
        <v>9.8999999999999986</v>
      </c>
      <c r="Q147" s="147">
        <v>0</v>
      </c>
      <c r="R147" s="147">
        <f t="shared" si="22"/>
        <v>0</v>
      </c>
      <c r="S147" s="147">
        <v>0</v>
      </c>
      <c r="T147" s="148">
        <f t="shared" si="2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49" t="s">
        <v>117</v>
      </c>
      <c r="AT147" s="149" t="s">
        <v>114</v>
      </c>
      <c r="AU147" s="149" t="s">
        <v>75</v>
      </c>
      <c r="AY147" s="6" t="s">
        <v>111</v>
      </c>
      <c r="BE147" s="150">
        <f t="shared" si="24"/>
        <v>0</v>
      </c>
      <c r="BF147" s="150">
        <f t="shared" si="25"/>
        <v>0</v>
      </c>
      <c r="BG147" s="150">
        <f t="shared" si="26"/>
        <v>0</v>
      </c>
      <c r="BH147" s="150">
        <f t="shared" si="27"/>
        <v>0</v>
      </c>
      <c r="BI147" s="150">
        <f t="shared" si="28"/>
        <v>0</v>
      </c>
      <c r="BJ147" s="6" t="s">
        <v>73</v>
      </c>
      <c r="BK147" s="150">
        <f t="shared" si="29"/>
        <v>0</v>
      </c>
      <c r="BL147" s="6" t="s">
        <v>117</v>
      </c>
      <c r="BM147" s="149" t="s">
        <v>166</v>
      </c>
    </row>
    <row r="148" spans="1:65" s="23" customFormat="1" ht="24.15" customHeight="1">
      <c r="A148" s="19"/>
      <c r="B148" s="20"/>
      <c r="C148" s="138">
        <v>18</v>
      </c>
      <c r="D148" s="151" t="s">
        <v>162</v>
      </c>
      <c r="E148" s="152" t="s">
        <v>167</v>
      </c>
      <c r="F148" s="153" t="s">
        <v>273</v>
      </c>
      <c r="G148" s="154" t="s">
        <v>160</v>
      </c>
      <c r="H148" s="155">
        <v>2</v>
      </c>
      <c r="I148" s="4">
        <v>0</v>
      </c>
      <c r="J148" s="156">
        <f t="shared" si="20"/>
        <v>0</v>
      </c>
      <c r="K148" s="157"/>
      <c r="L148" s="158"/>
      <c r="M148" s="159" t="s">
        <v>1</v>
      </c>
      <c r="N148" s="160" t="s">
        <v>33</v>
      </c>
      <c r="O148" s="147">
        <v>0</v>
      </c>
      <c r="P148" s="147">
        <f t="shared" si="21"/>
        <v>0</v>
      </c>
      <c r="Q148" s="147">
        <v>6.3030000000000003E-2</v>
      </c>
      <c r="R148" s="147">
        <f t="shared" si="22"/>
        <v>0.12606000000000001</v>
      </c>
      <c r="S148" s="147">
        <v>0</v>
      </c>
      <c r="T148" s="148">
        <f t="shared" si="2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49" t="s">
        <v>146</v>
      </c>
      <c r="AT148" s="149" t="s">
        <v>162</v>
      </c>
      <c r="AU148" s="149" t="s">
        <v>75</v>
      </c>
      <c r="AY148" s="6" t="s">
        <v>111</v>
      </c>
      <c r="BE148" s="150">
        <f t="shared" si="24"/>
        <v>0</v>
      </c>
      <c r="BF148" s="150">
        <f t="shared" si="25"/>
        <v>0</v>
      </c>
      <c r="BG148" s="150">
        <f t="shared" si="26"/>
        <v>0</v>
      </c>
      <c r="BH148" s="150">
        <f t="shared" si="27"/>
        <v>0</v>
      </c>
      <c r="BI148" s="150">
        <f t="shared" si="28"/>
        <v>0</v>
      </c>
      <c r="BJ148" s="6" t="s">
        <v>73</v>
      </c>
      <c r="BK148" s="150">
        <f t="shared" si="29"/>
        <v>0</v>
      </c>
      <c r="BL148" s="6" t="s">
        <v>117</v>
      </c>
      <c r="BM148" s="149" t="s">
        <v>168</v>
      </c>
    </row>
    <row r="149" spans="1:65" s="23" customFormat="1" ht="24.15" customHeight="1">
      <c r="A149" s="19"/>
      <c r="B149" s="20"/>
      <c r="C149" s="138">
        <v>19</v>
      </c>
      <c r="D149" s="151" t="s">
        <v>162</v>
      </c>
      <c r="E149" s="152" t="s">
        <v>169</v>
      </c>
      <c r="F149" s="153" t="s">
        <v>274</v>
      </c>
      <c r="G149" s="154" t="s">
        <v>160</v>
      </c>
      <c r="H149" s="155">
        <v>1</v>
      </c>
      <c r="I149" s="4">
        <v>0</v>
      </c>
      <c r="J149" s="156">
        <f t="shared" si="20"/>
        <v>0</v>
      </c>
      <c r="K149" s="157"/>
      <c r="L149" s="158"/>
      <c r="M149" s="159" t="s">
        <v>1</v>
      </c>
      <c r="N149" s="160" t="s">
        <v>33</v>
      </c>
      <c r="O149" s="147">
        <v>0</v>
      </c>
      <c r="P149" s="147">
        <f t="shared" si="21"/>
        <v>0</v>
      </c>
      <c r="Q149" s="147">
        <v>6.3030000000000003E-2</v>
      </c>
      <c r="R149" s="147">
        <f t="shared" si="22"/>
        <v>6.3030000000000003E-2</v>
      </c>
      <c r="S149" s="147">
        <v>0</v>
      </c>
      <c r="T149" s="148">
        <f t="shared" si="2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9" t="s">
        <v>146</v>
      </c>
      <c r="AT149" s="149" t="s">
        <v>162</v>
      </c>
      <c r="AU149" s="149" t="s">
        <v>75</v>
      </c>
      <c r="AY149" s="6" t="s">
        <v>111</v>
      </c>
      <c r="BE149" s="150">
        <f t="shared" si="24"/>
        <v>0</v>
      </c>
      <c r="BF149" s="150">
        <f t="shared" si="25"/>
        <v>0</v>
      </c>
      <c r="BG149" s="150">
        <f t="shared" si="26"/>
        <v>0</v>
      </c>
      <c r="BH149" s="150">
        <f t="shared" si="27"/>
        <v>0</v>
      </c>
      <c r="BI149" s="150">
        <f t="shared" si="28"/>
        <v>0</v>
      </c>
      <c r="BJ149" s="6" t="s">
        <v>73</v>
      </c>
      <c r="BK149" s="150">
        <f t="shared" si="29"/>
        <v>0</v>
      </c>
      <c r="BL149" s="6" t="s">
        <v>117</v>
      </c>
      <c r="BM149" s="149" t="s">
        <v>170</v>
      </c>
    </row>
    <row r="150" spans="1:65" s="23" customFormat="1" ht="21.75" customHeight="1">
      <c r="A150" s="19"/>
      <c r="B150" s="20"/>
      <c r="C150" s="138">
        <v>20</v>
      </c>
      <c r="D150" s="138" t="s">
        <v>114</v>
      </c>
      <c r="E150" s="139" t="s">
        <v>171</v>
      </c>
      <c r="F150" s="140" t="s">
        <v>272</v>
      </c>
      <c r="G150" s="141" t="s">
        <v>172</v>
      </c>
      <c r="H150" s="142">
        <v>21</v>
      </c>
      <c r="I150" s="3">
        <v>0</v>
      </c>
      <c r="J150" s="143">
        <f t="shared" si="20"/>
        <v>0</v>
      </c>
      <c r="K150" s="144"/>
      <c r="L150" s="20"/>
      <c r="M150" s="145" t="s">
        <v>1</v>
      </c>
      <c r="N150" s="146" t="s">
        <v>33</v>
      </c>
      <c r="O150" s="147">
        <v>0.42599999999999999</v>
      </c>
      <c r="P150" s="147">
        <f t="shared" si="21"/>
        <v>8.9459999999999997</v>
      </c>
      <c r="Q150" s="147">
        <v>0</v>
      </c>
      <c r="R150" s="147">
        <f t="shared" si="22"/>
        <v>0</v>
      </c>
      <c r="S150" s="147">
        <v>0</v>
      </c>
      <c r="T150" s="148">
        <f t="shared" si="2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9" t="s">
        <v>117</v>
      </c>
      <c r="AT150" s="149" t="s">
        <v>114</v>
      </c>
      <c r="AU150" s="149" t="s">
        <v>75</v>
      </c>
      <c r="AY150" s="6" t="s">
        <v>111</v>
      </c>
      <c r="BE150" s="150">
        <f t="shared" si="24"/>
        <v>0</v>
      </c>
      <c r="BF150" s="150">
        <f t="shared" si="25"/>
        <v>0</v>
      </c>
      <c r="BG150" s="150">
        <f t="shared" si="26"/>
        <v>0</v>
      </c>
      <c r="BH150" s="150">
        <f t="shared" si="27"/>
        <v>0</v>
      </c>
      <c r="BI150" s="150">
        <f t="shared" si="28"/>
        <v>0</v>
      </c>
      <c r="BJ150" s="6" t="s">
        <v>73</v>
      </c>
      <c r="BK150" s="150">
        <f t="shared" si="29"/>
        <v>0</v>
      </c>
      <c r="BL150" s="6" t="s">
        <v>117</v>
      </c>
      <c r="BM150" s="149" t="s">
        <v>173</v>
      </c>
    </row>
    <row r="151" spans="1:65" s="23" customFormat="1" ht="16.5" customHeight="1">
      <c r="A151" s="19"/>
      <c r="B151" s="20"/>
      <c r="C151" s="138">
        <v>21</v>
      </c>
      <c r="D151" s="151" t="s">
        <v>162</v>
      </c>
      <c r="E151" s="152" t="s">
        <v>174</v>
      </c>
      <c r="F151" s="153" t="s">
        <v>175</v>
      </c>
      <c r="G151" s="154" t="s">
        <v>116</v>
      </c>
      <c r="H151" s="155">
        <v>1.155</v>
      </c>
      <c r="I151" s="4">
        <v>0</v>
      </c>
      <c r="J151" s="156">
        <f t="shared" si="20"/>
        <v>0</v>
      </c>
      <c r="K151" s="157"/>
      <c r="L151" s="158"/>
      <c r="M151" s="159" t="s">
        <v>1</v>
      </c>
      <c r="N151" s="160" t="s">
        <v>33</v>
      </c>
      <c r="O151" s="147">
        <v>0</v>
      </c>
      <c r="P151" s="147">
        <f t="shared" si="21"/>
        <v>0</v>
      </c>
      <c r="Q151" s="147">
        <v>0.75</v>
      </c>
      <c r="R151" s="147">
        <f t="shared" si="22"/>
        <v>0.86624999999999996</v>
      </c>
      <c r="S151" s="147">
        <v>0</v>
      </c>
      <c r="T151" s="148">
        <f t="shared" si="2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49" t="s">
        <v>146</v>
      </c>
      <c r="AT151" s="149" t="s">
        <v>162</v>
      </c>
      <c r="AU151" s="149" t="s">
        <v>75</v>
      </c>
      <c r="AY151" s="6" t="s">
        <v>111</v>
      </c>
      <c r="BE151" s="150">
        <f t="shared" si="24"/>
        <v>0</v>
      </c>
      <c r="BF151" s="150">
        <f t="shared" si="25"/>
        <v>0</v>
      </c>
      <c r="BG151" s="150">
        <f t="shared" si="26"/>
        <v>0</v>
      </c>
      <c r="BH151" s="150">
        <f t="shared" si="27"/>
        <v>0</v>
      </c>
      <c r="BI151" s="150">
        <f t="shared" si="28"/>
        <v>0</v>
      </c>
      <c r="BJ151" s="6" t="s">
        <v>73</v>
      </c>
      <c r="BK151" s="150">
        <f t="shared" si="29"/>
        <v>0</v>
      </c>
      <c r="BL151" s="6" t="s">
        <v>117</v>
      </c>
      <c r="BM151" s="149" t="s">
        <v>176</v>
      </c>
    </row>
    <row r="152" spans="1:65" s="23" customFormat="1" ht="24.15" customHeight="1">
      <c r="A152" s="19"/>
      <c r="B152" s="20"/>
      <c r="C152" s="138">
        <v>22</v>
      </c>
      <c r="D152" s="138" t="s">
        <v>114</v>
      </c>
      <c r="E152" s="139" t="s">
        <v>177</v>
      </c>
      <c r="F152" s="140" t="s">
        <v>275</v>
      </c>
      <c r="G152" s="141" t="s">
        <v>172</v>
      </c>
      <c r="H152" s="142">
        <v>80</v>
      </c>
      <c r="I152" s="3">
        <v>0</v>
      </c>
      <c r="J152" s="143">
        <f t="shared" si="20"/>
        <v>0</v>
      </c>
      <c r="K152" s="144"/>
      <c r="L152" s="20"/>
      <c r="M152" s="145" t="s">
        <v>1</v>
      </c>
      <c r="N152" s="146" t="s">
        <v>33</v>
      </c>
      <c r="O152" s="147">
        <v>0.63200000000000001</v>
      </c>
      <c r="P152" s="147">
        <f t="shared" si="21"/>
        <v>50.56</v>
      </c>
      <c r="Q152" s="147">
        <v>0</v>
      </c>
      <c r="R152" s="147">
        <f t="shared" si="22"/>
        <v>0</v>
      </c>
      <c r="S152" s="147">
        <v>0</v>
      </c>
      <c r="T152" s="148">
        <f t="shared" si="2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9" t="s">
        <v>117</v>
      </c>
      <c r="AT152" s="149" t="s">
        <v>114</v>
      </c>
      <c r="AU152" s="149" t="s">
        <v>75</v>
      </c>
      <c r="AY152" s="6" t="s">
        <v>111</v>
      </c>
      <c r="BE152" s="150">
        <f t="shared" si="24"/>
        <v>0</v>
      </c>
      <c r="BF152" s="150">
        <f t="shared" si="25"/>
        <v>0</v>
      </c>
      <c r="BG152" s="150">
        <f t="shared" si="26"/>
        <v>0</v>
      </c>
      <c r="BH152" s="150">
        <f t="shared" si="27"/>
        <v>0</v>
      </c>
      <c r="BI152" s="150">
        <f t="shared" si="28"/>
        <v>0</v>
      </c>
      <c r="BJ152" s="6" t="s">
        <v>73</v>
      </c>
      <c r="BK152" s="150">
        <f t="shared" si="29"/>
        <v>0</v>
      </c>
      <c r="BL152" s="6" t="s">
        <v>117</v>
      </c>
      <c r="BM152" s="149" t="s">
        <v>178</v>
      </c>
    </row>
    <row r="153" spans="1:65" s="23" customFormat="1" ht="16.5" customHeight="1">
      <c r="A153" s="19"/>
      <c r="B153" s="20"/>
      <c r="C153" s="138">
        <v>23</v>
      </c>
      <c r="D153" s="151" t="s">
        <v>162</v>
      </c>
      <c r="E153" s="152" t="s">
        <v>179</v>
      </c>
      <c r="F153" s="153" t="s">
        <v>276</v>
      </c>
      <c r="G153" s="154" t="s">
        <v>172</v>
      </c>
      <c r="H153" s="155">
        <v>84</v>
      </c>
      <c r="I153" s="4">
        <v>0</v>
      </c>
      <c r="J153" s="156">
        <f t="shared" si="20"/>
        <v>0</v>
      </c>
      <c r="K153" s="157"/>
      <c r="L153" s="158"/>
      <c r="M153" s="159" t="s">
        <v>1</v>
      </c>
      <c r="N153" s="160" t="s">
        <v>33</v>
      </c>
      <c r="O153" s="147">
        <v>0</v>
      </c>
      <c r="P153" s="147">
        <f t="shared" si="21"/>
        <v>0</v>
      </c>
      <c r="Q153" s="147">
        <v>3.3999999999999998E-3</v>
      </c>
      <c r="R153" s="147">
        <f t="shared" si="22"/>
        <v>0.28559999999999997</v>
      </c>
      <c r="S153" s="147">
        <v>0</v>
      </c>
      <c r="T153" s="148">
        <f t="shared" si="2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49" t="s">
        <v>146</v>
      </c>
      <c r="AT153" s="149" t="s">
        <v>162</v>
      </c>
      <c r="AU153" s="149" t="s">
        <v>75</v>
      </c>
      <c r="AY153" s="6" t="s">
        <v>111</v>
      </c>
      <c r="BE153" s="150">
        <f t="shared" si="24"/>
        <v>0</v>
      </c>
      <c r="BF153" s="150">
        <f t="shared" si="25"/>
        <v>0</v>
      </c>
      <c r="BG153" s="150">
        <f t="shared" si="26"/>
        <v>0</v>
      </c>
      <c r="BH153" s="150">
        <f t="shared" si="27"/>
        <v>0</v>
      </c>
      <c r="BI153" s="150">
        <f t="shared" si="28"/>
        <v>0</v>
      </c>
      <c r="BJ153" s="6" t="s">
        <v>73</v>
      </c>
      <c r="BK153" s="150">
        <f t="shared" si="29"/>
        <v>0</v>
      </c>
      <c r="BL153" s="6" t="s">
        <v>117</v>
      </c>
      <c r="BM153" s="149" t="s">
        <v>180</v>
      </c>
    </row>
    <row r="154" spans="1:65" s="125" customFormat="1" ht="22.75" customHeight="1">
      <c r="B154" s="126"/>
      <c r="D154" s="127" t="s">
        <v>67</v>
      </c>
      <c r="E154" s="136" t="s">
        <v>126</v>
      </c>
      <c r="F154" s="136" t="s">
        <v>181</v>
      </c>
      <c r="J154" s="137">
        <f>BK154</f>
        <v>0</v>
      </c>
      <c r="L154" s="126"/>
      <c r="M154" s="130"/>
      <c r="N154" s="131"/>
      <c r="O154" s="131"/>
      <c r="P154" s="132">
        <f>SUM(P155:P156)</f>
        <v>10.08</v>
      </c>
      <c r="Q154" s="131"/>
      <c r="R154" s="132">
        <f>SUM(R155:R156)</f>
        <v>0</v>
      </c>
      <c r="S154" s="131"/>
      <c r="T154" s="133">
        <f>SUM(T155:T156)</f>
        <v>0</v>
      </c>
      <c r="AR154" s="127" t="s">
        <v>73</v>
      </c>
      <c r="AT154" s="134" t="s">
        <v>67</v>
      </c>
      <c r="AU154" s="134" t="s">
        <v>73</v>
      </c>
      <c r="AY154" s="127" t="s">
        <v>111</v>
      </c>
      <c r="BK154" s="135">
        <f>SUM(BK155:BK156)</f>
        <v>0</v>
      </c>
    </row>
    <row r="155" spans="1:65" s="23" customFormat="1" ht="24.15" customHeight="1">
      <c r="A155" s="19"/>
      <c r="B155" s="20"/>
      <c r="C155" s="138">
        <v>24</v>
      </c>
      <c r="D155" s="138" t="s">
        <v>114</v>
      </c>
      <c r="E155" s="139" t="s">
        <v>182</v>
      </c>
      <c r="F155" s="140" t="s">
        <v>277</v>
      </c>
      <c r="G155" s="141" t="s">
        <v>135</v>
      </c>
      <c r="H155" s="142">
        <v>168</v>
      </c>
      <c r="I155" s="3">
        <v>0</v>
      </c>
      <c r="J155" s="143">
        <f>ROUND(I155*H155,2)</f>
        <v>0</v>
      </c>
      <c r="K155" s="144"/>
      <c r="L155" s="20"/>
      <c r="M155" s="145" t="s">
        <v>1</v>
      </c>
      <c r="N155" s="146" t="s">
        <v>33</v>
      </c>
      <c r="O155" s="147">
        <v>2.9000000000000001E-2</v>
      </c>
      <c r="P155" s="147">
        <f>O155*H155</f>
        <v>4.8719999999999999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49" t="s">
        <v>117</v>
      </c>
      <c r="AT155" s="149" t="s">
        <v>114</v>
      </c>
      <c r="AU155" s="149" t="s">
        <v>75</v>
      </c>
      <c r="AY155" s="6" t="s">
        <v>111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6" t="s">
        <v>73</v>
      </c>
      <c r="BK155" s="150">
        <f>ROUND(I155*H155,2)</f>
        <v>0</v>
      </c>
      <c r="BL155" s="6" t="s">
        <v>117</v>
      </c>
      <c r="BM155" s="149" t="s">
        <v>183</v>
      </c>
    </row>
    <row r="156" spans="1:65" s="23" customFormat="1" ht="24.15" customHeight="1">
      <c r="A156" s="19"/>
      <c r="B156" s="20"/>
      <c r="C156" s="138">
        <v>25</v>
      </c>
      <c r="D156" s="138" t="s">
        <v>114</v>
      </c>
      <c r="E156" s="139" t="s">
        <v>278</v>
      </c>
      <c r="F156" s="140" t="s">
        <v>279</v>
      </c>
      <c r="G156" s="141" t="s">
        <v>135</v>
      </c>
      <c r="H156" s="142">
        <v>168</v>
      </c>
      <c r="I156" s="3">
        <v>0</v>
      </c>
      <c r="J156" s="143">
        <f>ROUND(I156*H156,2)</f>
        <v>0</v>
      </c>
      <c r="K156" s="144"/>
      <c r="L156" s="20"/>
      <c r="M156" s="145" t="s">
        <v>1</v>
      </c>
      <c r="N156" s="146" t="s">
        <v>33</v>
      </c>
      <c r="O156" s="147">
        <v>3.1E-2</v>
      </c>
      <c r="P156" s="147">
        <f>O156*H156</f>
        <v>5.2080000000000002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49" t="s">
        <v>117</v>
      </c>
      <c r="AT156" s="149" t="s">
        <v>114</v>
      </c>
      <c r="AU156" s="149" t="s">
        <v>75</v>
      </c>
      <c r="AY156" s="6" t="s">
        <v>111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6" t="s">
        <v>73</v>
      </c>
      <c r="BK156" s="150">
        <f>ROUND(I156*H156,2)</f>
        <v>0</v>
      </c>
      <c r="BL156" s="6" t="s">
        <v>117</v>
      </c>
      <c r="BM156" s="149" t="s">
        <v>184</v>
      </c>
    </row>
    <row r="157" spans="1:65" s="125" customFormat="1" ht="22.75" customHeight="1">
      <c r="B157" s="126"/>
      <c r="D157" s="127" t="s">
        <v>67</v>
      </c>
      <c r="E157" s="136" t="s">
        <v>131</v>
      </c>
      <c r="F157" s="136" t="s">
        <v>185</v>
      </c>
      <c r="J157" s="137">
        <f>BK157</f>
        <v>0</v>
      </c>
      <c r="L157" s="126"/>
      <c r="M157" s="130"/>
      <c r="N157" s="131"/>
      <c r="O157" s="131"/>
      <c r="P157" s="132">
        <f>P158</f>
        <v>1.6</v>
      </c>
      <c r="Q157" s="131"/>
      <c r="R157" s="132">
        <f>R158</f>
        <v>0</v>
      </c>
      <c r="S157" s="131"/>
      <c r="T157" s="133">
        <f>T158</f>
        <v>0</v>
      </c>
      <c r="AR157" s="127" t="s">
        <v>73</v>
      </c>
      <c r="AT157" s="134" t="s">
        <v>67</v>
      </c>
      <c r="AU157" s="134" t="s">
        <v>73</v>
      </c>
      <c r="AY157" s="127" t="s">
        <v>111</v>
      </c>
      <c r="BK157" s="135">
        <f>BK158</f>
        <v>0</v>
      </c>
    </row>
    <row r="158" spans="1:65" s="23" customFormat="1" ht="16.5" customHeight="1">
      <c r="A158" s="19"/>
      <c r="B158" s="20"/>
      <c r="C158" s="138">
        <v>26</v>
      </c>
      <c r="D158" s="138" t="s">
        <v>114</v>
      </c>
      <c r="E158" s="139" t="s">
        <v>186</v>
      </c>
      <c r="F158" s="140" t="s">
        <v>187</v>
      </c>
      <c r="G158" s="141" t="s">
        <v>139</v>
      </c>
      <c r="H158" s="142">
        <v>1</v>
      </c>
      <c r="I158" s="3">
        <v>0</v>
      </c>
      <c r="J158" s="143">
        <f>ROUND(I158*H158,2)</f>
        <v>0</v>
      </c>
      <c r="K158" s="144"/>
      <c r="L158" s="20"/>
      <c r="M158" s="145" t="s">
        <v>1</v>
      </c>
      <c r="N158" s="146" t="s">
        <v>33</v>
      </c>
      <c r="O158" s="147">
        <v>1.6</v>
      </c>
      <c r="P158" s="147">
        <f>O158*H158</f>
        <v>1.6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49" t="s">
        <v>117</v>
      </c>
      <c r="AT158" s="149" t="s">
        <v>114</v>
      </c>
      <c r="AU158" s="149" t="s">
        <v>75</v>
      </c>
      <c r="AY158" s="6" t="s">
        <v>111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6" t="s">
        <v>73</v>
      </c>
      <c r="BK158" s="150">
        <f>ROUND(I158*H158,2)</f>
        <v>0</v>
      </c>
      <c r="BL158" s="6" t="s">
        <v>117</v>
      </c>
      <c r="BM158" s="149" t="s">
        <v>188</v>
      </c>
    </row>
    <row r="159" spans="1:65" s="125" customFormat="1" ht="22.75" customHeight="1">
      <c r="B159" s="126"/>
      <c r="D159" s="127" t="s">
        <v>67</v>
      </c>
      <c r="E159" s="136" t="s">
        <v>149</v>
      </c>
      <c r="F159" s="136" t="s">
        <v>189</v>
      </c>
      <c r="J159" s="137">
        <f>BK159</f>
        <v>0</v>
      </c>
      <c r="L159" s="126"/>
      <c r="M159" s="130"/>
      <c r="N159" s="131"/>
      <c r="O159" s="131"/>
      <c r="P159" s="132">
        <f>SUM(P160:P165)</f>
        <v>507.89080000000001</v>
      </c>
      <c r="Q159" s="131"/>
      <c r="R159" s="132">
        <f>SUM(R160:R165)</f>
        <v>1.4700000000000001E-2</v>
      </c>
      <c r="S159" s="131"/>
      <c r="T159" s="133">
        <f>SUM(T160:T165)</f>
        <v>78.083399999999997</v>
      </c>
      <c r="AR159" s="127" t="s">
        <v>73</v>
      </c>
      <c r="AT159" s="134" t="s">
        <v>67</v>
      </c>
      <c r="AU159" s="134" t="s">
        <v>73</v>
      </c>
      <c r="AY159" s="127" t="s">
        <v>111</v>
      </c>
      <c r="BK159" s="135">
        <f>SUM(BK160:BK165)</f>
        <v>0</v>
      </c>
    </row>
    <row r="160" spans="1:65" s="23" customFormat="1" ht="16.5" customHeight="1">
      <c r="A160" s="19"/>
      <c r="B160" s="20"/>
      <c r="C160" s="138">
        <v>27</v>
      </c>
      <c r="D160" s="138" t="s">
        <v>114</v>
      </c>
      <c r="E160" s="139" t="s">
        <v>190</v>
      </c>
      <c r="F160" s="140" t="s">
        <v>191</v>
      </c>
      <c r="G160" s="141" t="s">
        <v>172</v>
      </c>
      <c r="H160" s="142">
        <v>42</v>
      </c>
      <c r="I160" s="3">
        <v>0</v>
      </c>
      <c r="J160" s="143">
        <f t="shared" ref="J160:J165" si="30">ROUND(I160*H160,2)</f>
        <v>0</v>
      </c>
      <c r="K160" s="144"/>
      <c r="L160" s="20"/>
      <c r="M160" s="145" t="s">
        <v>1</v>
      </c>
      <c r="N160" s="146" t="s">
        <v>33</v>
      </c>
      <c r="O160" s="147">
        <v>0.42499999999999999</v>
      </c>
      <c r="P160" s="147">
        <f t="shared" ref="P160:P165" si="31">O160*H160</f>
        <v>17.849999999999998</v>
      </c>
      <c r="Q160" s="147">
        <v>1.0000000000000001E-5</v>
      </c>
      <c r="R160" s="147">
        <f t="shared" ref="R160:R165" si="32">Q160*H160</f>
        <v>4.2000000000000002E-4</v>
      </c>
      <c r="S160" s="147">
        <v>0</v>
      </c>
      <c r="T160" s="148">
        <f t="shared" ref="T160:T165" si="33"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49" t="s">
        <v>117</v>
      </c>
      <c r="AT160" s="149" t="s">
        <v>114</v>
      </c>
      <c r="AU160" s="149" t="s">
        <v>75</v>
      </c>
      <c r="AY160" s="6" t="s">
        <v>111</v>
      </c>
      <c r="BE160" s="150">
        <f t="shared" ref="BE160:BE165" si="34">IF(N160="základní",J160,0)</f>
        <v>0</v>
      </c>
      <c r="BF160" s="150">
        <f t="shared" ref="BF160:BF165" si="35">IF(N160="snížená",J160,0)</f>
        <v>0</v>
      </c>
      <c r="BG160" s="150">
        <f t="shared" ref="BG160:BG165" si="36">IF(N160="zákl. přenesená",J160,0)</f>
        <v>0</v>
      </c>
      <c r="BH160" s="150">
        <f t="shared" ref="BH160:BH165" si="37">IF(N160="sníž. přenesená",J160,0)</f>
        <v>0</v>
      </c>
      <c r="BI160" s="150">
        <f t="shared" ref="BI160:BI165" si="38">IF(N160="nulová",J160,0)</f>
        <v>0</v>
      </c>
      <c r="BJ160" s="6" t="s">
        <v>73</v>
      </c>
      <c r="BK160" s="150">
        <f t="shared" ref="BK160:BK165" si="39">ROUND(I160*H160,2)</f>
        <v>0</v>
      </c>
      <c r="BL160" s="6" t="s">
        <v>117</v>
      </c>
      <c r="BM160" s="149" t="s">
        <v>192</v>
      </c>
    </row>
    <row r="161" spans="1:65" s="23" customFormat="1" ht="16.5" customHeight="1">
      <c r="A161" s="19"/>
      <c r="B161" s="20"/>
      <c r="C161" s="138">
        <v>28</v>
      </c>
      <c r="D161" s="138" t="s">
        <v>114</v>
      </c>
      <c r="E161" s="139" t="s">
        <v>193</v>
      </c>
      <c r="F161" s="140" t="s">
        <v>194</v>
      </c>
      <c r="G161" s="141" t="s">
        <v>172</v>
      </c>
      <c r="H161" s="142">
        <v>42</v>
      </c>
      <c r="I161" s="3">
        <v>0</v>
      </c>
      <c r="J161" s="143">
        <f t="shared" si="30"/>
        <v>0</v>
      </c>
      <c r="K161" s="144"/>
      <c r="L161" s="20"/>
      <c r="M161" s="145" t="s">
        <v>1</v>
      </c>
      <c r="N161" s="146" t="s">
        <v>33</v>
      </c>
      <c r="O161" s="147">
        <v>0.104</v>
      </c>
      <c r="P161" s="147">
        <f t="shared" si="31"/>
        <v>4.3679999999999994</v>
      </c>
      <c r="Q161" s="147">
        <v>3.4000000000000002E-4</v>
      </c>
      <c r="R161" s="147">
        <f t="shared" si="32"/>
        <v>1.4280000000000001E-2</v>
      </c>
      <c r="S161" s="147">
        <v>0</v>
      </c>
      <c r="T161" s="148">
        <f t="shared" si="33"/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49" t="s">
        <v>117</v>
      </c>
      <c r="AT161" s="149" t="s">
        <v>114</v>
      </c>
      <c r="AU161" s="149" t="s">
        <v>75</v>
      </c>
      <c r="AY161" s="6" t="s">
        <v>111</v>
      </c>
      <c r="BE161" s="150">
        <f t="shared" si="34"/>
        <v>0</v>
      </c>
      <c r="BF161" s="150">
        <f t="shared" si="35"/>
        <v>0</v>
      </c>
      <c r="BG161" s="150">
        <f t="shared" si="36"/>
        <v>0</v>
      </c>
      <c r="BH161" s="150">
        <f t="shared" si="37"/>
        <v>0</v>
      </c>
      <c r="BI161" s="150">
        <f t="shared" si="38"/>
        <v>0</v>
      </c>
      <c r="BJ161" s="6" t="s">
        <v>73</v>
      </c>
      <c r="BK161" s="150">
        <f t="shared" si="39"/>
        <v>0</v>
      </c>
      <c r="BL161" s="6" t="s">
        <v>117</v>
      </c>
      <c r="BM161" s="149" t="s">
        <v>195</v>
      </c>
    </row>
    <row r="162" spans="1:65" s="23" customFormat="1" ht="16.5" customHeight="1">
      <c r="A162" s="19"/>
      <c r="B162" s="20"/>
      <c r="C162" s="138">
        <v>29</v>
      </c>
      <c r="D162" s="138" t="s">
        <v>114</v>
      </c>
      <c r="E162" s="139" t="s">
        <v>196</v>
      </c>
      <c r="F162" s="140" t="s">
        <v>280</v>
      </c>
      <c r="G162" s="141" t="s">
        <v>116</v>
      </c>
      <c r="H162" s="142">
        <v>25.2</v>
      </c>
      <c r="I162" s="3">
        <v>0</v>
      </c>
      <c r="J162" s="143">
        <f t="shared" si="30"/>
        <v>0</v>
      </c>
      <c r="K162" s="144"/>
      <c r="L162" s="20"/>
      <c r="M162" s="145" t="s">
        <v>1</v>
      </c>
      <c r="N162" s="146" t="s">
        <v>33</v>
      </c>
      <c r="O162" s="147">
        <v>17.533999999999999</v>
      </c>
      <c r="P162" s="147">
        <f t="shared" si="31"/>
        <v>441.85679999999996</v>
      </c>
      <c r="Q162" s="147">
        <v>0</v>
      </c>
      <c r="R162" s="147">
        <f t="shared" si="32"/>
        <v>0</v>
      </c>
      <c r="S162" s="147">
        <v>2.85</v>
      </c>
      <c r="T162" s="148">
        <f t="shared" si="33"/>
        <v>71.819999999999993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49" t="s">
        <v>117</v>
      </c>
      <c r="AT162" s="149" t="s">
        <v>114</v>
      </c>
      <c r="AU162" s="149" t="s">
        <v>75</v>
      </c>
      <c r="AY162" s="6" t="s">
        <v>111</v>
      </c>
      <c r="BE162" s="150">
        <f t="shared" si="34"/>
        <v>0</v>
      </c>
      <c r="BF162" s="150">
        <f t="shared" si="35"/>
        <v>0</v>
      </c>
      <c r="BG162" s="150">
        <f t="shared" si="36"/>
        <v>0</v>
      </c>
      <c r="BH162" s="150">
        <f t="shared" si="37"/>
        <v>0</v>
      </c>
      <c r="BI162" s="150">
        <f t="shared" si="38"/>
        <v>0</v>
      </c>
      <c r="BJ162" s="6" t="s">
        <v>73</v>
      </c>
      <c r="BK162" s="150">
        <f t="shared" si="39"/>
        <v>0</v>
      </c>
      <c r="BL162" s="6" t="s">
        <v>117</v>
      </c>
      <c r="BM162" s="149" t="s">
        <v>197</v>
      </c>
    </row>
    <row r="163" spans="1:65" s="23" customFormat="1" ht="24.15" customHeight="1">
      <c r="A163" s="19"/>
      <c r="B163" s="20"/>
      <c r="C163" s="138">
        <v>30</v>
      </c>
      <c r="D163" s="138" t="s">
        <v>114</v>
      </c>
      <c r="E163" s="139" t="s">
        <v>198</v>
      </c>
      <c r="F163" s="140" t="s">
        <v>199</v>
      </c>
      <c r="G163" s="141" t="s">
        <v>160</v>
      </c>
      <c r="H163" s="142">
        <v>29</v>
      </c>
      <c r="I163" s="3">
        <v>0</v>
      </c>
      <c r="J163" s="143">
        <f t="shared" si="30"/>
        <v>0</v>
      </c>
      <c r="K163" s="144"/>
      <c r="L163" s="20"/>
      <c r="M163" s="145" t="s">
        <v>1</v>
      </c>
      <c r="N163" s="146" t="s">
        <v>33</v>
      </c>
      <c r="O163" s="147">
        <v>0.5</v>
      </c>
      <c r="P163" s="147">
        <f t="shared" si="31"/>
        <v>14.5</v>
      </c>
      <c r="Q163" s="147">
        <v>0</v>
      </c>
      <c r="R163" s="147">
        <f t="shared" si="32"/>
        <v>0</v>
      </c>
      <c r="S163" s="147">
        <v>0.16500000000000001</v>
      </c>
      <c r="T163" s="148">
        <f t="shared" si="33"/>
        <v>4.7850000000000001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49" t="s">
        <v>117</v>
      </c>
      <c r="AT163" s="149" t="s">
        <v>114</v>
      </c>
      <c r="AU163" s="149" t="s">
        <v>75</v>
      </c>
      <c r="AY163" s="6" t="s">
        <v>111</v>
      </c>
      <c r="BE163" s="150">
        <f t="shared" si="34"/>
        <v>0</v>
      </c>
      <c r="BF163" s="150">
        <f t="shared" si="35"/>
        <v>0</v>
      </c>
      <c r="BG163" s="150">
        <f t="shared" si="36"/>
        <v>0</v>
      </c>
      <c r="BH163" s="150">
        <f t="shared" si="37"/>
        <v>0</v>
      </c>
      <c r="BI163" s="150">
        <f t="shared" si="38"/>
        <v>0</v>
      </c>
      <c r="BJ163" s="6" t="s">
        <v>73</v>
      </c>
      <c r="BK163" s="150">
        <f t="shared" si="39"/>
        <v>0</v>
      </c>
      <c r="BL163" s="6" t="s">
        <v>117</v>
      </c>
      <c r="BM163" s="149" t="s">
        <v>200</v>
      </c>
    </row>
    <row r="164" spans="1:65" s="23" customFormat="1" ht="24.15" customHeight="1">
      <c r="A164" s="19"/>
      <c r="B164" s="20"/>
      <c r="C164" s="138">
        <v>31</v>
      </c>
      <c r="D164" s="138" t="s">
        <v>114</v>
      </c>
      <c r="E164" s="139" t="s">
        <v>201</v>
      </c>
      <c r="F164" s="140" t="s">
        <v>282</v>
      </c>
      <c r="G164" s="141" t="s">
        <v>172</v>
      </c>
      <c r="H164" s="142">
        <v>80</v>
      </c>
      <c r="I164" s="3">
        <v>0</v>
      </c>
      <c r="J164" s="143">
        <f t="shared" si="30"/>
        <v>0</v>
      </c>
      <c r="K164" s="144"/>
      <c r="L164" s="20"/>
      <c r="M164" s="145" t="s">
        <v>1</v>
      </c>
      <c r="N164" s="146" t="s">
        <v>33</v>
      </c>
      <c r="O164" s="147">
        <v>0.23100000000000001</v>
      </c>
      <c r="P164" s="147">
        <f t="shared" si="31"/>
        <v>18.48</v>
      </c>
      <c r="Q164" s="147">
        <v>0</v>
      </c>
      <c r="R164" s="147">
        <f t="shared" si="32"/>
        <v>0</v>
      </c>
      <c r="S164" s="147">
        <v>3.48E-3</v>
      </c>
      <c r="T164" s="148">
        <f t="shared" si="33"/>
        <v>0.27839999999999998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49" t="s">
        <v>117</v>
      </c>
      <c r="AT164" s="149" t="s">
        <v>114</v>
      </c>
      <c r="AU164" s="149" t="s">
        <v>75</v>
      </c>
      <c r="AY164" s="6" t="s">
        <v>111</v>
      </c>
      <c r="BE164" s="150">
        <f t="shared" si="34"/>
        <v>0</v>
      </c>
      <c r="BF164" s="150">
        <f t="shared" si="35"/>
        <v>0</v>
      </c>
      <c r="BG164" s="150">
        <f t="shared" si="36"/>
        <v>0</v>
      </c>
      <c r="BH164" s="150">
        <f t="shared" si="37"/>
        <v>0</v>
      </c>
      <c r="BI164" s="150">
        <f t="shared" si="38"/>
        <v>0</v>
      </c>
      <c r="BJ164" s="6" t="s">
        <v>73</v>
      </c>
      <c r="BK164" s="150">
        <f t="shared" si="39"/>
        <v>0</v>
      </c>
      <c r="BL164" s="6" t="s">
        <v>117</v>
      </c>
      <c r="BM164" s="149" t="s">
        <v>202</v>
      </c>
    </row>
    <row r="165" spans="1:65" s="23" customFormat="1" ht="21.75" customHeight="1">
      <c r="A165" s="19"/>
      <c r="B165" s="20"/>
      <c r="C165" s="138">
        <v>32</v>
      </c>
      <c r="D165" s="138" t="s">
        <v>114</v>
      </c>
      <c r="E165" s="139" t="s">
        <v>203</v>
      </c>
      <c r="F165" s="140" t="s">
        <v>281</v>
      </c>
      <c r="G165" s="141" t="s">
        <v>160</v>
      </c>
      <c r="H165" s="142">
        <v>3</v>
      </c>
      <c r="I165" s="3">
        <v>0</v>
      </c>
      <c r="J165" s="143">
        <f t="shared" si="30"/>
        <v>0</v>
      </c>
      <c r="K165" s="144"/>
      <c r="L165" s="20"/>
      <c r="M165" s="145" t="s">
        <v>1</v>
      </c>
      <c r="N165" s="146" t="s">
        <v>33</v>
      </c>
      <c r="O165" s="147">
        <v>3.6120000000000001</v>
      </c>
      <c r="P165" s="147">
        <f t="shared" si="31"/>
        <v>10.836</v>
      </c>
      <c r="Q165" s="147">
        <v>0</v>
      </c>
      <c r="R165" s="147">
        <f t="shared" si="32"/>
        <v>0</v>
      </c>
      <c r="S165" s="147">
        <v>0.4</v>
      </c>
      <c r="T165" s="148">
        <f t="shared" si="33"/>
        <v>1.2000000000000002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49" t="s">
        <v>117</v>
      </c>
      <c r="AT165" s="149" t="s">
        <v>114</v>
      </c>
      <c r="AU165" s="149" t="s">
        <v>75</v>
      </c>
      <c r="AY165" s="6" t="s">
        <v>111</v>
      </c>
      <c r="BE165" s="150">
        <f t="shared" si="34"/>
        <v>0</v>
      </c>
      <c r="BF165" s="150">
        <f t="shared" si="35"/>
        <v>0</v>
      </c>
      <c r="BG165" s="150">
        <f t="shared" si="36"/>
        <v>0</v>
      </c>
      <c r="BH165" s="150">
        <f t="shared" si="37"/>
        <v>0</v>
      </c>
      <c r="BI165" s="150">
        <f t="shared" si="38"/>
        <v>0</v>
      </c>
      <c r="BJ165" s="6" t="s">
        <v>73</v>
      </c>
      <c r="BK165" s="150">
        <f t="shared" si="39"/>
        <v>0</v>
      </c>
      <c r="BL165" s="6" t="s">
        <v>117</v>
      </c>
      <c r="BM165" s="149" t="s">
        <v>204</v>
      </c>
    </row>
    <row r="166" spans="1:65" s="125" customFormat="1" ht="22.75" customHeight="1">
      <c r="B166" s="126"/>
      <c r="D166" s="127" t="s">
        <v>67</v>
      </c>
      <c r="E166" s="136" t="s">
        <v>205</v>
      </c>
      <c r="F166" s="136" t="s">
        <v>206</v>
      </c>
      <c r="J166" s="137">
        <f>BK166</f>
        <v>0</v>
      </c>
      <c r="L166" s="126"/>
      <c r="M166" s="130"/>
      <c r="N166" s="131"/>
      <c r="O166" s="131"/>
      <c r="P166" s="132">
        <f>SUM(P167:P170)</f>
        <v>18.418600000000001</v>
      </c>
      <c r="Q166" s="131"/>
      <c r="R166" s="132">
        <f>SUM(R167:R170)</f>
        <v>0</v>
      </c>
      <c r="S166" s="131"/>
      <c r="T166" s="133">
        <f>SUM(T167:T170)</f>
        <v>0</v>
      </c>
      <c r="AR166" s="127" t="s">
        <v>73</v>
      </c>
      <c r="AT166" s="134" t="s">
        <v>67</v>
      </c>
      <c r="AU166" s="134" t="s">
        <v>73</v>
      </c>
      <c r="AY166" s="127" t="s">
        <v>111</v>
      </c>
      <c r="BK166" s="135">
        <f>SUM(BK167:BK170)</f>
        <v>0</v>
      </c>
    </row>
    <row r="167" spans="1:65" s="23" customFormat="1" ht="24.15" customHeight="1">
      <c r="A167" s="19"/>
      <c r="B167" s="20"/>
      <c r="C167" s="138">
        <v>33</v>
      </c>
      <c r="D167" s="138" t="s">
        <v>114</v>
      </c>
      <c r="E167" s="139" t="s">
        <v>207</v>
      </c>
      <c r="F167" s="140" t="s">
        <v>208</v>
      </c>
      <c r="G167" s="141" t="s">
        <v>129</v>
      </c>
      <c r="H167" s="142">
        <v>99.56</v>
      </c>
      <c r="I167" s="3">
        <v>0</v>
      </c>
      <c r="J167" s="143">
        <f>ROUND(I167*H167,2)</f>
        <v>0</v>
      </c>
      <c r="K167" s="144"/>
      <c r="L167" s="20"/>
      <c r="M167" s="145" t="s">
        <v>1</v>
      </c>
      <c r="N167" s="146" t="s">
        <v>33</v>
      </c>
      <c r="O167" s="147">
        <v>0.125</v>
      </c>
      <c r="P167" s="147">
        <f>O167*H167</f>
        <v>12.445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9" t="s">
        <v>117</v>
      </c>
      <c r="AT167" s="149" t="s">
        <v>114</v>
      </c>
      <c r="AU167" s="149" t="s">
        <v>75</v>
      </c>
      <c r="AY167" s="6" t="s">
        <v>111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6" t="s">
        <v>73</v>
      </c>
      <c r="BK167" s="150">
        <f>ROUND(I167*H167,2)</f>
        <v>0</v>
      </c>
      <c r="BL167" s="6" t="s">
        <v>117</v>
      </c>
      <c r="BM167" s="149" t="s">
        <v>209</v>
      </c>
    </row>
    <row r="168" spans="1:65" s="23" customFormat="1" ht="24.15" customHeight="1">
      <c r="A168" s="19"/>
      <c r="B168" s="20"/>
      <c r="C168" s="138">
        <v>34</v>
      </c>
      <c r="D168" s="138" t="s">
        <v>114</v>
      </c>
      <c r="E168" s="139" t="s">
        <v>210</v>
      </c>
      <c r="F168" s="140" t="s">
        <v>211</v>
      </c>
      <c r="G168" s="141" t="s">
        <v>129</v>
      </c>
      <c r="H168" s="142">
        <v>497.8</v>
      </c>
      <c r="I168" s="3">
        <v>0</v>
      </c>
      <c r="J168" s="143">
        <f>ROUND(I168*H168,2)</f>
        <v>0</v>
      </c>
      <c r="K168" s="144"/>
      <c r="L168" s="20"/>
      <c r="M168" s="145" t="s">
        <v>1</v>
      </c>
      <c r="N168" s="146" t="s">
        <v>33</v>
      </c>
      <c r="O168" s="147">
        <v>6.0000000000000001E-3</v>
      </c>
      <c r="P168" s="147">
        <f>O168*H168</f>
        <v>2.9868000000000001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49" t="s">
        <v>117</v>
      </c>
      <c r="AT168" s="149" t="s">
        <v>114</v>
      </c>
      <c r="AU168" s="149" t="s">
        <v>75</v>
      </c>
      <c r="AY168" s="6" t="s">
        <v>111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6" t="s">
        <v>73</v>
      </c>
      <c r="BK168" s="150">
        <f>ROUND(I168*H168,2)</f>
        <v>0</v>
      </c>
      <c r="BL168" s="6" t="s">
        <v>117</v>
      </c>
      <c r="BM168" s="149" t="s">
        <v>212</v>
      </c>
    </row>
    <row r="169" spans="1:65" s="23" customFormat="1" ht="33" customHeight="1">
      <c r="A169" s="19"/>
      <c r="B169" s="20"/>
      <c r="C169" s="138">
        <v>35</v>
      </c>
      <c r="D169" s="138" t="s">
        <v>114</v>
      </c>
      <c r="E169" s="139" t="s">
        <v>213</v>
      </c>
      <c r="F169" s="140" t="s">
        <v>214</v>
      </c>
      <c r="G169" s="141" t="s">
        <v>129</v>
      </c>
      <c r="H169" s="142">
        <v>99.56</v>
      </c>
      <c r="I169" s="3">
        <v>0</v>
      </c>
      <c r="J169" s="143">
        <f>ROUND(I169*H169,2)</f>
        <v>0</v>
      </c>
      <c r="K169" s="144"/>
      <c r="L169" s="20"/>
      <c r="M169" s="145" t="s">
        <v>1</v>
      </c>
      <c r="N169" s="146" t="s">
        <v>33</v>
      </c>
      <c r="O169" s="147">
        <v>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49" t="s">
        <v>117</v>
      </c>
      <c r="AT169" s="149" t="s">
        <v>114</v>
      </c>
      <c r="AU169" s="149" t="s">
        <v>75</v>
      </c>
      <c r="AY169" s="6" t="s">
        <v>111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6" t="s">
        <v>73</v>
      </c>
      <c r="BK169" s="150">
        <f>ROUND(I169*H169,2)</f>
        <v>0</v>
      </c>
      <c r="BL169" s="6" t="s">
        <v>117</v>
      </c>
      <c r="BM169" s="149" t="s">
        <v>215</v>
      </c>
    </row>
    <row r="170" spans="1:65" s="23" customFormat="1" ht="21.75" customHeight="1">
      <c r="A170" s="19"/>
      <c r="B170" s="20"/>
      <c r="C170" s="138">
        <v>36</v>
      </c>
      <c r="D170" s="138" t="s">
        <v>114</v>
      </c>
      <c r="E170" s="139" t="s">
        <v>216</v>
      </c>
      <c r="F170" s="140" t="s">
        <v>217</v>
      </c>
      <c r="G170" s="141" t="s">
        <v>129</v>
      </c>
      <c r="H170" s="142">
        <v>99.56</v>
      </c>
      <c r="I170" s="3">
        <v>0</v>
      </c>
      <c r="J170" s="143">
        <f>ROUND(I170*H170,2)</f>
        <v>0</v>
      </c>
      <c r="K170" s="144"/>
      <c r="L170" s="20"/>
      <c r="M170" s="145" t="s">
        <v>1</v>
      </c>
      <c r="N170" s="146" t="s">
        <v>33</v>
      </c>
      <c r="O170" s="147">
        <v>0.03</v>
      </c>
      <c r="P170" s="147">
        <f>O170*H170</f>
        <v>2.9868000000000001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49" t="s">
        <v>117</v>
      </c>
      <c r="AT170" s="149" t="s">
        <v>114</v>
      </c>
      <c r="AU170" s="149" t="s">
        <v>75</v>
      </c>
      <c r="AY170" s="6" t="s">
        <v>111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6" t="s">
        <v>73</v>
      </c>
      <c r="BK170" s="150">
        <f>ROUND(I170*H170,2)</f>
        <v>0</v>
      </c>
      <c r="BL170" s="6" t="s">
        <v>117</v>
      </c>
      <c r="BM170" s="149" t="s">
        <v>218</v>
      </c>
    </row>
    <row r="171" spans="1:65" s="125" customFormat="1" ht="22.75" customHeight="1">
      <c r="B171" s="126"/>
      <c r="D171" s="127" t="s">
        <v>67</v>
      </c>
      <c r="E171" s="136" t="s">
        <v>219</v>
      </c>
      <c r="F171" s="136" t="s">
        <v>220</v>
      </c>
      <c r="J171" s="137">
        <f>BK171</f>
        <v>0</v>
      </c>
      <c r="L171" s="126"/>
      <c r="M171" s="130"/>
      <c r="N171" s="131"/>
      <c r="O171" s="131"/>
      <c r="P171" s="132">
        <f>P172</f>
        <v>47.847840000000005</v>
      </c>
      <c r="Q171" s="131"/>
      <c r="R171" s="132">
        <f>R172</f>
        <v>0</v>
      </c>
      <c r="S171" s="131"/>
      <c r="T171" s="133">
        <f>T172</f>
        <v>0</v>
      </c>
      <c r="AR171" s="127" t="s">
        <v>73</v>
      </c>
      <c r="AT171" s="134" t="s">
        <v>67</v>
      </c>
      <c r="AU171" s="134" t="s">
        <v>73</v>
      </c>
      <c r="AY171" s="127" t="s">
        <v>111</v>
      </c>
      <c r="BK171" s="135">
        <f>BK172</f>
        <v>0</v>
      </c>
    </row>
    <row r="172" spans="1:65" s="23" customFormat="1" ht="24.15" customHeight="1">
      <c r="A172" s="19"/>
      <c r="B172" s="20"/>
      <c r="C172" s="138">
        <v>37</v>
      </c>
      <c r="D172" s="138" t="s">
        <v>114</v>
      </c>
      <c r="E172" s="139" t="s">
        <v>221</v>
      </c>
      <c r="F172" s="140" t="s">
        <v>283</v>
      </c>
      <c r="G172" s="141" t="s">
        <v>129</v>
      </c>
      <c r="H172" s="142">
        <v>144.12</v>
      </c>
      <c r="I172" s="3">
        <v>0</v>
      </c>
      <c r="J172" s="143">
        <f>ROUND(I172*H172,2)</f>
        <v>0</v>
      </c>
      <c r="K172" s="144"/>
      <c r="L172" s="20"/>
      <c r="M172" s="145" t="s">
        <v>1</v>
      </c>
      <c r="N172" s="146" t="s">
        <v>33</v>
      </c>
      <c r="O172" s="147">
        <v>0.33200000000000002</v>
      </c>
      <c r="P172" s="147">
        <f>O172*H172</f>
        <v>47.847840000000005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49" t="s">
        <v>117</v>
      </c>
      <c r="AT172" s="149" t="s">
        <v>114</v>
      </c>
      <c r="AU172" s="149" t="s">
        <v>75</v>
      </c>
      <c r="AY172" s="6" t="s">
        <v>111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6" t="s">
        <v>73</v>
      </c>
      <c r="BK172" s="150">
        <f>ROUND(I172*H172,2)</f>
        <v>0</v>
      </c>
      <c r="BL172" s="6" t="s">
        <v>117</v>
      </c>
      <c r="BM172" s="149" t="s">
        <v>222</v>
      </c>
    </row>
    <row r="173" spans="1:65" s="125" customFormat="1" ht="25.9" customHeight="1">
      <c r="B173" s="126"/>
      <c r="D173" s="127" t="s">
        <v>67</v>
      </c>
      <c r="E173" s="128" t="s">
        <v>223</v>
      </c>
      <c r="F173" s="128" t="s">
        <v>224</v>
      </c>
      <c r="J173" s="129">
        <f>BK173</f>
        <v>0</v>
      </c>
      <c r="L173" s="126"/>
      <c r="M173" s="130"/>
      <c r="N173" s="131"/>
      <c r="O173" s="131"/>
      <c r="P173" s="132">
        <f>P174+P177+P181+P184</f>
        <v>142.12</v>
      </c>
      <c r="Q173" s="131"/>
      <c r="R173" s="132">
        <f>R174+R177+R181+R184</f>
        <v>0.47332679999999999</v>
      </c>
      <c r="S173" s="131"/>
      <c r="T173" s="133">
        <f>T174+T177+T181+T184</f>
        <v>0</v>
      </c>
      <c r="AR173" s="127" t="s">
        <v>75</v>
      </c>
      <c r="AT173" s="134" t="s">
        <v>67</v>
      </c>
      <c r="AU173" s="134" t="s">
        <v>68</v>
      </c>
      <c r="AY173" s="127" t="s">
        <v>111</v>
      </c>
      <c r="BK173" s="135">
        <f>BK174+BK177+BK181+BK184</f>
        <v>0</v>
      </c>
    </row>
    <row r="174" spans="1:65" s="125" customFormat="1" ht="22.75" customHeight="1">
      <c r="B174" s="126"/>
      <c r="D174" s="127" t="s">
        <v>67</v>
      </c>
      <c r="E174" s="136" t="s">
        <v>225</v>
      </c>
      <c r="F174" s="136" t="s">
        <v>226</v>
      </c>
      <c r="J174" s="137">
        <f>BK174</f>
        <v>0</v>
      </c>
      <c r="L174" s="126"/>
      <c r="M174" s="130"/>
      <c r="N174" s="131"/>
      <c r="O174" s="131"/>
      <c r="P174" s="132">
        <f>SUM(P175:P176)</f>
        <v>5.5440000000000005</v>
      </c>
      <c r="Q174" s="131"/>
      <c r="R174" s="132">
        <f>SUM(R175:R176)</f>
        <v>0.33286679999999996</v>
      </c>
      <c r="S174" s="131"/>
      <c r="T174" s="133">
        <f>SUM(T175:T176)</f>
        <v>0</v>
      </c>
      <c r="AR174" s="127" t="s">
        <v>75</v>
      </c>
      <c r="AT174" s="134" t="s">
        <v>67</v>
      </c>
      <c r="AU174" s="134" t="s">
        <v>73</v>
      </c>
      <c r="AY174" s="127" t="s">
        <v>111</v>
      </c>
      <c r="BK174" s="135">
        <f>SUM(BK175:BK176)</f>
        <v>0</v>
      </c>
    </row>
    <row r="175" spans="1:65" s="23" customFormat="1" ht="24.15" customHeight="1">
      <c r="A175" s="19"/>
      <c r="B175" s="20"/>
      <c r="C175" s="138">
        <v>38</v>
      </c>
      <c r="D175" s="138" t="s">
        <v>114</v>
      </c>
      <c r="E175" s="139" t="s">
        <v>227</v>
      </c>
      <c r="F175" s="140" t="s">
        <v>228</v>
      </c>
      <c r="G175" s="141" t="s">
        <v>135</v>
      </c>
      <c r="H175" s="142">
        <v>168</v>
      </c>
      <c r="I175" s="3">
        <v>0</v>
      </c>
      <c r="J175" s="143">
        <f>ROUND(I175*H175,2)</f>
        <v>0</v>
      </c>
      <c r="K175" s="144"/>
      <c r="L175" s="20"/>
      <c r="M175" s="145" t="s">
        <v>1</v>
      </c>
      <c r="N175" s="146" t="s">
        <v>33</v>
      </c>
      <c r="O175" s="147">
        <v>3.3000000000000002E-2</v>
      </c>
      <c r="P175" s="147">
        <f>O175*H175</f>
        <v>5.5440000000000005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49" t="s">
        <v>113</v>
      </c>
      <c r="AT175" s="149" t="s">
        <v>114</v>
      </c>
      <c r="AU175" s="149" t="s">
        <v>75</v>
      </c>
      <c r="AY175" s="6" t="s">
        <v>111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6" t="s">
        <v>73</v>
      </c>
      <c r="BK175" s="150">
        <f>ROUND(I175*H175,2)</f>
        <v>0</v>
      </c>
      <c r="BL175" s="6" t="s">
        <v>113</v>
      </c>
      <c r="BM175" s="149" t="s">
        <v>229</v>
      </c>
    </row>
    <row r="176" spans="1:65" s="23" customFormat="1" ht="16.5" customHeight="1">
      <c r="A176" s="19"/>
      <c r="B176" s="20"/>
      <c r="C176" s="151">
        <v>39</v>
      </c>
      <c r="D176" s="151" t="s">
        <v>162</v>
      </c>
      <c r="E176" s="152" t="s">
        <v>230</v>
      </c>
      <c r="F176" s="153" t="s">
        <v>231</v>
      </c>
      <c r="G176" s="154" t="s">
        <v>135</v>
      </c>
      <c r="H176" s="155">
        <v>195.804</v>
      </c>
      <c r="I176" s="4">
        <v>0</v>
      </c>
      <c r="J176" s="156">
        <f>ROUND(I176*H176,2)</f>
        <v>0</v>
      </c>
      <c r="K176" s="157"/>
      <c r="L176" s="158"/>
      <c r="M176" s="159" t="s">
        <v>1</v>
      </c>
      <c r="N176" s="160" t="s">
        <v>33</v>
      </c>
      <c r="O176" s="147">
        <v>0</v>
      </c>
      <c r="P176" s="147">
        <f>O176*H176</f>
        <v>0</v>
      </c>
      <c r="Q176" s="147">
        <v>1.6999999999999999E-3</v>
      </c>
      <c r="R176" s="147">
        <f>Q176*H176</f>
        <v>0.33286679999999996</v>
      </c>
      <c r="S176" s="147">
        <v>0</v>
      </c>
      <c r="T176" s="148">
        <f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49" t="s">
        <v>158</v>
      </c>
      <c r="AT176" s="149" t="s">
        <v>162</v>
      </c>
      <c r="AU176" s="149" t="s">
        <v>75</v>
      </c>
      <c r="AY176" s="6" t="s">
        <v>111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6" t="s">
        <v>73</v>
      </c>
      <c r="BK176" s="150">
        <f>ROUND(I176*H176,2)</f>
        <v>0</v>
      </c>
      <c r="BL176" s="6" t="s">
        <v>113</v>
      </c>
      <c r="BM176" s="149" t="s">
        <v>232</v>
      </c>
    </row>
    <row r="177" spans="1:65" s="125" customFormat="1" ht="22.75" customHeight="1">
      <c r="B177" s="126"/>
      <c r="D177" s="127" t="s">
        <v>67</v>
      </c>
      <c r="E177" s="136" t="s">
        <v>233</v>
      </c>
      <c r="F177" s="136" t="s">
        <v>234</v>
      </c>
      <c r="J177" s="137">
        <f>BK177</f>
        <v>0</v>
      </c>
      <c r="L177" s="126"/>
      <c r="M177" s="130"/>
      <c r="N177" s="131"/>
      <c r="O177" s="131"/>
      <c r="P177" s="132">
        <f>SUM(P178:P180)</f>
        <v>66.64800000000001</v>
      </c>
      <c r="Q177" s="131"/>
      <c r="R177" s="132">
        <f>SUM(R178:R180)</f>
        <v>0</v>
      </c>
      <c r="S177" s="131"/>
      <c r="T177" s="133">
        <f>SUM(T178:T180)</f>
        <v>0</v>
      </c>
      <c r="AR177" s="127" t="s">
        <v>75</v>
      </c>
      <c r="AT177" s="134" t="s">
        <v>67</v>
      </c>
      <c r="AU177" s="134" t="s">
        <v>73</v>
      </c>
      <c r="AY177" s="127" t="s">
        <v>111</v>
      </c>
      <c r="BK177" s="135">
        <f>SUM(BK178:BK180)</f>
        <v>0</v>
      </c>
    </row>
    <row r="178" spans="1:65" s="23" customFormat="1" ht="16.5" customHeight="1">
      <c r="A178" s="19"/>
      <c r="B178" s="20"/>
      <c r="C178" s="138">
        <v>40</v>
      </c>
      <c r="D178" s="138" t="s">
        <v>114</v>
      </c>
      <c r="E178" s="139" t="s">
        <v>235</v>
      </c>
      <c r="F178" s="140" t="s">
        <v>236</v>
      </c>
      <c r="G178" s="141" t="s">
        <v>172</v>
      </c>
      <c r="H178" s="142">
        <v>350</v>
      </c>
      <c r="I178" s="3">
        <v>0</v>
      </c>
      <c r="J178" s="143">
        <f>ROUND(I178*H178,2)</f>
        <v>0</v>
      </c>
      <c r="K178" s="144"/>
      <c r="L178" s="20"/>
      <c r="M178" s="145" t="s">
        <v>1</v>
      </c>
      <c r="N178" s="146" t="s">
        <v>33</v>
      </c>
      <c r="O178" s="147">
        <v>6.8000000000000005E-2</v>
      </c>
      <c r="P178" s="147">
        <f>O178*H178</f>
        <v>23.8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49" t="s">
        <v>113</v>
      </c>
      <c r="AT178" s="149" t="s">
        <v>114</v>
      </c>
      <c r="AU178" s="149" t="s">
        <v>75</v>
      </c>
      <c r="AY178" s="6" t="s">
        <v>111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6" t="s">
        <v>73</v>
      </c>
      <c r="BK178" s="150">
        <f>ROUND(I178*H178,2)</f>
        <v>0</v>
      </c>
      <c r="BL178" s="6" t="s">
        <v>113</v>
      </c>
      <c r="BM178" s="149" t="s">
        <v>237</v>
      </c>
    </row>
    <row r="179" spans="1:65" s="23" customFormat="1" ht="24.15" customHeight="1">
      <c r="A179" s="19"/>
      <c r="B179" s="20"/>
      <c r="C179" s="138">
        <v>41</v>
      </c>
      <c r="D179" s="138" t="s">
        <v>114</v>
      </c>
      <c r="E179" s="139" t="s">
        <v>238</v>
      </c>
      <c r="F179" s="140" t="s">
        <v>239</v>
      </c>
      <c r="G179" s="141" t="s">
        <v>172</v>
      </c>
      <c r="H179" s="142">
        <v>320</v>
      </c>
      <c r="I179" s="3">
        <v>0</v>
      </c>
      <c r="J179" s="143">
        <f>ROUND(I179*H179,2)</f>
        <v>0</v>
      </c>
      <c r="K179" s="144"/>
      <c r="L179" s="20"/>
      <c r="M179" s="145" t="s">
        <v>1</v>
      </c>
      <c r="N179" s="146" t="s">
        <v>33</v>
      </c>
      <c r="O179" s="147">
        <v>0.10299999999999999</v>
      </c>
      <c r="P179" s="147">
        <f>O179*H179</f>
        <v>32.96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49" t="s">
        <v>113</v>
      </c>
      <c r="AT179" s="149" t="s">
        <v>114</v>
      </c>
      <c r="AU179" s="149" t="s">
        <v>75</v>
      </c>
      <c r="AY179" s="6" t="s">
        <v>111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6" t="s">
        <v>73</v>
      </c>
      <c r="BK179" s="150">
        <f>ROUND(I179*H179,2)</f>
        <v>0</v>
      </c>
      <c r="BL179" s="6" t="s">
        <v>113</v>
      </c>
      <c r="BM179" s="149" t="s">
        <v>240</v>
      </c>
    </row>
    <row r="180" spans="1:65" s="23" customFormat="1" ht="16.5" customHeight="1">
      <c r="A180" s="19"/>
      <c r="B180" s="20"/>
      <c r="C180" s="138">
        <v>42</v>
      </c>
      <c r="D180" s="138" t="s">
        <v>114</v>
      </c>
      <c r="E180" s="139" t="s">
        <v>241</v>
      </c>
      <c r="F180" s="140" t="s">
        <v>242</v>
      </c>
      <c r="G180" s="141" t="s">
        <v>160</v>
      </c>
      <c r="H180" s="142">
        <v>96</v>
      </c>
      <c r="I180" s="3">
        <v>0</v>
      </c>
      <c r="J180" s="143">
        <f>ROUND(I180*H180,2)</f>
        <v>0</v>
      </c>
      <c r="K180" s="144"/>
      <c r="L180" s="20"/>
      <c r="M180" s="145" t="s">
        <v>1</v>
      </c>
      <c r="N180" s="146" t="s">
        <v>33</v>
      </c>
      <c r="O180" s="147">
        <v>0.10299999999999999</v>
      </c>
      <c r="P180" s="147">
        <f>O180*H180</f>
        <v>9.8879999999999999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49" t="s">
        <v>113</v>
      </c>
      <c r="AT180" s="149" t="s">
        <v>114</v>
      </c>
      <c r="AU180" s="149" t="s">
        <v>75</v>
      </c>
      <c r="AY180" s="6" t="s">
        <v>111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6" t="s">
        <v>73</v>
      </c>
      <c r="BK180" s="150">
        <f>ROUND(I180*H180,2)</f>
        <v>0</v>
      </c>
      <c r="BL180" s="6" t="s">
        <v>113</v>
      </c>
      <c r="BM180" s="149" t="s">
        <v>243</v>
      </c>
    </row>
    <row r="181" spans="1:65" s="125" customFormat="1" ht="22.75" customHeight="1">
      <c r="B181" s="126"/>
      <c r="D181" s="127" t="s">
        <v>67</v>
      </c>
      <c r="E181" s="136" t="s">
        <v>244</v>
      </c>
      <c r="F181" s="136" t="s">
        <v>245</v>
      </c>
      <c r="J181" s="137">
        <f>BK181</f>
        <v>0</v>
      </c>
      <c r="L181" s="126"/>
      <c r="M181" s="130"/>
      <c r="N181" s="131"/>
      <c r="O181" s="131"/>
      <c r="P181" s="132">
        <f>SUM(P182:P183)</f>
        <v>26.068000000000001</v>
      </c>
      <c r="Q181" s="131"/>
      <c r="R181" s="132">
        <f>SUM(R182:R183)</f>
        <v>0.10986</v>
      </c>
      <c r="S181" s="131"/>
      <c r="T181" s="133">
        <f>SUM(T182:T183)</f>
        <v>0</v>
      </c>
      <c r="AR181" s="127" t="s">
        <v>75</v>
      </c>
      <c r="AT181" s="134" t="s">
        <v>67</v>
      </c>
      <c r="AU181" s="134" t="s">
        <v>73</v>
      </c>
      <c r="AY181" s="127" t="s">
        <v>111</v>
      </c>
      <c r="BK181" s="135">
        <f>SUM(BK182:BK183)</f>
        <v>0</v>
      </c>
    </row>
    <row r="182" spans="1:65" s="23" customFormat="1" ht="24.15" customHeight="1">
      <c r="A182" s="19"/>
      <c r="B182" s="20"/>
      <c r="C182" s="138">
        <v>43</v>
      </c>
      <c r="D182" s="138" t="s">
        <v>114</v>
      </c>
      <c r="E182" s="139" t="s">
        <v>246</v>
      </c>
      <c r="F182" s="140" t="s">
        <v>247</v>
      </c>
      <c r="G182" s="141" t="s">
        <v>248</v>
      </c>
      <c r="H182" s="142">
        <v>98</v>
      </c>
      <c r="I182" s="3">
        <v>0</v>
      </c>
      <c r="J182" s="143">
        <f>ROUND(I182*H182,2)</f>
        <v>0</v>
      </c>
      <c r="K182" s="144"/>
      <c r="L182" s="20"/>
      <c r="M182" s="145" t="s">
        <v>1</v>
      </c>
      <c r="N182" s="146" t="s">
        <v>33</v>
      </c>
      <c r="O182" s="147">
        <v>0.26600000000000001</v>
      </c>
      <c r="P182" s="147">
        <f>O182*H182</f>
        <v>26.068000000000001</v>
      </c>
      <c r="Q182" s="147">
        <v>6.9999999999999994E-5</v>
      </c>
      <c r="R182" s="147">
        <f>Q182*H182</f>
        <v>6.8599999999999998E-3</v>
      </c>
      <c r="S182" s="147">
        <v>0</v>
      </c>
      <c r="T182" s="148">
        <f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49" t="s">
        <v>113</v>
      </c>
      <c r="AT182" s="149" t="s">
        <v>114</v>
      </c>
      <c r="AU182" s="149" t="s">
        <v>75</v>
      </c>
      <c r="AY182" s="6" t="s">
        <v>111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6" t="s">
        <v>73</v>
      </c>
      <c r="BK182" s="150">
        <f>ROUND(I182*H182,2)</f>
        <v>0</v>
      </c>
      <c r="BL182" s="6" t="s">
        <v>113</v>
      </c>
      <c r="BM182" s="149" t="s">
        <v>249</v>
      </c>
    </row>
    <row r="183" spans="1:65" s="23" customFormat="1" ht="24.15" customHeight="1">
      <c r="A183" s="19"/>
      <c r="B183" s="20"/>
      <c r="C183" s="151">
        <v>44</v>
      </c>
      <c r="D183" s="151" t="s">
        <v>162</v>
      </c>
      <c r="E183" s="152" t="s">
        <v>286</v>
      </c>
      <c r="F183" s="153" t="s">
        <v>285</v>
      </c>
      <c r="G183" s="154" t="s">
        <v>129</v>
      </c>
      <c r="H183" s="155">
        <v>0.10299999999999999</v>
      </c>
      <c r="I183" s="4">
        <v>0</v>
      </c>
      <c r="J183" s="156">
        <f>ROUND(I183*H183,2)</f>
        <v>0</v>
      </c>
      <c r="K183" s="157"/>
      <c r="L183" s="158"/>
      <c r="M183" s="159" t="s">
        <v>1</v>
      </c>
      <c r="N183" s="160" t="s">
        <v>33</v>
      </c>
      <c r="O183" s="147">
        <v>0</v>
      </c>
      <c r="P183" s="147">
        <f>O183*H183</f>
        <v>0</v>
      </c>
      <c r="Q183" s="147">
        <v>1</v>
      </c>
      <c r="R183" s="147">
        <f>Q183*H183</f>
        <v>0.10299999999999999</v>
      </c>
      <c r="S183" s="147">
        <v>0</v>
      </c>
      <c r="T183" s="148">
        <f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49" t="s">
        <v>158</v>
      </c>
      <c r="AT183" s="149" t="s">
        <v>162</v>
      </c>
      <c r="AU183" s="149" t="s">
        <v>75</v>
      </c>
      <c r="AY183" s="6" t="s">
        <v>111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6" t="s">
        <v>73</v>
      </c>
      <c r="BK183" s="150">
        <f>ROUND(I183*H183,2)</f>
        <v>0</v>
      </c>
      <c r="BL183" s="6" t="s">
        <v>113</v>
      </c>
      <c r="BM183" s="149" t="s">
        <v>250</v>
      </c>
    </row>
    <row r="184" spans="1:65" s="125" customFormat="1" ht="22.75" customHeight="1">
      <c r="B184" s="126"/>
      <c r="D184" s="127" t="s">
        <v>67</v>
      </c>
      <c r="E184" s="136" t="s">
        <v>251</v>
      </c>
      <c r="F184" s="136" t="s">
        <v>252</v>
      </c>
      <c r="J184" s="137">
        <f>BK184</f>
        <v>0</v>
      </c>
      <c r="L184" s="126"/>
      <c r="M184" s="130"/>
      <c r="N184" s="131"/>
      <c r="O184" s="131"/>
      <c r="P184" s="132">
        <f>SUM(P185:P187)</f>
        <v>43.86</v>
      </c>
      <c r="Q184" s="131"/>
      <c r="R184" s="132">
        <f>SUM(R185:R187)</f>
        <v>3.0599999999999999E-2</v>
      </c>
      <c r="S184" s="131"/>
      <c r="T184" s="133">
        <f>SUM(T185:T187)</f>
        <v>0</v>
      </c>
      <c r="AR184" s="127" t="s">
        <v>75</v>
      </c>
      <c r="AT184" s="134" t="s">
        <v>67</v>
      </c>
      <c r="AU184" s="134" t="s">
        <v>73</v>
      </c>
      <c r="AY184" s="127" t="s">
        <v>111</v>
      </c>
      <c r="BK184" s="135">
        <f>SUM(BK185:BK187)</f>
        <v>0</v>
      </c>
    </row>
    <row r="185" spans="1:65" s="23" customFormat="1" ht="24.15" customHeight="1">
      <c r="A185" s="19"/>
      <c r="B185" s="20"/>
      <c r="C185" s="138">
        <v>45</v>
      </c>
      <c r="D185" s="138" t="s">
        <v>114</v>
      </c>
      <c r="E185" s="139" t="s">
        <v>253</v>
      </c>
      <c r="F185" s="140" t="s">
        <v>254</v>
      </c>
      <c r="G185" s="141" t="s">
        <v>135</v>
      </c>
      <c r="H185" s="142">
        <v>68</v>
      </c>
      <c r="I185" s="3">
        <v>0</v>
      </c>
      <c r="J185" s="143">
        <f>ROUND(I185*H185,2)</f>
        <v>0</v>
      </c>
      <c r="K185" s="144"/>
      <c r="L185" s="20"/>
      <c r="M185" s="145" t="s">
        <v>1</v>
      </c>
      <c r="N185" s="146" t="s">
        <v>33</v>
      </c>
      <c r="O185" s="147">
        <v>0.11700000000000001</v>
      </c>
      <c r="P185" s="147">
        <f>O185*H185</f>
        <v>7.9560000000000004</v>
      </c>
      <c r="Q185" s="147">
        <v>6.9999999999999994E-5</v>
      </c>
      <c r="R185" s="147">
        <f>Q185*H185</f>
        <v>4.7599999999999995E-3</v>
      </c>
      <c r="S185" s="147">
        <v>0</v>
      </c>
      <c r="T185" s="148">
        <f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49" t="s">
        <v>113</v>
      </c>
      <c r="AT185" s="149" t="s">
        <v>114</v>
      </c>
      <c r="AU185" s="149" t="s">
        <v>75</v>
      </c>
      <c r="AY185" s="6" t="s">
        <v>111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6" t="s">
        <v>73</v>
      </c>
      <c r="BK185" s="150">
        <f>ROUND(I185*H185,2)</f>
        <v>0</v>
      </c>
      <c r="BL185" s="6" t="s">
        <v>113</v>
      </c>
      <c r="BM185" s="149" t="s">
        <v>255</v>
      </c>
    </row>
    <row r="186" spans="1:65" s="23" customFormat="1" ht="24.15" customHeight="1">
      <c r="A186" s="19"/>
      <c r="B186" s="20"/>
      <c r="C186" s="138">
        <v>46</v>
      </c>
      <c r="D186" s="138" t="s">
        <v>114</v>
      </c>
      <c r="E186" s="139" t="s">
        <v>256</v>
      </c>
      <c r="F186" s="140" t="s">
        <v>257</v>
      </c>
      <c r="G186" s="141" t="s">
        <v>135</v>
      </c>
      <c r="H186" s="142">
        <v>68</v>
      </c>
      <c r="I186" s="3">
        <v>0</v>
      </c>
      <c r="J186" s="143">
        <f>ROUND(I186*H186,2)</f>
        <v>0</v>
      </c>
      <c r="K186" s="144"/>
      <c r="L186" s="20"/>
      <c r="M186" s="145" t="s">
        <v>1</v>
      </c>
      <c r="N186" s="146" t="s">
        <v>33</v>
      </c>
      <c r="O186" s="147">
        <v>0.184</v>
      </c>
      <c r="P186" s="147">
        <f>O186*H186</f>
        <v>12.512</v>
      </c>
      <c r="Q186" s="147">
        <v>1.3999999999999999E-4</v>
      </c>
      <c r="R186" s="147">
        <f>Q186*H186</f>
        <v>9.5199999999999989E-3</v>
      </c>
      <c r="S186" s="147">
        <v>0</v>
      </c>
      <c r="T186" s="148">
        <f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49" t="s">
        <v>113</v>
      </c>
      <c r="AT186" s="149" t="s">
        <v>114</v>
      </c>
      <c r="AU186" s="149" t="s">
        <v>75</v>
      </c>
      <c r="AY186" s="6" t="s">
        <v>111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6" t="s">
        <v>73</v>
      </c>
      <c r="BK186" s="150">
        <f>ROUND(I186*H186,2)</f>
        <v>0</v>
      </c>
      <c r="BL186" s="6" t="s">
        <v>113</v>
      </c>
      <c r="BM186" s="149" t="s">
        <v>258</v>
      </c>
    </row>
    <row r="187" spans="1:65" s="23" customFormat="1" ht="24.15" customHeight="1">
      <c r="A187" s="19"/>
      <c r="B187" s="20"/>
      <c r="C187" s="138">
        <v>47</v>
      </c>
      <c r="D187" s="138" t="s">
        <v>114</v>
      </c>
      <c r="E187" s="139" t="s">
        <v>259</v>
      </c>
      <c r="F187" s="140" t="s">
        <v>260</v>
      </c>
      <c r="G187" s="141" t="s">
        <v>135</v>
      </c>
      <c r="H187" s="142">
        <v>136</v>
      </c>
      <c r="I187" s="3">
        <v>0</v>
      </c>
      <c r="J187" s="143">
        <f>ROUND(I187*H187,2)</f>
        <v>0</v>
      </c>
      <c r="K187" s="144"/>
      <c r="L187" s="20"/>
      <c r="M187" s="161" t="s">
        <v>1</v>
      </c>
      <c r="N187" s="162" t="s">
        <v>33</v>
      </c>
      <c r="O187" s="163">
        <v>0.17199999999999999</v>
      </c>
      <c r="P187" s="163">
        <f>O187*H187</f>
        <v>23.391999999999999</v>
      </c>
      <c r="Q187" s="163">
        <v>1.2E-4</v>
      </c>
      <c r="R187" s="163">
        <f>Q187*H187</f>
        <v>1.6320000000000001E-2</v>
      </c>
      <c r="S187" s="163">
        <v>0</v>
      </c>
      <c r="T187" s="164">
        <f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49" t="s">
        <v>113</v>
      </c>
      <c r="AT187" s="149" t="s">
        <v>114</v>
      </c>
      <c r="AU187" s="149" t="s">
        <v>75</v>
      </c>
      <c r="AY187" s="6" t="s">
        <v>111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6" t="s">
        <v>73</v>
      </c>
      <c r="BK187" s="150">
        <f>ROUND(I187*H187,2)</f>
        <v>0</v>
      </c>
      <c r="BL187" s="6" t="s">
        <v>113</v>
      </c>
      <c r="BM187" s="149" t="s">
        <v>261</v>
      </c>
    </row>
    <row r="188" spans="1:65" s="23" customFormat="1" ht="7" customHeight="1">
      <c r="A188" s="19"/>
      <c r="B188" s="35"/>
      <c r="C188" s="36"/>
      <c r="D188" s="36"/>
      <c r="E188" s="36"/>
      <c r="F188" s="36"/>
      <c r="G188" s="36"/>
      <c r="H188" s="36"/>
      <c r="I188" s="36"/>
      <c r="J188" s="36"/>
      <c r="K188" s="36"/>
      <c r="L188" s="20"/>
      <c r="M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65" s="2" customFormat="1"/>
    <row r="190" spans="1:65" s="2" customFormat="1"/>
    <row r="191" spans="1:65" s="2" customFormat="1"/>
    <row r="192" spans="1:65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</sheetData>
  <sheetProtection password="D62F" sheet="1" objects="1" scenarios="1"/>
  <autoFilter ref="C125:K187"/>
  <mergeCells count="6">
    <mergeCell ref="E7:H7"/>
    <mergeCell ref="E25:H25"/>
    <mergeCell ref="E85:H85"/>
    <mergeCell ref="E118:H118"/>
    <mergeCell ref="L2:V2"/>
    <mergeCell ref="E16:F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dvorků u karantény</vt:lpstr>
      <vt:lpstr>'Oprava dvorků u karantény'!Názvy_tisku</vt:lpstr>
      <vt:lpstr>'Rekapitulace stavby'!Názvy_tisku</vt:lpstr>
      <vt:lpstr>'Oprava dvorků u karantény'!Oblast_tisku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Vladimir.Mertlik</dc:creator>
  <cp:lastModifiedBy>Simona.Jirickova</cp:lastModifiedBy>
  <dcterms:created xsi:type="dcterms:W3CDTF">2024-08-28T14:02:37Z</dcterms:created>
  <dcterms:modified xsi:type="dcterms:W3CDTF">2024-08-30T06:51:07Z</dcterms:modified>
</cp:coreProperties>
</file>