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Petr\!PROJEKTY\2023 - 168 000 Kc\!PLACENO\rozdělení_rozpočtu-Jaroměř - 8 000 Kc\!!vystup\!uprava_18_06_2024\"/>
    </mc:Choice>
  </mc:AlternateContent>
  <xr:revisionPtr revIDLastSave="0" documentId="13_ncr:1_{A12FD222-3E2D-4AB7-A5CB-D0A29B32ADFC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Rek z pohledu ÚČELU" sheetId="20" r:id="rId1"/>
    <sheet name="Rekapitulace stavby" sheetId="1" r:id="rId2"/>
    <sheet name="SO 01-03 - Dílny - Kerami..." sheetId="2" r:id="rId3"/>
    <sheet name="SO 04 - Dílny - Strojní a..." sheetId="3" r:id="rId4"/>
    <sheet name="04.1 - Technologie briket..." sheetId="4" r:id="rId5"/>
    <sheet name="04.2 - Hromosvody" sheetId="5" r:id="rId6"/>
    <sheet name="04.3 - Elektro" sheetId="6" r:id="rId7"/>
    <sheet name="04.31 - Strukturovaná kab..." sheetId="7" r:id="rId8"/>
    <sheet name="04.32 - Jednotný čas" sheetId="8" r:id="rId9"/>
    <sheet name="04.33 - Poplachový zabezp..." sheetId="9" r:id="rId10"/>
    <sheet name="04.4 - Technologické plyny" sheetId="10" r:id="rId11"/>
    <sheet name="04.5 - Zdravotně technicé..." sheetId="11" r:id="rId12"/>
    <sheet name="04.61 - Zařízení pro vytá..." sheetId="12" r:id="rId13"/>
    <sheet name="04.62 - Plynová zařízení" sheetId="13" r:id="rId14"/>
    <sheet name="04.7 - VZT" sheetId="14" r:id="rId15"/>
    <sheet name="SO 05 - Sklad řeziva" sheetId="15" r:id="rId16"/>
    <sheet name="05.1 - Elektro" sheetId="16" r:id="rId17"/>
    <sheet name="SO 06 - OPLOCENÍ A VJEZDO..." sheetId="17" r:id="rId18"/>
    <sheet name="SO 07 - SKLAD HOŘLAVÝCH K..." sheetId="18" r:id="rId19"/>
    <sheet name="VRN - Vedlejší rozpočtové..." sheetId="19" r:id="rId20"/>
  </sheets>
  <definedNames>
    <definedName name="_xlnm._FilterDatabase" localSheetId="4" hidden="1">'04.1 - Technologie briket...'!$C$124:$K$138</definedName>
    <definedName name="_xlnm._FilterDatabase" localSheetId="5" hidden="1">'04.2 - Hromosvody'!$C$125:$K$168</definedName>
    <definedName name="_xlnm._FilterDatabase" localSheetId="6" hidden="1">'04.3 - Elektro'!$C$128:$V$257</definedName>
    <definedName name="_xlnm._FilterDatabase" localSheetId="7" hidden="1">'04.31 - Strukturovaná kab...'!$C$126:$K$187</definedName>
    <definedName name="_xlnm._FilterDatabase" localSheetId="8" hidden="1">'04.32 - Jednotný čas'!$C$125:$K$140</definedName>
    <definedName name="_xlnm._FilterDatabase" localSheetId="9" hidden="1">'04.33 - Poplachový zabezp...'!$C$126:$K$185</definedName>
    <definedName name="_xlnm._FilterDatabase" localSheetId="10" hidden="1">'04.4 - Technologické plyny'!$C$123:$K$156</definedName>
    <definedName name="_xlnm._FilterDatabase" localSheetId="11" hidden="1">'04.5 - Zdravotně technicé...'!$C$132:$K$402</definedName>
    <definedName name="_xlnm._FilterDatabase" localSheetId="12" hidden="1">'04.61 - Zařízení pro vytá...'!$C$131:$V$269</definedName>
    <definedName name="_xlnm._FilterDatabase" localSheetId="13" hidden="1">'04.62 - Plynová zařízení'!$C$127:$V$178</definedName>
    <definedName name="_xlnm._FilterDatabase" localSheetId="14" hidden="1">'04.7 - VZT'!$C$122:$K$161</definedName>
    <definedName name="_xlnm._FilterDatabase" localSheetId="16" hidden="1">'05.1 - Elektro'!$C$128:$V$187</definedName>
    <definedName name="_xlnm._FilterDatabase" localSheetId="2" hidden="1">'SO 01-03 - Dílny - Kerami...'!$C$135:$M$459</definedName>
    <definedName name="_xlnm._FilterDatabase" localSheetId="3" hidden="1">'SO 04 - Dílny - Strojní a...'!$C$139:$V$584</definedName>
    <definedName name="_xlnm._FilterDatabase" localSheetId="15" hidden="1">'SO 05 - Sklad řeziva'!$C$130:$V$269</definedName>
    <definedName name="_xlnm._FilterDatabase" localSheetId="17" hidden="1">'SO 06 - OPLOCENÍ A VJEZDO...'!$C$129:$K$225</definedName>
    <definedName name="_xlnm._FilterDatabase" localSheetId="18" hidden="1">'SO 07 - SKLAD HOŘLAVÝCH K...'!$C$121:$K$139</definedName>
    <definedName name="_xlnm._FilterDatabase" localSheetId="19" hidden="1">'VRN - Vedlejší rozpočtové...'!$C$120:$K$138</definedName>
    <definedName name="_xlnm.Print_Titles" localSheetId="4">'04.1 - Technologie briket...'!$124:$124</definedName>
    <definedName name="_xlnm.Print_Titles" localSheetId="5">'04.2 - Hromosvody'!$125:$125</definedName>
    <definedName name="_xlnm.Print_Titles" localSheetId="6">'04.3 - Elektro'!$128:$128</definedName>
    <definedName name="_xlnm.Print_Titles" localSheetId="7">'04.31 - Strukturovaná kab...'!$126:$126</definedName>
    <definedName name="_xlnm.Print_Titles" localSheetId="8">'04.32 - Jednotný čas'!$125:$125</definedName>
    <definedName name="_xlnm.Print_Titles" localSheetId="9">'04.33 - Poplachový zabezp...'!$126:$126</definedName>
    <definedName name="_xlnm.Print_Titles" localSheetId="10">'04.4 - Technologické plyny'!$123:$123</definedName>
    <definedName name="_xlnm.Print_Titles" localSheetId="11">'04.5 - Zdravotně technicé...'!$132:$132</definedName>
    <definedName name="_xlnm.Print_Titles" localSheetId="12">'04.61 - Zařízení pro vytá...'!$131:$131</definedName>
    <definedName name="_xlnm.Print_Titles" localSheetId="13">'04.62 - Plynová zařízení'!$127:$127</definedName>
    <definedName name="_xlnm.Print_Titles" localSheetId="14">'04.7 - VZT'!$122:$122</definedName>
    <definedName name="_xlnm.Print_Titles" localSheetId="16">'05.1 - Elektro'!$128:$128</definedName>
    <definedName name="_xlnm.Print_Titles" localSheetId="0">'Rek z pohledu ÚČELU'!$92:$92</definedName>
    <definedName name="_xlnm.Print_Titles" localSheetId="1">'Rekapitulace stavby'!$92:$92</definedName>
    <definedName name="_xlnm.Print_Titles" localSheetId="2">'SO 01-03 - Dílny - Kerami...'!$135:$135</definedName>
    <definedName name="_xlnm.Print_Titles" localSheetId="3">'SO 04 - Dílny - Strojní a...'!$139:$139</definedName>
    <definedName name="_xlnm.Print_Titles" localSheetId="15">'SO 05 - Sklad řeziva'!$130:$130</definedName>
    <definedName name="_xlnm.Print_Titles" localSheetId="17">'SO 06 - OPLOCENÍ A VJEZDO...'!$129:$129</definedName>
    <definedName name="_xlnm.Print_Titles" localSheetId="18">'SO 07 - SKLAD HOŘLAVÝCH K...'!$121:$121</definedName>
    <definedName name="_xlnm.Print_Titles" localSheetId="19">'VRN - Vedlejší rozpočtové...'!$120:$120</definedName>
    <definedName name="_xlnm.Print_Area" localSheetId="4">'04.1 - Technologie briket...'!$C$110:$K$138</definedName>
    <definedName name="_xlnm.Print_Area" localSheetId="5">'04.2 - Hromosvody'!$C$111:$K$168</definedName>
    <definedName name="_xlnm.Print_Area" localSheetId="6">'04.3 - Elektro'!$C$114:$K$257</definedName>
    <definedName name="_xlnm.Print_Area" localSheetId="7">'04.31 - Strukturovaná kab...'!$C$110:$K$187</definedName>
    <definedName name="_xlnm.Print_Area" localSheetId="8">'04.32 - Jednotný čas'!$C$109:$K$140</definedName>
    <definedName name="_xlnm.Print_Area" localSheetId="9">'04.33 - Poplachový zabezp...'!$C$110:$K$185</definedName>
    <definedName name="_xlnm.Print_Area" localSheetId="10">'04.4 - Technologické plyny'!$C$109:$K$156</definedName>
    <definedName name="_xlnm.Print_Area" localSheetId="11">'04.5 - Zdravotně technicé...'!$C$118:$K$402</definedName>
    <definedName name="_xlnm.Print_Area" localSheetId="12">'04.61 - Zařízení pro vytá...'!$C$115:$K$269</definedName>
    <definedName name="_xlnm.Print_Area" localSheetId="13">'04.62 - Plynová zařízení'!$C$111:$K$178</definedName>
    <definedName name="_xlnm.Print_Area" localSheetId="14">'04.7 - VZT'!$C$108:$K$161</definedName>
    <definedName name="_xlnm.Print_Area" localSheetId="16">'05.1 - Elektro'!$C$114:$K$187</definedName>
    <definedName name="_xlnm.Print_Area" localSheetId="0">'Rek z pohledu ÚČELU'!$B$81:$AU$117</definedName>
    <definedName name="_xlnm.Print_Area" localSheetId="1">'Rekapitulace stavby'!$D$4:$AO$76,'Rekapitulace stavby'!$C$82:$AQ$117</definedName>
    <definedName name="_xlnm.Print_Area" localSheetId="2">'SO 01-03 - Dílny - Kerami...'!$C$123:$K$459</definedName>
    <definedName name="_xlnm.Print_Area" localSheetId="3">'SO 04 - Dílny - Strojní a...'!$C$127:$K$584</definedName>
    <definedName name="_xlnm.Print_Area" localSheetId="15">'SO 05 - Sklad řeziva'!$C$118:$K$269</definedName>
    <definedName name="_xlnm.Print_Area" localSheetId="17">'SO 06 - OPLOCENÍ A VJEZDO...'!$C$117:$K$225</definedName>
    <definedName name="_xlnm.Print_Area" localSheetId="18">'SO 07 - SKLAD HOŘLAVÝCH K...'!$C$109:$K$139</definedName>
    <definedName name="_xlnm.Print_Area" localSheetId="19">'VRN - Vedlejší rozpočtové...'!$C$108:$K$138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40" i="19" l="1"/>
  <c r="BI140" i="19"/>
  <c r="BH140" i="19"/>
  <c r="BG140" i="19"/>
  <c r="BF140" i="19"/>
  <c r="T140" i="19"/>
  <c r="R140" i="19"/>
  <c r="P140" i="19"/>
  <c r="J140" i="19"/>
  <c r="BE140" i="19" s="1"/>
  <c r="BK139" i="19"/>
  <c r="BI139" i="19"/>
  <c r="BH139" i="19"/>
  <c r="BG139" i="19"/>
  <c r="BF139" i="19"/>
  <c r="T139" i="19"/>
  <c r="R139" i="19"/>
  <c r="P139" i="19"/>
  <c r="J139" i="19"/>
  <c r="BE139" i="19" s="1"/>
  <c r="J424" i="2"/>
  <c r="BB116" i="20" l="1"/>
  <c r="BA116" i="20"/>
  <c r="BB115" i="20"/>
  <c r="BA115" i="20"/>
  <c r="AX115" i="20"/>
  <c r="BB114" i="20"/>
  <c r="BA114" i="20"/>
  <c r="BB113" i="20"/>
  <c r="BA113" i="20"/>
  <c r="BB112" i="20"/>
  <c r="BA112" i="20"/>
  <c r="AV111" i="20"/>
  <c r="BB110" i="20"/>
  <c r="BA110" i="20"/>
  <c r="AX110" i="20"/>
  <c r="BB109" i="20"/>
  <c r="BA109" i="20"/>
  <c r="BB108" i="20"/>
  <c r="BA108" i="20"/>
  <c r="AV107" i="20"/>
  <c r="BB106" i="20"/>
  <c r="BA106" i="20"/>
  <c r="BB105" i="20"/>
  <c r="BA105" i="20"/>
  <c r="BB104" i="20"/>
  <c r="BA104" i="20"/>
  <c r="BB103" i="20"/>
  <c r="BA103" i="20"/>
  <c r="AX103" i="20"/>
  <c r="BB102" i="20"/>
  <c r="BA102" i="20"/>
  <c r="BB101" i="20"/>
  <c r="BA101" i="20"/>
  <c r="AV100" i="20"/>
  <c r="BB99" i="20"/>
  <c r="BA99" i="20"/>
  <c r="BB98" i="20"/>
  <c r="BA98" i="20"/>
  <c r="AX98" i="20"/>
  <c r="BB97" i="20"/>
  <c r="BA97" i="20"/>
  <c r="AM90" i="20"/>
  <c r="L90" i="20"/>
  <c r="AM89" i="20"/>
  <c r="L89" i="20"/>
  <c r="AM87" i="20"/>
  <c r="L87" i="20"/>
  <c r="L85" i="20"/>
  <c r="L84" i="20"/>
  <c r="J37" i="19"/>
  <c r="J36" i="19"/>
  <c r="AY116" i="1"/>
  <c r="J35" i="19"/>
  <c r="AX116" i="1" s="1"/>
  <c r="BI138" i="19"/>
  <c r="BH138" i="19"/>
  <c r="BG138" i="19"/>
  <c r="BF138" i="19"/>
  <c r="T138" i="19"/>
  <c r="T137" i="19" s="1"/>
  <c r="R138" i="19"/>
  <c r="R137" i="19" s="1"/>
  <c r="P138" i="19"/>
  <c r="P137" i="19" s="1"/>
  <c r="BI136" i="19"/>
  <c r="BH136" i="19"/>
  <c r="BG136" i="19"/>
  <c r="BF136" i="19"/>
  <c r="T136" i="19"/>
  <c r="T135" i="19" s="1"/>
  <c r="R136" i="19"/>
  <c r="R135" i="19"/>
  <c r="P136" i="19"/>
  <c r="P135" i="19" s="1"/>
  <c r="BI134" i="19"/>
  <c r="BH134" i="19"/>
  <c r="BG134" i="19"/>
  <c r="BF134" i="19"/>
  <c r="T134" i="19"/>
  <c r="R134" i="19"/>
  <c r="P134" i="19"/>
  <c r="BI133" i="19"/>
  <c r="BH133" i="19"/>
  <c r="BG133" i="19"/>
  <c r="BF133" i="19"/>
  <c r="T133" i="19"/>
  <c r="R133" i="19"/>
  <c r="P133" i="19"/>
  <c r="BI132" i="19"/>
  <c r="BH132" i="19"/>
  <c r="BG132" i="19"/>
  <c r="BF132" i="19"/>
  <c r="T132" i="19"/>
  <c r="R132" i="19"/>
  <c r="P132" i="19"/>
  <c r="BI131" i="19"/>
  <c r="BH131" i="19"/>
  <c r="BG131" i="19"/>
  <c r="BF131" i="19"/>
  <c r="T131" i="19"/>
  <c r="R131" i="19"/>
  <c r="P131" i="19"/>
  <c r="BI129" i="19"/>
  <c r="BH129" i="19"/>
  <c r="BG129" i="19"/>
  <c r="BF129" i="19"/>
  <c r="T129" i="19"/>
  <c r="T128" i="19"/>
  <c r="R129" i="19"/>
  <c r="R128" i="19" s="1"/>
  <c r="P129" i="19"/>
  <c r="P128" i="19"/>
  <c r="BI127" i="19"/>
  <c r="BH127" i="19"/>
  <c r="BG127" i="19"/>
  <c r="BF127" i="19"/>
  <c r="T127" i="19"/>
  <c r="R127" i="19"/>
  <c r="P127" i="19"/>
  <c r="BI126" i="19"/>
  <c r="BH126" i="19"/>
  <c r="BG126" i="19"/>
  <c r="BF126" i="19"/>
  <c r="T126" i="19"/>
  <c r="R126" i="19"/>
  <c r="P126" i="19"/>
  <c r="BI125" i="19"/>
  <c r="BH125" i="19"/>
  <c r="BG125" i="19"/>
  <c r="BF125" i="19"/>
  <c r="T125" i="19"/>
  <c r="R125" i="19"/>
  <c r="P125" i="19"/>
  <c r="BI124" i="19"/>
  <c r="BH124" i="19"/>
  <c r="BG124" i="19"/>
  <c r="BF124" i="19"/>
  <c r="T124" i="19"/>
  <c r="R124" i="19"/>
  <c r="P124" i="19"/>
  <c r="BI123" i="19"/>
  <c r="BH123" i="19"/>
  <c r="BG123" i="19"/>
  <c r="BF123" i="19"/>
  <c r="T123" i="19"/>
  <c r="R123" i="19"/>
  <c r="P123" i="19"/>
  <c r="J117" i="19"/>
  <c r="F117" i="19"/>
  <c r="F115" i="19"/>
  <c r="E113" i="19"/>
  <c r="J91" i="19"/>
  <c r="F91" i="19"/>
  <c r="F89" i="19"/>
  <c r="E87" i="19"/>
  <c r="J24" i="19"/>
  <c r="E24" i="19"/>
  <c r="J118" i="19" s="1"/>
  <c r="J23" i="19"/>
  <c r="J18" i="19"/>
  <c r="E18" i="19"/>
  <c r="F92" i="19" s="1"/>
  <c r="J17" i="19"/>
  <c r="J12" i="19"/>
  <c r="J89" i="19" s="1"/>
  <c r="E7" i="19"/>
  <c r="E85" i="19" s="1"/>
  <c r="J37" i="18"/>
  <c r="J36" i="18"/>
  <c r="AY115" i="1" s="1"/>
  <c r="J35" i="18"/>
  <c r="AX115" i="1"/>
  <c r="BI139" i="18"/>
  <c r="BH139" i="18"/>
  <c r="BG139" i="18"/>
  <c r="BF139" i="18"/>
  <c r="T139" i="18"/>
  <c r="R139" i="18"/>
  <c r="P139" i="18"/>
  <c r="BI138" i="18"/>
  <c r="BH138" i="18"/>
  <c r="BG138" i="18"/>
  <c r="BF138" i="18"/>
  <c r="T138" i="18"/>
  <c r="R138" i="18"/>
  <c r="P138" i="18"/>
  <c r="BI137" i="18"/>
  <c r="BH137" i="18"/>
  <c r="BG137" i="18"/>
  <c r="BF137" i="18"/>
  <c r="T137" i="18"/>
  <c r="R137" i="18"/>
  <c r="P137" i="18"/>
  <c r="BI133" i="18"/>
  <c r="BH133" i="18"/>
  <c r="BG133" i="18"/>
  <c r="BF133" i="18"/>
  <c r="T133" i="18"/>
  <c r="R133" i="18"/>
  <c r="P133" i="18"/>
  <c r="BI131" i="18"/>
  <c r="BH131" i="18"/>
  <c r="BG131" i="18"/>
  <c r="BF131" i="18"/>
  <c r="T131" i="18"/>
  <c r="R131" i="18"/>
  <c r="P131" i="18"/>
  <c r="BI130" i="18"/>
  <c r="BH130" i="18"/>
  <c r="BG130" i="18"/>
  <c r="BF130" i="18"/>
  <c r="T130" i="18"/>
  <c r="R130" i="18"/>
  <c r="P130" i="18"/>
  <c r="BI128" i="18"/>
  <c r="BH128" i="18"/>
  <c r="BG128" i="18"/>
  <c r="BF128" i="18"/>
  <c r="T128" i="18"/>
  <c r="T127" i="18"/>
  <c r="R128" i="18"/>
  <c r="R127" i="18" s="1"/>
  <c r="P128" i="18"/>
  <c r="P127" i="18" s="1"/>
  <c r="BI125" i="18"/>
  <c r="BH125" i="18"/>
  <c r="BG125" i="18"/>
  <c r="BF125" i="18"/>
  <c r="T125" i="18"/>
  <c r="T124" i="18" s="1"/>
  <c r="T123" i="18" s="1"/>
  <c r="R125" i="18"/>
  <c r="R124" i="18"/>
  <c r="R123" i="18" s="1"/>
  <c r="P125" i="18"/>
  <c r="P124" i="18" s="1"/>
  <c r="P123" i="18" s="1"/>
  <c r="J118" i="18"/>
  <c r="F118" i="18"/>
  <c r="F116" i="18"/>
  <c r="E114" i="18"/>
  <c r="J91" i="18"/>
  <c r="F91" i="18"/>
  <c r="F89" i="18"/>
  <c r="E87" i="18"/>
  <c r="J24" i="18"/>
  <c r="E24" i="18"/>
  <c r="J119" i="18" s="1"/>
  <c r="J23" i="18"/>
  <c r="J18" i="18"/>
  <c r="E18" i="18"/>
  <c r="F92" i="18" s="1"/>
  <c r="J17" i="18"/>
  <c r="J12" i="18"/>
  <c r="J116" i="18" s="1"/>
  <c r="E7" i="18"/>
  <c r="E112" i="18" s="1"/>
  <c r="J37" i="17"/>
  <c r="J36" i="17"/>
  <c r="AY114" i="1" s="1"/>
  <c r="J35" i="17"/>
  <c r="AX114" i="1"/>
  <c r="BI224" i="17"/>
  <c r="BH224" i="17"/>
  <c r="BG224" i="17"/>
  <c r="BF224" i="17"/>
  <c r="T224" i="17"/>
  <c r="T223" i="17" s="1"/>
  <c r="R224" i="17"/>
  <c r="R223" i="17" s="1"/>
  <c r="P224" i="17"/>
  <c r="P223" i="17" s="1"/>
  <c r="BI222" i="17"/>
  <c r="BH222" i="17"/>
  <c r="BG222" i="17"/>
  <c r="BF222" i="17"/>
  <c r="T222" i="17"/>
  <c r="R222" i="17"/>
  <c r="P222" i="17"/>
  <c r="BI221" i="17"/>
  <c r="BH221" i="17"/>
  <c r="BG221" i="17"/>
  <c r="BF221" i="17"/>
  <c r="T221" i="17"/>
  <c r="R221" i="17"/>
  <c r="P221" i="17"/>
  <c r="BI219" i="17"/>
  <c r="BH219" i="17"/>
  <c r="BG219" i="17"/>
  <c r="BF219" i="17"/>
  <c r="T219" i="17"/>
  <c r="R219" i="17"/>
  <c r="P219" i="17"/>
  <c r="BI217" i="17"/>
  <c r="BH217" i="17"/>
  <c r="BG217" i="17"/>
  <c r="BF217" i="17"/>
  <c r="T217" i="17"/>
  <c r="R217" i="17"/>
  <c r="P217" i="17"/>
  <c r="BI215" i="17"/>
  <c r="BH215" i="17"/>
  <c r="BG215" i="17"/>
  <c r="BF215" i="17"/>
  <c r="T215" i="17"/>
  <c r="R215" i="17"/>
  <c r="P215" i="17"/>
  <c r="BI214" i="17"/>
  <c r="BH214" i="17"/>
  <c r="BG214" i="17"/>
  <c r="BF214" i="17"/>
  <c r="T214" i="17"/>
  <c r="R214" i="17"/>
  <c r="P214" i="17"/>
  <c r="BI213" i="17"/>
  <c r="BH213" i="17"/>
  <c r="BG213" i="17"/>
  <c r="BF213" i="17"/>
  <c r="T213" i="17"/>
  <c r="R213" i="17"/>
  <c r="P213" i="17"/>
  <c r="BI211" i="17"/>
  <c r="BH211" i="17"/>
  <c r="BG211" i="17"/>
  <c r="BF211" i="17"/>
  <c r="T211" i="17"/>
  <c r="R211" i="17"/>
  <c r="P211" i="17"/>
  <c r="BI210" i="17"/>
  <c r="BH210" i="17"/>
  <c r="BG210" i="17"/>
  <c r="BF210" i="17"/>
  <c r="T210" i="17"/>
  <c r="R210" i="17"/>
  <c r="P210" i="17"/>
  <c r="BI209" i="17"/>
  <c r="BH209" i="17"/>
  <c r="BG209" i="17"/>
  <c r="BF209" i="17"/>
  <c r="T209" i="17"/>
  <c r="R209" i="17"/>
  <c r="P209" i="17"/>
  <c r="BI208" i="17"/>
  <c r="BH208" i="17"/>
  <c r="BG208" i="17"/>
  <c r="BF208" i="17"/>
  <c r="T208" i="17"/>
  <c r="R208" i="17"/>
  <c r="P208" i="17"/>
  <c r="BI207" i="17"/>
  <c r="BH207" i="17"/>
  <c r="BG207" i="17"/>
  <c r="BF207" i="17"/>
  <c r="T207" i="17"/>
  <c r="R207" i="17"/>
  <c r="P207" i="17"/>
  <c r="BI204" i="17"/>
  <c r="BH204" i="17"/>
  <c r="BG204" i="17"/>
  <c r="BF204" i="17"/>
  <c r="T204" i="17"/>
  <c r="T203" i="17" s="1"/>
  <c r="R204" i="17"/>
  <c r="R203" i="17" s="1"/>
  <c r="P204" i="17"/>
  <c r="P203" i="17" s="1"/>
  <c r="BI202" i="17"/>
  <c r="BH202" i="17"/>
  <c r="BG202" i="17"/>
  <c r="BF202" i="17"/>
  <c r="T202" i="17"/>
  <c r="R202" i="17"/>
  <c r="P202" i="17"/>
  <c r="BI201" i="17"/>
  <c r="BH201" i="17"/>
  <c r="BG201" i="17"/>
  <c r="BF201" i="17"/>
  <c r="T201" i="17"/>
  <c r="R201" i="17"/>
  <c r="P201" i="17"/>
  <c r="BI200" i="17"/>
  <c r="BH200" i="17"/>
  <c r="BG200" i="17"/>
  <c r="BF200" i="17"/>
  <c r="T200" i="17"/>
  <c r="R200" i="17"/>
  <c r="P200" i="17"/>
  <c r="BI199" i="17"/>
  <c r="BH199" i="17"/>
  <c r="BG199" i="17"/>
  <c r="BF199" i="17"/>
  <c r="T199" i="17"/>
  <c r="R199" i="17"/>
  <c r="P199" i="17"/>
  <c r="BI198" i="17"/>
  <c r="BH198" i="17"/>
  <c r="BG198" i="17"/>
  <c r="BF198" i="17"/>
  <c r="T198" i="17"/>
  <c r="R198" i="17"/>
  <c r="P198" i="17"/>
  <c r="BI197" i="17"/>
  <c r="BH197" i="17"/>
  <c r="BG197" i="17"/>
  <c r="BF197" i="17"/>
  <c r="T197" i="17"/>
  <c r="R197" i="17"/>
  <c r="P197" i="17"/>
  <c r="BI195" i="17"/>
  <c r="BH195" i="17"/>
  <c r="BG195" i="17"/>
  <c r="BF195" i="17"/>
  <c r="T195" i="17"/>
  <c r="R195" i="17"/>
  <c r="P195" i="17"/>
  <c r="BI194" i="17"/>
  <c r="BH194" i="17"/>
  <c r="BG194" i="17"/>
  <c r="BF194" i="17"/>
  <c r="T194" i="17"/>
  <c r="R194" i="17"/>
  <c r="P194" i="17"/>
  <c r="BI192" i="17"/>
  <c r="BH192" i="17"/>
  <c r="BG192" i="17"/>
  <c r="BF192" i="17"/>
  <c r="T192" i="17"/>
  <c r="R192" i="17"/>
  <c r="P192" i="17"/>
  <c r="BI191" i="17"/>
  <c r="BH191" i="17"/>
  <c r="BG191" i="17"/>
  <c r="BF191" i="17"/>
  <c r="T191" i="17"/>
  <c r="R191" i="17"/>
  <c r="P191" i="17"/>
  <c r="BI188" i="17"/>
  <c r="BH188" i="17"/>
  <c r="BG188" i="17"/>
  <c r="BF188" i="17"/>
  <c r="T188" i="17"/>
  <c r="R188" i="17"/>
  <c r="P188" i="17"/>
  <c r="BI187" i="17"/>
  <c r="BH187" i="17"/>
  <c r="BG187" i="17"/>
  <c r="BF187" i="17"/>
  <c r="T187" i="17"/>
  <c r="R187" i="17"/>
  <c r="P187" i="17"/>
  <c r="BI185" i="17"/>
  <c r="BH185" i="17"/>
  <c r="BG185" i="17"/>
  <c r="BF185" i="17"/>
  <c r="T185" i="17"/>
  <c r="R185" i="17"/>
  <c r="P185" i="17"/>
  <c r="BI184" i="17"/>
  <c r="BH184" i="17"/>
  <c r="BG184" i="17"/>
  <c r="BF184" i="17"/>
  <c r="T184" i="17"/>
  <c r="R184" i="17"/>
  <c r="P184" i="17"/>
  <c r="BI182" i="17"/>
  <c r="BH182" i="17"/>
  <c r="BG182" i="17"/>
  <c r="BF182" i="17"/>
  <c r="T182" i="17"/>
  <c r="R182" i="17"/>
  <c r="P182" i="17"/>
  <c r="BI179" i="17"/>
  <c r="BH179" i="17"/>
  <c r="BG179" i="17"/>
  <c r="BF179" i="17"/>
  <c r="T179" i="17"/>
  <c r="R179" i="17"/>
  <c r="P179" i="17"/>
  <c r="BI178" i="17"/>
  <c r="BH178" i="17"/>
  <c r="BG178" i="17"/>
  <c r="BF178" i="17"/>
  <c r="T178" i="17"/>
  <c r="R178" i="17"/>
  <c r="P178" i="17"/>
  <c r="BI173" i="17"/>
  <c r="BH173" i="17"/>
  <c r="BG173" i="17"/>
  <c r="BF173" i="17"/>
  <c r="T173" i="17"/>
  <c r="T172" i="17" s="1"/>
  <c r="R173" i="17"/>
  <c r="R172" i="17" s="1"/>
  <c r="P173" i="17"/>
  <c r="P172" i="17"/>
  <c r="BI170" i="17"/>
  <c r="BH170" i="17"/>
  <c r="BG170" i="17"/>
  <c r="BF170" i="17"/>
  <c r="T170" i="17"/>
  <c r="R170" i="17"/>
  <c r="P170" i="17"/>
  <c r="BI169" i="17"/>
  <c r="BH169" i="17"/>
  <c r="BG169" i="17"/>
  <c r="BF169" i="17"/>
  <c r="T169" i="17"/>
  <c r="R169" i="17"/>
  <c r="P169" i="17"/>
  <c r="BI165" i="17"/>
  <c r="BH165" i="17"/>
  <c r="BG165" i="17"/>
  <c r="BF165" i="17"/>
  <c r="T165" i="17"/>
  <c r="R165" i="17"/>
  <c r="P165" i="17"/>
  <c r="BI161" i="17"/>
  <c r="BH161" i="17"/>
  <c r="BG161" i="17"/>
  <c r="BF161" i="17"/>
  <c r="T161" i="17"/>
  <c r="R161" i="17"/>
  <c r="P161" i="17"/>
  <c r="BI159" i="17"/>
  <c r="BH159" i="17"/>
  <c r="BG159" i="17"/>
  <c r="BF159" i="17"/>
  <c r="T159" i="17"/>
  <c r="R159" i="17"/>
  <c r="P159" i="17"/>
  <c r="BI158" i="17"/>
  <c r="BH158" i="17"/>
  <c r="BG158" i="17"/>
  <c r="BF158" i="17"/>
  <c r="T158" i="17"/>
  <c r="R158" i="17"/>
  <c r="P158" i="17"/>
  <c r="BI156" i="17"/>
  <c r="BH156" i="17"/>
  <c r="BG156" i="17"/>
  <c r="BF156" i="17"/>
  <c r="T156" i="17"/>
  <c r="R156" i="17"/>
  <c r="P156" i="17"/>
  <c r="BI154" i="17"/>
  <c r="BH154" i="17"/>
  <c r="BG154" i="17"/>
  <c r="BF154" i="17"/>
  <c r="T154" i="17"/>
  <c r="R154" i="17"/>
  <c r="P154" i="17"/>
  <c r="BI151" i="17"/>
  <c r="BH151" i="17"/>
  <c r="BG151" i="17"/>
  <c r="BF151" i="17"/>
  <c r="T151" i="17"/>
  <c r="R151" i="17"/>
  <c r="P151" i="17"/>
  <c r="BI150" i="17"/>
  <c r="BH150" i="17"/>
  <c r="BG150" i="17"/>
  <c r="BF150" i="17"/>
  <c r="T150" i="17"/>
  <c r="R150" i="17"/>
  <c r="P150" i="17"/>
  <c r="BI148" i="17"/>
  <c r="BH148" i="17"/>
  <c r="BG148" i="17"/>
  <c r="BF148" i="17"/>
  <c r="T148" i="17"/>
  <c r="R148" i="17"/>
  <c r="P148" i="17"/>
  <c r="BI147" i="17"/>
  <c r="BH147" i="17"/>
  <c r="BG147" i="17"/>
  <c r="BF147" i="17"/>
  <c r="T147" i="17"/>
  <c r="R147" i="17"/>
  <c r="P147" i="17"/>
  <c r="BI145" i="17"/>
  <c r="BH145" i="17"/>
  <c r="BG145" i="17"/>
  <c r="BF145" i="17"/>
  <c r="T145" i="17"/>
  <c r="R145" i="17"/>
  <c r="P145" i="17"/>
  <c r="BI141" i="17"/>
  <c r="BH141" i="17"/>
  <c r="BG141" i="17"/>
  <c r="BF141" i="17"/>
  <c r="T141" i="17"/>
  <c r="R141" i="17"/>
  <c r="P141" i="17"/>
  <c r="BI139" i="17"/>
  <c r="BH139" i="17"/>
  <c r="BG139" i="17"/>
  <c r="BF139" i="17"/>
  <c r="T139" i="17"/>
  <c r="R139" i="17"/>
  <c r="P139" i="17"/>
  <c r="BI137" i="17"/>
  <c r="BH137" i="17"/>
  <c r="BG137" i="17"/>
  <c r="BF137" i="17"/>
  <c r="T137" i="17"/>
  <c r="R137" i="17"/>
  <c r="P137" i="17"/>
  <c r="BI135" i="17"/>
  <c r="BH135" i="17"/>
  <c r="BG135" i="17"/>
  <c r="BF135" i="17"/>
  <c r="T135" i="17"/>
  <c r="R135" i="17"/>
  <c r="P135" i="17"/>
  <c r="BI134" i="17"/>
  <c r="BH134" i="17"/>
  <c r="BG134" i="17"/>
  <c r="BF134" i="17"/>
  <c r="T134" i="17"/>
  <c r="R134" i="17"/>
  <c r="P134" i="17"/>
  <c r="BI133" i="17"/>
  <c r="BH133" i="17"/>
  <c r="BG133" i="17"/>
  <c r="BF133" i="17"/>
  <c r="T133" i="17"/>
  <c r="R133" i="17"/>
  <c r="P133" i="17"/>
  <c r="J126" i="17"/>
  <c r="F126" i="17"/>
  <c r="F124" i="17"/>
  <c r="E122" i="17"/>
  <c r="J91" i="17"/>
  <c r="F91" i="17"/>
  <c r="F89" i="17"/>
  <c r="E87" i="17"/>
  <c r="J24" i="17"/>
  <c r="E24" i="17"/>
  <c r="J127" i="17" s="1"/>
  <c r="J23" i="17"/>
  <c r="J18" i="17"/>
  <c r="E18" i="17"/>
  <c r="F92" i="17" s="1"/>
  <c r="J17" i="17"/>
  <c r="J12" i="17"/>
  <c r="J124" i="17" s="1"/>
  <c r="E7" i="17"/>
  <c r="E85" i="17" s="1"/>
  <c r="J39" i="16"/>
  <c r="J38" i="16"/>
  <c r="AY113" i="1"/>
  <c r="J37" i="16"/>
  <c r="AX113" i="1"/>
  <c r="BI187" i="16"/>
  <c r="BH187" i="16"/>
  <c r="BG187" i="16"/>
  <c r="BF187" i="16"/>
  <c r="T187" i="16"/>
  <c r="R187" i="16"/>
  <c r="P187" i="16"/>
  <c r="BI186" i="16"/>
  <c r="BH186" i="16"/>
  <c r="BG186" i="16"/>
  <c r="BF186" i="16"/>
  <c r="T186" i="16"/>
  <c r="R186" i="16"/>
  <c r="P186" i="16"/>
  <c r="BI185" i="16"/>
  <c r="BH185" i="16"/>
  <c r="BG185" i="16"/>
  <c r="BF185" i="16"/>
  <c r="T185" i="16"/>
  <c r="R185" i="16"/>
  <c r="P185" i="16"/>
  <c r="BI184" i="16"/>
  <c r="BH184" i="16"/>
  <c r="BG184" i="16"/>
  <c r="BF184" i="16"/>
  <c r="T184" i="16"/>
  <c r="R184" i="16"/>
  <c r="P184" i="16"/>
  <c r="BI183" i="16"/>
  <c r="BH183" i="16"/>
  <c r="BG183" i="16"/>
  <c r="BF183" i="16"/>
  <c r="T183" i="16"/>
  <c r="R183" i="16"/>
  <c r="P183" i="16"/>
  <c r="BI181" i="16"/>
  <c r="BH181" i="16"/>
  <c r="BG181" i="16"/>
  <c r="BF181" i="16"/>
  <c r="T181" i="16"/>
  <c r="R181" i="16"/>
  <c r="P181" i="16"/>
  <c r="BI180" i="16"/>
  <c r="BH180" i="16"/>
  <c r="BG180" i="16"/>
  <c r="BF180" i="16"/>
  <c r="T180" i="16"/>
  <c r="R180" i="16"/>
  <c r="P180" i="16"/>
  <c r="BI178" i="16"/>
  <c r="BH178" i="16"/>
  <c r="BG178" i="16"/>
  <c r="BF178" i="16"/>
  <c r="T178" i="16"/>
  <c r="T177" i="16" s="1"/>
  <c r="R178" i="16"/>
  <c r="R177" i="16" s="1"/>
  <c r="P178" i="16"/>
  <c r="P177" i="16" s="1"/>
  <c r="BI176" i="16"/>
  <c r="BH176" i="16"/>
  <c r="BG176" i="16"/>
  <c r="BF176" i="16"/>
  <c r="T176" i="16"/>
  <c r="T175" i="16" s="1"/>
  <c r="R176" i="16"/>
  <c r="R175" i="16" s="1"/>
  <c r="P176" i="16"/>
  <c r="P175" i="16" s="1"/>
  <c r="BI173" i="16"/>
  <c r="BH173" i="16"/>
  <c r="BG173" i="16"/>
  <c r="BF173" i="16"/>
  <c r="T173" i="16"/>
  <c r="R173" i="16"/>
  <c r="P173" i="16"/>
  <c r="BI172" i="16"/>
  <c r="BH172" i="16"/>
  <c r="BG172" i="16"/>
  <c r="BF172" i="16"/>
  <c r="T172" i="16"/>
  <c r="R172" i="16"/>
  <c r="P172" i="16"/>
  <c r="BI171" i="16"/>
  <c r="BH171" i="16"/>
  <c r="BG171" i="16"/>
  <c r="BF171" i="16"/>
  <c r="T171" i="16"/>
  <c r="R171" i="16"/>
  <c r="P171" i="16"/>
  <c r="BI170" i="16"/>
  <c r="BH170" i="16"/>
  <c r="BG170" i="16"/>
  <c r="BF170" i="16"/>
  <c r="T170" i="16"/>
  <c r="R170" i="16"/>
  <c r="P170" i="16"/>
  <c r="BI169" i="16"/>
  <c r="BH169" i="16"/>
  <c r="BG169" i="16"/>
  <c r="BF169" i="16"/>
  <c r="T169" i="16"/>
  <c r="R169" i="16"/>
  <c r="P169" i="16"/>
  <c r="BI168" i="16"/>
  <c r="BH168" i="16"/>
  <c r="BG168" i="16"/>
  <c r="BF168" i="16"/>
  <c r="T168" i="16"/>
  <c r="R168" i="16"/>
  <c r="P168" i="16"/>
  <c r="BI167" i="16"/>
  <c r="BH167" i="16"/>
  <c r="BG167" i="16"/>
  <c r="BF167" i="16"/>
  <c r="T167" i="16"/>
  <c r="R167" i="16"/>
  <c r="P167" i="16"/>
  <c r="BI166" i="16"/>
  <c r="BH166" i="16"/>
  <c r="BG166" i="16"/>
  <c r="BF166" i="16"/>
  <c r="T166" i="16"/>
  <c r="R166" i="16"/>
  <c r="P166" i="16"/>
  <c r="BI165" i="16"/>
  <c r="BH165" i="16"/>
  <c r="BG165" i="16"/>
  <c r="BF165" i="16"/>
  <c r="T165" i="16"/>
  <c r="R165" i="16"/>
  <c r="P165" i="16"/>
  <c r="BI164" i="16"/>
  <c r="BH164" i="16"/>
  <c r="BG164" i="16"/>
  <c r="BF164" i="16"/>
  <c r="T164" i="16"/>
  <c r="R164" i="16"/>
  <c r="P164" i="16"/>
  <c r="BI163" i="16"/>
  <c r="BH163" i="16"/>
  <c r="BG163" i="16"/>
  <c r="BF163" i="16"/>
  <c r="T163" i="16"/>
  <c r="R163" i="16"/>
  <c r="P163" i="16"/>
  <c r="BI162" i="16"/>
  <c r="BH162" i="16"/>
  <c r="BG162" i="16"/>
  <c r="BF162" i="16"/>
  <c r="T162" i="16"/>
  <c r="R162" i="16"/>
  <c r="P162" i="16"/>
  <c r="BI161" i="16"/>
  <c r="BH161" i="16"/>
  <c r="BG161" i="16"/>
  <c r="BF161" i="16"/>
  <c r="T161" i="16"/>
  <c r="R161" i="16"/>
  <c r="P161" i="16"/>
  <c r="BI160" i="16"/>
  <c r="BH160" i="16"/>
  <c r="BG160" i="16"/>
  <c r="BF160" i="16"/>
  <c r="T160" i="16"/>
  <c r="R160" i="16"/>
  <c r="P160" i="16"/>
  <c r="BI159" i="16"/>
  <c r="BH159" i="16"/>
  <c r="BG159" i="16"/>
  <c r="BF159" i="16"/>
  <c r="T159" i="16"/>
  <c r="R159" i="16"/>
  <c r="P159" i="16"/>
  <c r="BI158" i="16"/>
  <c r="BH158" i="16"/>
  <c r="BG158" i="16"/>
  <c r="BF158" i="16"/>
  <c r="T158" i="16"/>
  <c r="R158" i="16"/>
  <c r="P158" i="16"/>
  <c r="BI157" i="16"/>
  <c r="BH157" i="16"/>
  <c r="BG157" i="16"/>
  <c r="BF157" i="16"/>
  <c r="T157" i="16"/>
  <c r="R157" i="16"/>
  <c r="P157" i="16"/>
  <c r="BI156" i="16"/>
  <c r="BH156" i="16"/>
  <c r="BG156" i="16"/>
  <c r="BF156" i="16"/>
  <c r="T156" i="16"/>
  <c r="R156" i="16"/>
  <c r="P156" i="16"/>
  <c r="BI155" i="16"/>
  <c r="BH155" i="16"/>
  <c r="BG155" i="16"/>
  <c r="BF155" i="16"/>
  <c r="T155" i="16"/>
  <c r="R155" i="16"/>
  <c r="P155" i="16"/>
  <c r="BI154" i="16"/>
  <c r="BH154" i="16"/>
  <c r="BG154" i="16"/>
  <c r="BF154" i="16"/>
  <c r="T154" i="16"/>
  <c r="R154" i="16"/>
  <c r="P154" i="16"/>
  <c r="BI153" i="16"/>
  <c r="BH153" i="16"/>
  <c r="BG153" i="16"/>
  <c r="BF153" i="16"/>
  <c r="T153" i="16"/>
  <c r="R153" i="16"/>
  <c r="P153" i="16"/>
  <c r="BI152" i="16"/>
  <c r="BH152" i="16"/>
  <c r="BG152" i="16"/>
  <c r="BF152" i="16"/>
  <c r="T152" i="16"/>
  <c r="R152" i="16"/>
  <c r="P152" i="16"/>
  <c r="BI151" i="16"/>
  <c r="BH151" i="16"/>
  <c r="BG151" i="16"/>
  <c r="BF151" i="16"/>
  <c r="T151" i="16"/>
  <c r="R151" i="16"/>
  <c r="P151" i="16"/>
  <c r="BI150" i="16"/>
  <c r="BH150" i="16"/>
  <c r="BG150" i="16"/>
  <c r="BF150" i="16"/>
  <c r="T150" i="16"/>
  <c r="R150" i="16"/>
  <c r="P150" i="16"/>
  <c r="BI149" i="16"/>
  <c r="BH149" i="16"/>
  <c r="BG149" i="16"/>
  <c r="BF149" i="16"/>
  <c r="T149" i="16"/>
  <c r="R149" i="16"/>
  <c r="P149" i="16"/>
  <c r="BI148" i="16"/>
  <c r="BH148" i="16"/>
  <c r="BG148" i="16"/>
  <c r="BF148" i="16"/>
  <c r="T148" i="16"/>
  <c r="R148" i="16"/>
  <c r="P148" i="16"/>
  <c r="BI147" i="16"/>
  <c r="BH147" i="16"/>
  <c r="BG147" i="16"/>
  <c r="BF147" i="16"/>
  <c r="T147" i="16"/>
  <c r="R147" i="16"/>
  <c r="P147" i="16"/>
  <c r="BI146" i="16"/>
  <c r="BH146" i="16"/>
  <c r="BG146" i="16"/>
  <c r="BF146" i="16"/>
  <c r="T146" i="16"/>
  <c r="R146" i="16"/>
  <c r="P146" i="16"/>
  <c r="BI145" i="16"/>
  <c r="BH145" i="16"/>
  <c r="BG145" i="16"/>
  <c r="BF145" i="16"/>
  <c r="T145" i="16"/>
  <c r="R145" i="16"/>
  <c r="P145" i="16"/>
  <c r="BI144" i="16"/>
  <c r="BH144" i="16"/>
  <c r="BG144" i="16"/>
  <c r="BF144" i="16"/>
  <c r="T144" i="16"/>
  <c r="R144" i="16"/>
  <c r="P144" i="16"/>
  <c r="BI143" i="16"/>
  <c r="BH143" i="16"/>
  <c r="BG143" i="16"/>
  <c r="BF143" i="16"/>
  <c r="T143" i="16"/>
  <c r="R143" i="16"/>
  <c r="P143" i="16"/>
  <c r="BI142" i="16"/>
  <c r="BH142" i="16"/>
  <c r="BG142" i="16"/>
  <c r="BF142" i="16"/>
  <c r="T142" i="16"/>
  <c r="R142" i="16"/>
  <c r="P142" i="16"/>
  <c r="BI141" i="16"/>
  <c r="BH141" i="16"/>
  <c r="BG141" i="16"/>
  <c r="BF141" i="16"/>
  <c r="T141" i="16"/>
  <c r="R141" i="16"/>
  <c r="P141" i="16"/>
  <c r="BI140" i="16"/>
  <c r="BH140" i="16"/>
  <c r="BG140" i="16"/>
  <c r="BF140" i="16"/>
  <c r="T140" i="16"/>
  <c r="R140" i="16"/>
  <c r="P140" i="16"/>
  <c r="BI139" i="16"/>
  <c r="BH139" i="16"/>
  <c r="BG139" i="16"/>
  <c r="BF139" i="16"/>
  <c r="T139" i="16"/>
  <c r="R139" i="16"/>
  <c r="P139" i="16"/>
  <c r="BI138" i="16"/>
  <c r="BH138" i="16"/>
  <c r="BG138" i="16"/>
  <c r="BF138" i="16"/>
  <c r="T138" i="16"/>
  <c r="R138" i="16"/>
  <c r="P138" i="16"/>
  <c r="BI137" i="16"/>
  <c r="BH137" i="16"/>
  <c r="BG137" i="16"/>
  <c r="BF137" i="16"/>
  <c r="T137" i="16"/>
  <c r="R137" i="16"/>
  <c r="P137" i="16"/>
  <c r="BI136" i="16"/>
  <c r="BH136" i="16"/>
  <c r="BG136" i="16"/>
  <c r="BF136" i="16"/>
  <c r="T136" i="16"/>
  <c r="R136" i="16"/>
  <c r="P136" i="16"/>
  <c r="BI135" i="16"/>
  <c r="BH135" i="16"/>
  <c r="BG135" i="16"/>
  <c r="BF135" i="16"/>
  <c r="T135" i="16"/>
  <c r="R135" i="16"/>
  <c r="P135" i="16"/>
  <c r="BI132" i="16"/>
  <c r="BH132" i="16"/>
  <c r="BG132" i="16"/>
  <c r="BF132" i="16"/>
  <c r="T132" i="16"/>
  <c r="T131" i="16" s="1"/>
  <c r="T130" i="16" s="1"/>
  <c r="R132" i="16"/>
  <c r="R131" i="16" s="1"/>
  <c r="R130" i="16" s="1"/>
  <c r="P132" i="16"/>
  <c r="P131" i="16" s="1"/>
  <c r="P130" i="16" s="1"/>
  <c r="J126" i="16"/>
  <c r="F126" i="16"/>
  <c r="J125" i="16"/>
  <c r="F125" i="16"/>
  <c r="F123" i="16"/>
  <c r="E121" i="16"/>
  <c r="J94" i="16"/>
  <c r="F94" i="16"/>
  <c r="J93" i="16"/>
  <c r="F93" i="16"/>
  <c r="F91" i="16"/>
  <c r="E89" i="16"/>
  <c r="J14" i="16"/>
  <c r="J123" i="16" s="1"/>
  <c r="E7" i="16"/>
  <c r="E85" i="16" s="1"/>
  <c r="J37" i="15"/>
  <c r="J36" i="15"/>
  <c r="AY112" i="1"/>
  <c r="J35" i="15"/>
  <c r="AX112" i="1" s="1"/>
  <c r="BI268" i="15"/>
  <c r="BH268" i="15"/>
  <c r="BG268" i="15"/>
  <c r="BF268" i="15"/>
  <c r="T268" i="15"/>
  <c r="T267" i="15" s="1"/>
  <c r="R268" i="15"/>
  <c r="R267" i="15" s="1"/>
  <c r="P268" i="15"/>
  <c r="P267" i="15" s="1"/>
  <c r="BI266" i="15"/>
  <c r="BH266" i="15"/>
  <c r="BG266" i="15"/>
  <c r="BF266" i="15"/>
  <c r="T266" i="15"/>
  <c r="R266" i="15"/>
  <c r="P266" i="15"/>
  <c r="BI265" i="15"/>
  <c r="BH265" i="15"/>
  <c r="BG265" i="15"/>
  <c r="BF265" i="15"/>
  <c r="T265" i="15"/>
  <c r="R265" i="15"/>
  <c r="P265" i="15"/>
  <c r="BI263" i="15"/>
  <c r="BH263" i="15"/>
  <c r="BG263" i="15"/>
  <c r="BF263" i="15"/>
  <c r="T263" i="15"/>
  <c r="R263" i="15"/>
  <c r="P263" i="15"/>
  <c r="BI262" i="15"/>
  <c r="BH262" i="15"/>
  <c r="BG262" i="15"/>
  <c r="BF262" i="15"/>
  <c r="T262" i="15"/>
  <c r="R262" i="15"/>
  <c r="P262" i="15"/>
  <c r="BI260" i="15"/>
  <c r="BH260" i="15"/>
  <c r="BG260" i="15"/>
  <c r="BF260" i="15"/>
  <c r="T260" i="15"/>
  <c r="R260" i="15"/>
  <c r="P260" i="15"/>
  <c r="BI258" i="15"/>
  <c r="BH258" i="15"/>
  <c r="BG258" i="15"/>
  <c r="BF258" i="15"/>
  <c r="T258" i="15"/>
  <c r="R258" i="15"/>
  <c r="P258" i="15"/>
  <c r="BI257" i="15"/>
  <c r="BH257" i="15"/>
  <c r="BG257" i="15"/>
  <c r="BF257" i="15"/>
  <c r="T257" i="15"/>
  <c r="R257" i="15"/>
  <c r="P257" i="15"/>
  <c r="BI255" i="15"/>
  <c r="BH255" i="15"/>
  <c r="BG255" i="15"/>
  <c r="BF255" i="15"/>
  <c r="T255" i="15"/>
  <c r="R255" i="15"/>
  <c r="P255" i="15"/>
  <c r="BI254" i="15"/>
  <c r="BH254" i="15"/>
  <c r="BG254" i="15"/>
  <c r="BF254" i="15"/>
  <c r="T254" i="15"/>
  <c r="R254" i="15"/>
  <c r="P254" i="15"/>
  <c r="BI252" i="15"/>
  <c r="BH252" i="15"/>
  <c r="BG252" i="15"/>
  <c r="BF252" i="15"/>
  <c r="T252" i="15"/>
  <c r="R252" i="15"/>
  <c r="P252" i="15"/>
  <c r="BI250" i="15"/>
  <c r="BH250" i="15"/>
  <c r="BG250" i="15"/>
  <c r="BF250" i="15"/>
  <c r="T250" i="15"/>
  <c r="R250" i="15"/>
  <c r="P250" i="15"/>
  <c r="BI243" i="15"/>
  <c r="BH243" i="15"/>
  <c r="BG243" i="15"/>
  <c r="BF243" i="15"/>
  <c r="T243" i="15"/>
  <c r="T242" i="15" s="1"/>
  <c r="R243" i="15"/>
  <c r="R242" i="15" s="1"/>
  <c r="P243" i="15"/>
  <c r="P242" i="15" s="1"/>
  <c r="BI241" i="15"/>
  <c r="BH241" i="15"/>
  <c r="BG241" i="15"/>
  <c r="BF241" i="15"/>
  <c r="T241" i="15"/>
  <c r="R241" i="15"/>
  <c r="P241" i="15"/>
  <c r="BI239" i="15"/>
  <c r="BH239" i="15"/>
  <c r="BG239" i="15"/>
  <c r="BF239" i="15"/>
  <c r="T239" i="15"/>
  <c r="R239" i="15"/>
  <c r="P239" i="15"/>
  <c r="BI237" i="15"/>
  <c r="BH237" i="15"/>
  <c r="BG237" i="15"/>
  <c r="BF237" i="15"/>
  <c r="T237" i="15"/>
  <c r="R237" i="15"/>
  <c r="P237" i="15"/>
  <c r="BI235" i="15"/>
  <c r="BH235" i="15"/>
  <c r="BG235" i="15"/>
  <c r="BF235" i="15"/>
  <c r="T235" i="15"/>
  <c r="R235" i="15"/>
  <c r="P235" i="15"/>
  <c r="BI233" i="15"/>
  <c r="BH233" i="15"/>
  <c r="BG233" i="15"/>
  <c r="BF233" i="15"/>
  <c r="T233" i="15"/>
  <c r="R233" i="15"/>
  <c r="P233" i="15"/>
  <c r="BI230" i="15"/>
  <c r="BH230" i="15"/>
  <c r="BG230" i="15"/>
  <c r="BF230" i="15"/>
  <c r="T230" i="15"/>
  <c r="T229" i="15" s="1"/>
  <c r="R230" i="15"/>
  <c r="R229" i="15" s="1"/>
  <c r="P230" i="15"/>
  <c r="P229" i="15" s="1"/>
  <c r="BI228" i="15"/>
  <c r="BH228" i="15"/>
  <c r="BG228" i="15"/>
  <c r="BF228" i="15"/>
  <c r="T228" i="15"/>
  <c r="R228" i="15"/>
  <c r="P228" i="15"/>
  <c r="BI227" i="15"/>
  <c r="BH227" i="15"/>
  <c r="BG227" i="15"/>
  <c r="BF227" i="15"/>
  <c r="T227" i="15"/>
  <c r="R227" i="15"/>
  <c r="P227" i="15"/>
  <c r="BI226" i="15"/>
  <c r="BH226" i="15"/>
  <c r="BG226" i="15"/>
  <c r="BF226" i="15"/>
  <c r="T226" i="15"/>
  <c r="R226" i="15"/>
  <c r="P226" i="15"/>
  <c r="BI225" i="15"/>
  <c r="BH225" i="15"/>
  <c r="BG225" i="15"/>
  <c r="BF225" i="15"/>
  <c r="T225" i="15"/>
  <c r="R225" i="15"/>
  <c r="P225" i="15"/>
  <c r="BI224" i="15"/>
  <c r="BH224" i="15"/>
  <c r="BG224" i="15"/>
  <c r="BF224" i="15"/>
  <c r="T224" i="15"/>
  <c r="R224" i="15"/>
  <c r="P224" i="15"/>
  <c r="BI221" i="15"/>
  <c r="BH221" i="15"/>
  <c r="BG221" i="15"/>
  <c r="BF221" i="15"/>
  <c r="T221" i="15"/>
  <c r="R221" i="15"/>
  <c r="P221" i="15"/>
  <c r="BI219" i="15"/>
  <c r="BH219" i="15"/>
  <c r="BG219" i="15"/>
  <c r="BF219" i="15"/>
  <c r="T219" i="15"/>
  <c r="R219" i="15"/>
  <c r="P219" i="15"/>
  <c r="BI217" i="15"/>
  <c r="BH217" i="15"/>
  <c r="BG217" i="15"/>
  <c r="BF217" i="15"/>
  <c r="T217" i="15"/>
  <c r="R217" i="15"/>
  <c r="P217" i="15"/>
  <c r="BI216" i="15"/>
  <c r="BH216" i="15"/>
  <c r="BG216" i="15"/>
  <c r="BF216" i="15"/>
  <c r="T216" i="15"/>
  <c r="R216" i="15"/>
  <c r="P216" i="15"/>
  <c r="BI214" i="15"/>
  <c r="BH214" i="15"/>
  <c r="BG214" i="15"/>
  <c r="BF214" i="15"/>
  <c r="T214" i="15"/>
  <c r="R214" i="15"/>
  <c r="P214" i="15"/>
  <c r="BI213" i="15"/>
  <c r="BH213" i="15"/>
  <c r="BG213" i="15"/>
  <c r="BF213" i="15"/>
  <c r="T213" i="15"/>
  <c r="R213" i="15"/>
  <c r="P213" i="15"/>
  <c r="BI211" i="15"/>
  <c r="BH211" i="15"/>
  <c r="BG211" i="15"/>
  <c r="BF211" i="15"/>
  <c r="T211" i="15"/>
  <c r="R211" i="15"/>
  <c r="P211" i="15"/>
  <c r="BI210" i="15"/>
  <c r="BH210" i="15"/>
  <c r="BG210" i="15"/>
  <c r="BF210" i="15"/>
  <c r="T210" i="15"/>
  <c r="R210" i="15"/>
  <c r="P210" i="15"/>
  <c r="BI208" i="15"/>
  <c r="BH208" i="15"/>
  <c r="BG208" i="15"/>
  <c r="BF208" i="15"/>
  <c r="T208" i="15"/>
  <c r="R208" i="15"/>
  <c r="P208" i="15"/>
  <c r="BI207" i="15"/>
  <c r="BH207" i="15"/>
  <c r="BG207" i="15"/>
  <c r="BF207" i="15"/>
  <c r="T207" i="15"/>
  <c r="R207" i="15"/>
  <c r="P207" i="15"/>
  <c r="BI205" i="15"/>
  <c r="BH205" i="15"/>
  <c r="BG205" i="15"/>
  <c r="BF205" i="15"/>
  <c r="T205" i="15"/>
  <c r="R205" i="15"/>
  <c r="P205" i="15"/>
  <c r="BI204" i="15"/>
  <c r="BH204" i="15"/>
  <c r="BG204" i="15"/>
  <c r="BF204" i="15"/>
  <c r="T204" i="15"/>
  <c r="R204" i="15"/>
  <c r="P204" i="15"/>
  <c r="BI202" i="15"/>
  <c r="BH202" i="15"/>
  <c r="BG202" i="15"/>
  <c r="BF202" i="15"/>
  <c r="T202" i="15"/>
  <c r="R202" i="15"/>
  <c r="P202" i="15"/>
  <c r="BI200" i="15"/>
  <c r="BH200" i="15"/>
  <c r="BG200" i="15"/>
  <c r="BF200" i="15"/>
  <c r="T200" i="15"/>
  <c r="R200" i="15"/>
  <c r="P200" i="15"/>
  <c r="BI199" i="15"/>
  <c r="BH199" i="15"/>
  <c r="BG199" i="15"/>
  <c r="BF199" i="15"/>
  <c r="T199" i="15"/>
  <c r="R199" i="15"/>
  <c r="P199" i="15"/>
  <c r="BI197" i="15"/>
  <c r="BH197" i="15"/>
  <c r="BG197" i="15"/>
  <c r="BF197" i="15"/>
  <c r="T197" i="15"/>
  <c r="R197" i="15"/>
  <c r="P197" i="15"/>
  <c r="BI194" i="15"/>
  <c r="BH194" i="15"/>
  <c r="BG194" i="15"/>
  <c r="BF194" i="15"/>
  <c r="T194" i="15"/>
  <c r="R194" i="15"/>
  <c r="P194" i="15"/>
  <c r="BI193" i="15"/>
  <c r="BH193" i="15"/>
  <c r="BG193" i="15"/>
  <c r="BF193" i="15"/>
  <c r="T193" i="15"/>
  <c r="R193" i="15"/>
  <c r="P193" i="15"/>
  <c r="BI191" i="15"/>
  <c r="BH191" i="15"/>
  <c r="BG191" i="15"/>
  <c r="BF191" i="15"/>
  <c r="T191" i="15"/>
  <c r="R191" i="15"/>
  <c r="P191" i="15"/>
  <c r="BI189" i="15"/>
  <c r="BH189" i="15"/>
  <c r="BG189" i="15"/>
  <c r="BF189" i="15"/>
  <c r="T189" i="15"/>
  <c r="R189" i="15"/>
  <c r="P189" i="15"/>
  <c r="BI184" i="15"/>
  <c r="BH184" i="15"/>
  <c r="BG184" i="15"/>
  <c r="BF184" i="15"/>
  <c r="T184" i="15"/>
  <c r="R184" i="15"/>
  <c r="P184" i="15"/>
  <c r="BI182" i="15"/>
  <c r="BH182" i="15"/>
  <c r="BG182" i="15"/>
  <c r="BF182" i="15"/>
  <c r="T182" i="15"/>
  <c r="R182" i="15"/>
  <c r="P182" i="15"/>
  <c r="BI179" i="15"/>
  <c r="BH179" i="15"/>
  <c r="BG179" i="15"/>
  <c r="BF179" i="15"/>
  <c r="T179" i="15"/>
  <c r="R179" i="15"/>
  <c r="P179" i="15"/>
  <c r="BI178" i="15"/>
  <c r="BH178" i="15"/>
  <c r="BG178" i="15"/>
  <c r="BF178" i="15"/>
  <c r="T178" i="15"/>
  <c r="R178" i="15"/>
  <c r="P178" i="15"/>
  <c r="BI176" i="15"/>
  <c r="BH176" i="15"/>
  <c r="BG176" i="15"/>
  <c r="BF176" i="15"/>
  <c r="T176" i="15"/>
  <c r="R176" i="15"/>
  <c r="P176" i="15"/>
  <c r="BI174" i="15"/>
  <c r="BH174" i="15"/>
  <c r="BG174" i="15"/>
  <c r="BF174" i="15"/>
  <c r="T174" i="15"/>
  <c r="R174" i="15"/>
  <c r="P174" i="15"/>
  <c r="BI172" i="15"/>
  <c r="BH172" i="15"/>
  <c r="BG172" i="15"/>
  <c r="BF172" i="15"/>
  <c r="T172" i="15"/>
  <c r="R172" i="15"/>
  <c r="P172" i="15"/>
  <c r="BI171" i="15"/>
  <c r="BH171" i="15"/>
  <c r="BG171" i="15"/>
  <c r="BF171" i="15"/>
  <c r="T171" i="15"/>
  <c r="R171" i="15"/>
  <c r="P171" i="15"/>
  <c r="BI167" i="15"/>
  <c r="BH167" i="15"/>
  <c r="BG167" i="15"/>
  <c r="BF167" i="15"/>
  <c r="T167" i="15"/>
  <c r="R167" i="15"/>
  <c r="P167" i="15"/>
  <c r="BI163" i="15"/>
  <c r="BH163" i="15"/>
  <c r="BG163" i="15"/>
  <c r="BF163" i="15"/>
  <c r="T163" i="15"/>
  <c r="R163" i="15"/>
  <c r="P163" i="15"/>
  <c r="BI161" i="15"/>
  <c r="BH161" i="15"/>
  <c r="BG161" i="15"/>
  <c r="BF161" i="15"/>
  <c r="T161" i="15"/>
  <c r="R161" i="15"/>
  <c r="P161" i="15"/>
  <c r="BI159" i="15"/>
  <c r="BH159" i="15"/>
  <c r="BG159" i="15"/>
  <c r="BF159" i="15"/>
  <c r="T159" i="15"/>
  <c r="R159" i="15"/>
  <c r="P159" i="15"/>
  <c r="BI157" i="15"/>
  <c r="BH157" i="15"/>
  <c r="BG157" i="15"/>
  <c r="BF157" i="15"/>
  <c r="T157" i="15"/>
  <c r="R157" i="15"/>
  <c r="P157" i="15"/>
  <c r="BI154" i="15"/>
  <c r="BH154" i="15"/>
  <c r="BG154" i="15"/>
  <c r="BF154" i="15"/>
  <c r="T154" i="15"/>
  <c r="R154" i="15"/>
  <c r="P154" i="15"/>
  <c r="BI153" i="15"/>
  <c r="BH153" i="15"/>
  <c r="BG153" i="15"/>
  <c r="BF153" i="15"/>
  <c r="T153" i="15"/>
  <c r="R153" i="15"/>
  <c r="P153" i="15"/>
  <c r="BI151" i="15"/>
  <c r="BH151" i="15"/>
  <c r="BG151" i="15"/>
  <c r="BF151" i="15"/>
  <c r="T151" i="15"/>
  <c r="R151" i="15"/>
  <c r="P151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4" i="15"/>
  <c r="BH144" i="15"/>
  <c r="BG144" i="15"/>
  <c r="BF144" i="15"/>
  <c r="T144" i="15"/>
  <c r="R144" i="15"/>
  <c r="P144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J127" i="15"/>
  <c r="F127" i="15"/>
  <c r="F125" i="15"/>
  <c r="E123" i="15"/>
  <c r="J91" i="15"/>
  <c r="F91" i="15"/>
  <c r="F89" i="15"/>
  <c r="E87" i="15"/>
  <c r="J24" i="15"/>
  <c r="E24" i="15"/>
  <c r="J128" i="15" s="1"/>
  <c r="J23" i="15"/>
  <c r="J18" i="15"/>
  <c r="E18" i="15"/>
  <c r="F92" i="15" s="1"/>
  <c r="J17" i="15"/>
  <c r="J12" i="15"/>
  <c r="J89" i="15" s="1"/>
  <c r="E7" i="15"/>
  <c r="E121" i="15" s="1"/>
  <c r="J39" i="14"/>
  <c r="J38" i="14"/>
  <c r="AY110" i="1"/>
  <c r="J37" i="14"/>
  <c r="AX110" i="1"/>
  <c r="BI161" i="14"/>
  <c r="BH161" i="14"/>
  <c r="BG161" i="14"/>
  <c r="BF161" i="14"/>
  <c r="T161" i="14"/>
  <c r="R161" i="14"/>
  <c r="P161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8" i="14"/>
  <c r="BH158" i="14"/>
  <c r="BG158" i="14"/>
  <c r="BF158" i="14"/>
  <c r="T158" i="14"/>
  <c r="R158" i="14"/>
  <c r="P158" i="14"/>
  <c r="BI157" i="14"/>
  <c r="BH157" i="14"/>
  <c r="BG157" i="14"/>
  <c r="BF157" i="14"/>
  <c r="T157" i="14"/>
  <c r="R157" i="14"/>
  <c r="P157" i="14"/>
  <c r="BI156" i="14"/>
  <c r="BH156" i="14"/>
  <c r="BG156" i="14"/>
  <c r="BF156" i="14"/>
  <c r="T156" i="14"/>
  <c r="R156" i="14"/>
  <c r="P156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BI125" i="14"/>
  <c r="BH125" i="14"/>
  <c r="BG125" i="14"/>
  <c r="BF125" i="14"/>
  <c r="T125" i="14"/>
  <c r="R125" i="14"/>
  <c r="P125" i="14"/>
  <c r="F117" i="14"/>
  <c r="E115" i="14"/>
  <c r="F91" i="14"/>
  <c r="E89" i="14"/>
  <c r="J26" i="14"/>
  <c r="E26" i="14"/>
  <c r="J120" i="14" s="1"/>
  <c r="J25" i="14"/>
  <c r="J23" i="14"/>
  <c r="E23" i="14"/>
  <c r="J93" i="14" s="1"/>
  <c r="J22" i="14"/>
  <c r="J20" i="14"/>
  <c r="E20" i="14"/>
  <c r="F120" i="14" s="1"/>
  <c r="J19" i="14"/>
  <c r="J17" i="14"/>
  <c r="E17" i="14"/>
  <c r="F119" i="14" s="1"/>
  <c r="J16" i="14"/>
  <c r="J14" i="14"/>
  <c r="J117" i="14" s="1"/>
  <c r="E7" i="14"/>
  <c r="E85" i="14" s="1"/>
  <c r="J41" i="13"/>
  <c r="J40" i="13"/>
  <c r="AY109" i="1"/>
  <c r="J39" i="13"/>
  <c r="AX109" i="1" s="1"/>
  <c r="BA178" i="13"/>
  <c r="AZ178" i="13"/>
  <c r="AY178" i="13"/>
  <c r="AX178" i="13"/>
  <c r="T178" i="13"/>
  <c r="R178" i="13"/>
  <c r="P178" i="13"/>
  <c r="BA177" i="13"/>
  <c r="AZ177" i="13"/>
  <c r="AY177" i="13"/>
  <c r="AX177" i="13"/>
  <c r="T177" i="13"/>
  <c r="R177" i="13"/>
  <c r="P177" i="13"/>
  <c r="BA176" i="13"/>
  <c r="AZ176" i="13"/>
  <c r="AY176" i="13"/>
  <c r="AX176" i="13"/>
  <c r="T176" i="13"/>
  <c r="R176" i="13"/>
  <c r="P176" i="13"/>
  <c r="BA174" i="13"/>
  <c r="AZ174" i="13"/>
  <c r="AY174" i="13"/>
  <c r="AX174" i="13"/>
  <c r="T174" i="13"/>
  <c r="R174" i="13"/>
  <c r="P174" i="13"/>
  <c r="BA173" i="13"/>
  <c r="AZ173" i="13"/>
  <c r="AY173" i="13"/>
  <c r="AX173" i="13"/>
  <c r="T173" i="13"/>
  <c r="R173" i="13"/>
  <c r="P173" i="13"/>
  <c r="BA172" i="13"/>
  <c r="AZ172" i="13"/>
  <c r="AY172" i="13"/>
  <c r="AX172" i="13"/>
  <c r="T172" i="13"/>
  <c r="R172" i="13"/>
  <c r="P172" i="13"/>
  <c r="BA171" i="13"/>
  <c r="AZ171" i="13"/>
  <c r="AY171" i="13"/>
  <c r="AX171" i="13"/>
  <c r="T171" i="13"/>
  <c r="R171" i="13"/>
  <c r="P171" i="13"/>
  <c r="BA170" i="13"/>
  <c r="AZ170" i="13"/>
  <c r="AY170" i="13"/>
  <c r="AX170" i="13"/>
  <c r="T170" i="13"/>
  <c r="R170" i="13"/>
  <c r="P170" i="13"/>
  <c r="BA169" i="13"/>
  <c r="AZ169" i="13"/>
  <c r="AY169" i="13"/>
  <c r="AX169" i="13"/>
  <c r="T169" i="13"/>
  <c r="R169" i="13"/>
  <c r="P169" i="13"/>
  <c r="BA168" i="13"/>
  <c r="AZ168" i="13"/>
  <c r="AY168" i="13"/>
  <c r="AX168" i="13"/>
  <c r="T168" i="13"/>
  <c r="R168" i="13"/>
  <c r="P168" i="13"/>
  <c r="BA167" i="13"/>
  <c r="AZ167" i="13"/>
  <c r="AY167" i="13"/>
  <c r="AX167" i="13"/>
  <c r="T167" i="13"/>
  <c r="R167" i="13"/>
  <c r="P167" i="13"/>
  <c r="BA166" i="13"/>
  <c r="AZ166" i="13"/>
  <c r="AY166" i="13"/>
  <c r="AX166" i="13"/>
  <c r="T166" i="13"/>
  <c r="R166" i="13"/>
  <c r="P166" i="13"/>
  <c r="BA164" i="13"/>
  <c r="AZ164" i="13"/>
  <c r="AY164" i="13"/>
  <c r="AX164" i="13"/>
  <c r="T164" i="13"/>
  <c r="R164" i="13"/>
  <c r="P164" i="13"/>
  <c r="BA163" i="13"/>
  <c r="AZ163" i="13"/>
  <c r="AY163" i="13"/>
  <c r="AX163" i="13"/>
  <c r="T163" i="13"/>
  <c r="R163" i="13"/>
  <c r="P163" i="13"/>
  <c r="BA162" i="13"/>
  <c r="AZ162" i="13"/>
  <c r="AY162" i="13"/>
  <c r="AX162" i="13"/>
  <c r="T162" i="13"/>
  <c r="R162" i="13"/>
  <c r="P162" i="13"/>
  <c r="BA161" i="13"/>
  <c r="AZ161" i="13"/>
  <c r="AY161" i="13"/>
  <c r="AX161" i="13"/>
  <c r="T161" i="13"/>
  <c r="R161" i="13"/>
  <c r="P161" i="13"/>
  <c r="BA160" i="13"/>
  <c r="AZ160" i="13"/>
  <c r="AY160" i="13"/>
  <c r="AX160" i="13"/>
  <c r="T160" i="13"/>
  <c r="R160" i="13"/>
  <c r="P160" i="13"/>
  <c r="BA159" i="13"/>
  <c r="AZ159" i="13"/>
  <c r="AY159" i="13"/>
  <c r="AX159" i="13"/>
  <c r="T159" i="13"/>
  <c r="R159" i="13"/>
  <c r="P159" i="13"/>
  <c r="BA158" i="13"/>
  <c r="AZ158" i="13"/>
  <c r="AY158" i="13"/>
  <c r="AX158" i="13"/>
  <c r="T158" i="13"/>
  <c r="R158" i="13"/>
  <c r="P158" i="13"/>
  <c r="BA157" i="13"/>
  <c r="AZ157" i="13"/>
  <c r="AY157" i="13"/>
  <c r="AX157" i="13"/>
  <c r="T157" i="13"/>
  <c r="R157" i="13"/>
  <c r="P157" i="13"/>
  <c r="BA156" i="13"/>
  <c r="AZ156" i="13"/>
  <c r="AY156" i="13"/>
  <c r="AX156" i="13"/>
  <c r="T156" i="13"/>
  <c r="R156" i="13"/>
  <c r="P156" i="13"/>
  <c r="BA155" i="13"/>
  <c r="AZ155" i="13"/>
  <c r="AY155" i="13"/>
  <c r="AX155" i="13"/>
  <c r="T155" i="13"/>
  <c r="R155" i="13"/>
  <c r="P155" i="13"/>
  <c r="BA154" i="13"/>
  <c r="AZ154" i="13"/>
  <c r="AY154" i="13"/>
  <c r="AX154" i="13"/>
  <c r="T154" i="13"/>
  <c r="R154" i="13"/>
  <c r="P154" i="13"/>
  <c r="BA153" i="13"/>
  <c r="AZ153" i="13"/>
  <c r="AY153" i="13"/>
  <c r="AX153" i="13"/>
  <c r="T153" i="13"/>
  <c r="R153" i="13"/>
  <c r="P153" i="13"/>
  <c r="BA152" i="13"/>
  <c r="AZ152" i="13"/>
  <c r="AY152" i="13"/>
  <c r="AX152" i="13"/>
  <c r="T152" i="13"/>
  <c r="R152" i="13"/>
  <c r="P152" i="13"/>
  <c r="BA151" i="13"/>
  <c r="AZ151" i="13"/>
  <c r="AY151" i="13"/>
  <c r="AX151" i="13"/>
  <c r="T151" i="13"/>
  <c r="R151" i="13"/>
  <c r="P151" i="13"/>
  <c r="BA150" i="13"/>
  <c r="AZ150" i="13"/>
  <c r="AY150" i="13"/>
  <c r="AX150" i="13"/>
  <c r="T150" i="13"/>
  <c r="R150" i="13"/>
  <c r="P150" i="13"/>
  <c r="BA149" i="13"/>
  <c r="AZ149" i="13"/>
  <c r="AY149" i="13"/>
  <c r="AX149" i="13"/>
  <c r="T149" i="13"/>
  <c r="R149" i="13"/>
  <c r="P149" i="13"/>
  <c r="BA148" i="13"/>
  <c r="AZ148" i="13"/>
  <c r="AY148" i="13"/>
  <c r="AX148" i="13"/>
  <c r="T148" i="13"/>
  <c r="R148" i="13"/>
  <c r="P148" i="13"/>
  <c r="BA147" i="13"/>
  <c r="AZ147" i="13"/>
  <c r="AY147" i="13"/>
  <c r="AX147" i="13"/>
  <c r="T147" i="13"/>
  <c r="R147" i="13"/>
  <c r="P147" i="13"/>
  <c r="BA146" i="13"/>
  <c r="AZ146" i="13"/>
  <c r="AY146" i="13"/>
  <c r="AX146" i="13"/>
  <c r="T146" i="13"/>
  <c r="R146" i="13"/>
  <c r="P146" i="13"/>
  <c r="BA145" i="13"/>
  <c r="AZ145" i="13"/>
  <c r="AY145" i="13"/>
  <c r="AX145" i="13"/>
  <c r="T145" i="13"/>
  <c r="R145" i="13"/>
  <c r="P145" i="13"/>
  <c r="BA144" i="13"/>
  <c r="AZ144" i="13"/>
  <c r="AY144" i="13"/>
  <c r="AX144" i="13"/>
  <c r="T144" i="13"/>
  <c r="R144" i="13"/>
  <c r="P144" i="13"/>
  <c r="BA142" i="13"/>
  <c r="AZ142" i="13"/>
  <c r="AY142" i="13"/>
  <c r="AX142" i="13"/>
  <c r="T142" i="13"/>
  <c r="R142" i="13"/>
  <c r="P142" i="13"/>
  <c r="BA141" i="13"/>
  <c r="AZ141" i="13"/>
  <c r="AY141" i="13"/>
  <c r="AX141" i="13"/>
  <c r="T141" i="13"/>
  <c r="R141" i="13"/>
  <c r="P141" i="13"/>
  <c r="BA140" i="13"/>
  <c r="AZ140" i="13"/>
  <c r="AY140" i="13"/>
  <c r="AX140" i="13"/>
  <c r="T140" i="13"/>
  <c r="R140" i="13"/>
  <c r="P140" i="13"/>
  <c r="BA139" i="13"/>
  <c r="AZ139" i="13"/>
  <c r="AY139" i="13"/>
  <c r="AX139" i="13"/>
  <c r="T139" i="13"/>
  <c r="R139" i="13"/>
  <c r="P139" i="13"/>
  <c r="BA138" i="13"/>
  <c r="AZ138" i="13"/>
  <c r="AY138" i="13"/>
  <c r="AX138" i="13"/>
  <c r="T138" i="13"/>
  <c r="R138" i="13"/>
  <c r="P138" i="13"/>
  <c r="BA137" i="13"/>
  <c r="AZ137" i="13"/>
  <c r="AY137" i="13"/>
  <c r="AX137" i="13"/>
  <c r="T137" i="13"/>
  <c r="R137" i="13"/>
  <c r="P137" i="13"/>
  <c r="BA136" i="13"/>
  <c r="AZ136" i="13"/>
  <c r="AY136" i="13"/>
  <c r="AX136" i="13"/>
  <c r="T136" i="13"/>
  <c r="R136" i="13"/>
  <c r="P136" i="13"/>
  <c r="BA135" i="13"/>
  <c r="AZ135" i="13"/>
  <c r="AY135" i="13"/>
  <c r="AX135" i="13"/>
  <c r="T135" i="13"/>
  <c r="R135" i="13"/>
  <c r="P135" i="13"/>
  <c r="BA134" i="13"/>
  <c r="AZ134" i="13"/>
  <c r="AY134" i="13"/>
  <c r="AX134" i="13"/>
  <c r="T134" i="13"/>
  <c r="R134" i="13"/>
  <c r="P134" i="13"/>
  <c r="BA133" i="13"/>
  <c r="AZ133" i="13"/>
  <c r="AY133" i="13"/>
  <c r="AX133" i="13"/>
  <c r="T133" i="13"/>
  <c r="R133" i="13"/>
  <c r="P133" i="13"/>
  <c r="BA132" i="13"/>
  <c r="AZ132" i="13"/>
  <c r="AY132" i="13"/>
  <c r="AX132" i="13"/>
  <c r="T132" i="13"/>
  <c r="R132" i="13"/>
  <c r="P132" i="13"/>
  <c r="BA131" i="13"/>
  <c r="AZ131" i="13"/>
  <c r="AY131" i="13"/>
  <c r="AX131" i="13"/>
  <c r="T131" i="13"/>
  <c r="R131" i="13"/>
  <c r="P131" i="13"/>
  <c r="J125" i="13"/>
  <c r="F125" i="13"/>
  <c r="J124" i="13"/>
  <c r="F124" i="13"/>
  <c r="F122" i="13"/>
  <c r="E120" i="13"/>
  <c r="J96" i="13"/>
  <c r="F96" i="13"/>
  <c r="J95" i="13"/>
  <c r="F95" i="13"/>
  <c r="F93" i="13"/>
  <c r="E91" i="13"/>
  <c r="J16" i="13"/>
  <c r="J122" i="13" s="1"/>
  <c r="E7" i="13"/>
  <c r="E85" i="13" s="1"/>
  <c r="J41" i="12"/>
  <c r="J40" i="12"/>
  <c r="AY108" i="1"/>
  <c r="J39" i="12"/>
  <c r="AX108" i="1"/>
  <c r="BI269" i="12"/>
  <c r="BH269" i="12"/>
  <c r="BG269" i="12"/>
  <c r="BF269" i="12"/>
  <c r="T269" i="12"/>
  <c r="R269" i="12"/>
  <c r="P269" i="12"/>
  <c r="BI268" i="12"/>
  <c r="BH268" i="12"/>
  <c r="BG268" i="12"/>
  <c r="BF268" i="12"/>
  <c r="T268" i="12"/>
  <c r="R268" i="12"/>
  <c r="P268" i="12"/>
  <c r="BI267" i="12"/>
  <c r="BH267" i="12"/>
  <c r="BG267" i="12"/>
  <c r="BF267" i="12"/>
  <c r="T267" i="12"/>
  <c r="R267" i="12"/>
  <c r="P267" i="12"/>
  <c r="BI265" i="12"/>
  <c r="BH265" i="12"/>
  <c r="BG265" i="12"/>
  <c r="BF265" i="12"/>
  <c r="T265" i="12"/>
  <c r="R265" i="12"/>
  <c r="P265" i="12"/>
  <c r="BI264" i="12"/>
  <c r="BH264" i="12"/>
  <c r="BG264" i="12"/>
  <c r="BF264" i="12"/>
  <c r="T264" i="12"/>
  <c r="R264" i="12"/>
  <c r="P264" i="12"/>
  <c r="BI263" i="12"/>
  <c r="BH263" i="12"/>
  <c r="BG263" i="12"/>
  <c r="BF263" i="12"/>
  <c r="T263" i="12"/>
  <c r="R263" i="12"/>
  <c r="P263" i="12"/>
  <c r="BI262" i="12"/>
  <c r="BH262" i="12"/>
  <c r="BG262" i="12"/>
  <c r="BF262" i="12"/>
  <c r="T262" i="12"/>
  <c r="R262" i="12"/>
  <c r="P262" i="12"/>
  <c r="BI261" i="12"/>
  <c r="BH261" i="12"/>
  <c r="BG261" i="12"/>
  <c r="BF261" i="12"/>
  <c r="T261" i="12"/>
  <c r="R261" i="12"/>
  <c r="P261" i="12"/>
  <c r="BI260" i="12"/>
  <c r="BH260" i="12"/>
  <c r="BG260" i="12"/>
  <c r="BF260" i="12"/>
  <c r="T260" i="12"/>
  <c r="R260" i="12"/>
  <c r="P260" i="12"/>
  <c r="BI259" i="12"/>
  <c r="BH259" i="12"/>
  <c r="BG259" i="12"/>
  <c r="BF259" i="12"/>
  <c r="T259" i="12"/>
  <c r="R259" i="12"/>
  <c r="P259" i="12"/>
  <c r="BI258" i="12"/>
  <c r="BH258" i="12"/>
  <c r="BG258" i="12"/>
  <c r="BF258" i="12"/>
  <c r="T258" i="12"/>
  <c r="R258" i="12"/>
  <c r="P258" i="12"/>
  <c r="BI257" i="12"/>
  <c r="BH257" i="12"/>
  <c r="BG257" i="12"/>
  <c r="BF257" i="12"/>
  <c r="T257" i="12"/>
  <c r="R257" i="12"/>
  <c r="P257" i="12"/>
  <c r="BI256" i="12"/>
  <c r="BH256" i="12"/>
  <c r="BG256" i="12"/>
  <c r="BF256" i="12"/>
  <c r="T256" i="12"/>
  <c r="R256" i="12"/>
  <c r="P256" i="12"/>
  <c r="BI255" i="12"/>
  <c r="BH255" i="12"/>
  <c r="BG255" i="12"/>
  <c r="BF255" i="12"/>
  <c r="T255" i="12"/>
  <c r="R255" i="12"/>
  <c r="P255" i="12"/>
  <c r="BI254" i="12"/>
  <c r="BH254" i="12"/>
  <c r="BG254" i="12"/>
  <c r="BF254" i="12"/>
  <c r="T254" i="12"/>
  <c r="R254" i="12"/>
  <c r="P254" i="12"/>
  <c r="BI253" i="12"/>
  <c r="BH253" i="12"/>
  <c r="BG253" i="12"/>
  <c r="BF253" i="12"/>
  <c r="T253" i="12"/>
  <c r="R253" i="12"/>
  <c r="P253" i="12"/>
  <c r="BI252" i="12"/>
  <c r="BH252" i="12"/>
  <c r="BG252" i="12"/>
  <c r="BF252" i="12"/>
  <c r="T252" i="12"/>
  <c r="R252" i="12"/>
  <c r="P252" i="12"/>
  <c r="BI251" i="12"/>
  <c r="BH251" i="12"/>
  <c r="BG251" i="12"/>
  <c r="BF251" i="12"/>
  <c r="T251" i="12"/>
  <c r="R251" i="12"/>
  <c r="P251" i="12"/>
  <c r="BI250" i="12"/>
  <c r="BH250" i="12"/>
  <c r="BG250" i="12"/>
  <c r="BF250" i="12"/>
  <c r="T250" i="12"/>
  <c r="R250" i="12"/>
  <c r="P250" i="12"/>
  <c r="BI249" i="12"/>
  <c r="BH249" i="12"/>
  <c r="BG249" i="12"/>
  <c r="BF249" i="12"/>
  <c r="T249" i="12"/>
  <c r="R249" i="12"/>
  <c r="P249" i="12"/>
  <c r="BI248" i="12"/>
  <c r="BH248" i="12"/>
  <c r="BG248" i="12"/>
  <c r="BF248" i="12"/>
  <c r="T248" i="12"/>
  <c r="R248" i="12"/>
  <c r="P248" i="12"/>
  <c r="BI247" i="12"/>
  <c r="BH247" i="12"/>
  <c r="BG247" i="12"/>
  <c r="BF247" i="12"/>
  <c r="T247" i="12"/>
  <c r="R247" i="12"/>
  <c r="P247" i="12"/>
  <c r="BI246" i="12"/>
  <c r="BH246" i="12"/>
  <c r="BG246" i="12"/>
  <c r="BF246" i="12"/>
  <c r="T246" i="12"/>
  <c r="R246" i="12"/>
  <c r="P246" i="12"/>
  <c r="BI244" i="12"/>
  <c r="BH244" i="12"/>
  <c r="BG244" i="12"/>
  <c r="BF244" i="12"/>
  <c r="T244" i="12"/>
  <c r="R244" i="12"/>
  <c r="P244" i="12"/>
  <c r="BI243" i="12"/>
  <c r="BH243" i="12"/>
  <c r="BG243" i="12"/>
  <c r="BF243" i="12"/>
  <c r="T243" i="12"/>
  <c r="R243" i="12"/>
  <c r="P243" i="12"/>
  <c r="BI242" i="12"/>
  <c r="BH242" i="12"/>
  <c r="BG242" i="12"/>
  <c r="BF242" i="12"/>
  <c r="T242" i="12"/>
  <c r="R242" i="12"/>
  <c r="P242" i="12"/>
  <c r="BI241" i="12"/>
  <c r="BH241" i="12"/>
  <c r="BG241" i="12"/>
  <c r="BF241" i="12"/>
  <c r="T241" i="12"/>
  <c r="R241" i="12"/>
  <c r="P241" i="12"/>
  <c r="BI240" i="12"/>
  <c r="BH240" i="12"/>
  <c r="BG240" i="12"/>
  <c r="BF240" i="12"/>
  <c r="T240" i="12"/>
  <c r="R240" i="12"/>
  <c r="P240" i="12"/>
  <c r="BI239" i="12"/>
  <c r="BH239" i="12"/>
  <c r="BG239" i="12"/>
  <c r="BF239" i="12"/>
  <c r="T239" i="12"/>
  <c r="R239" i="12"/>
  <c r="P239" i="12"/>
  <c r="BI238" i="12"/>
  <c r="BH238" i="12"/>
  <c r="BG238" i="12"/>
  <c r="BF238" i="12"/>
  <c r="T238" i="12"/>
  <c r="R238" i="12"/>
  <c r="P238" i="12"/>
  <c r="BI237" i="12"/>
  <c r="BH237" i="12"/>
  <c r="BG237" i="12"/>
  <c r="BF237" i="12"/>
  <c r="T237" i="12"/>
  <c r="R237" i="12"/>
  <c r="P237" i="12"/>
  <c r="BI236" i="12"/>
  <c r="BH236" i="12"/>
  <c r="BG236" i="12"/>
  <c r="BF236" i="12"/>
  <c r="T236" i="12"/>
  <c r="R236" i="12"/>
  <c r="P236" i="12"/>
  <c r="BI235" i="12"/>
  <c r="BH235" i="12"/>
  <c r="BG235" i="12"/>
  <c r="BF235" i="12"/>
  <c r="T235" i="12"/>
  <c r="R235" i="12"/>
  <c r="P235" i="12"/>
  <c r="BI234" i="12"/>
  <c r="BH234" i="12"/>
  <c r="BG234" i="12"/>
  <c r="BF234" i="12"/>
  <c r="T234" i="12"/>
  <c r="R234" i="12"/>
  <c r="P234" i="12"/>
  <c r="BI233" i="12"/>
  <c r="BH233" i="12"/>
  <c r="BG233" i="12"/>
  <c r="BF233" i="12"/>
  <c r="T233" i="12"/>
  <c r="R233" i="12"/>
  <c r="P233" i="12"/>
  <c r="BI232" i="12"/>
  <c r="BH232" i="12"/>
  <c r="BG232" i="12"/>
  <c r="BF232" i="12"/>
  <c r="T232" i="12"/>
  <c r="R232" i="12"/>
  <c r="P232" i="12"/>
  <c r="BI231" i="12"/>
  <c r="BH231" i="12"/>
  <c r="BG231" i="12"/>
  <c r="BF231" i="12"/>
  <c r="T231" i="12"/>
  <c r="R231" i="12"/>
  <c r="P231" i="12"/>
  <c r="BI230" i="12"/>
  <c r="BH230" i="12"/>
  <c r="BG230" i="12"/>
  <c r="BF230" i="12"/>
  <c r="T230" i="12"/>
  <c r="R230" i="12"/>
  <c r="P230" i="12"/>
  <c r="BI229" i="12"/>
  <c r="BH229" i="12"/>
  <c r="BG229" i="12"/>
  <c r="BF229" i="12"/>
  <c r="T229" i="12"/>
  <c r="R229" i="12"/>
  <c r="P229" i="12"/>
  <c r="BI228" i="12"/>
  <c r="BH228" i="12"/>
  <c r="BG228" i="12"/>
  <c r="BF228" i="12"/>
  <c r="T228" i="12"/>
  <c r="R228" i="12"/>
  <c r="P228" i="12"/>
  <c r="BI227" i="12"/>
  <c r="BH227" i="12"/>
  <c r="BG227" i="12"/>
  <c r="BF227" i="12"/>
  <c r="T227" i="12"/>
  <c r="R227" i="12"/>
  <c r="P227" i="12"/>
  <c r="BI226" i="12"/>
  <c r="BH226" i="12"/>
  <c r="BG226" i="12"/>
  <c r="BF226" i="12"/>
  <c r="T226" i="12"/>
  <c r="R226" i="12"/>
  <c r="P226" i="12"/>
  <c r="BI225" i="12"/>
  <c r="BH225" i="12"/>
  <c r="BG225" i="12"/>
  <c r="BF225" i="12"/>
  <c r="T225" i="12"/>
  <c r="R225" i="12"/>
  <c r="P225" i="12"/>
  <c r="BI224" i="12"/>
  <c r="BH224" i="12"/>
  <c r="BG224" i="12"/>
  <c r="BF224" i="12"/>
  <c r="T224" i="12"/>
  <c r="R224" i="12"/>
  <c r="P224" i="12"/>
  <c r="BI223" i="12"/>
  <c r="BH223" i="12"/>
  <c r="BG223" i="12"/>
  <c r="BF223" i="12"/>
  <c r="T223" i="12"/>
  <c r="R223" i="12"/>
  <c r="P223" i="12"/>
  <c r="BI222" i="12"/>
  <c r="BH222" i="12"/>
  <c r="BG222" i="12"/>
  <c r="BF222" i="12"/>
  <c r="T222" i="12"/>
  <c r="R222" i="12"/>
  <c r="P222" i="12"/>
  <c r="BI221" i="12"/>
  <c r="BH221" i="12"/>
  <c r="BG221" i="12"/>
  <c r="BF221" i="12"/>
  <c r="T221" i="12"/>
  <c r="R221" i="12"/>
  <c r="P221" i="12"/>
  <c r="BI220" i="12"/>
  <c r="BH220" i="12"/>
  <c r="BG220" i="12"/>
  <c r="BF220" i="12"/>
  <c r="T220" i="12"/>
  <c r="R220" i="12"/>
  <c r="P220" i="12"/>
  <c r="BI219" i="12"/>
  <c r="BH219" i="12"/>
  <c r="BG219" i="12"/>
  <c r="BF219" i="12"/>
  <c r="T219" i="12"/>
  <c r="R219" i="12"/>
  <c r="P219" i="12"/>
  <c r="BI218" i="12"/>
  <c r="BH218" i="12"/>
  <c r="BG218" i="12"/>
  <c r="BF218" i="12"/>
  <c r="T218" i="12"/>
  <c r="R218" i="12"/>
  <c r="P218" i="12"/>
  <c r="BI216" i="12"/>
  <c r="BH216" i="12"/>
  <c r="BG216" i="12"/>
  <c r="BF216" i="12"/>
  <c r="T216" i="12"/>
  <c r="R216" i="12"/>
  <c r="P216" i="12"/>
  <c r="BI215" i="12"/>
  <c r="BH215" i="12"/>
  <c r="BG215" i="12"/>
  <c r="BF215" i="12"/>
  <c r="T215" i="12"/>
  <c r="R215" i="12"/>
  <c r="P215" i="12"/>
  <c r="BI213" i="12"/>
  <c r="BH213" i="12"/>
  <c r="BG213" i="12"/>
  <c r="BF213" i="12"/>
  <c r="T213" i="12"/>
  <c r="R213" i="12"/>
  <c r="P213" i="12"/>
  <c r="BI212" i="12"/>
  <c r="BH212" i="12"/>
  <c r="BG212" i="12"/>
  <c r="BF212" i="12"/>
  <c r="T212" i="12"/>
  <c r="R212" i="12"/>
  <c r="P212" i="12"/>
  <c r="BI211" i="12"/>
  <c r="BH211" i="12"/>
  <c r="BG211" i="12"/>
  <c r="BF211" i="12"/>
  <c r="T211" i="12"/>
  <c r="R211" i="12"/>
  <c r="P211" i="12"/>
  <c r="BI210" i="12"/>
  <c r="BH210" i="12"/>
  <c r="BG210" i="12"/>
  <c r="BF210" i="12"/>
  <c r="T210" i="12"/>
  <c r="R210" i="12"/>
  <c r="P210" i="12"/>
  <c r="BI208" i="12"/>
  <c r="BH208" i="12"/>
  <c r="BG208" i="12"/>
  <c r="BF208" i="12"/>
  <c r="T208" i="12"/>
  <c r="R208" i="12"/>
  <c r="P208" i="12"/>
  <c r="BI206" i="12"/>
  <c r="BH206" i="12"/>
  <c r="BG206" i="12"/>
  <c r="BF206" i="12"/>
  <c r="T206" i="12"/>
  <c r="R206" i="12"/>
  <c r="P206" i="12"/>
  <c r="BI204" i="12"/>
  <c r="BH204" i="12"/>
  <c r="BG204" i="12"/>
  <c r="BF204" i="12"/>
  <c r="T204" i="12"/>
  <c r="R204" i="12"/>
  <c r="P204" i="12"/>
  <c r="BI203" i="12"/>
  <c r="BH203" i="12"/>
  <c r="BG203" i="12"/>
  <c r="BF203" i="12"/>
  <c r="T203" i="12"/>
  <c r="R203" i="12"/>
  <c r="P203" i="12"/>
  <c r="BI202" i="12"/>
  <c r="BH202" i="12"/>
  <c r="BG202" i="12"/>
  <c r="BF202" i="12"/>
  <c r="T202" i="12"/>
  <c r="R202" i="12"/>
  <c r="P202" i="12"/>
  <c r="BI201" i="12"/>
  <c r="BH201" i="12"/>
  <c r="BG201" i="12"/>
  <c r="BF201" i="12"/>
  <c r="T201" i="12"/>
  <c r="R201" i="12"/>
  <c r="P201" i="12"/>
  <c r="BI199" i="12"/>
  <c r="BH199" i="12"/>
  <c r="BG199" i="12"/>
  <c r="BF199" i="12"/>
  <c r="T199" i="12"/>
  <c r="R199" i="12"/>
  <c r="P199" i="12"/>
  <c r="BI197" i="12"/>
  <c r="BH197" i="12"/>
  <c r="BG197" i="12"/>
  <c r="BF197" i="12"/>
  <c r="T197" i="12"/>
  <c r="R197" i="12"/>
  <c r="P197" i="12"/>
  <c r="BI195" i="12"/>
  <c r="BH195" i="12"/>
  <c r="BG195" i="12"/>
  <c r="BF195" i="12"/>
  <c r="T195" i="12"/>
  <c r="R195" i="12"/>
  <c r="P195" i="12"/>
  <c r="BI193" i="12"/>
  <c r="BH193" i="12"/>
  <c r="BG193" i="12"/>
  <c r="BF193" i="12"/>
  <c r="T193" i="12"/>
  <c r="R193" i="12"/>
  <c r="P193" i="12"/>
  <c r="BI191" i="12"/>
  <c r="BH191" i="12"/>
  <c r="BG191" i="12"/>
  <c r="BF191" i="12"/>
  <c r="T191" i="12"/>
  <c r="R191" i="12"/>
  <c r="P191" i="12"/>
  <c r="BI189" i="12"/>
  <c r="BH189" i="12"/>
  <c r="BG189" i="12"/>
  <c r="BF189" i="12"/>
  <c r="T189" i="12"/>
  <c r="R189" i="12"/>
  <c r="P189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7" i="12"/>
  <c r="BH177" i="12"/>
  <c r="BG177" i="12"/>
  <c r="BF177" i="12"/>
  <c r="T177" i="12"/>
  <c r="R177" i="12"/>
  <c r="P177" i="12"/>
  <c r="BI176" i="12"/>
  <c r="BH176" i="12"/>
  <c r="BG176" i="12"/>
  <c r="BF176" i="12"/>
  <c r="T176" i="12"/>
  <c r="R176" i="12"/>
  <c r="P176" i="12"/>
  <c r="BI175" i="12"/>
  <c r="BH175" i="12"/>
  <c r="BG175" i="12"/>
  <c r="BF175" i="12"/>
  <c r="T175" i="12"/>
  <c r="R175" i="12"/>
  <c r="P175" i="12"/>
  <c r="BI174" i="12"/>
  <c r="BH174" i="12"/>
  <c r="BG174" i="12"/>
  <c r="BF174" i="12"/>
  <c r="T174" i="12"/>
  <c r="R174" i="12"/>
  <c r="P174" i="12"/>
  <c r="BI173" i="12"/>
  <c r="BH173" i="12"/>
  <c r="BG173" i="12"/>
  <c r="BF173" i="12"/>
  <c r="T173" i="12"/>
  <c r="R173" i="12"/>
  <c r="P173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61" i="12"/>
  <c r="BH161" i="12"/>
  <c r="BG161" i="12"/>
  <c r="BF161" i="12"/>
  <c r="T161" i="12"/>
  <c r="R161" i="12"/>
  <c r="P161" i="12"/>
  <c r="BI160" i="12"/>
  <c r="BH160" i="12"/>
  <c r="BG160" i="12"/>
  <c r="BF160" i="12"/>
  <c r="T160" i="12"/>
  <c r="R160" i="12"/>
  <c r="P160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J129" i="12"/>
  <c r="F129" i="12"/>
  <c r="J128" i="12"/>
  <c r="F128" i="12"/>
  <c r="F126" i="12"/>
  <c r="E124" i="12"/>
  <c r="J96" i="12"/>
  <c r="F96" i="12"/>
  <c r="J95" i="12"/>
  <c r="F95" i="12"/>
  <c r="F93" i="12"/>
  <c r="E91" i="12"/>
  <c r="J16" i="12"/>
  <c r="J93" i="12" s="1"/>
  <c r="E7" i="12"/>
  <c r="E85" i="12" s="1"/>
  <c r="J39" i="11"/>
  <c r="J38" i="11"/>
  <c r="AY106" i="1" s="1"/>
  <c r="J37" i="11"/>
  <c r="AX106" i="1" s="1"/>
  <c r="BI402" i="11"/>
  <c r="BH402" i="11"/>
  <c r="BG402" i="11"/>
  <c r="BF402" i="11"/>
  <c r="T402" i="11"/>
  <c r="R402" i="11"/>
  <c r="P402" i="11"/>
  <c r="BI401" i="11"/>
  <c r="BH401" i="11"/>
  <c r="BG401" i="11"/>
  <c r="BF401" i="11"/>
  <c r="T401" i="11"/>
  <c r="R401" i="11"/>
  <c r="P401" i="11"/>
  <c r="BI400" i="11"/>
  <c r="BH400" i="11"/>
  <c r="BG400" i="11"/>
  <c r="BF400" i="11"/>
  <c r="T400" i="11"/>
  <c r="R400" i="11"/>
  <c r="P400" i="11"/>
  <c r="BI399" i="11"/>
  <c r="BH399" i="11"/>
  <c r="BG399" i="11"/>
  <c r="BF399" i="11"/>
  <c r="T399" i="11"/>
  <c r="R399" i="11"/>
  <c r="P399" i="11"/>
  <c r="BI398" i="11"/>
  <c r="BH398" i="11"/>
  <c r="BG398" i="11"/>
  <c r="BF398" i="11"/>
  <c r="T398" i="11"/>
  <c r="R398" i="11"/>
  <c r="P398" i="11"/>
  <c r="BI396" i="11"/>
  <c r="BH396" i="11"/>
  <c r="BG396" i="11"/>
  <c r="BF396" i="11"/>
  <c r="T396" i="11"/>
  <c r="R396" i="11"/>
  <c r="P396" i="11"/>
  <c r="BI395" i="11"/>
  <c r="BH395" i="11"/>
  <c r="BG395" i="11"/>
  <c r="BF395" i="11"/>
  <c r="T395" i="11"/>
  <c r="R395" i="11"/>
  <c r="P395" i="11"/>
  <c r="BI394" i="11"/>
  <c r="BH394" i="11"/>
  <c r="BG394" i="11"/>
  <c r="BF394" i="11"/>
  <c r="T394" i="11"/>
  <c r="R394" i="11"/>
  <c r="P394" i="11"/>
  <c r="BI393" i="11"/>
  <c r="BH393" i="11"/>
  <c r="BG393" i="11"/>
  <c r="BF393" i="11"/>
  <c r="T393" i="11"/>
  <c r="R393" i="11"/>
  <c r="P393" i="11"/>
  <c r="BI392" i="11"/>
  <c r="BH392" i="11"/>
  <c r="BG392" i="11"/>
  <c r="BF392" i="11"/>
  <c r="T392" i="11"/>
  <c r="R392" i="11"/>
  <c r="P392" i="11"/>
  <c r="BI391" i="11"/>
  <c r="BH391" i="11"/>
  <c r="BG391" i="11"/>
  <c r="BF391" i="11"/>
  <c r="T391" i="11"/>
  <c r="R391" i="11"/>
  <c r="P391" i="11"/>
  <c r="BI390" i="11"/>
  <c r="BH390" i="11"/>
  <c r="BG390" i="11"/>
  <c r="BF390" i="11"/>
  <c r="T390" i="11"/>
  <c r="R390" i="11"/>
  <c r="P390" i="11"/>
  <c r="BI389" i="11"/>
  <c r="BH389" i="11"/>
  <c r="BG389" i="11"/>
  <c r="BF389" i="11"/>
  <c r="T389" i="11"/>
  <c r="R389" i="11"/>
  <c r="P389" i="11"/>
  <c r="BI388" i="11"/>
  <c r="BH388" i="11"/>
  <c r="BG388" i="11"/>
  <c r="BF388" i="11"/>
  <c r="T388" i="11"/>
  <c r="R388" i="11"/>
  <c r="P388" i="11"/>
  <c r="BI387" i="11"/>
  <c r="BH387" i="11"/>
  <c r="BG387" i="11"/>
  <c r="BF387" i="11"/>
  <c r="T387" i="11"/>
  <c r="R387" i="11"/>
  <c r="P387" i="11"/>
  <c r="BI386" i="11"/>
  <c r="BH386" i="11"/>
  <c r="BG386" i="11"/>
  <c r="BF386" i="11"/>
  <c r="T386" i="11"/>
  <c r="R386" i="11"/>
  <c r="P386" i="11"/>
  <c r="BI385" i="11"/>
  <c r="BH385" i="11"/>
  <c r="BG385" i="11"/>
  <c r="BF385" i="11"/>
  <c r="T385" i="11"/>
  <c r="R385" i="11"/>
  <c r="P385" i="11"/>
  <c r="BI384" i="11"/>
  <c r="BH384" i="11"/>
  <c r="BG384" i="11"/>
  <c r="BF384" i="11"/>
  <c r="T384" i="11"/>
  <c r="R384" i="11"/>
  <c r="P384" i="11"/>
  <c r="BI383" i="11"/>
  <c r="BH383" i="11"/>
  <c r="BG383" i="11"/>
  <c r="BF383" i="11"/>
  <c r="T383" i="11"/>
  <c r="R383" i="11"/>
  <c r="P383" i="11"/>
  <c r="BI382" i="11"/>
  <c r="BH382" i="11"/>
  <c r="BG382" i="11"/>
  <c r="BF382" i="11"/>
  <c r="T382" i="11"/>
  <c r="R382" i="11"/>
  <c r="P382" i="11"/>
  <c r="BI381" i="11"/>
  <c r="BH381" i="11"/>
  <c r="BG381" i="11"/>
  <c r="BF381" i="11"/>
  <c r="T381" i="11"/>
  <c r="R381" i="11"/>
  <c r="P381" i="11"/>
  <c r="BI380" i="11"/>
  <c r="BH380" i="11"/>
  <c r="BG380" i="11"/>
  <c r="BF380" i="11"/>
  <c r="T380" i="11"/>
  <c r="R380" i="11"/>
  <c r="P380" i="11"/>
  <c r="BI379" i="11"/>
  <c r="BH379" i="11"/>
  <c r="BG379" i="11"/>
  <c r="BF379" i="11"/>
  <c r="T379" i="11"/>
  <c r="R379" i="11"/>
  <c r="P379" i="11"/>
  <c r="BI378" i="11"/>
  <c r="BH378" i="11"/>
  <c r="BG378" i="11"/>
  <c r="BF378" i="11"/>
  <c r="T378" i="11"/>
  <c r="R378" i="11"/>
  <c r="P378" i="11"/>
  <c r="BI377" i="11"/>
  <c r="BH377" i="11"/>
  <c r="BG377" i="11"/>
  <c r="BF377" i="11"/>
  <c r="T377" i="11"/>
  <c r="R377" i="11"/>
  <c r="P377" i="11"/>
  <c r="BI376" i="11"/>
  <c r="BH376" i="11"/>
  <c r="BG376" i="11"/>
  <c r="BF376" i="11"/>
  <c r="T376" i="11"/>
  <c r="R376" i="11"/>
  <c r="P376" i="11"/>
  <c r="BI375" i="11"/>
  <c r="BH375" i="11"/>
  <c r="BG375" i="11"/>
  <c r="BF375" i="11"/>
  <c r="T375" i="11"/>
  <c r="R375" i="11"/>
  <c r="P375" i="11"/>
  <c r="BI374" i="11"/>
  <c r="BH374" i="11"/>
  <c r="BG374" i="11"/>
  <c r="BF374" i="11"/>
  <c r="T374" i="11"/>
  <c r="R374" i="11"/>
  <c r="P374" i="11"/>
  <c r="BI373" i="11"/>
  <c r="BH373" i="11"/>
  <c r="BG373" i="11"/>
  <c r="BF373" i="11"/>
  <c r="T373" i="11"/>
  <c r="R373" i="11"/>
  <c r="P373" i="11"/>
  <c r="BI372" i="11"/>
  <c r="BH372" i="11"/>
  <c r="BG372" i="11"/>
  <c r="BF372" i="11"/>
  <c r="T372" i="11"/>
  <c r="R372" i="11"/>
  <c r="P372" i="11"/>
  <c r="BI371" i="11"/>
  <c r="BH371" i="11"/>
  <c r="BG371" i="11"/>
  <c r="BF371" i="11"/>
  <c r="T371" i="11"/>
  <c r="R371" i="11"/>
  <c r="P371" i="11"/>
  <c r="BI370" i="11"/>
  <c r="BH370" i="11"/>
  <c r="BG370" i="11"/>
  <c r="BF370" i="11"/>
  <c r="T370" i="11"/>
  <c r="R370" i="11"/>
  <c r="P370" i="11"/>
  <c r="BI369" i="11"/>
  <c r="BH369" i="11"/>
  <c r="BG369" i="11"/>
  <c r="BF369" i="11"/>
  <c r="T369" i="11"/>
  <c r="R369" i="11"/>
  <c r="P369" i="11"/>
  <c r="BI368" i="11"/>
  <c r="BH368" i="11"/>
  <c r="BG368" i="11"/>
  <c r="BF368" i="11"/>
  <c r="T368" i="11"/>
  <c r="R368" i="11"/>
  <c r="P368" i="11"/>
  <c r="BI367" i="11"/>
  <c r="BH367" i="11"/>
  <c r="BG367" i="11"/>
  <c r="BF367" i="11"/>
  <c r="T367" i="11"/>
  <c r="R367" i="11"/>
  <c r="P367" i="11"/>
  <c r="BI366" i="11"/>
  <c r="BH366" i="11"/>
  <c r="BG366" i="11"/>
  <c r="BF366" i="11"/>
  <c r="T366" i="11"/>
  <c r="R366" i="11"/>
  <c r="P366" i="11"/>
  <c r="BI365" i="11"/>
  <c r="BH365" i="11"/>
  <c r="BG365" i="11"/>
  <c r="BF365" i="11"/>
  <c r="T365" i="11"/>
  <c r="R365" i="11"/>
  <c r="P365" i="11"/>
  <c r="BI364" i="11"/>
  <c r="BH364" i="11"/>
  <c r="BG364" i="11"/>
  <c r="BF364" i="11"/>
  <c r="T364" i="11"/>
  <c r="R364" i="11"/>
  <c r="P364" i="11"/>
  <c r="BI363" i="11"/>
  <c r="BH363" i="11"/>
  <c r="BG363" i="11"/>
  <c r="BF363" i="11"/>
  <c r="T363" i="11"/>
  <c r="R363" i="11"/>
  <c r="P363" i="11"/>
  <c r="BI361" i="11"/>
  <c r="BH361" i="11"/>
  <c r="BG361" i="11"/>
  <c r="BF361" i="11"/>
  <c r="T361" i="11"/>
  <c r="R361" i="11"/>
  <c r="P361" i="11"/>
  <c r="BI360" i="11"/>
  <c r="BH360" i="11"/>
  <c r="BG360" i="11"/>
  <c r="BF360" i="11"/>
  <c r="T360" i="11"/>
  <c r="R360" i="11"/>
  <c r="P360" i="11"/>
  <c r="BI359" i="11"/>
  <c r="BH359" i="11"/>
  <c r="BG359" i="11"/>
  <c r="BF359" i="11"/>
  <c r="T359" i="11"/>
  <c r="R359" i="11"/>
  <c r="P359" i="11"/>
  <c r="BI358" i="11"/>
  <c r="BH358" i="11"/>
  <c r="BG358" i="11"/>
  <c r="BF358" i="11"/>
  <c r="T358" i="11"/>
  <c r="R358" i="11"/>
  <c r="P358" i="11"/>
  <c r="BI357" i="11"/>
  <c r="BH357" i="11"/>
  <c r="BG357" i="11"/>
  <c r="BF357" i="11"/>
  <c r="T357" i="11"/>
  <c r="R357" i="11"/>
  <c r="P357" i="11"/>
  <c r="BI356" i="11"/>
  <c r="BH356" i="11"/>
  <c r="BG356" i="11"/>
  <c r="BF356" i="11"/>
  <c r="T356" i="11"/>
  <c r="R356" i="11"/>
  <c r="P356" i="11"/>
  <c r="BI355" i="11"/>
  <c r="BH355" i="11"/>
  <c r="BG355" i="11"/>
  <c r="BF355" i="11"/>
  <c r="T355" i="11"/>
  <c r="R355" i="11"/>
  <c r="P355" i="11"/>
  <c r="BI354" i="11"/>
  <c r="BH354" i="11"/>
  <c r="BG354" i="11"/>
  <c r="BF354" i="11"/>
  <c r="T354" i="11"/>
  <c r="R354" i="11"/>
  <c r="P354" i="11"/>
  <c r="BI353" i="11"/>
  <c r="BH353" i="11"/>
  <c r="BG353" i="11"/>
  <c r="BF353" i="11"/>
  <c r="T353" i="11"/>
  <c r="R353" i="11"/>
  <c r="P353" i="11"/>
  <c r="BI351" i="11"/>
  <c r="BH351" i="11"/>
  <c r="BG351" i="11"/>
  <c r="BF351" i="11"/>
  <c r="T351" i="11"/>
  <c r="R351" i="11"/>
  <c r="P351" i="11"/>
  <c r="BI350" i="11"/>
  <c r="BH350" i="11"/>
  <c r="BG350" i="11"/>
  <c r="BF350" i="11"/>
  <c r="T350" i="11"/>
  <c r="R350" i="11"/>
  <c r="P350" i="11"/>
  <c r="BI349" i="11"/>
  <c r="BH349" i="11"/>
  <c r="BG349" i="11"/>
  <c r="BF349" i="11"/>
  <c r="T349" i="11"/>
  <c r="R349" i="11"/>
  <c r="P349" i="11"/>
  <c r="BI348" i="11"/>
  <c r="BH348" i="11"/>
  <c r="BG348" i="11"/>
  <c r="BF348" i="11"/>
  <c r="T348" i="11"/>
  <c r="R348" i="11"/>
  <c r="P348" i="11"/>
  <c r="BI346" i="11"/>
  <c r="BH346" i="11"/>
  <c r="BG346" i="11"/>
  <c r="BF346" i="11"/>
  <c r="T346" i="11"/>
  <c r="R346" i="11"/>
  <c r="P346" i="11"/>
  <c r="BI345" i="11"/>
  <c r="BH345" i="11"/>
  <c r="BG345" i="11"/>
  <c r="BF345" i="11"/>
  <c r="T345" i="11"/>
  <c r="R345" i="11"/>
  <c r="P345" i="11"/>
  <c r="BI344" i="11"/>
  <c r="BH344" i="11"/>
  <c r="BG344" i="11"/>
  <c r="BF344" i="11"/>
  <c r="T344" i="11"/>
  <c r="R344" i="11"/>
  <c r="P344" i="11"/>
  <c r="BI343" i="11"/>
  <c r="BH343" i="11"/>
  <c r="BG343" i="11"/>
  <c r="BF343" i="11"/>
  <c r="T343" i="11"/>
  <c r="R343" i="11"/>
  <c r="P343" i="11"/>
  <c r="BI342" i="11"/>
  <c r="BH342" i="11"/>
  <c r="BG342" i="11"/>
  <c r="BF342" i="11"/>
  <c r="T342" i="11"/>
  <c r="R342" i="11"/>
  <c r="P342" i="11"/>
  <c r="BI341" i="11"/>
  <c r="BH341" i="11"/>
  <c r="BG341" i="11"/>
  <c r="BF341" i="11"/>
  <c r="T341" i="11"/>
  <c r="R341" i="11"/>
  <c r="P341" i="11"/>
  <c r="BI340" i="11"/>
  <c r="BH340" i="11"/>
  <c r="BG340" i="11"/>
  <c r="BF340" i="11"/>
  <c r="T340" i="11"/>
  <c r="R340" i="11"/>
  <c r="P340" i="11"/>
  <c r="BI339" i="11"/>
  <c r="BH339" i="11"/>
  <c r="BG339" i="11"/>
  <c r="BF339" i="11"/>
  <c r="T339" i="11"/>
  <c r="R339" i="11"/>
  <c r="P339" i="11"/>
  <c r="BI338" i="11"/>
  <c r="BH338" i="11"/>
  <c r="BG338" i="11"/>
  <c r="BF338" i="11"/>
  <c r="T338" i="11"/>
  <c r="R338" i="11"/>
  <c r="P338" i="11"/>
  <c r="BI337" i="11"/>
  <c r="BH337" i="11"/>
  <c r="BG337" i="11"/>
  <c r="BF337" i="11"/>
  <c r="T337" i="11"/>
  <c r="R337" i="11"/>
  <c r="P337" i="11"/>
  <c r="BI335" i="11"/>
  <c r="BH335" i="11"/>
  <c r="BG335" i="11"/>
  <c r="BF335" i="11"/>
  <c r="T335" i="11"/>
  <c r="R335" i="11"/>
  <c r="P335" i="11"/>
  <c r="BI334" i="11"/>
  <c r="BH334" i="11"/>
  <c r="BG334" i="11"/>
  <c r="BF334" i="11"/>
  <c r="T334" i="11"/>
  <c r="R334" i="11"/>
  <c r="P334" i="11"/>
  <c r="BI333" i="11"/>
  <c r="BH333" i="11"/>
  <c r="BG333" i="11"/>
  <c r="BF333" i="11"/>
  <c r="T333" i="11"/>
  <c r="R333" i="11"/>
  <c r="P333" i="11"/>
  <c r="BI332" i="11"/>
  <c r="BH332" i="11"/>
  <c r="BG332" i="11"/>
  <c r="BF332" i="11"/>
  <c r="T332" i="11"/>
  <c r="R332" i="11"/>
  <c r="P332" i="11"/>
  <c r="BI330" i="11"/>
  <c r="BH330" i="11"/>
  <c r="BG330" i="11"/>
  <c r="BF330" i="11"/>
  <c r="T330" i="11"/>
  <c r="R330" i="11"/>
  <c r="P330" i="11"/>
  <c r="BI326" i="11"/>
  <c r="BH326" i="11"/>
  <c r="BG326" i="11"/>
  <c r="BF326" i="11"/>
  <c r="T326" i="11"/>
  <c r="R326" i="11"/>
  <c r="P326" i="11"/>
  <c r="BI322" i="11"/>
  <c r="BH322" i="11"/>
  <c r="BG322" i="11"/>
  <c r="BF322" i="11"/>
  <c r="T322" i="11"/>
  <c r="R322" i="11"/>
  <c r="P322" i="11"/>
  <c r="BI321" i="11"/>
  <c r="BH321" i="11"/>
  <c r="BG321" i="11"/>
  <c r="BF321" i="11"/>
  <c r="T321" i="11"/>
  <c r="R321" i="11"/>
  <c r="P321" i="11"/>
  <c r="BI320" i="11"/>
  <c r="BH320" i="11"/>
  <c r="BG320" i="11"/>
  <c r="BF320" i="11"/>
  <c r="T320" i="11"/>
  <c r="R320" i="11"/>
  <c r="P320" i="11"/>
  <c r="BI319" i="11"/>
  <c r="BH319" i="11"/>
  <c r="BG319" i="11"/>
  <c r="BF319" i="11"/>
  <c r="T319" i="11"/>
  <c r="R319" i="11"/>
  <c r="P319" i="11"/>
  <c r="BI318" i="11"/>
  <c r="BH318" i="11"/>
  <c r="BG318" i="11"/>
  <c r="BF318" i="11"/>
  <c r="T318" i="11"/>
  <c r="R318" i="11"/>
  <c r="P318" i="11"/>
  <c r="BI317" i="11"/>
  <c r="BH317" i="11"/>
  <c r="BG317" i="11"/>
  <c r="BF317" i="11"/>
  <c r="T317" i="11"/>
  <c r="R317" i="11"/>
  <c r="P317" i="11"/>
  <c r="BI315" i="11"/>
  <c r="BH315" i="11"/>
  <c r="BG315" i="11"/>
  <c r="BF315" i="11"/>
  <c r="T315" i="11"/>
  <c r="R315" i="11"/>
  <c r="P315" i="11"/>
  <c r="BI314" i="11"/>
  <c r="BH314" i="11"/>
  <c r="BG314" i="11"/>
  <c r="BF314" i="11"/>
  <c r="T314" i="11"/>
  <c r="R314" i="11"/>
  <c r="P314" i="11"/>
  <c r="BI312" i="11"/>
  <c r="BH312" i="11"/>
  <c r="BG312" i="11"/>
  <c r="BF312" i="11"/>
  <c r="T312" i="11"/>
  <c r="R312" i="11"/>
  <c r="P312" i="11"/>
  <c r="BI311" i="11"/>
  <c r="BH311" i="11"/>
  <c r="BG311" i="11"/>
  <c r="BF311" i="11"/>
  <c r="T311" i="11"/>
  <c r="R311" i="11"/>
  <c r="P311" i="11"/>
  <c r="BI309" i="11"/>
  <c r="BH309" i="11"/>
  <c r="BG309" i="11"/>
  <c r="BF309" i="11"/>
  <c r="T309" i="11"/>
  <c r="R309" i="11"/>
  <c r="P309" i="11"/>
  <c r="BI308" i="11"/>
  <c r="BH308" i="11"/>
  <c r="BG308" i="11"/>
  <c r="BF308" i="11"/>
  <c r="T308" i="11"/>
  <c r="R308" i="11"/>
  <c r="P308" i="11"/>
  <c r="BI307" i="11"/>
  <c r="BH307" i="11"/>
  <c r="BG307" i="11"/>
  <c r="BF307" i="11"/>
  <c r="T307" i="11"/>
  <c r="R307" i="11"/>
  <c r="P307" i="11"/>
  <c r="BI305" i="11"/>
  <c r="BH305" i="11"/>
  <c r="BG305" i="11"/>
  <c r="BF305" i="11"/>
  <c r="T305" i="11"/>
  <c r="R305" i="11"/>
  <c r="P305" i="11"/>
  <c r="BI303" i="11"/>
  <c r="BH303" i="11"/>
  <c r="BG303" i="11"/>
  <c r="BF303" i="11"/>
  <c r="T303" i="11"/>
  <c r="R303" i="11"/>
  <c r="P303" i="11"/>
  <c r="BI302" i="11"/>
  <c r="BH302" i="11"/>
  <c r="BG302" i="11"/>
  <c r="BF302" i="11"/>
  <c r="T302" i="11"/>
  <c r="R302" i="11"/>
  <c r="P302" i="11"/>
  <c r="BI301" i="11"/>
  <c r="BH301" i="11"/>
  <c r="BG301" i="11"/>
  <c r="BF301" i="11"/>
  <c r="T301" i="11"/>
  <c r="R301" i="11"/>
  <c r="P301" i="11"/>
  <c r="BI299" i="11"/>
  <c r="BH299" i="11"/>
  <c r="BG299" i="11"/>
  <c r="BF299" i="11"/>
  <c r="T299" i="11"/>
  <c r="R299" i="11"/>
  <c r="P299" i="11"/>
  <c r="BI298" i="11"/>
  <c r="BH298" i="11"/>
  <c r="BG298" i="11"/>
  <c r="BF298" i="11"/>
  <c r="T298" i="11"/>
  <c r="R298" i="11"/>
  <c r="P298" i="11"/>
  <c r="BI297" i="11"/>
  <c r="BH297" i="11"/>
  <c r="BG297" i="11"/>
  <c r="BF297" i="11"/>
  <c r="T297" i="11"/>
  <c r="R297" i="11"/>
  <c r="P297" i="11"/>
  <c r="BI296" i="11"/>
  <c r="BH296" i="11"/>
  <c r="BG296" i="11"/>
  <c r="BF296" i="11"/>
  <c r="T296" i="11"/>
  <c r="R296" i="11"/>
  <c r="P296" i="11"/>
  <c r="BI294" i="11"/>
  <c r="BH294" i="11"/>
  <c r="BG294" i="11"/>
  <c r="BF294" i="11"/>
  <c r="T294" i="11"/>
  <c r="R294" i="11"/>
  <c r="P294" i="11"/>
  <c r="BI292" i="11"/>
  <c r="BH292" i="11"/>
  <c r="BG292" i="11"/>
  <c r="BF292" i="11"/>
  <c r="T292" i="11"/>
  <c r="R292" i="11"/>
  <c r="P292" i="11"/>
  <c r="BI290" i="11"/>
  <c r="BH290" i="11"/>
  <c r="BG290" i="11"/>
  <c r="BF290" i="11"/>
  <c r="T290" i="11"/>
  <c r="R290" i="11"/>
  <c r="P290" i="11"/>
  <c r="BI286" i="11"/>
  <c r="BH286" i="11"/>
  <c r="BG286" i="11"/>
  <c r="BF286" i="11"/>
  <c r="T286" i="11"/>
  <c r="R286" i="11"/>
  <c r="P286" i="11"/>
  <c r="BI284" i="11"/>
  <c r="BH284" i="11"/>
  <c r="BG284" i="11"/>
  <c r="BF284" i="11"/>
  <c r="T284" i="11"/>
  <c r="R284" i="11"/>
  <c r="P284" i="11"/>
  <c r="BI282" i="11"/>
  <c r="BH282" i="11"/>
  <c r="BG282" i="11"/>
  <c r="BF282" i="11"/>
  <c r="T282" i="11"/>
  <c r="R282" i="11"/>
  <c r="P282" i="11"/>
  <c r="BI280" i="11"/>
  <c r="BH280" i="11"/>
  <c r="BG280" i="11"/>
  <c r="BF280" i="11"/>
  <c r="T280" i="11"/>
  <c r="R280" i="11"/>
  <c r="P280" i="11"/>
  <c r="BI276" i="11"/>
  <c r="BH276" i="11"/>
  <c r="BG276" i="11"/>
  <c r="BF276" i="11"/>
  <c r="T276" i="11"/>
  <c r="R276" i="11"/>
  <c r="P276" i="11"/>
  <c r="BI272" i="11"/>
  <c r="BH272" i="11"/>
  <c r="BG272" i="11"/>
  <c r="BF272" i="11"/>
  <c r="T272" i="11"/>
  <c r="R272" i="11"/>
  <c r="P272" i="11"/>
  <c r="BI268" i="11"/>
  <c r="BH268" i="11"/>
  <c r="BG268" i="11"/>
  <c r="BF268" i="11"/>
  <c r="T268" i="11"/>
  <c r="R268" i="11"/>
  <c r="P268" i="11"/>
  <c r="BI266" i="11"/>
  <c r="BH266" i="11"/>
  <c r="BG266" i="11"/>
  <c r="BF266" i="11"/>
  <c r="T266" i="11"/>
  <c r="R266" i="11"/>
  <c r="P266" i="11"/>
  <c r="BI265" i="11"/>
  <c r="BH265" i="11"/>
  <c r="BG265" i="11"/>
  <c r="BF265" i="11"/>
  <c r="T265" i="11"/>
  <c r="R265" i="11"/>
  <c r="P265" i="11"/>
  <c r="BI264" i="11"/>
  <c r="BH264" i="11"/>
  <c r="BG264" i="11"/>
  <c r="BF264" i="11"/>
  <c r="T264" i="11"/>
  <c r="R264" i="11"/>
  <c r="P264" i="11"/>
  <c r="BI263" i="11"/>
  <c r="BH263" i="11"/>
  <c r="BG263" i="11"/>
  <c r="BF263" i="11"/>
  <c r="T263" i="11"/>
  <c r="R263" i="11"/>
  <c r="P263" i="11"/>
  <c r="BI261" i="11"/>
  <c r="BH261" i="11"/>
  <c r="BG261" i="11"/>
  <c r="BF261" i="11"/>
  <c r="T261" i="11"/>
  <c r="R261" i="11"/>
  <c r="P261" i="11"/>
  <c r="BI259" i="11"/>
  <c r="BH259" i="11"/>
  <c r="BG259" i="11"/>
  <c r="BF259" i="11"/>
  <c r="T259" i="11"/>
  <c r="R259" i="11"/>
  <c r="P259" i="11"/>
  <c r="BI256" i="11"/>
  <c r="BH256" i="11"/>
  <c r="BG256" i="11"/>
  <c r="BF256" i="11"/>
  <c r="T256" i="11"/>
  <c r="T255" i="11" s="1"/>
  <c r="R256" i="11"/>
  <c r="R255" i="11" s="1"/>
  <c r="P256" i="11"/>
  <c r="P255" i="11" s="1"/>
  <c r="BI254" i="11"/>
  <c r="BH254" i="11"/>
  <c r="BG254" i="11"/>
  <c r="BF254" i="11"/>
  <c r="T254" i="11"/>
  <c r="R254" i="11"/>
  <c r="P254" i="11"/>
  <c r="BI253" i="11"/>
  <c r="BH253" i="11"/>
  <c r="BG253" i="11"/>
  <c r="BF253" i="11"/>
  <c r="T253" i="11"/>
  <c r="R253" i="11"/>
  <c r="P253" i="11"/>
  <c r="BI251" i="11"/>
  <c r="BH251" i="11"/>
  <c r="BG251" i="11"/>
  <c r="BF251" i="11"/>
  <c r="T251" i="11"/>
  <c r="R251" i="11"/>
  <c r="P251" i="11"/>
  <c r="BI250" i="11"/>
  <c r="BH250" i="11"/>
  <c r="BG250" i="11"/>
  <c r="BF250" i="11"/>
  <c r="T250" i="11"/>
  <c r="R250" i="11"/>
  <c r="P250" i="11"/>
  <c r="BI248" i="11"/>
  <c r="BH248" i="11"/>
  <c r="BG248" i="11"/>
  <c r="BF248" i="11"/>
  <c r="T248" i="11"/>
  <c r="R248" i="11"/>
  <c r="P248" i="11"/>
  <c r="BI247" i="11"/>
  <c r="BH247" i="11"/>
  <c r="BG247" i="11"/>
  <c r="BF247" i="11"/>
  <c r="T247" i="11"/>
  <c r="R247" i="11"/>
  <c r="P247" i="11"/>
  <c r="BI246" i="11"/>
  <c r="BH246" i="11"/>
  <c r="BG246" i="11"/>
  <c r="BF246" i="11"/>
  <c r="T246" i="11"/>
  <c r="R246" i="11"/>
  <c r="P246" i="11"/>
  <c r="BI244" i="11"/>
  <c r="BH244" i="11"/>
  <c r="BG244" i="11"/>
  <c r="BF244" i="11"/>
  <c r="T244" i="11"/>
  <c r="R244" i="11"/>
  <c r="P244" i="11"/>
  <c r="BI242" i="11"/>
  <c r="BH242" i="11"/>
  <c r="BG242" i="11"/>
  <c r="BF242" i="11"/>
  <c r="T242" i="11"/>
  <c r="R242" i="11"/>
  <c r="P242" i="11"/>
  <c r="BI240" i="11"/>
  <c r="BH240" i="11"/>
  <c r="BG240" i="11"/>
  <c r="BF240" i="11"/>
  <c r="T240" i="11"/>
  <c r="R240" i="11"/>
  <c r="P240" i="11"/>
  <c r="BI238" i="11"/>
  <c r="BH238" i="11"/>
  <c r="BG238" i="11"/>
  <c r="BF238" i="11"/>
  <c r="T238" i="11"/>
  <c r="R238" i="11"/>
  <c r="P238" i="11"/>
  <c r="BI237" i="11"/>
  <c r="BH237" i="11"/>
  <c r="BG237" i="11"/>
  <c r="BF237" i="11"/>
  <c r="T237" i="11"/>
  <c r="R237" i="11"/>
  <c r="P237" i="11"/>
  <c r="BI236" i="11"/>
  <c r="BH236" i="11"/>
  <c r="BG236" i="11"/>
  <c r="BF236" i="11"/>
  <c r="T236" i="11"/>
  <c r="R236" i="11"/>
  <c r="P236" i="11"/>
  <c r="BI235" i="11"/>
  <c r="BH235" i="11"/>
  <c r="BG235" i="11"/>
  <c r="BF235" i="11"/>
  <c r="T235" i="11"/>
  <c r="R235" i="11"/>
  <c r="P235" i="11"/>
  <c r="BI234" i="11"/>
  <c r="BH234" i="11"/>
  <c r="BG234" i="11"/>
  <c r="BF234" i="11"/>
  <c r="T234" i="11"/>
  <c r="R234" i="11"/>
  <c r="P234" i="11"/>
  <c r="BI233" i="11"/>
  <c r="BH233" i="11"/>
  <c r="BG233" i="11"/>
  <c r="BF233" i="11"/>
  <c r="T233" i="11"/>
  <c r="R233" i="11"/>
  <c r="P233" i="11"/>
  <c r="BI232" i="11"/>
  <c r="BH232" i="11"/>
  <c r="BG232" i="11"/>
  <c r="BF232" i="11"/>
  <c r="T232" i="11"/>
  <c r="R232" i="11"/>
  <c r="P232" i="11"/>
  <c r="BI231" i="11"/>
  <c r="BH231" i="11"/>
  <c r="BG231" i="11"/>
  <c r="BF231" i="11"/>
  <c r="T231" i="11"/>
  <c r="R231" i="11"/>
  <c r="P231" i="11"/>
  <c r="BI230" i="11"/>
  <c r="BH230" i="11"/>
  <c r="BG230" i="11"/>
  <c r="BF230" i="11"/>
  <c r="T230" i="11"/>
  <c r="R230" i="11"/>
  <c r="P230" i="11"/>
  <c r="BI229" i="11"/>
  <c r="BH229" i="11"/>
  <c r="BG229" i="11"/>
  <c r="BF229" i="11"/>
  <c r="T229" i="11"/>
  <c r="R229" i="11"/>
  <c r="P229" i="11"/>
  <c r="BI228" i="11"/>
  <c r="BH228" i="11"/>
  <c r="BG228" i="11"/>
  <c r="BF228" i="11"/>
  <c r="T228" i="11"/>
  <c r="R228" i="11"/>
  <c r="P228" i="11"/>
  <c r="BI227" i="11"/>
  <c r="BH227" i="11"/>
  <c r="BG227" i="11"/>
  <c r="BF227" i="11"/>
  <c r="T227" i="11"/>
  <c r="R227" i="11"/>
  <c r="P227" i="11"/>
  <c r="BI226" i="11"/>
  <c r="BH226" i="11"/>
  <c r="BG226" i="11"/>
  <c r="BF226" i="11"/>
  <c r="T226" i="11"/>
  <c r="R226" i="11"/>
  <c r="P226" i="11"/>
  <c r="BI225" i="11"/>
  <c r="BH225" i="11"/>
  <c r="BG225" i="11"/>
  <c r="BF225" i="11"/>
  <c r="T225" i="11"/>
  <c r="R225" i="11"/>
  <c r="P225" i="11"/>
  <c r="BI224" i="11"/>
  <c r="BH224" i="11"/>
  <c r="BG224" i="11"/>
  <c r="BF224" i="11"/>
  <c r="T224" i="11"/>
  <c r="R224" i="11"/>
  <c r="P224" i="11"/>
  <c r="BI223" i="11"/>
  <c r="BH223" i="11"/>
  <c r="BG223" i="11"/>
  <c r="BF223" i="11"/>
  <c r="T223" i="11"/>
  <c r="R223" i="11"/>
  <c r="P223" i="11"/>
  <c r="BI222" i="11"/>
  <c r="BH222" i="11"/>
  <c r="BG222" i="11"/>
  <c r="BF222" i="11"/>
  <c r="T222" i="11"/>
  <c r="R222" i="11"/>
  <c r="P222" i="11"/>
  <c r="BI221" i="11"/>
  <c r="BH221" i="11"/>
  <c r="BG221" i="11"/>
  <c r="BF221" i="11"/>
  <c r="T221" i="11"/>
  <c r="R221" i="11"/>
  <c r="P221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3" i="11"/>
  <c r="BH213" i="11"/>
  <c r="BG213" i="11"/>
  <c r="BF213" i="11"/>
  <c r="T213" i="11"/>
  <c r="R213" i="11"/>
  <c r="P213" i="11"/>
  <c r="BI212" i="11"/>
  <c r="BH212" i="11"/>
  <c r="BG212" i="11"/>
  <c r="BF212" i="11"/>
  <c r="T212" i="11"/>
  <c r="R212" i="11"/>
  <c r="P212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8" i="11"/>
  <c r="BH208" i="11"/>
  <c r="BG208" i="11"/>
  <c r="BF208" i="11"/>
  <c r="T208" i="11"/>
  <c r="R208" i="11"/>
  <c r="P208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4" i="11"/>
  <c r="BH204" i="11"/>
  <c r="BG204" i="11"/>
  <c r="BF204" i="11"/>
  <c r="T204" i="11"/>
  <c r="R204" i="11"/>
  <c r="P204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9" i="11"/>
  <c r="BH199" i="11"/>
  <c r="BG199" i="11"/>
  <c r="BF199" i="11"/>
  <c r="T199" i="11"/>
  <c r="R199" i="11"/>
  <c r="P199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87" i="11"/>
  <c r="BH187" i="11"/>
  <c r="BG187" i="11"/>
  <c r="BF187" i="11"/>
  <c r="T187" i="11"/>
  <c r="T186" i="11" s="1"/>
  <c r="R187" i="11"/>
  <c r="R186" i="11" s="1"/>
  <c r="P187" i="11"/>
  <c r="P186" i="11" s="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0" i="11"/>
  <c r="BH180" i="11"/>
  <c r="BG180" i="11"/>
  <c r="BF180" i="11"/>
  <c r="T180" i="11"/>
  <c r="R180" i="11"/>
  <c r="P180" i="11"/>
  <c r="BI173" i="11"/>
  <c r="BH173" i="11"/>
  <c r="BG173" i="11"/>
  <c r="BF173" i="11"/>
  <c r="T173" i="11"/>
  <c r="R173" i="11"/>
  <c r="P173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55" i="11"/>
  <c r="BH155" i="11"/>
  <c r="BG155" i="11"/>
  <c r="BF155" i="11"/>
  <c r="T155" i="11"/>
  <c r="R155" i="11"/>
  <c r="P155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6" i="11"/>
  <c r="BH136" i="11"/>
  <c r="BG136" i="11"/>
  <c r="BF136" i="11"/>
  <c r="T136" i="11"/>
  <c r="R136" i="11"/>
  <c r="P136" i="11"/>
  <c r="J130" i="11"/>
  <c r="F130" i="11"/>
  <c r="J129" i="11"/>
  <c r="F129" i="11"/>
  <c r="F127" i="11"/>
  <c r="E125" i="11"/>
  <c r="J94" i="11"/>
  <c r="F94" i="11"/>
  <c r="J93" i="11"/>
  <c r="F93" i="11"/>
  <c r="F91" i="11"/>
  <c r="E89" i="11"/>
  <c r="J14" i="11"/>
  <c r="J127" i="11" s="1"/>
  <c r="E7" i="11"/>
  <c r="E121" i="11" s="1"/>
  <c r="J39" i="10"/>
  <c r="J38" i="10"/>
  <c r="AY105" i="1"/>
  <c r="J37" i="10"/>
  <c r="AX105" i="1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F118" i="10"/>
  <c r="E116" i="10"/>
  <c r="F91" i="10"/>
  <c r="E89" i="10"/>
  <c r="J26" i="10"/>
  <c r="E26" i="10"/>
  <c r="J121" i="10" s="1"/>
  <c r="J25" i="10"/>
  <c r="J23" i="10"/>
  <c r="E23" i="10"/>
  <c r="J93" i="10" s="1"/>
  <c r="J22" i="10"/>
  <c r="J20" i="10"/>
  <c r="E20" i="10"/>
  <c r="F94" i="10" s="1"/>
  <c r="J19" i="10"/>
  <c r="J17" i="10"/>
  <c r="E17" i="10"/>
  <c r="F93" i="10" s="1"/>
  <c r="J16" i="10"/>
  <c r="J14" i="10"/>
  <c r="J91" i="10" s="1"/>
  <c r="E7" i="10"/>
  <c r="E112" i="10" s="1"/>
  <c r="J41" i="9"/>
  <c r="J40" i="9"/>
  <c r="AY104" i="1"/>
  <c r="J39" i="9"/>
  <c r="AX104" i="1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F121" i="9"/>
  <c r="E119" i="9"/>
  <c r="F93" i="9"/>
  <c r="E91" i="9"/>
  <c r="J28" i="9"/>
  <c r="E28" i="9"/>
  <c r="J124" i="9" s="1"/>
  <c r="J27" i="9"/>
  <c r="J25" i="9"/>
  <c r="E25" i="9"/>
  <c r="J95" i="9" s="1"/>
  <c r="J24" i="9"/>
  <c r="J22" i="9"/>
  <c r="E22" i="9"/>
  <c r="F96" i="9" s="1"/>
  <c r="J21" i="9"/>
  <c r="J19" i="9"/>
  <c r="E19" i="9"/>
  <c r="F123" i="9" s="1"/>
  <c r="J18" i="9"/>
  <c r="J16" i="9"/>
  <c r="J121" i="9"/>
  <c r="E7" i="9"/>
  <c r="E113" i="9" s="1"/>
  <c r="J41" i="8"/>
  <c r="J40" i="8"/>
  <c r="AY103" i="1" s="1"/>
  <c r="J39" i="8"/>
  <c r="AX103" i="1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F120" i="8"/>
  <c r="E118" i="8"/>
  <c r="F93" i="8"/>
  <c r="E91" i="8"/>
  <c r="J28" i="8"/>
  <c r="E28" i="8"/>
  <c r="J96" i="8" s="1"/>
  <c r="J27" i="8"/>
  <c r="J25" i="8"/>
  <c r="E25" i="8"/>
  <c r="J95" i="8" s="1"/>
  <c r="J24" i="8"/>
  <c r="J22" i="8"/>
  <c r="E22" i="8"/>
  <c r="F96" i="8"/>
  <c r="J21" i="8"/>
  <c r="J19" i="8"/>
  <c r="E19" i="8"/>
  <c r="F122" i="8" s="1"/>
  <c r="J18" i="8"/>
  <c r="J16" i="8"/>
  <c r="J93" i="8" s="1"/>
  <c r="E7" i="8"/>
  <c r="E112" i="8" s="1"/>
  <c r="J41" i="7"/>
  <c r="J40" i="7"/>
  <c r="AY102" i="1"/>
  <c r="J39" i="7"/>
  <c r="AX102" i="1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F121" i="7"/>
  <c r="E119" i="7"/>
  <c r="F93" i="7"/>
  <c r="E91" i="7"/>
  <c r="J28" i="7"/>
  <c r="E28" i="7"/>
  <c r="J96" i="7" s="1"/>
  <c r="J27" i="7"/>
  <c r="J25" i="7"/>
  <c r="E25" i="7"/>
  <c r="J123" i="7" s="1"/>
  <c r="J24" i="7"/>
  <c r="J22" i="7"/>
  <c r="E22" i="7"/>
  <c r="F124" i="7" s="1"/>
  <c r="J21" i="7"/>
  <c r="J19" i="7"/>
  <c r="E19" i="7"/>
  <c r="F95" i="7" s="1"/>
  <c r="J18" i="7"/>
  <c r="J16" i="7"/>
  <c r="J121" i="7" s="1"/>
  <c r="E7" i="7"/>
  <c r="E85" i="7" s="1"/>
  <c r="J39" i="6"/>
  <c r="J38" i="6"/>
  <c r="AY101" i="1" s="1"/>
  <c r="J37" i="6"/>
  <c r="AX101" i="1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T246" i="6"/>
  <c r="R247" i="6"/>
  <c r="R246" i="6" s="1"/>
  <c r="P247" i="6"/>
  <c r="P246" i="6" s="1"/>
  <c r="BI245" i="6"/>
  <c r="BH245" i="6"/>
  <c r="BG245" i="6"/>
  <c r="BF245" i="6"/>
  <c r="T245" i="6"/>
  <c r="T244" i="6" s="1"/>
  <c r="R245" i="6"/>
  <c r="R244" i="6"/>
  <c r="P245" i="6"/>
  <c r="P244" i="6" s="1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T131" i="6" s="1"/>
  <c r="T130" i="6" s="1"/>
  <c r="R132" i="6"/>
  <c r="R131" i="6" s="1"/>
  <c r="R130" i="6" s="1"/>
  <c r="P132" i="6"/>
  <c r="P131" i="6" s="1"/>
  <c r="P130" i="6" s="1"/>
  <c r="J126" i="6"/>
  <c r="F126" i="6"/>
  <c r="J125" i="6"/>
  <c r="F125" i="6"/>
  <c r="F123" i="6"/>
  <c r="E121" i="6"/>
  <c r="J94" i="6"/>
  <c r="F94" i="6"/>
  <c r="J93" i="6"/>
  <c r="F93" i="6"/>
  <c r="F91" i="6"/>
  <c r="E89" i="6"/>
  <c r="J14" i="6"/>
  <c r="J123" i="6" s="1"/>
  <c r="E7" i="6"/>
  <c r="E85" i="6" s="1"/>
  <c r="J128" i="5"/>
  <c r="J39" i="5"/>
  <c r="J38" i="5"/>
  <c r="AY99" i="1" s="1"/>
  <c r="J37" i="5"/>
  <c r="AX99" i="1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T132" i="5"/>
  <c r="R133" i="5"/>
  <c r="R132" i="5" s="1"/>
  <c r="P133" i="5"/>
  <c r="P132" i="5" s="1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J100" i="5"/>
  <c r="J123" i="5"/>
  <c r="F123" i="5"/>
  <c r="J122" i="5"/>
  <c r="F122" i="5"/>
  <c r="F120" i="5"/>
  <c r="E118" i="5"/>
  <c r="J94" i="5"/>
  <c r="F94" i="5"/>
  <c r="J93" i="5"/>
  <c r="F93" i="5"/>
  <c r="F91" i="5"/>
  <c r="E89" i="5"/>
  <c r="J14" i="5"/>
  <c r="J120" i="5" s="1"/>
  <c r="E7" i="5"/>
  <c r="E114" i="5" s="1"/>
  <c r="J39" i="4"/>
  <c r="J38" i="4"/>
  <c r="AY98" i="1"/>
  <c r="J37" i="4"/>
  <c r="AX98" i="1" s="1"/>
  <c r="BI138" i="4"/>
  <c r="BH138" i="4"/>
  <c r="BG138" i="4"/>
  <c r="BF138" i="4"/>
  <c r="T138" i="4"/>
  <c r="T137" i="4" s="1"/>
  <c r="R138" i="4"/>
  <c r="R137" i="4"/>
  <c r="P138" i="4"/>
  <c r="P137" i="4"/>
  <c r="BI136" i="4"/>
  <c r="BH136" i="4"/>
  <c r="BG136" i="4"/>
  <c r="BF136" i="4"/>
  <c r="T136" i="4"/>
  <c r="T135" i="4"/>
  <c r="R136" i="4"/>
  <c r="R135" i="4" s="1"/>
  <c r="P136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J121" i="4"/>
  <c r="F121" i="4"/>
  <c r="F119" i="4"/>
  <c r="E117" i="4"/>
  <c r="J93" i="4"/>
  <c r="F93" i="4"/>
  <c r="F91" i="4"/>
  <c r="E89" i="4"/>
  <c r="J26" i="4"/>
  <c r="E26" i="4"/>
  <c r="J94" i="4" s="1"/>
  <c r="J25" i="4"/>
  <c r="J20" i="4"/>
  <c r="E20" i="4"/>
  <c r="F122" i="4" s="1"/>
  <c r="J19" i="4"/>
  <c r="J14" i="4"/>
  <c r="J119" i="4" s="1"/>
  <c r="E7" i="4"/>
  <c r="E85" i="4" s="1"/>
  <c r="J37" i="3"/>
  <c r="J36" i="3"/>
  <c r="AY97" i="1"/>
  <c r="J35" i="3"/>
  <c r="AX97" i="1" s="1"/>
  <c r="BI583" i="3"/>
  <c r="BH583" i="3"/>
  <c r="BG583" i="3"/>
  <c r="BF583" i="3"/>
  <c r="T583" i="3"/>
  <c r="T582" i="3" s="1"/>
  <c r="R583" i="3"/>
  <c r="R582" i="3" s="1"/>
  <c r="P583" i="3"/>
  <c r="P582" i="3" s="1"/>
  <c r="BI578" i="3"/>
  <c r="BH578" i="3"/>
  <c r="BG578" i="3"/>
  <c r="BF578" i="3"/>
  <c r="T578" i="3"/>
  <c r="R578" i="3"/>
  <c r="P578" i="3"/>
  <c r="BI576" i="3"/>
  <c r="BH576" i="3"/>
  <c r="BG576" i="3"/>
  <c r="BF576" i="3"/>
  <c r="T576" i="3"/>
  <c r="R576" i="3"/>
  <c r="P576" i="3"/>
  <c r="BI575" i="3"/>
  <c r="BH575" i="3"/>
  <c r="BG575" i="3"/>
  <c r="BF575" i="3"/>
  <c r="T575" i="3"/>
  <c r="R575" i="3"/>
  <c r="P575" i="3"/>
  <c r="BI574" i="3"/>
  <c r="BH574" i="3"/>
  <c r="BG574" i="3"/>
  <c r="BF574" i="3"/>
  <c r="T574" i="3"/>
  <c r="R574" i="3"/>
  <c r="P574" i="3"/>
  <c r="BI572" i="3"/>
  <c r="BH572" i="3"/>
  <c r="BG572" i="3"/>
  <c r="BF572" i="3"/>
  <c r="T572" i="3"/>
  <c r="R572" i="3"/>
  <c r="P572" i="3"/>
  <c r="BI571" i="3"/>
  <c r="BH571" i="3"/>
  <c r="BG571" i="3"/>
  <c r="BF571" i="3"/>
  <c r="T571" i="3"/>
  <c r="R571" i="3"/>
  <c r="P571" i="3"/>
  <c r="BI569" i="3"/>
  <c r="BH569" i="3"/>
  <c r="BG569" i="3"/>
  <c r="BF569" i="3"/>
  <c r="T569" i="3"/>
  <c r="R569" i="3"/>
  <c r="P569" i="3"/>
  <c r="BI560" i="3"/>
  <c r="BH560" i="3"/>
  <c r="BG560" i="3"/>
  <c r="BF560" i="3"/>
  <c r="T560" i="3"/>
  <c r="R560" i="3"/>
  <c r="P560" i="3"/>
  <c r="BI559" i="3"/>
  <c r="BH559" i="3"/>
  <c r="BG559" i="3"/>
  <c r="BF559" i="3"/>
  <c r="T559" i="3"/>
  <c r="R559" i="3"/>
  <c r="P559" i="3"/>
  <c r="BI558" i="3"/>
  <c r="BH558" i="3"/>
  <c r="BG558" i="3"/>
  <c r="BF558" i="3"/>
  <c r="T558" i="3"/>
  <c r="R558" i="3"/>
  <c r="P558" i="3"/>
  <c r="BI557" i="3"/>
  <c r="BH557" i="3"/>
  <c r="BG557" i="3"/>
  <c r="BF557" i="3"/>
  <c r="T557" i="3"/>
  <c r="R557" i="3"/>
  <c r="P557" i="3"/>
  <c r="BI555" i="3"/>
  <c r="BH555" i="3"/>
  <c r="BG555" i="3"/>
  <c r="BF555" i="3"/>
  <c r="T555" i="3"/>
  <c r="R555" i="3"/>
  <c r="P555" i="3"/>
  <c r="BI554" i="3"/>
  <c r="BH554" i="3"/>
  <c r="BG554" i="3"/>
  <c r="BF554" i="3"/>
  <c r="T554" i="3"/>
  <c r="R554" i="3"/>
  <c r="P554" i="3"/>
  <c r="BI552" i="3"/>
  <c r="BH552" i="3"/>
  <c r="BG552" i="3"/>
  <c r="BF552" i="3"/>
  <c r="T552" i="3"/>
  <c r="R552" i="3"/>
  <c r="P552" i="3"/>
  <c r="BI551" i="3"/>
  <c r="BH551" i="3"/>
  <c r="BG551" i="3"/>
  <c r="BF551" i="3"/>
  <c r="T551" i="3"/>
  <c r="R551" i="3"/>
  <c r="P551" i="3"/>
  <c r="BI549" i="3"/>
  <c r="BH549" i="3"/>
  <c r="BG549" i="3"/>
  <c r="BF549" i="3"/>
  <c r="T549" i="3"/>
  <c r="R549" i="3"/>
  <c r="P549" i="3"/>
  <c r="BI548" i="3"/>
  <c r="BH548" i="3"/>
  <c r="BG548" i="3"/>
  <c r="BF548" i="3"/>
  <c r="T548" i="3"/>
  <c r="R548" i="3"/>
  <c r="P548" i="3"/>
  <c r="BI547" i="3"/>
  <c r="BH547" i="3"/>
  <c r="BG547" i="3"/>
  <c r="BF547" i="3"/>
  <c r="T547" i="3"/>
  <c r="R547" i="3"/>
  <c r="P547" i="3"/>
  <c r="BI545" i="3"/>
  <c r="BH545" i="3"/>
  <c r="BG545" i="3"/>
  <c r="BF545" i="3"/>
  <c r="T545" i="3"/>
  <c r="R545" i="3"/>
  <c r="P545" i="3"/>
  <c r="BI543" i="3"/>
  <c r="BH543" i="3"/>
  <c r="BG543" i="3"/>
  <c r="BF543" i="3"/>
  <c r="T543" i="3"/>
  <c r="R543" i="3"/>
  <c r="P543" i="3"/>
  <c r="BI542" i="3"/>
  <c r="BH542" i="3"/>
  <c r="BG542" i="3"/>
  <c r="BF542" i="3"/>
  <c r="T542" i="3"/>
  <c r="R542" i="3"/>
  <c r="P542" i="3"/>
  <c r="BI541" i="3"/>
  <c r="BH541" i="3"/>
  <c r="BG541" i="3"/>
  <c r="BF541" i="3"/>
  <c r="T541" i="3"/>
  <c r="R541" i="3"/>
  <c r="P541" i="3"/>
  <c r="BI540" i="3"/>
  <c r="BH540" i="3"/>
  <c r="BG540" i="3"/>
  <c r="BF540" i="3"/>
  <c r="T540" i="3"/>
  <c r="R540" i="3"/>
  <c r="P540" i="3"/>
  <c r="BI538" i="3"/>
  <c r="BH538" i="3"/>
  <c r="BG538" i="3"/>
  <c r="BF538" i="3"/>
  <c r="T538" i="3"/>
  <c r="R538" i="3"/>
  <c r="P538" i="3"/>
  <c r="BI537" i="3"/>
  <c r="BH537" i="3"/>
  <c r="BG537" i="3"/>
  <c r="BF537" i="3"/>
  <c r="T537" i="3"/>
  <c r="R537" i="3"/>
  <c r="P537" i="3"/>
  <c r="BI535" i="3"/>
  <c r="BH535" i="3"/>
  <c r="BG535" i="3"/>
  <c r="BF535" i="3"/>
  <c r="T535" i="3"/>
  <c r="R535" i="3"/>
  <c r="P535" i="3"/>
  <c r="BI534" i="3"/>
  <c r="BH534" i="3"/>
  <c r="BG534" i="3"/>
  <c r="BF534" i="3"/>
  <c r="T534" i="3"/>
  <c r="R534" i="3"/>
  <c r="P534" i="3"/>
  <c r="BI532" i="3"/>
  <c r="BH532" i="3"/>
  <c r="BG532" i="3"/>
  <c r="BF532" i="3"/>
  <c r="T532" i="3"/>
  <c r="R532" i="3"/>
  <c r="P532" i="3"/>
  <c r="BI531" i="3"/>
  <c r="BH531" i="3"/>
  <c r="BG531" i="3"/>
  <c r="BF531" i="3"/>
  <c r="T531" i="3"/>
  <c r="R531" i="3"/>
  <c r="P531" i="3"/>
  <c r="BI530" i="3"/>
  <c r="BH530" i="3"/>
  <c r="BG530" i="3"/>
  <c r="BF530" i="3"/>
  <c r="T530" i="3"/>
  <c r="R530" i="3"/>
  <c r="P530" i="3"/>
  <c r="BI529" i="3"/>
  <c r="BH529" i="3"/>
  <c r="BG529" i="3"/>
  <c r="BF529" i="3"/>
  <c r="T529" i="3"/>
  <c r="R529" i="3"/>
  <c r="P529" i="3"/>
  <c r="BI527" i="3"/>
  <c r="BH527" i="3"/>
  <c r="BG527" i="3"/>
  <c r="BF527" i="3"/>
  <c r="T527" i="3"/>
  <c r="R527" i="3"/>
  <c r="P527" i="3"/>
  <c r="BI526" i="3"/>
  <c r="BH526" i="3"/>
  <c r="BG526" i="3"/>
  <c r="BF526" i="3"/>
  <c r="T526" i="3"/>
  <c r="R526" i="3"/>
  <c r="P526" i="3"/>
  <c r="BI525" i="3"/>
  <c r="BH525" i="3"/>
  <c r="BG525" i="3"/>
  <c r="BF525" i="3"/>
  <c r="T525" i="3"/>
  <c r="R525" i="3"/>
  <c r="P525" i="3"/>
  <c r="BI524" i="3"/>
  <c r="BH524" i="3"/>
  <c r="BG524" i="3"/>
  <c r="BF524" i="3"/>
  <c r="T524" i="3"/>
  <c r="R524" i="3"/>
  <c r="P524" i="3"/>
  <c r="BI522" i="3"/>
  <c r="BH522" i="3"/>
  <c r="BG522" i="3"/>
  <c r="BF522" i="3"/>
  <c r="T522" i="3"/>
  <c r="R522" i="3"/>
  <c r="P522" i="3"/>
  <c r="BI520" i="3"/>
  <c r="BH520" i="3"/>
  <c r="BG520" i="3"/>
  <c r="BF520" i="3"/>
  <c r="T520" i="3"/>
  <c r="R520" i="3"/>
  <c r="P520" i="3"/>
  <c r="BI518" i="3"/>
  <c r="BH518" i="3"/>
  <c r="BG518" i="3"/>
  <c r="BF518" i="3"/>
  <c r="T518" i="3"/>
  <c r="R518" i="3"/>
  <c r="P518" i="3"/>
  <c r="BI517" i="3"/>
  <c r="BH517" i="3"/>
  <c r="BG517" i="3"/>
  <c r="BF517" i="3"/>
  <c r="T517" i="3"/>
  <c r="R517" i="3"/>
  <c r="P517" i="3"/>
  <c r="BI515" i="3"/>
  <c r="BH515" i="3"/>
  <c r="BG515" i="3"/>
  <c r="BF515" i="3"/>
  <c r="T515" i="3"/>
  <c r="R515" i="3"/>
  <c r="P515" i="3"/>
  <c r="BI513" i="3"/>
  <c r="BH513" i="3"/>
  <c r="BG513" i="3"/>
  <c r="BF513" i="3"/>
  <c r="T513" i="3"/>
  <c r="R513" i="3"/>
  <c r="P513" i="3"/>
  <c r="BI512" i="3"/>
  <c r="BH512" i="3"/>
  <c r="BG512" i="3"/>
  <c r="BF512" i="3"/>
  <c r="T512" i="3"/>
  <c r="R512" i="3"/>
  <c r="P512" i="3"/>
  <c r="BI510" i="3"/>
  <c r="BH510" i="3"/>
  <c r="BG510" i="3"/>
  <c r="BF510" i="3"/>
  <c r="T510" i="3"/>
  <c r="R510" i="3"/>
  <c r="P510" i="3"/>
  <c r="BI509" i="3"/>
  <c r="BH509" i="3"/>
  <c r="BG509" i="3"/>
  <c r="BF509" i="3"/>
  <c r="T509" i="3"/>
  <c r="R509" i="3"/>
  <c r="P509" i="3"/>
  <c r="BI497" i="3"/>
  <c r="BH497" i="3"/>
  <c r="BG497" i="3"/>
  <c r="BF497" i="3"/>
  <c r="T497" i="3"/>
  <c r="R497" i="3"/>
  <c r="P497" i="3"/>
  <c r="BI496" i="3"/>
  <c r="BH496" i="3"/>
  <c r="BG496" i="3"/>
  <c r="BF496" i="3"/>
  <c r="T496" i="3"/>
  <c r="R496" i="3"/>
  <c r="P496" i="3"/>
  <c r="BI494" i="3"/>
  <c r="BH494" i="3"/>
  <c r="BG494" i="3"/>
  <c r="BF494" i="3"/>
  <c r="T494" i="3"/>
  <c r="R494" i="3"/>
  <c r="P494" i="3"/>
  <c r="BI492" i="3"/>
  <c r="BH492" i="3"/>
  <c r="BG492" i="3"/>
  <c r="BF492" i="3"/>
  <c r="T492" i="3"/>
  <c r="R492" i="3"/>
  <c r="P492" i="3"/>
  <c r="BI491" i="3"/>
  <c r="BH491" i="3"/>
  <c r="BG491" i="3"/>
  <c r="BF491" i="3"/>
  <c r="T491" i="3"/>
  <c r="R491" i="3"/>
  <c r="P491" i="3"/>
  <c r="BI489" i="3"/>
  <c r="BH489" i="3"/>
  <c r="BG489" i="3"/>
  <c r="BF489" i="3"/>
  <c r="T489" i="3"/>
  <c r="R489" i="3"/>
  <c r="P489" i="3"/>
  <c r="BI487" i="3"/>
  <c r="BH487" i="3"/>
  <c r="BG487" i="3"/>
  <c r="BF487" i="3"/>
  <c r="T487" i="3"/>
  <c r="R487" i="3"/>
  <c r="P487" i="3"/>
  <c r="BI485" i="3"/>
  <c r="BH485" i="3"/>
  <c r="BG485" i="3"/>
  <c r="BF485" i="3"/>
  <c r="T485" i="3"/>
  <c r="R485" i="3"/>
  <c r="P485" i="3"/>
  <c r="BI483" i="3"/>
  <c r="BH483" i="3"/>
  <c r="BG483" i="3"/>
  <c r="BF483" i="3"/>
  <c r="T483" i="3"/>
  <c r="R483" i="3"/>
  <c r="P483" i="3"/>
  <c r="BI481" i="3"/>
  <c r="BH481" i="3"/>
  <c r="BG481" i="3"/>
  <c r="BF481" i="3"/>
  <c r="T481" i="3"/>
  <c r="R481" i="3"/>
  <c r="P481" i="3"/>
  <c r="BI479" i="3"/>
  <c r="BH479" i="3"/>
  <c r="BG479" i="3"/>
  <c r="BF479" i="3"/>
  <c r="T479" i="3"/>
  <c r="R479" i="3"/>
  <c r="P479" i="3"/>
  <c r="BI478" i="3"/>
  <c r="BH478" i="3"/>
  <c r="BG478" i="3"/>
  <c r="BF478" i="3"/>
  <c r="T478" i="3"/>
  <c r="R478" i="3"/>
  <c r="P478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2" i="3"/>
  <c r="BH472" i="3"/>
  <c r="BG472" i="3"/>
  <c r="BF472" i="3"/>
  <c r="T472" i="3"/>
  <c r="R472" i="3"/>
  <c r="P472" i="3"/>
  <c r="BI470" i="3"/>
  <c r="BH470" i="3"/>
  <c r="BG470" i="3"/>
  <c r="BF470" i="3"/>
  <c r="T470" i="3"/>
  <c r="R470" i="3"/>
  <c r="P470" i="3"/>
  <c r="BI468" i="3"/>
  <c r="BH468" i="3"/>
  <c r="BG468" i="3"/>
  <c r="BF468" i="3"/>
  <c r="T468" i="3"/>
  <c r="R468" i="3"/>
  <c r="P468" i="3"/>
  <c r="BI466" i="3"/>
  <c r="BH466" i="3"/>
  <c r="BG466" i="3"/>
  <c r="BF466" i="3"/>
  <c r="T466" i="3"/>
  <c r="R466" i="3"/>
  <c r="P466" i="3"/>
  <c r="BI464" i="3"/>
  <c r="BH464" i="3"/>
  <c r="BG464" i="3"/>
  <c r="BF464" i="3"/>
  <c r="T464" i="3"/>
  <c r="R464" i="3"/>
  <c r="P464" i="3"/>
  <c r="BI462" i="3"/>
  <c r="BH462" i="3"/>
  <c r="BG462" i="3"/>
  <c r="BF462" i="3"/>
  <c r="T462" i="3"/>
  <c r="R462" i="3"/>
  <c r="P462" i="3"/>
  <c r="BI460" i="3"/>
  <c r="BH460" i="3"/>
  <c r="BG460" i="3"/>
  <c r="BF460" i="3"/>
  <c r="T460" i="3"/>
  <c r="R460" i="3"/>
  <c r="P460" i="3"/>
  <c r="BI458" i="3"/>
  <c r="BH458" i="3"/>
  <c r="BG458" i="3"/>
  <c r="BF458" i="3"/>
  <c r="T458" i="3"/>
  <c r="R458" i="3"/>
  <c r="P458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2" i="3"/>
  <c r="BH442" i="3"/>
  <c r="BG442" i="3"/>
  <c r="BF442" i="3"/>
  <c r="T442" i="3"/>
  <c r="R442" i="3"/>
  <c r="P442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8" i="3"/>
  <c r="BH438" i="3"/>
  <c r="BG438" i="3"/>
  <c r="BF438" i="3"/>
  <c r="T438" i="3"/>
  <c r="R438" i="3"/>
  <c r="P438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T426" i="3" s="1"/>
  <c r="R427" i="3"/>
  <c r="R426" i="3" s="1"/>
  <c r="P427" i="3"/>
  <c r="P426" i="3" s="1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T372" i="3" s="1"/>
  <c r="R373" i="3"/>
  <c r="R372" i="3" s="1"/>
  <c r="P373" i="3"/>
  <c r="P372" i="3" s="1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0" i="3"/>
  <c r="BH340" i="3"/>
  <c r="BG340" i="3"/>
  <c r="BF340" i="3"/>
  <c r="T340" i="3"/>
  <c r="R340" i="3"/>
  <c r="P34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2" i="3"/>
  <c r="BH302" i="3"/>
  <c r="BG302" i="3"/>
  <c r="BF302" i="3"/>
  <c r="T302" i="3"/>
  <c r="R302" i="3"/>
  <c r="P302" i="3"/>
  <c r="BI296" i="3"/>
  <c r="BH296" i="3"/>
  <c r="BG296" i="3"/>
  <c r="BF296" i="3"/>
  <c r="T296" i="3"/>
  <c r="R296" i="3"/>
  <c r="P296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T266" i="3" s="1"/>
  <c r="R267" i="3"/>
  <c r="R266" i="3" s="1"/>
  <c r="P267" i="3"/>
  <c r="P266" i="3" s="1"/>
  <c r="BI262" i="3"/>
  <c r="BH262" i="3"/>
  <c r="BG262" i="3"/>
  <c r="BF262" i="3"/>
  <c r="T262" i="3"/>
  <c r="R262" i="3"/>
  <c r="P262" i="3"/>
  <c r="BI250" i="3"/>
  <c r="BH250" i="3"/>
  <c r="BG250" i="3"/>
  <c r="BF250" i="3"/>
  <c r="T250" i="3"/>
  <c r="R250" i="3"/>
  <c r="P250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198" i="3"/>
  <c r="BH198" i="3"/>
  <c r="BG198" i="3"/>
  <c r="BF198" i="3"/>
  <c r="T198" i="3"/>
  <c r="R198" i="3"/>
  <c r="P198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2" i="3"/>
  <c r="BH182" i="3"/>
  <c r="BG182" i="3"/>
  <c r="BF182" i="3"/>
  <c r="T182" i="3"/>
  <c r="R182" i="3"/>
  <c r="P182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J136" i="3"/>
  <c r="F136" i="3"/>
  <c r="F134" i="3"/>
  <c r="E132" i="3"/>
  <c r="J91" i="3"/>
  <c r="F91" i="3"/>
  <c r="F89" i="3"/>
  <c r="E87" i="3"/>
  <c r="J24" i="3"/>
  <c r="E24" i="3"/>
  <c r="J92" i="3" s="1"/>
  <c r="J23" i="3"/>
  <c r="J18" i="3"/>
  <c r="E18" i="3"/>
  <c r="F137" i="3" s="1"/>
  <c r="J17" i="3"/>
  <c r="J12" i="3"/>
  <c r="J89" i="3" s="1"/>
  <c r="E7" i="3"/>
  <c r="E130" i="3" s="1"/>
  <c r="J37" i="2"/>
  <c r="J36" i="2"/>
  <c r="BB95" i="20" s="1"/>
  <c r="AY95" i="1"/>
  <c r="J35" i="2"/>
  <c r="AX95" i="1" s="1"/>
  <c r="BJ458" i="2"/>
  <c r="BI458" i="2"/>
  <c r="BH458" i="2"/>
  <c r="BG458" i="2"/>
  <c r="U458" i="2"/>
  <c r="U457" i="2" s="1"/>
  <c r="S458" i="2"/>
  <c r="S457" i="2" s="1"/>
  <c r="Q458" i="2"/>
  <c r="Q457" i="2" s="1"/>
  <c r="BJ446" i="2"/>
  <c r="BI446" i="2"/>
  <c r="BH446" i="2"/>
  <c r="BG446" i="2"/>
  <c r="U446" i="2"/>
  <c r="S446" i="2"/>
  <c r="Q446" i="2"/>
  <c r="BJ444" i="2"/>
  <c r="BI444" i="2"/>
  <c r="BH444" i="2"/>
  <c r="BG444" i="2"/>
  <c r="U444" i="2"/>
  <c r="S444" i="2"/>
  <c r="Q444" i="2"/>
  <c r="BJ443" i="2"/>
  <c r="BI443" i="2"/>
  <c r="BH443" i="2"/>
  <c r="BG443" i="2"/>
  <c r="U443" i="2"/>
  <c r="S443" i="2"/>
  <c r="Q443" i="2"/>
  <c r="BJ441" i="2"/>
  <c r="BI441" i="2"/>
  <c r="BH441" i="2"/>
  <c r="BG441" i="2"/>
  <c r="U441" i="2"/>
  <c r="S441" i="2"/>
  <c r="Q441" i="2"/>
  <c r="BJ439" i="2"/>
  <c r="BI439" i="2"/>
  <c r="BH439" i="2"/>
  <c r="BG439" i="2"/>
  <c r="U439" i="2"/>
  <c r="S439" i="2"/>
  <c r="Q439" i="2"/>
  <c r="BJ438" i="2"/>
  <c r="BI438" i="2"/>
  <c r="BH438" i="2"/>
  <c r="BG438" i="2"/>
  <c r="U438" i="2"/>
  <c r="S438" i="2"/>
  <c r="Q438" i="2"/>
  <c r="BJ436" i="2"/>
  <c r="BI436" i="2"/>
  <c r="BH436" i="2"/>
  <c r="BG436" i="2"/>
  <c r="U436" i="2"/>
  <c r="S436" i="2"/>
  <c r="Q436" i="2"/>
  <c r="BJ435" i="2"/>
  <c r="BI435" i="2"/>
  <c r="BH435" i="2"/>
  <c r="BG435" i="2"/>
  <c r="U435" i="2"/>
  <c r="S435" i="2"/>
  <c r="Q435" i="2"/>
  <c r="BJ433" i="2"/>
  <c r="BI433" i="2"/>
  <c r="BH433" i="2"/>
  <c r="BG433" i="2"/>
  <c r="U433" i="2"/>
  <c r="S433" i="2"/>
  <c r="Q433" i="2"/>
  <c r="BJ428" i="2"/>
  <c r="BI428" i="2"/>
  <c r="BH428" i="2"/>
  <c r="BG428" i="2"/>
  <c r="U428" i="2"/>
  <c r="S428" i="2"/>
  <c r="Q428" i="2"/>
  <c r="BJ424" i="2"/>
  <c r="BI424" i="2"/>
  <c r="BH424" i="2"/>
  <c r="BG424" i="2"/>
  <c r="U424" i="2"/>
  <c r="S424" i="2"/>
  <c r="Q424" i="2"/>
  <c r="BJ422" i="2"/>
  <c r="BI422" i="2"/>
  <c r="BH422" i="2"/>
  <c r="BG422" i="2"/>
  <c r="U422" i="2"/>
  <c r="S422" i="2"/>
  <c r="Q422" i="2"/>
  <c r="BJ421" i="2"/>
  <c r="BI421" i="2"/>
  <c r="BH421" i="2"/>
  <c r="BG421" i="2"/>
  <c r="U421" i="2"/>
  <c r="S421" i="2"/>
  <c r="Q421" i="2"/>
  <c r="BJ419" i="2"/>
  <c r="BI419" i="2"/>
  <c r="BH419" i="2"/>
  <c r="BG419" i="2"/>
  <c r="U419" i="2"/>
  <c r="S419" i="2"/>
  <c r="Q419" i="2"/>
  <c r="BJ418" i="2"/>
  <c r="BI418" i="2"/>
  <c r="BH418" i="2"/>
  <c r="BG418" i="2"/>
  <c r="U418" i="2"/>
  <c r="S418" i="2"/>
  <c r="Q418" i="2"/>
  <c r="BJ416" i="2"/>
  <c r="BI416" i="2"/>
  <c r="BH416" i="2"/>
  <c r="BG416" i="2"/>
  <c r="BJ415" i="2"/>
  <c r="BI415" i="2"/>
  <c r="BH415" i="2"/>
  <c r="BG415" i="2"/>
  <c r="U415" i="2"/>
  <c r="S415" i="2"/>
  <c r="Q415" i="2"/>
  <c r="BJ411" i="2"/>
  <c r="BI411" i="2"/>
  <c r="BH411" i="2"/>
  <c r="BG411" i="2"/>
  <c r="U411" i="2"/>
  <c r="S411" i="2"/>
  <c r="Q411" i="2"/>
  <c r="BJ409" i="2"/>
  <c r="BI409" i="2"/>
  <c r="BH409" i="2"/>
  <c r="BG409" i="2"/>
  <c r="U409" i="2"/>
  <c r="S409" i="2"/>
  <c r="Q409" i="2"/>
  <c r="BJ408" i="2"/>
  <c r="BI408" i="2"/>
  <c r="BH408" i="2"/>
  <c r="BG408" i="2"/>
  <c r="U408" i="2"/>
  <c r="S408" i="2"/>
  <c r="Q408" i="2"/>
  <c r="BJ407" i="2"/>
  <c r="BI407" i="2"/>
  <c r="BH407" i="2"/>
  <c r="BG407" i="2"/>
  <c r="U407" i="2"/>
  <c r="S407" i="2"/>
  <c r="Q407" i="2"/>
  <c r="BJ403" i="2"/>
  <c r="BI403" i="2"/>
  <c r="BH403" i="2"/>
  <c r="BG403" i="2"/>
  <c r="U403" i="2"/>
  <c r="S403" i="2"/>
  <c r="Q403" i="2"/>
  <c r="BJ401" i="2"/>
  <c r="BI401" i="2"/>
  <c r="BH401" i="2"/>
  <c r="BG401" i="2"/>
  <c r="U401" i="2"/>
  <c r="S401" i="2"/>
  <c r="Q401" i="2"/>
  <c r="BJ399" i="2"/>
  <c r="BI399" i="2"/>
  <c r="BH399" i="2"/>
  <c r="BG399" i="2"/>
  <c r="U399" i="2"/>
  <c r="S399" i="2"/>
  <c r="Q399" i="2"/>
  <c r="BJ397" i="2"/>
  <c r="BI397" i="2"/>
  <c r="BH397" i="2"/>
  <c r="BG397" i="2"/>
  <c r="U397" i="2"/>
  <c r="S397" i="2"/>
  <c r="Q397" i="2"/>
  <c r="BJ396" i="2"/>
  <c r="BI396" i="2"/>
  <c r="BH396" i="2"/>
  <c r="BG396" i="2"/>
  <c r="U396" i="2"/>
  <c r="S396" i="2"/>
  <c r="Q396" i="2"/>
  <c r="BJ394" i="2"/>
  <c r="BI394" i="2"/>
  <c r="BH394" i="2"/>
  <c r="BG394" i="2"/>
  <c r="U394" i="2"/>
  <c r="S394" i="2"/>
  <c r="Q394" i="2"/>
  <c r="BJ389" i="2"/>
  <c r="BI389" i="2"/>
  <c r="BH389" i="2"/>
  <c r="BG389" i="2"/>
  <c r="U389" i="2"/>
  <c r="S389" i="2"/>
  <c r="Q389" i="2"/>
  <c r="BJ388" i="2"/>
  <c r="BI388" i="2"/>
  <c r="BH388" i="2"/>
  <c r="BG388" i="2"/>
  <c r="U388" i="2"/>
  <c r="S388" i="2"/>
  <c r="Q388" i="2"/>
  <c r="BJ387" i="2"/>
  <c r="BI387" i="2"/>
  <c r="BH387" i="2"/>
  <c r="BG387" i="2"/>
  <c r="U387" i="2"/>
  <c r="S387" i="2"/>
  <c r="Q387" i="2"/>
  <c r="BJ386" i="2"/>
  <c r="BI386" i="2"/>
  <c r="BH386" i="2"/>
  <c r="BG386" i="2"/>
  <c r="U386" i="2"/>
  <c r="S386" i="2"/>
  <c r="Q386" i="2"/>
  <c r="BJ382" i="2"/>
  <c r="BI382" i="2"/>
  <c r="BH382" i="2"/>
  <c r="BG382" i="2"/>
  <c r="U382" i="2"/>
  <c r="S382" i="2"/>
  <c r="Q382" i="2"/>
  <c r="BJ381" i="2"/>
  <c r="BI381" i="2"/>
  <c r="BH381" i="2"/>
  <c r="BG381" i="2"/>
  <c r="U381" i="2"/>
  <c r="S381" i="2"/>
  <c r="Q381" i="2"/>
  <c r="BJ380" i="2"/>
  <c r="BI380" i="2"/>
  <c r="BH380" i="2"/>
  <c r="BG380" i="2"/>
  <c r="U380" i="2"/>
  <c r="S380" i="2"/>
  <c r="Q380" i="2"/>
  <c r="BJ379" i="2"/>
  <c r="BI379" i="2"/>
  <c r="BH379" i="2"/>
  <c r="BG379" i="2"/>
  <c r="U379" i="2"/>
  <c r="S379" i="2"/>
  <c r="Q379" i="2"/>
  <c r="BJ377" i="2"/>
  <c r="BI377" i="2"/>
  <c r="BH377" i="2"/>
  <c r="BG377" i="2"/>
  <c r="U377" i="2"/>
  <c r="S377" i="2"/>
  <c r="Q377" i="2"/>
  <c r="BJ375" i="2"/>
  <c r="BI375" i="2"/>
  <c r="BH375" i="2"/>
  <c r="BG375" i="2"/>
  <c r="U375" i="2"/>
  <c r="S375" i="2"/>
  <c r="Q375" i="2"/>
  <c r="BJ374" i="2"/>
  <c r="BI374" i="2"/>
  <c r="BH374" i="2"/>
  <c r="BG374" i="2"/>
  <c r="U374" i="2"/>
  <c r="S374" i="2"/>
  <c r="Q374" i="2"/>
  <c r="BJ371" i="2"/>
  <c r="BI371" i="2"/>
  <c r="BH371" i="2"/>
  <c r="BG371" i="2"/>
  <c r="U371" i="2"/>
  <c r="S371" i="2"/>
  <c r="Q371" i="2"/>
  <c r="BJ370" i="2"/>
  <c r="BI370" i="2"/>
  <c r="BH370" i="2"/>
  <c r="BG370" i="2"/>
  <c r="U370" i="2"/>
  <c r="S370" i="2"/>
  <c r="Q370" i="2"/>
  <c r="BJ365" i="2"/>
  <c r="BI365" i="2"/>
  <c r="BH365" i="2"/>
  <c r="BG365" i="2"/>
  <c r="U365" i="2"/>
  <c r="S365" i="2"/>
  <c r="Q365" i="2"/>
  <c r="BJ364" i="2"/>
  <c r="BI364" i="2"/>
  <c r="BH364" i="2"/>
  <c r="BG364" i="2"/>
  <c r="U364" i="2"/>
  <c r="S364" i="2"/>
  <c r="Q364" i="2"/>
  <c r="BJ363" i="2"/>
  <c r="BI363" i="2"/>
  <c r="BH363" i="2"/>
  <c r="BG363" i="2"/>
  <c r="U363" i="2"/>
  <c r="S363" i="2"/>
  <c r="Q363" i="2"/>
  <c r="BJ362" i="2"/>
  <c r="BI362" i="2"/>
  <c r="BH362" i="2"/>
  <c r="BG362" i="2"/>
  <c r="U362" i="2"/>
  <c r="S362" i="2"/>
  <c r="Q362" i="2"/>
  <c r="BJ361" i="2"/>
  <c r="BI361" i="2"/>
  <c r="BH361" i="2"/>
  <c r="BG361" i="2"/>
  <c r="U361" i="2"/>
  <c r="S361" i="2"/>
  <c r="Q361" i="2"/>
  <c r="BJ360" i="2"/>
  <c r="BI360" i="2"/>
  <c r="BH360" i="2"/>
  <c r="BG360" i="2"/>
  <c r="U360" i="2"/>
  <c r="S360" i="2"/>
  <c r="Q360" i="2"/>
  <c r="BJ359" i="2"/>
  <c r="BI359" i="2"/>
  <c r="BH359" i="2"/>
  <c r="BG359" i="2"/>
  <c r="U359" i="2"/>
  <c r="S359" i="2"/>
  <c r="Q359" i="2"/>
  <c r="BJ358" i="2"/>
  <c r="BI358" i="2"/>
  <c r="BH358" i="2"/>
  <c r="BG358" i="2"/>
  <c r="U358" i="2"/>
  <c r="S358" i="2"/>
  <c r="Q358" i="2"/>
  <c r="BJ357" i="2"/>
  <c r="BI357" i="2"/>
  <c r="BH357" i="2"/>
  <c r="BG357" i="2"/>
  <c r="U357" i="2"/>
  <c r="S357" i="2"/>
  <c r="Q357" i="2"/>
  <c r="BJ316" i="2"/>
  <c r="BI316" i="2"/>
  <c r="BH316" i="2"/>
  <c r="BG316" i="2"/>
  <c r="U316" i="2"/>
  <c r="S316" i="2"/>
  <c r="Q316" i="2"/>
  <c r="BJ315" i="2"/>
  <c r="BI315" i="2"/>
  <c r="BH315" i="2"/>
  <c r="BG315" i="2"/>
  <c r="U315" i="2"/>
  <c r="S315" i="2"/>
  <c r="Q315" i="2"/>
  <c r="BJ313" i="2"/>
  <c r="BI313" i="2"/>
  <c r="BH313" i="2"/>
  <c r="BG313" i="2"/>
  <c r="U313" i="2"/>
  <c r="S313" i="2"/>
  <c r="Q313" i="2"/>
  <c r="BJ312" i="2"/>
  <c r="BI312" i="2"/>
  <c r="BH312" i="2"/>
  <c r="BG312" i="2"/>
  <c r="U312" i="2"/>
  <c r="S312" i="2"/>
  <c r="Q312" i="2"/>
  <c r="BJ311" i="2"/>
  <c r="BI311" i="2"/>
  <c r="BH311" i="2"/>
  <c r="BG311" i="2"/>
  <c r="U311" i="2"/>
  <c r="S311" i="2"/>
  <c r="Q311" i="2"/>
  <c r="BJ309" i="2"/>
  <c r="BI309" i="2"/>
  <c r="BH309" i="2"/>
  <c r="BG309" i="2"/>
  <c r="U309" i="2"/>
  <c r="S309" i="2"/>
  <c r="Q309" i="2"/>
  <c r="BJ308" i="2"/>
  <c r="BI308" i="2"/>
  <c r="BH308" i="2"/>
  <c r="BG308" i="2"/>
  <c r="U308" i="2"/>
  <c r="S308" i="2"/>
  <c r="Q308" i="2"/>
  <c r="BJ306" i="2"/>
  <c r="BI306" i="2"/>
  <c r="BH306" i="2"/>
  <c r="BG306" i="2"/>
  <c r="U306" i="2"/>
  <c r="S306" i="2"/>
  <c r="Q306" i="2"/>
  <c r="BJ305" i="2"/>
  <c r="BI305" i="2"/>
  <c r="BH305" i="2"/>
  <c r="BG305" i="2"/>
  <c r="U305" i="2"/>
  <c r="S305" i="2"/>
  <c r="Q305" i="2"/>
  <c r="BJ303" i="2"/>
  <c r="BI303" i="2"/>
  <c r="BH303" i="2"/>
  <c r="BG303" i="2"/>
  <c r="U303" i="2"/>
  <c r="S303" i="2"/>
  <c r="Q303" i="2"/>
  <c r="BJ301" i="2"/>
  <c r="BI301" i="2"/>
  <c r="BH301" i="2"/>
  <c r="BG301" i="2"/>
  <c r="U301" i="2"/>
  <c r="S301" i="2"/>
  <c r="Q301" i="2"/>
  <c r="BJ300" i="2"/>
  <c r="BI300" i="2"/>
  <c r="BH300" i="2"/>
  <c r="BG300" i="2"/>
  <c r="U300" i="2"/>
  <c r="S300" i="2"/>
  <c r="Q300" i="2"/>
  <c r="BJ298" i="2"/>
  <c r="BI298" i="2"/>
  <c r="BH298" i="2"/>
  <c r="BG298" i="2"/>
  <c r="U298" i="2"/>
  <c r="S298" i="2"/>
  <c r="Q298" i="2"/>
  <c r="BJ296" i="2"/>
  <c r="BI296" i="2"/>
  <c r="BH296" i="2"/>
  <c r="BG296" i="2"/>
  <c r="U296" i="2"/>
  <c r="S296" i="2"/>
  <c r="Q296" i="2"/>
  <c r="BJ295" i="2"/>
  <c r="BI295" i="2"/>
  <c r="BH295" i="2"/>
  <c r="BG295" i="2"/>
  <c r="U295" i="2"/>
  <c r="S295" i="2"/>
  <c r="Q295" i="2"/>
  <c r="BJ293" i="2"/>
  <c r="BI293" i="2"/>
  <c r="BH293" i="2"/>
  <c r="BG293" i="2"/>
  <c r="U293" i="2"/>
  <c r="S293" i="2"/>
  <c r="Q293" i="2"/>
  <c r="BJ292" i="2"/>
  <c r="BI292" i="2"/>
  <c r="BH292" i="2"/>
  <c r="BG292" i="2"/>
  <c r="U292" i="2"/>
  <c r="S292" i="2"/>
  <c r="Q292" i="2"/>
  <c r="BJ290" i="2"/>
  <c r="BI290" i="2"/>
  <c r="BH290" i="2"/>
  <c r="BG290" i="2"/>
  <c r="U290" i="2"/>
  <c r="S290" i="2"/>
  <c r="Q290" i="2"/>
  <c r="BJ289" i="2"/>
  <c r="BI289" i="2"/>
  <c r="BH289" i="2"/>
  <c r="BG289" i="2"/>
  <c r="U289" i="2"/>
  <c r="S289" i="2"/>
  <c r="Q289" i="2"/>
  <c r="BJ288" i="2"/>
  <c r="BI288" i="2"/>
  <c r="BH288" i="2"/>
  <c r="BG288" i="2"/>
  <c r="U288" i="2"/>
  <c r="S288" i="2"/>
  <c r="Q288" i="2"/>
  <c r="BJ286" i="2"/>
  <c r="BI286" i="2"/>
  <c r="BH286" i="2"/>
  <c r="BG286" i="2"/>
  <c r="U286" i="2"/>
  <c r="S286" i="2"/>
  <c r="Q286" i="2"/>
  <c r="BJ285" i="2"/>
  <c r="BI285" i="2"/>
  <c r="BH285" i="2"/>
  <c r="BG285" i="2"/>
  <c r="U285" i="2"/>
  <c r="S285" i="2"/>
  <c r="Q285" i="2"/>
  <c r="BJ283" i="2"/>
  <c r="BI283" i="2"/>
  <c r="BH283" i="2"/>
  <c r="BG283" i="2"/>
  <c r="U283" i="2"/>
  <c r="S283" i="2"/>
  <c r="Q283" i="2"/>
  <c r="BJ282" i="2"/>
  <c r="BI282" i="2"/>
  <c r="BH282" i="2"/>
  <c r="BG282" i="2"/>
  <c r="U282" i="2"/>
  <c r="S282" i="2"/>
  <c r="Q282" i="2"/>
  <c r="BJ280" i="2"/>
  <c r="BI280" i="2"/>
  <c r="BH280" i="2"/>
  <c r="BG280" i="2"/>
  <c r="U280" i="2"/>
  <c r="S280" i="2"/>
  <c r="Q280" i="2"/>
  <c r="BJ276" i="2"/>
  <c r="BI276" i="2"/>
  <c r="BH276" i="2"/>
  <c r="BG276" i="2"/>
  <c r="U276" i="2"/>
  <c r="S276" i="2"/>
  <c r="Q276" i="2"/>
  <c r="BJ273" i="2"/>
  <c r="BI273" i="2"/>
  <c r="BH273" i="2"/>
  <c r="BG273" i="2"/>
  <c r="U273" i="2"/>
  <c r="S273" i="2"/>
  <c r="Q273" i="2"/>
  <c r="BJ271" i="2"/>
  <c r="BI271" i="2"/>
  <c r="BH271" i="2"/>
  <c r="BG271" i="2"/>
  <c r="U271" i="2"/>
  <c r="S271" i="2"/>
  <c r="Q271" i="2"/>
  <c r="BJ269" i="2"/>
  <c r="BI269" i="2"/>
  <c r="BH269" i="2"/>
  <c r="BG269" i="2"/>
  <c r="U269" i="2"/>
  <c r="S269" i="2"/>
  <c r="Q269" i="2"/>
  <c r="BJ267" i="2"/>
  <c r="BI267" i="2"/>
  <c r="BH267" i="2"/>
  <c r="BG267" i="2"/>
  <c r="U267" i="2"/>
  <c r="S267" i="2"/>
  <c r="Q267" i="2"/>
  <c r="BJ265" i="2"/>
  <c r="BI265" i="2"/>
  <c r="BH265" i="2"/>
  <c r="BG265" i="2"/>
  <c r="U265" i="2"/>
  <c r="S265" i="2"/>
  <c r="Q265" i="2"/>
  <c r="BJ263" i="2"/>
  <c r="BI263" i="2"/>
  <c r="BH263" i="2"/>
  <c r="BG263" i="2"/>
  <c r="U263" i="2"/>
  <c r="S263" i="2"/>
  <c r="Q263" i="2"/>
  <c r="BJ261" i="2"/>
  <c r="BI261" i="2"/>
  <c r="BH261" i="2"/>
  <c r="BG261" i="2"/>
  <c r="U261" i="2"/>
  <c r="S261" i="2"/>
  <c r="Q261" i="2"/>
  <c r="BJ259" i="2"/>
  <c r="BI259" i="2"/>
  <c r="BH259" i="2"/>
  <c r="BG259" i="2"/>
  <c r="U259" i="2"/>
  <c r="S259" i="2"/>
  <c r="Q259" i="2"/>
  <c r="BJ258" i="2"/>
  <c r="BI258" i="2"/>
  <c r="BH258" i="2"/>
  <c r="BG258" i="2"/>
  <c r="U258" i="2"/>
  <c r="S258" i="2"/>
  <c r="Q258" i="2"/>
  <c r="BJ255" i="2"/>
  <c r="BI255" i="2"/>
  <c r="BH255" i="2"/>
  <c r="BG255" i="2"/>
  <c r="U255" i="2"/>
  <c r="U254" i="2" s="1"/>
  <c r="S255" i="2"/>
  <c r="S254" i="2" s="1"/>
  <c r="Q255" i="2"/>
  <c r="Q254" i="2" s="1"/>
  <c r="BJ253" i="2"/>
  <c r="BI253" i="2"/>
  <c r="BH253" i="2"/>
  <c r="BG253" i="2"/>
  <c r="U253" i="2"/>
  <c r="S253" i="2"/>
  <c r="Q253" i="2"/>
  <c r="BJ252" i="2"/>
  <c r="BI252" i="2"/>
  <c r="BH252" i="2"/>
  <c r="BG252" i="2"/>
  <c r="U252" i="2"/>
  <c r="S252" i="2"/>
  <c r="Q252" i="2"/>
  <c r="BJ251" i="2"/>
  <c r="BI251" i="2"/>
  <c r="BH251" i="2"/>
  <c r="BG251" i="2"/>
  <c r="U251" i="2"/>
  <c r="S251" i="2"/>
  <c r="Q251" i="2"/>
  <c r="BJ250" i="2"/>
  <c r="BI250" i="2"/>
  <c r="BH250" i="2"/>
  <c r="BG250" i="2"/>
  <c r="U250" i="2"/>
  <c r="S250" i="2"/>
  <c r="Q250" i="2"/>
  <c r="BJ249" i="2"/>
  <c r="BI249" i="2"/>
  <c r="BH249" i="2"/>
  <c r="BG249" i="2"/>
  <c r="U249" i="2"/>
  <c r="S249" i="2"/>
  <c r="Q249" i="2"/>
  <c r="BJ244" i="2"/>
  <c r="BI244" i="2"/>
  <c r="BH244" i="2"/>
  <c r="BG244" i="2"/>
  <c r="U244" i="2"/>
  <c r="S244" i="2"/>
  <c r="Q244" i="2"/>
  <c r="BJ239" i="2"/>
  <c r="BI239" i="2"/>
  <c r="BH239" i="2"/>
  <c r="BG239" i="2"/>
  <c r="U239" i="2"/>
  <c r="S239" i="2"/>
  <c r="Q239" i="2"/>
  <c r="BJ233" i="2"/>
  <c r="BI233" i="2"/>
  <c r="BH233" i="2"/>
  <c r="BG233" i="2"/>
  <c r="U233" i="2"/>
  <c r="S233" i="2"/>
  <c r="Q233" i="2"/>
  <c r="BJ232" i="2"/>
  <c r="BI232" i="2"/>
  <c r="BH232" i="2"/>
  <c r="BG232" i="2"/>
  <c r="U232" i="2"/>
  <c r="S232" i="2"/>
  <c r="Q232" i="2"/>
  <c r="BJ227" i="2"/>
  <c r="BI227" i="2"/>
  <c r="BH227" i="2"/>
  <c r="BG227" i="2"/>
  <c r="U227" i="2"/>
  <c r="S227" i="2"/>
  <c r="Q227" i="2"/>
  <c r="BJ225" i="2"/>
  <c r="BI225" i="2"/>
  <c r="BH225" i="2"/>
  <c r="BG225" i="2"/>
  <c r="U225" i="2"/>
  <c r="S225" i="2"/>
  <c r="Q225" i="2"/>
  <c r="BJ223" i="2"/>
  <c r="BI223" i="2"/>
  <c r="BH223" i="2"/>
  <c r="BG223" i="2"/>
  <c r="U223" i="2"/>
  <c r="S223" i="2"/>
  <c r="Q223" i="2"/>
  <c r="BJ222" i="2"/>
  <c r="BI222" i="2"/>
  <c r="BH222" i="2"/>
  <c r="BG222" i="2"/>
  <c r="U222" i="2"/>
  <c r="S222" i="2"/>
  <c r="Q222" i="2"/>
  <c r="BJ220" i="2"/>
  <c r="BI220" i="2"/>
  <c r="BH220" i="2"/>
  <c r="BG220" i="2"/>
  <c r="U220" i="2"/>
  <c r="S220" i="2"/>
  <c r="Q220" i="2"/>
  <c r="BJ219" i="2"/>
  <c r="BI219" i="2"/>
  <c r="BH219" i="2"/>
  <c r="BG219" i="2"/>
  <c r="U219" i="2"/>
  <c r="S219" i="2"/>
  <c r="Q219" i="2"/>
  <c r="BJ218" i="2"/>
  <c r="BI218" i="2"/>
  <c r="BH218" i="2"/>
  <c r="BG218" i="2"/>
  <c r="U218" i="2"/>
  <c r="S218" i="2"/>
  <c r="Q218" i="2"/>
  <c r="BJ217" i="2"/>
  <c r="BI217" i="2"/>
  <c r="BH217" i="2"/>
  <c r="BG217" i="2"/>
  <c r="U217" i="2"/>
  <c r="S217" i="2"/>
  <c r="Q217" i="2"/>
  <c r="BJ216" i="2"/>
  <c r="BI216" i="2"/>
  <c r="BH216" i="2"/>
  <c r="BG216" i="2"/>
  <c r="U216" i="2"/>
  <c r="S216" i="2"/>
  <c r="Q216" i="2"/>
  <c r="BJ215" i="2"/>
  <c r="BI215" i="2"/>
  <c r="BH215" i="2"/>
  <c r="BG215" i="2"/>
  <c r="U215" i="2"/>
  <c r="S215" i="2"/>
  <c r="Q215" i="2"/>
  <c r="BJ214" i="2"/>
  <c r="BI214" i="2"/>
  <c r="BH214" i="2"/>
  <c r="BG214" i="2"/>
  <c r="U214" i="2"/>
  <c r="S214" i="2"/>
  <c r="Q214" i="2"/>
  <c r="BJ213" i="2"/>
  <c r="BI213" i="2"/>
  <c r="BH213" i="2"/>
  <c r="BG213" i="2"/>
  <c r="U213" i="2"/>
  <c r="S213" i="2"/>
  <c r="Q213" i="2"/>
  <c r="BJ212" i="2"/>
  <c r="BI212" i="2"/>
  <c r="BH212" i="2"/>
  <c r="BG212" i="2"/>
  <c r="U212" i="2"/>
  <c r="S212" i="2"/>
  <c r="Q212" i="2"/>
  <c r="BJ210" i="2"/>
  <c r="BI210" i="2"/>
  <c r="BH210" i="2"/>
  <c r="BG210" i="2"/>
  <c r="U210" i="2"/>
  <c r="S210" i="2"/>
  <c r="Q210" i="2"/>
  <c r="BJ209" i="2"/>
  <c r="BI209" i="2"/>
  <c r="BH209" i="2"/>
  <c r="BG209" i="2"/>
  <c r="U209" i="2"/>
  <c r="S209" i="2"/>
  <c r="Q209" i="2"/>
  <c r="BJ208" i="2"/>
  <c r="BI208" i="2"/>
  <c r="BH208" i="2"/>
  <c r="BG208" i="2"/>
  <c r="U208" i="2"/>
  <c r="S208" i="2"/>
  <c r="Q208" i="2"/>
  <c r="BJ206" i="2"/>
  <c r="BI206" i="2"/>
  <c r="BH206" i="2"/>
  <c r="BG206" i="2"/>
  <c r="U206" i="2"/>
  <c r="S206" i="2"/>
  <c r="Q206" i="2"/>
  <c r="BJ188" i="2"/>
  <c r="BI188" i="2"/>
  <c r="BH188" i="2"/>
  <c r="BG188" i="2"/>
  <c r="U188" i="2"/>
  <c r="S188" i="2"/>
  <c r="Q188" i="2"/>
  <c r="BJ186" i="2"/>
  <c r="BI186" i="2"/>
  <c r="BH186" i="2"/>
  <c r="BG186" i="2"/>
  <c r="U186" i="2"/>
  <c r="S186" i="2"/>
  <c r="Q186" i="2"/>
  <c r="BJ184" i="2"/>
  <c r="BI184" i="2"/>
  <c r="BH184" i="2"/>
  <c r="BG184" i="2"/>
  <c r="U184" i="2"/>
  <c r="S184" i="2"/>
  <c r="Q184" i="2"/>
  <c r="BJ183" i="2"/>
  <c r="BI183" i="2"/>
  <c r="BH183" i="2"/>
  <c r="BG183" i="2"/>
  <c r="U183" i="2"/>
  <c r="S183" i="2"/>
  <c r="Q183" i="2"/>
  <c r="BJ182" i="2"/>
  <c r="BI182" i="2"/>
  <c r="BH182" i="2"/>
  <c r="BG182" i="2"/>
  <c r="U182" i="2"/>
  <c r="S182" i="2"/>
  <c r="Q182" i="2"/>
  <c r="BJ181" i="2"/>
  <c r="BI181" i="2"/>
  <c r="BH181" i="2"/>
  <c r="BG181" i="2"/>
  <c r="U181" i="2"/>
  <c r="S181" i="2"/>
  <c r="Q181" i="2"/>
  <c r="BJ179" i="2"/>
  <c r="BI179" i="2"/>
  <c r="BH179" i="2"/>
  <c r="BG179" i="2"/>
  <c r="U179" i="2"/>
  <c r="S179" i="2"/>
  <c r="Q179" i="2"/>
  <c r="BJ177" i="2"/>
  <c r="BI177" i="2"/>
  <c r="BH177" i="2"/>
  <c r="BG177" i="2"/>
  <c r="U177" i="2"/>
  <c r="S177" i="2"/>
  <c r="Q177" i="2"/>
  <c r="BJ175" i="2"/>
  <c r="BI175" i="2"/>
  <c r="BH175" i="2"/>
  <c r="BG175" i="2"/>
  <c r="U175" i="2"/>
  <c r="S175" i="2"/>
  <c r="Q175" i="2"/>
  <c r="BJ171" i="2"/>
  <c r="BI171" i="2"/>
  <c r="BH171" i="2"/>
  <c r="BG171" i="2"/>
  <c r="U171" i="2"/>
  <c r="S171" i="2"/>
  <c r="Q171" i="2"/>
  <c r="BJ168" i="2"/>
  <c r="BI168" i="2"/>
  <c r="BH168" i="2"/>
  <c r="BG168" i="2"/>
  <c r="U168" i="2"/>
  <c r="S168" i="2"/>
  <c r="Q168" i="2"/>
  <c r="BJ166" i="2"/>
  <c r="BI166" i="2"/>
  <c r="BH166" i="2"/>
  <c r="BG166" i="2"/>
  <c r="U166" i="2"/>
  <c r="S166" i="2"/>
  <c r="Q166" i="2"/>
  <c r="BJ165" i="2"/>
  <c r="BI165" i="2"/>
  <c r="BH165" i="2"/>
  <c r="BG165" i="2"/>
  <c r="U165" i="2"/>
  <c r="S165" i="2"/>
  <c r="Q165" i="2"/>
  <c r="BJ164" i="2"/>
  <c r="BI164" i="2"/>
  <c r="BH164" i="2"/>
  <c r="BG164" i="2"/>
  <c r="U164" i="2"/>
  <c r="S164" i="2"/>
  <c r="Q164" i="2"/>
  <c r="BJ159" i="2"/>
  <c r="BI159" i="2"/>
  <c r="BH159" i="2"/>
  <c r="BG159" i="2"/>
  <c r="U159" i="2"/>
  <c r="S159" i="2"/>
  <c r="Q159" i="2"/>
  <c r="BJ156" i="2"/>
  <c r="BI156" i="2"/>
  <c r="BH156" i="2"/>
  <c r="BG156" i="2"/>
  <c r="U156" i="2"/>
  <c r="S156" i="2"/>
  <c r="Q156" i="2"/>
  <c r="BJ154" i="2"/>
  <c r="BI154" i="2"/>
  <c r="BH154" i="2"/>
  <c r="BG154" i="2"/>
  <c r="U154" i="2"/>
  <c r="S154" i="2"/>
  <c r="Q154" i="2"/>
  <c r="BJ152" i="2"/>
  <c r="BI152" i="2"/>
  <c r="BH152" i="2"/>
  <c r="BG152" i="2"/>
  <c r="U152" i="2"/>
  <c r="S152" i="2"/>
  <c r="Q152" i="2"/>
  <c r="BJ147" i="2"/>
  <c r="BI147" i="2"/>
  <c r="BH147" i="2"/>
  <c r="BG147" i="2"/>
  <c r="U147" i="2"/>
  <c r="S147" i="2"/>
  <c r="Q147" i="2"/>
  <c r="BJ146" i="2"/>
  <c r="BI146" i="2"/>
  <c r="BH146" i="2"/>
  <c r="BG146" i="2"/>
  <c r="U146" i="2"/>
  <c r="S146" i="2"/>
  <c r="Q146" i="2"/>
  <c r="BJ144" i="2"/>
  <c r="BI144" i="2"/>
  <c r="BH144" i="2"/>
  <c r="BG144" i="2"/>
  <c r="U144" i="2"/>
  <c r="S144" i="2"/>
  <c r="Q144" i="2"/>
  <c r="BJ142" i="2"/>
  <c r="BI142" i="2"/>
  <c r="BH142" i="2"/>
  <c r="BG142" i="2"/>
  <c r="U142" i="2"/>
  <c r="S142" i="2"/>
  <c r="Q142" i="2"/>
  <c r="BJ141" i="2"/>
  <c r="BI141" i="2"/>
  <c r="BH141" i="2"/>
  <c r="BG141" i="2"/>
  <c r="U141" i="2"/>
  <c r="S141" i="2"/>
  <c r="Q141" i="2"/>
  <c r="BJ139" i="2"/>
  <c r="BI139" i="2"/>
  <c r="BH139" i="2"/>
  <c r="BG139" i="2"/>
  <c r="U139" i="2"/>
  <c r="S139" i="2"/>
  <c r="Q139" i="2"/>
  <c r="J132" i="2"/>
  <c r="F132" i="2"/>
  <c r="F130" i="2"/>
  <c r="E128" i="2"/>
  <c r="J91" i="2"/>
  <c r="F91" i="2"/>
  <c r="F89" i="2"/>
  <c r="E87" i="2"/>
  <c r="J24" i="2"/>
  <c r="E24" i="2"/>
  <c r="J92" i="2" s="1"/>
  <c r="J23" i="2"/>
  <c r="J18" i="2"/>
  <c r="E18" i="2"/>
  <c r="F133" i="2" s="1"/>
  <c r="J17" i="2"/>
  <c r="J12" i="2"/>
  <c r="J130" i="2" s="1"/>
  <c r="E7" i="2"/>
  <c r="E85" i="2" s="1"/>
  <c r="L90" i="1"/>
  <c r="AM90" i="1"/>
  <c r="AM89" i="1"/>
  <c r="L89" i="1"/>
  <c r="AM87" i="1"/>
  <c r="L87" i="1"/>
  <c r="L85" i="1"/>
  <c r="L84" i="1"/>
  <c r="BK412" i="3"/>
  <c r="BK242" i="3"/>
  <c r="J572" i="3"/>
  <c r="BK483" i="3"/>
  <c r="J272" i="3"/>
  <c r="J555" i="3"/>
  <c r="BK478" i="3"/>
  <c r="J373" i="3"/>
  <c r="J158" i="3"/>
  <c r="BK554" i="3"/>
  <c r="BK509" i="3"/>
  <c r="J362" i="3"/>
  <c r="J276" i="3"/>
  <c r="BK496" i="3"/>
  <c r="BK368" i="3"/>
  <c r="J235" i="3"/>
  <c r="BK138" i="4"/>
  <c r="J129" i="4"/>
  <c r="J131" i="5"/>
  <c r="J137" i="5"/>
  <c r="J166" i="5"/>
  <c r="BK157" i="5"/>
  <c r="J133" i="5"/>
  <c r="J159" i="5"/>
  <c r="BK224" i="6"/>
  <c r="BK189" i="6"/>
  <c r="BK210" i="6"/>
  <c r="J149" i="6"/>
  <c r="BK198" i="6"/>
  <c r="J174" i="6"/>
  <c r="BK241" i="6"/>
  <c r="J203" i="6"/>
  <c r="BK250" i="6"/>
  <c r="J194" i="6"/>
  <c r="BK168" i="6"/>
  <c r="BK144" i="6"/>
  <c r="BK217" i="6"/>
  <c r="J146" i="6"/>
  <c r="J167" i="6"/>
  <c r="BK218" i="6"/>
  <c r="BK142" i="6"/>
  <c r="BK225" i="6"/>
  <c r="J184" i="6"/>
  <c r="J245" i="6"/>
  <c r="J132" i="6"/>
  <c r="J233" i="6"/>
  <c r="BK203" i="6"/>
  <c r="J151" i="6"/>
  <c r="BK160" i="6"/>
  <c r="J140" i="8"/>
  <c r="J133" i="8"/>
  <c r="BK141" i="9"/>
  <c r="J164" i="9"/>
  <c r="BK139" i="9"/>
  <c r="BK140" i="9"/>
  <c r="BK151" i="9"/>
  <c r="BK153" i="9"/>
  <c r="J146" i="9"/>
  <c r="J147" i="9"/>
  <c r="J142" i="9"/>
  <c r="J129" i="9"/>
  <c r="BK127" i="10"/>
  <c r="J152" i="10"/>
  <c r="BK149" i="10"/>
  <c r="BK151" i="10"/>
  <c r="J153" i="10"/>
  <c r="J138" i="10"/>
  <c r="BK131" i="10"/>
  <c r="BK234" i="11"/>
  <c r="J197" i="11"/>
  <c r="BK314" i="11"/>
  <c r="BK236" i="11"/>
  <c r="BK311" i="11"/>
  <c r="BK173" i="11"/>
  <c r="J356" i="11"/>
  <c r="J222" i="11"/>
  <c r="J141" i="11"/>
  <c r="BK321" i="11"/>
  <c r="J220" i="11"/>
  <c r="J167" i="11"/>
  <c r="J394" i="11"/>
  <c r="J353" i="11"/>
  <c r="J309" i="11"/>
  <c r="J218" i="11"/>
  <c r="BK398" i="11"/>
  <c r="J320" i="11"/>
  <c r="BK261" i="11"/>
  <c r="BK136" i="11"/>
  <c r="BK330" i="11"/>
  <c r="J248" i="11"/>
  <c r="BK194" i="11"/>
  <c r="J345" i="11"/>
  <c r="J201" i="11"/>
  <c r="J246" i="12"/>
  <c r="J177" i="12"/>
  <c r="J145" i="12"/>
  <c r="J219" i="12"/>
  <c r="J254" i="12"/>
  <c r="J161" i="12"/>
  <c r="BK222" i="12"/>
  <c r="BK142" i="12"/>
  <c r="J212" i="12"/>
  <c r="J147" i="12"/>
  <c r="BK211" i="12"/>
  <c r="J138" i="12"/>
  <c r="J237" i="12"/>
  <c r="BK248" i="12"/>
  <c r="J189" i="12"/>
  <c r="J239" i="12"/>
  <c r="BK156" i="12"/>
  <c r="BK244" i="12"/>
  <c r="J201" i="12"/>
  <c r="J135" i="12"/>
  <c r="BC142" i="13"/>
  <c r="J146" i="13"/>
  <c r="BC159" i="13"/>
  <c r="BC170" i="13"/>
  <c r="J145" i="13"/>
  <c r="J178" i="13"/>
  <c r="J161" i="13"/>
  <c r="BC156" i="13"/>
  <c r="J155" i="13"/>
  <c r="BC133" i="13"/>
  <c r="BK136" i="14"/>
  <c r="BK143" i="14"/>
  <c r="J179" i="15"/>
  <c r="BK199" i="15"/>
  <c r="BK136" i="15"/>
  <c r="BK194" i="15"/>
  <c r="BK241" i="15"/>
  <c r="J174" i="15"/>
  <c r="BK237" i="15"/>
  <c r="J202" i="15"/>
  <c r="J151" i="15"/>
  <c r="J142" i="15"/>
  <c r="BK226" i="15"/>
  <c r="BK224" i="15"/>
  <c r="J136" i="15"/>
  <c r="J167" i="16"/>
  <c r="J137" i="16"/>
  <c r="J142" i="16"/>
  <c r="J162" i="16"/>
  <c r="BK147" i="16"/>
  <c r="J159" i="16"/>
  <c r="BK132" i="16"/>
  <c r="J153" i="16"/>
  <c r="BK144" i="16"/>
  <c r="BK155" i="16"/>
  <c r="BK214" i="17"/>
  <c r="BK211" i="17"/>
  <c r="BK187" i="17"/>
  <c r="BK204" i="17"/>
  <c r="BK195" i="17"/>
  <c r="BK221" i="17"/>
  <c r="BK134" i="17"/>
  <c r="BK178" i="17"/>
  <c r="BK132" i="19"/>
  <c r="BK124" i="19"/>
  <c r="BK127" i="19"/>
  <c r="BL424" i="2"/>
  <c r="J408" i="2"/>
  <c r="J382" i="2"/>
  <c r="BL312" i="2"/>
  <c r="J227" i="2"/>
  <c r="BL171" i="2"/>
  <c r="J407" i="2"/>
  <c r="J315" i="2"/>
  <c r="J271" i="2"/>
  <c r="BL233" i="2"/>
  <c r="BL184" i="2"/>
  <c r="BL144" i="2"/>
  <c r="J510" i="3"/>
  <c r="BK454" i="3"/>
  <c r="J427" i="3"/>
  <c r="BK400" i="3"/>
  <c r="BK346" i="3"/>
  <c r="J227" i="3"/>
  <c r="J169" i="3"/>
  <c r="J435" i="3"/>
  <c r="J205" i="3"/>
  <c r="BK517" i="3"/>
  <c r="J439" i="3"/>
  <c r="J325" i="3"/>
  <c r="BK221" i="3"/>
  <c r="J535" i="3"/>
  <c r="J444" i="3"/>
  <c r="BK323" i="3"/>
  <c r="J494" i="3"/>
  <c r="J309" i="3"/>
  <c r="BK198" i="3"/>
  <c r="J481" i="3"/>
  <c r="J390" i="3"/>
  <c r="J228" i="3"/>
  <c r="J145" i="3"/>
  <c r="BK520" i="3"/>
  <c r="BK376" i="3"/>
  <c r="J279" i="3"/>
  <c r="J551" i="3"/>
  <c r="J388" i="3"/>
  <c r="J191" i="3"/>
  <c r="BK575" i="3"/>
  <c r="J468" i="3"/>
  <c r="BK408" i="3"/>
  <c r="J285" i="3"/>
  <c r="BK578" i="3"/>
  <c r="BK559" i="3"/>
  <c r="J522" i="3"/>
  <c r="J446" i="3"/>
  <c r="J323" i="3"/>
  <c r="J491" i="3"/>
  <c r="BK369" i="3"/>
  <c r="BK220" i="3"/>
  <c r="BK129" i="4"/>
  <c r="BK131" i="4"/>
  <c r="BK133" i="5"/>
  <c r="J163" i="5"/>
  <c r="BK159" i="5"/>
  <c r="BK130" i="5"/>
  <c r="BK155" i="5"/>
  <c r="J155" i="5"/>
  <c r="J143" i="5"/>
  <c r="J130" i="5"/>
  <c r="BK197" i="6"/>
  <c r="J154" i="6"/>
  <c r="J188" i="6"/>
  <c r="J214" i="6"/>
  <c r="BK176" i="6"/>
  <c r="J139" i="6"/>
  <c r="J230" i="6"/>
  <c r="J169" i="6"/>
  <c r="BK208" i="6"/>
  <c r="BK173" i="6"/>
  <c r="BK240" i="6"/>
  <c r="BK162" i="6"/>
  <c r="J202" i="6"/>
  <c r="BK247" i="6"/>
  <c r="J195" i="6"/>
  <c r="J238" i="6"/>
  <c r="BK158" i="6"/>
  <c r="J216" i="6"/>
  <c r="BK249" i="6"/>
  <c r="J208" i="6"/>
  <c r="BK167" i="6"/>
  <c r="BK180" i="6"/>
  <c r="BK177" i="7"/>
  <c r="J160" i="7"/>
  <c r="BK144" i="7"/>
  <c r="BK154" i="7"/>
  <c r="BK131" i="7"/>
  <c r="J178" i="7"/>
  <c r="J186" i="7"/>
  <c r="J184" i="7"/>
  <c r="BK173" i="7"/>
  <c r="BK153" i="7"/>
  <c r="BK166" i="7"/>
  <c r="J135" i="7"/>
  <c r="J135" i="8"/>
  <c r="BK139" i="8"/>
  <c r="BK158" i="9"/>
  <c r="J174" i="9"/>
  <c r="BK167" i="9"/>
  <c r="J130" i="9"/>
  <c r="BK134" i="9"/>
  <c r="J133" i="9"/>
  <c r="BK137" i="9"/>
  <c r="BK164" i="9"/>
  <c r="BK166" i="9"/>
  <c r="BK146" i="9"/>
  <c r="J133" i="10"/>
  <c r="J126" i="10"/>
  <c r="BK155" i="10"/>
  <c r="J154" i="10"/>
  <c r="J134" i="10"/>
  <c r="J369" i="11"/>
  <c r="J368" i="11"/>
  <c r="J366" i="11"/>
  <c r="J361" i="11"/>
  <c r="BK354" i="11"/>
  <c r="BK348" i="11"/>
  <c r="BK333" i="11"/>
  <c r="J326" i="11"/>
  <c r="J299" i="11"/>
  <c r="J261" i="11"/>
  <c r="BK248" i="11"/>
  <c r="J230" i="11"/>
  <c r="BK227" i="11"/>
  <c r="J215" i="11"/>
  <c r="J209" i="11"/>
  <c r="BK207" i="11"/>
  <c r="BK185" i="11"/>
  <c r="BK392" i="11"/>
  <c r="BK386" i="11"/>
  <c r="BK376" i="11"/>
  <c r="BK371" i="11"/>
  <c r="BK364" i="11"/>
  <c r="BK358" i="11"/>
  <c r="J351" i="11"/>
  <c r="J349" i="11"/>
  <c r="BK340" i="11"/>
  <c r="J297" i="11"/>
  <c r="J286" i="11"/>
  <c r="J282" i="11"/>
  <c r="J253" i="11"/>
  <c r="J231" i="11"/>
  <c r="BK222" i="11"/>
  <c r="BK171" i="11"/>
  <c r="J140" i="11"/>
  <c r="BK387" i="11"/>
  <c r="J382" i="11"/>
  <c r="BK372" i="11"/>
  <c r="J364" i="11"/>
  <c r="BK355" i="11"/>
  <c r="J340" i="11"/>
  <c r="J335" i="11"/>
  <c r="BK319" i="11"/>
  <c r="J311" i="11"/>
  <c r="J307" i="11"/>
  <c r="BK294" i="11"/>
  <c r="BK290" i="11"/>
  <c r="J276" i="11"/>
  <c r="BK265" i="11"/>
  <c r="J254" i="11"/>
  <c r="J235" i="11"/>
  <c r="J228" i="11"/>
  <c r="J226" i="11"/>
  <c r="J211" i="11"/>
  <c r="J171" i="11"/>
  <c r="J147" i="11"/>
  <c r="J263" i="11"/>
  <c r="J202" i="11"/>
  <c r="J315" i="11"/>
  <c r="BK297" i="11"/>
  <c r="J223" i="11"/>
  <c r="J377" i="11"/>
  <c r="J170" i="11"/>
  <c r="BK379" i="11"/>
  <c r="J264" i="11"/>
  <c r="BK402" i="11"/>
  <c r="J302" i="11"/>
  <c r="BK187" i="11"/>
  <c r="BK380" i="11"/>
  <c r="BK299" i="11"/>
  <c r="BK230" i="11"/>
  <c r="BK170" i="11"/>
  <c r="J395" i="11"/>
  <c r="BK351" i="11"/>
  <c r="J284" i="11"/>
  <c r="J142" i="11"/>
  <c r="J396" i="11"/>
  <c r="BK282" i="11"/>
  <c r="J208" i="11"/>
  <c r="BK373" i="11"/>
  <c r="J187" i="11"/>
  <c r="J206" i="12"/>
  <c r="J149" i="12"/>
  <c r="BK233" i="12"/>
  <c r="BK154" i="12"/>
  <c r="BK152" i="12"/>
  <c r="J182" i="12"/>
  <c r="BK186" i="12"/>
  <c r="J157" i="12"/>
  <c r="BK258" i="12"/>
  <c r="BK250" i="12"/>
  <c r="J235" i="12"/>
  <c r="BK177" i="12"/>
  <c r="BK164" i="12"/>
  <c r="J256" i="12"/>
  <c r="J216" i="12"/>
  <c r="J148" i="12"/>
  <c r="J223" i="12"/>
  <c r="J222" i="12"/>
  <c r="BK138" i="12"/>
  <c r="J184" i="12"/>
  <c r="J250" i="12"/>
  <c r="BK235" i="12"/>
  <c r="J139" i="12"/>
  <c r="J174" i="13"/>
  <c r="J162" i="13"/>
  <c r="J136" i="13"/>
  <c r="BC157" i="13"/>
  <c r="J152" i="13"/>
  <c r="BC136" i="13"/>
  <c r="BC140" i="13"/>
  <c r="J166" i="13"/>
  <c r="J135" i="13"/>
  <c r="J129" i="14"/>
  <c r="J139" i="14"/>
  <c r="BK208" i="15"/>
  <c r="BK213" i="15"/>
  <c r="BK154" i="15"/>
  <c r="BK157" i="15"/>
  <c r="J140" i="15"/>
  <c r="J224" i="15"/>
  <c r="J189" i="15"/>
  <c r="J191" i="15"/>
  <c r="BK263" i="15"/>
  <c r="J207" i="15"/>
  <c r="BK174" i="15"/>
  <c r="BK178" i="15"/>
  <c r="BK154" i="16"/>
  <c r="J186" i="16"/>
  <c r="J170" i="16"/>
  <c r="BK151" i="16"/>
  <c r="J152" i="16"/>
  <c r="J198" i="17"/>
  <c r="J215" i="17"/>
  <c r="BK150" i="17"/>
  <c r="BK222" i="17"/>
  <c r="J137" i="17"/>
  <c r="BK188" i="17"/>
  <c r="BK194" i="17"/>
  <c r="BK165" i="17"/>
  <c r="J165" i="17"/>
  <c r="J222" i="17"/>
  <c r="BK156" i="17"/>
  <c r="J138" i="18"/>
  <c r="BK128" i="18"/>
  <c r="BK126" i="19"/>
  <c r="BK136" i="19"/>
  <c r="J418" i="2"/>
  <c r="J396" i="2"/>
  <c r="BL316" i="2"/>
  <c r="BL261" i="2"/>
  <c r="J208" i="2"/>
  <c r="AS107" i="1"/>
  <c r="J309" i="2"/>
  <c r="BL290" i="2"/>
  <c r="BL267" i="2"/>
  <c r="BL244" i="2"/>
  <c r="BL188" i="2"/>
  <c r="BL428" i="2"/>
  <c r="J409" i="2"/>
  <c r="J387" i="2"/>
  <c r="BL359" i="2"/>
  <c r="BL305" i="2"/>
  <c r="J267" i="2"/>
  <c r="J215" i="2"/>
  <c r="J159" i="2"/>
  <c r="BL443" i="2"/>
  <c r="J280" i="2"/>
  <c r="BL215" i="2"/>
  <c r="BL182" i="2"/>
  <c r="J152" i="2"/>
  <c r="BL403" i="2"/>
  <c r="BL358" i="2"/>
  <c r="J295" i="2"/>
  <c r="J250" i="2"/>
  <c r="J182" i="2"/>
  <c r="J518" i="3"/>
  <c r="BK470" i="3"/>
  <c r="J433" i="3"/>
  <c r="J360" i="3"/>
  <c r="BK278" i="3"/>
  <c r="J231" i="3"/>
  <c r="J171" i="3"/>
  <c r="J406" i="3"/>
  <c r="BK158" i="3"/>
  <c r="J396" i="3"/>
  <c r="J308" i="3"/>
  <c r="BK206" i="3"/>
  <c r="J534" i="3"/>
  <c r="J460" i="3"/>
  <c r="J368" i="3"/>
  <c r="BK444" i="3"/>
  <c r="J346" i="3"/>
  <c r="BK262" i="3"/>
  <c r="BK534" i="3"/>
  <c r="BK418" i="3"/>
  <c r="BK344" i="3"/>
  <c r="J224" i="3"/>
  <c r="J547" i="3"/>
  <c r="BK497" i="3"/>
  <c r="J313" i="3"/>
  <c r="J206" i="3"/>
  <c r="J548" i="3"/>
  <c r="J422" i="3"/>
  <c r="BK225" i="3"/>
  <c r="J576" i="3"/>
  <c r="BK531" i="3"/>
  <c r="BK313" i="3"/>
  <c r="J220" i="3"/>
  <c r="BK572" i="3"/>
  <c r="BK560" i="3"/>
  <c r="BK487" i="3"/>
  <c r="BK378" i="3"/>
  <c r="BK209" i="3"/>
  <c r="BK438" i="3"/>
  <c r="J142" i="2"/>
  <c r="J362" i="2"/>
  <c r="J301" i="2"/>
  <c r="J289" i="2"/>
  <c r="BL250" i="2"/>
  <c r="J223" i="2"/>
  <c r="J168" i="2"/>
  <c r="BL436" i="2"/>
  <c r="BL416" i="2"/>
  <c r="J397" i="2"/>
  <c r="J388" i="2"/>
  <c r="J364" i="2"/>
  <c r="BL311" i="2"/>
  <c r="J285" i="2"/>
  <c r="J244" i="2"/>
  <c r="BL213" i="2"/>
  <c r="BL152" i="2"/>
  <c r="J444" i="2"/>
  <c r="BL223" i="2"/>
  <c r="BL166" i="2"/>
  <c r="BL421" i="2"/>
  <c r="BL379" i="2"/>
  <c r="J311" i="2"/>
  <c r="BL276" i="2"/>
  <c r="J232" i="2"/>
  <c r="AT95" i="20" s="1"/>
  <c r="BL210" i="2"/>
  <c r="J141" i="2"/>
  <c r="J509" i="3"/>
  <c r="J464" i="3"/>
  <c r="J438" i="3"/>
  <c r="J416" i="3"/>
  <c r="J380" i="3"/>
  <c r="J329" i="3"/>
  <c r="BK270" i="3"/>
  <c r="J189" i="3"/>
  <c r="J497" i="3"/>
  <c r="BK380" i="3"/>
  <c r="J542" i="3"/>
  <c r="BK452" i="3"/>
  <c r="J392" i="3"/>
  <c r="BK309" i="3"/>
  <c r="BK189" i="3"/>
  <c r="J524" i="3"/>
  <c r="J462" i="3"/>
  <c r="BK404" i="3"/>
  <c r="BK549" i="3"/>
  <c r="J442" i="3"/>
  <c r="BK285" i="3"/>
  <c r="J175" i="3"/>
  <c r="J478" i="3"/>
  <c r="BK316" i="3"/>
  <c r="BK191" i="3"/>
  <c r="BK538" i="3"/>
  <c r="BK429" i="3"/>
  <c r="BK302" i="3"/>
  <c r="BK583" i="3"/>
  <c r="J492" i="3"/>
  <c r="BK458" i="3"/>
  <c r="BK228" i="3"/>
  <c r="J540" i="3"/>
  <c r="BK388" i="3"/>
  <c r="J242" i="3"/>
  <c r="BK576" i="3"/>
  <c r="J571" i="3"/>
  <c r="J456" i="3"/>
  <c r="BK329" i="3"/>
  <c r="BK145" i="3"/>
  <c r="J452" i="3"/>
  <c r="BK373" i="3"/>
  <c r="J321" i="3"/>
  <c r="J138" i="4"/>
  <c r="BK136" i="4"/>
  <c r="J134" i="4"/>
  <c r="BK161" i="5"/>
  <c r="BK164" i="5"/>
  <c r="BK147" i="5"/>
  <c r="BK158" i="5"/>
  <c r="BK150" i="5"/>
  <c r="BK143" i="5"/>
  <c r="BK168" i="5"/>
  <c r="BK136" i="5"/>
  <c r="J161" i="5"/>
  <c r="J139" i="5"/>
  <c r="BK221" i="6"/>
  <c r="BK188" i="6"/>
  <c r="BK138" i="6"/>
  <c r="J147" i="6"/>
  <c r="BK200" i="6"/>
  <c r="J136" i="6"/>
  <c r="BK194" i="6"/>
  <c r="J253" i="6"/>
  <c r="BK185" i="6"/>
  <c r="J157" i="6"/>
  <c r="BK196" i="6"/>
  <c r="BK195" i="6"/>
  <c r="BK161" i="6"/>
  <c r="J207" i="6"/>
  <c r="BK254" i="6"/>
  <c r="BK213" i="6"/>
  <c r="J254" i="6"/>
  <c r="BK191" i="6"/>
  <c r="J241" i="6"/>
  <c r="BK215" i="6"/>
  <c r="BK181" i="6"/>
  <c r="J250" i="6"/>
  <c r="BK165" i="6"/>
  <c r="J137" i="6"/>
  <c r="J172" i="7"/>
  <c r="BK162" i="7"/>
  <c r="J147" i="7"/>
  <c r="BK151" i="7"/>
  <c r="J162" i="7"/>
  <c r="J138" i="7"/>
  <c r="BK141" i="7"/>
  <c r="J166" i="7"/>
  <c r="J151" i="7"/>
  <c r="J163" i="7"/>
  <c r="BK164" i="7"/>
  <c r="BK169" i="7"/>
  <c r="BK140" i="7"/>
  <c r="BK137" i="7"/>
  <c r="J134" i="8"/>
  <c r="J138" i="8"/>
  <c r="BK178" i="9"/>
  <c r="BK130" i="9"/>
  <c r="J141" i="9"/>
  <c r="J185" i="9"/>
  <c r="BK184" i="9"/>
  <c r="J134" i="9"/>
  <c r="J163" i="9"/>
  <c r="BK175" i="9"/>
  <c r="BK174" i="9"/>
  <c r="J138" i="9"/>
  <c r="BK142" i="10"/>
  <c r="J156" i="10"/>
  <c r="BK154" i="10"/>
  <c r="J367" i="11"/>
  <c r="J365" i="11"/>
  <c r="BK360" i="11"/>
  <c r="BK353" i="11"/>
  <c r="J343" i="11"/>
  <c r="J330" i="11"/>
  <c r="BK320" i="11"/>
  <c r="J280" i="11"/>
  <c r="J251" i="11"/>
  <c r="BK233" i="11"/>
  <c r="BK228" i="11"/>
  <c r="BK221" i="11"/>
  <c r="BK210" i="11"/>
  <c r="BK208" i="11"/>
  <c r="J206" i="11"/>
  <c r="J165" i="11"/>
  <c r="J143" i="11"/>
  <c r="J389" i="11"/>
  <c r="J380" i="11"/>
  <c r="J374" i="11"/>
  <c r="BK369" i="11"/>
  <c r="J359" i="11"/>
  <c r="BK357" i="11"/>
  <c r="J350" i="11"/>
  <c r="BK341" i="11"/>
  <c r="J321" i="11"/>
  <c r="BK296" i="11"/>
  <c r="BK284" i="11"/>
  <c r="J268" i="11"/>
  <c r="J242" i="11"/>
  <c r="BK232" i="11"/>
  <c r="BK197" i="11"/>
  <c r="BK141" i="11"/>
  <c r="BK391" i="11"/>
  <c r="J384" i="11"/>
  <c r="J378" i="11"/>
  <c r="BK367" i="11"/>
  <c r="BK363" i="11"/>
  <c r="J354" i="11"/>
  <c r="BK337" i="11"/>
  <c r="J332" i="11"/>
  <c r="BK315" i="11"/>
  <c r="BK308" i="11"/>
  <c r="BK305" i="11"/>
  <c r="BK292" i="11"/>
  <c r="BK280" i="11"/>
  <c r="BK266" i="11"/>
  <c r="BK256" i="11"/>
  <c r="BK240" i="11"/>
  <c r="J238" i="11"/>
  <c r="BK229" i="11"/>
  <c r="J227" i="11"/>
  <c r="BK220" i="11"/>
  <c r="BK200" i="11"/>
  <c r="J162" i="11"/>
  <c r="BK335" i="11"/>
  <c r="BK237" i="11"/>
  <c r="BK377" i="11"/>
  <c r="BK317" i="11"/>
  <c r="J265" i="11"/>
  <c r="J234" i="11"/>
  <c r="J379" i="11"/>
  <c r="J205" i="11"/>
  <c r="J386" i="11"/>
  <c r="BK276" i="11"/>
  <c r="J212" i="11"/>
  <c r="J400" i="11"/>
  <c r="J290" i="11"/>
  <c r="J185" i="11"/>
  <c r="J402" i="11"/>
  <c r="J371" i="11"/>
  <c r="BK343" i="11"/>
  <c r="BK254" i="11"/>
  <c r="BK223" i="11"/>
  <c r="BK400" i="11"/>
  <c r="J357" i="11"/>
  <c r="J303" i="11"/>
  <c r="BK180" i="11"/>
  <c r="BK384" i="11"/>
  <c r="J337" i="11"/>
  <c r="BK218" i="11"/>
  <c r="J195" i="11"/>
  <c r="J363" i="11"/>
  <c r="J229" i="11"/>
  <c r="J232" i="12"/>
  <c r="J179" i="12"/>
  <c r="J163" i="12"/>
  <c r="J258" i="12"/>
  <c r="BK136" i="12"/>
  <c r="BK228" i="12"/>
  <c r="BK183" i="12"/>
  <c r="BK145" i="12"/>
  <c r="BK208" i="12"/>
  <c r="J230" i="12"/>
  <c r="J174" i="12"/>
  <c r="BK146" i="12"/>
  <c r="BK135" i="12"/>
  <c r="J252" i="12"/>
  <c r="BK178" i="12"/>
  <c r="BK232" i="12"/>
  <c r="BK176" i="12"/>
  <c r="J269" i="12"/>
  <c r="BK219" i="12"/>
  <c r="J175" i="12"/>
  <c r="BK137" i="12"/>
  <c r="BK242" i="12"/>
  <c r="J268" i="12"/>
  <c r="J187" i="12"/>
  <c r="BK240" i="12"/>
  <c r="BK264" i="12"/>
  <c r="J249" i="12"/>
  <c r="BK180" i="12"/>
  <c r="BC178" i="13"/>
  <c r="BC141" i="13"/>
  <c r="J139" i="13"/>
  <c r="BC137" i="13"/>
  <c r="J149" i="13"/>
  <c r="BC144" i="13"/>
  <c r="BC177" i="13"/>
  <c r="BC166" i="13"/>
  <c r="J154" i="14"/>
  <c r="J160" i="14"/>
  <c r="J138" i="14"/>
  <c r="BK239" i="15"/>
  <c r="BK191" i="15"/>
  <c r="J161" i="15"/>
  <c r="J255" i="15"/>
  <c r="BK150" i="15"/>
  <c r="J268" i="15"/>
  <c r="J176" i="15"/>
  <c r="BK219" i="15"/>
  <c r="J199" i="15"/>
  <c r="BK140" i="15"/>
  <c r="BK255" i="15"/>
  <c r="J153" i="15"/>
  <c r="BK202" i="15"/>
  <c r="J149" i="16"/>
  <c r="J132" i="16"/>
  <c r="J164" i="16"/>
  <c r="BK167" i="16"/>
  <c r="J154" i="16"/>
  <c r="J140" i="16"/>
  <c r="BK184" i="16"/>
  <c r="J157" i="16"/>
  <c r="J169" i="16"/>
  <c r="J165" i="16"/>
  <c r="BK158" i="16"/>
  <c r="J173" i="17"/>
  <c r="BK169" i="17"/>
  <c r="BK161" i="17"/>
  <c r="J209" i="17"/>
  <c r="BK213" i="17"/>
  <c r="J219" i="17"/>
  <c r="J197" i="17"/>
  <c r="J179" i="17"/>
  <c r="BK133" i="17"/>
  <c r="J182" i="17"/>
  <c r="BK130" i="18"/>
  <c r="J139" i="18"/>
  <c r="J134" i="19"/>
  <c r="J138" i="5"/>
  <c r="BK140" i="5"/>
  <c r="BK141" i="5"/>
  <c r="J154" i="5"/>
  <c r="BK227" i="6"/>
  <c r="J175" i="6"/>
  <c r="J219" i="6"/>
  <c r="J155" i="6"/>
  <c r="BK207" i="6"/>
  <c r="BK178" i="6"/>
  <c r="J142" i="6"/>
  <c r="J225" i="6"/>
  <c r="BK255" i="6"/>
  <c r="J187" i="6"/>
  <c r="J162" i="6"/>
  <c r="BK245" i="6"/>
  <c r="BK183" i="6"/>
  <c r="BK192" i="6"/>
  <c r="BK230" i="6"/>
  <c r="J161" i="6"/>
  <c r="BK239" i="6"/>
  <c r="J200" i="6"/>
  <c r="J148" i="6"/>
  <c r="BK234" i="6"/>
  <c r="J173" i="6"/>
  <c r="BK237" i="6"/>
  <c r="J213" i="6"/>
  <c r="J159" i="6"/>
  <c r="J204" i="6"/>
  <c r="J144" i="6"/>
  <c r="BK175" i="7"/>
  <c r="BK142" i="7"/>
  <c r="J158" i="7"/>
  <c r="BK132" i="7"/>
  <c r="J168" i="7"/>
  <c r="J159" i="7"/>
  <c r="J167" i="7"/>
  <c r="J157" i="7"/>
  <c r="BK176" i="7"/>
  <c r="BK138" i="7"/>
  <c r="BK180" i="7"/>
  <c r="BK168" i="7"/>
  <c r="BK152" i="7"/>
  <c r="BK170" i="7"/>
  <c r="BK134" i="8"/>
  <c r="BK137" i="8"/>
  <c r="BK130" i="8"/>
  <c r="J148" i="9"/>
  <c r="J171" i="9"/>
  <c r="J179" i="9"/>
  <c r="J178" i="9"/>
  <c r="J183" i="9"/>
  <c r="J132" i="9"/>
  <c r="J149" i="9"/>
  <c r="BK185" i="9"/>
  <c r="J170" i="9"/>
  <c r="BK161" i="9"/>
  <c r="J158" i="9"/>
  <c r="BK141" i="10"/>
  <c r="J130" i="10"/>
  <c r="BK144" i="10"/>
  <c r="J141" i="10"/>
  <c r="J155" i="10"/>
  <c r="J131" i="10"/>
  <c r="BK264" i="11"/>
  <c r="BK216" i="11"/>
  <c r="BK349" i="11"/>
  <c r="BK163" i="11"/>
  <c r="J370" i="11"/>
  <c r="BK225" i="11"/>
  <c r="J393" i="11"/>
  <c r="J200" i="11"/>
  <c r="BK155" i="11"/>
  <c r="J383" i="11"/>
  <c r="J344" i="11"/>
  <c r="J246" i="11"/>
  <c r="BK201" i="11"/>
  <c r="BK378" i="11"/>
  <c r="BK326" i="11"/>
  <c r="J207" i="11"/>
  <c r="BK359" i="11"/>
  <c r="J213" i="11"/>
  <c r="BK375" i="11"/>
  <c r="J317" i="11"/>
  <c r="BK149" i="11"/>
  <c r="J178" i="12"/>
  <c r="BK150" i="12"/>
  <c r="J224" i="12"/>
  <c r="J259" i="12"/>
  <c r="BK206" i="12"/>
  <c r="BK223" i="12"/>
  <c r="J204" i="12"/>
  <c r="J228" i="12"/>
  <c r="BK169" i="12"/>
  <c r="BK149" i="12"/>
  <c r="BK191" i="12"/>
  <c r="BK231" i="12"/>
  <c r="J173" i="12"/>
  <c r="J220" i="12"/>
  <c r="J152" i="12"/>
  <c r="BK267" i="12"/>
  <c r="BK226" i="12"/>
  <c r="J267" i="12"/>
  <c r="BK193" i="12"/>
  <c r="BK230" i="12"/>
  <c r="BK254" i="12"/>
  <c r="J202" i="12"/>
  <c r="J142" i="13"/>
  <c r="J147" i="13"/>
  <c r="J163" i="13"/>
  <c r="J140" i="13"/>
  <c r="BC164" i="13"/>
  <c r="BC146" i="13"/>
  <c r="BC139" i="13"/>
  <c r="J157" i="13"/>
  <c r="J138" i="13"/>
  <c r="J159" i="13"/>
  <c r="J152" i="14"/>
  <c r="BK145" i="14"/>
  <c r="BK127" i="14"/>
  <c r="J228" i="15"/>
  <c r="BK148" i="15"/>
  <c r="J159" i="15"/>
  <c r="J243" i="15"/>
  <c r="J148" i="15"/>
  <c r="J221" i="15"/>
  <c r="J167" i="15"/>
  <c r="BK268" i="15"/>
  <c r="J233" i="15"/>
  <c r="J157" i="15"/>
  <c r="BK216" i="15"/>
  <c r="BK254" i="15"/>
  <c r="BK252" i="15"/>
  <c r="J178" i="15"/>
  <c r="J146" i="16"/>
  <c r="J171" i="16"/>
  <c r="J138" i="16"/>
  <c r="BK152" i="16"/>
  <c r="BK172" i="16"/>
  <c r="BK168" i="16"/>
  <c r="J204" i="17"/>
  <c r="J195" i="17"/>
  <c r="BK139" i="17"/>
  <c r="BK219" i="17"/>
  <c r="J201" i="17"/>
  <c r="BK148" i="17"/>
  <c r="J139" i="17"/>
  <c r="BK159" i="17"/>
  <c r="J217" i="17"/>
  <c r="J184" i="17"/>
  <c r="J135" i="17"/>
  <c r="BK138" i="18"/>
  <c r="J133" i="19"/>
  <c r="BK129" i="19"/>
  <c r="J127" i="19"/>
  <c r="J438" i="2"/>
  <c r="J411" i="2"/>
  <c r="BL387" i="2"/>
  <c r="BL361" i="2"/>
  <c r="J300" i="2"/>
  <c r="J220" i="2"/>
  <c r="J139" i="2"/>
  <c r="BL374" i="2"/>
  <c r="BL364" i="2"/>
  <c r="BL315" i="2"/>
  <c r="BL282" i="2"/>
  <c r="BL259" i="2"/>
  <c r="BL232" i="2"/>
  <c r="BL206" i="2"/>
  <c r="BL433" i="2"/>
  <c r="BL411" i="2"/>
  <c r="BL394" i="2"/>
  <c r="J371" i="2"/>
  <c r="J316" i="2"/>
  <c r="BL298" i="2"/>
  <c r="J217" i="2"/>
  <c r="BL179" i="2"/>
  <c r="BL446" i="2"/>
  <c r="J443" i="2"/>
  <c r="J233" i="2"/>
  <c r="J186" i="2"/>
  <c r="BL139" i="2"/>
  <c r="BL399" i="2"/>
  <c r="BL362" i="2"/>
  <c r="BL285" i="2"/>
  <c r="BL253" i="2"/>
  <c r="BL219" i="2"/>
  <c r="J156" i="2"/>
  <c r="J541" i="3"/>
  <c r="BK492" i="3"/>
  <c r="BK441" i="3"/>
  <c r="J418" i="3"/>
  <c r="J350" i="3"/>
  <c r="J198" i="3"/>
  <c r="J525" i="3"/>
  <c r="BK382" i="3"/>
  <c r="J163" i="3"/>
  <c r="BK530" i="3"/>
  <c r="BK448" i="3"/>
  <c r="BK394" i="3"/>
  <c r="BK320" i="3"/>
  <c r="BK223" i="3"/>
  <c r="BK532" i="3"/>
  <c r="J483" i="3"/>
  <c r="J410" i="3"/>
  <c r="BK235" i="3"/>
  <c r="BK406" i="3"/>
  <c r="J274" i="3"/>
  <c r="BK169" i="3"/>
  <c r="BK491" i="3"/>
  <c r="BK416" i="3"/>
  <c r="J283" i="3"/>
  <c r="BK173" i="3"/>
  <c r="BK524" i="3"/>
  <c r="BK350" i="3"/>
  <c r="J225" i="3"/>
  <c r="J545" i="3"/>
  <c r="BK390" i="3"/>
  <c r="BK182" i="3"/>
  <c r="BK552" i="3"/>
  <c r="J458" i="3"/>
  <c r="J367" i="3"/>
  <c r="BK175" i="3"/>
  <c r="J574" i="3"/>
  <c r="J569" i="3"/>
  <c r="J531" i="3"/>
  <c r="J420" i="3"/>
  <c r="BK213" i="3"/>
  <c r="J517" i="3"/>
  <c r="BK464" i="3"/>
  <c r="J400" i="3"/>
  <c r="BK231" i="3"/>
  <c r="J131" i="4"/>
  <c r="J136" i="4"/>
  <c r="J168" i="5"/>
  <c r="J150" i="5"/>
  <c r="J157" i="5"/>
  <c r="J160" i="5"/>
  <c r="J162" i="5"/>
  <c r="BK142" i="5"/>
  <c r="BK166" i="5"/>
  <c r="J144" i="5"/>
  <c r="BK144" i="5"/>
  <c r="BK222" i="6"/>
  <c r="J176" i="6"/>
  <c r="J196" i="6"/>
  <c r="J224" i="6"/>
  <c r="J180" i="6"/>
  <c r="BK232" i="6"/>
  <c r="BK157" i="6"/>
  <c r="J211" i="6"/>
  <c r="BK174" i="6"/>
  <c r="J143" i="6"/>
  <c r="J220" i="6"/>
  <c r="J234" i="6"/>
  <c r="BK132" i="6"/>
  <c r="J164" i="6"/>
  <c r="BK253" i="6"/>
  <c r="BK206" i="6"/>
  <c r="BK256" i="6"/>
  <c r="J171" i="6"/>
  <c r="BK242" i="6"/>
  <c r="J217" i="6"/>
  <c r="BK152" i="6"/>
  <c r="J179" i="6"/>
  <c r="J145" i="6"/>
  <c r="J176" i="7"/>
  <c r="J136" i="7"/>
  <c r="J148" i="7"/>
  <c r="J173" i="7"/>
  <c r="J143" i="7"/>
  <c r="J183" i="7"/>
  <c r="J137" i="7"/>
  <c r="J185" i="7"/>
  <c r="J187" i="7"/>
  <c r="J131" i="7"/>
  <c r="J180" i="7"/>
  <c r="BK136" i="7"/>
  <c r="J137" i="8"/>
  <c r="J130" i="8"/>
  <c r="BK138" i="8"/>
  <c r="J177" i="9"/>
  <c r="BK181" i="9"/>
  <c r="BK163" i="9"/>
  <c r="BK179" i="9"/>
  <c r="BK132" i="9"/>
  <c r="J159" i="9"/>
  <c r="J150" i="9"/>
  <c r="BK183" i="9"/>
  <c r="BK162" i="9"/>
  <c r="BK149" i="9"/>
  <c r="BK140" i="10"/>
  <c r="BK153" i="10"/>
  <c r="BK134" i="10"/>
  <c r="J149" i="10"/>
  <c r="BK152" i="10"/>
  <c r="BK133" i="10"/>
  <c r="BK129" i="10"/>
  <c r="J224" i="11"/>
  <c r="J338" i="11"/>
  <c r="BK307" i="11"/>
  <c r="BK272" i="11"/>
  <c r="J204" i="11"/>
  <c r="J346" i="11"/>
  <c r="J388" i="11"/>
  <c r="J314" i="11"/>
  <c r="J210" i="11"/>
  <c r="J399" i="11"/>
  <c r="J247" i="11"/>
  <c r="BL458" i="2"/>
  <c r="J416" i="2"/>
  <c r="J394" i="2"/>
  <c r="J380" i="2"/>
  <c r="J283" i="2"/>
  <c r="J218" i="2"/>
  <c r="BL159" i="2"/>
  <c r="BL371" i="2"/>
  <c r="J357" i="2"/>
  <c r="J292" i="2"/>
  <c r="J265" i="2"/>
  <c r="BL218" i="2"/>
  <c r="J175" i="2"/>
  <c r="BL435" i="2"/>
  <c r="BL415" i="2"/>
  <c r="J386" i="2"/>
  <c r="BL308" i="2"/>
  <c r="J276" i="2"/>
  <c r="J214" i="2"/>
  <c r="J146" i="2"/>
  <c r="J288" i="2"/>
  <c r="J253" i="2"/>
  <c r="J206" i="2"/>
  <c r="BL156" i="2"/>
  <c r="BL409" i="2"/>
  <c r="BL360" i="2"/>
  <c r="BL293" i="2"/>
  <c r="J239" i="2"/>
  <c r="BL212" i="2"/>
  <c r="J213" i="3"/>
  <c r="J543" i="3"/>
  <c r="BK435" i="3"/>
  <c r="BK283" i="3"/>
  <c r="J560" i="3"/>
  <c r="BK474" i="3"/>
  <c r="BK325" i="3"/>
  <c r="J559" i="3"/>
  <c r="BK460" i="3"/>
  <c r="J371" i="3"/>
  <c r="BK171" i="3"/>
  <c r="J558" i="3"/>
  <c r="J554" i="3"/>
  <c r="J441" i="3"/>
  <c r="J340" i="3"/>
  <c r="BK512" i="3"/>
  <c r="BK433" i="3"/>
  <c r="BK367" i="3"/>
  <c r="BK250" i="3"/>
  <c r="J130" i="4"/>
  <c r="BK167" i="5"/>
  <c r="J149" i="5"/>
  <c r="BK149" i="5"/>
  <c r="BK156" i="5"/>
  <c r="J165" i="5"/>
  <c r="J167" i="5"/>
  <c r="BK131" i="5"/>
  <c r="BK148" i="5"/>
  <c r="J205" i="6"/>
  <c r="BK149" i="6"/>
  <c r="J190" i="6"/>
  <c r="BK148" i="6"/>
  <c r="BK201" i="6"/>
  <c r="BK177" i="6"/>
  <c r="BK140" i="6"/>
  <c r="J231" i="6"/>
  <c r="BK257" i="6"/>
  <c r="BK233" i="6"/>
  <c r="J191" i="6"/>
  <c r="J158" i="6"/>
  <c r="BK226" i="6"/>
  <c r="BK155" i="6"/>
  <c r="J166" i="6"/>
  <c r="BK156" i="6"/>
  <c r="J247" i="6"/>
  <c r="J212" i="6"/>
  <c r="J178" i="6"/>
  <c r="J228" i="6"/>
  <c r="BK150" i="6"/>
  <c r="BK236" i="6"/>
  <c r="BK212" i="6"/>
  <c r="BK153" i="6"/>
  <c r="BK154" i="6"/>
  <c r="J135" i="6"/>
  <c r="BK149" i="7"/>
  <c r="J174" i="7"/>
  <c r="J153" i="7"/>
  <c r="J150" i="7"/>
  <c r="BK160" i="7"/>
  <c r="BK163" i="7"/>
  <c r="BK134" i="7"/>
  <c r="BK147" i="7"/>
  <c r="BK186" i="7"/>
  <c r="J177" i="7"/>
  <c r="J142" i="7"/>
  <c r="BK181" i="7"/>
  <c r="J140" i="7"/>
  <c r="BK140" i="8"/>
  <c r="BK131" i="8"/>
  <c r="BK156" i="9"/>
  <c r="BK129" i="9"/>
  <c r="J161" i="9"/>
  <c r="BK173" i="9"/>
  <c r="J167" i="9"/>
  <c r="J182" i="9"/>
  <c r="J166" i="9"/>
  <c r="J139" i="9"/>
  <c r="BK131" i="9"/>
  <c r="J144" i="9"/>
  <c r="BK160" i="9"/>
  <c r="BK144" i="9"/>
  <c r="BK156" i="10"/>
  <c r="J128" i="10"/>
  <c r="BK138" i="10"/>
  <c r="BK132" i="10"/>
  <c r="J221" i="11"/>
  <c r="J199" i="11"/>
  <c r="BK238" i="11"/>
  <c r="J376" i="11"/>
  <c r="J298" i="11"/>
  <c r="BK235" i="11"/>
  <c r="BK145" i="11"/>
  <c r="J319" i="11"/>
  <c r="BK140" i="11"/>
  <c r="J375" i="11"/>
  <c r="BK242" i="11"/>
  <c r="BK142" i="11"/>
  <c r="J301" i="11"/>
  <c r="BK215" i="11"/>
  <c r="BK401" i="11"/>
  <c r="BK370" i="11"/>
  <c r="J272" i="11"/>
  <c r="J180" i="11"/>
  <c r="BK399" i="11"/>
  <c r="J373" i="11"/>
  <c r="J318" i="11"/>
  <c r="J214" i="11"/>
  <c r="J139" i="11"/>
  <c r="BK366" i="11"/>
  <c r="BK332" i="11"/>
  <c r="BK231" i="11"/>
  <c r="BK139" i="11"/>
  <c r="BK365" i="11"/>
  <c r="BK303" i="11"/>
  <c r="J173" i="11"/>
  <c r="J208" i="12"/>
  <c r="J164" i="12"/>
  <c r="J247" i="12"/>
  <c r="J193" i="12"/>
  <c r="BK249" i="12"/>
  <c r="BK197" i="12"/>
  <c r="BK147" i="12"/>
  <c r="J213" i="12"/>
  <c r="BK163" i="12"/>
  <c r="J176" i="12"/>
  <c r="BK158" i="12"/>
  <c r="J142" i="12"/>
  <c r="J255" i="12"/>
  <c r="BK179" i="12"/>
  <c r="BK181" i="12"/>
  <c r="J158" i="12"/>
  <c r="BK225" i="12"/>
  <c r="J167" i="12"/>
  <c r="J243" i="12"/>
  <c r="J261" i="12"/>
  <c r="BK202" i="12"/>
  <c r="J242" i="12"/>
  <c r="J183" i="12"/>
  <c r="BK260" i="12"/>
  <c r="J234" i="12"/>
  <c r="J186" i="12"/>
  <c r="J150" i="13"/>
  <c r="J148" i="13"/>
  <c r="BC169" i="13"/>
  <c r="BC150" i="13"/>
  <c r="J164" i="13"/>
  <c r="BC162" i="13"/>
  <c r="BC153" i="13"/>
  <c r="BC172" i="13"/>
  <c r="BC155" i="13"/>
  <c r="J144" i="13"/>
  <c r="BC160" i="13"/>
  <c r="BK151" i="14"/>
  <c r="BK144" i="14"/>
  <c r="BK135" i="14"/>
  <c r="BK131" i="14"/>
  <c r="J161" i="14"/>
  <c r="BK158" i="14"/>
  <c r="J156" i="14"/>
  <c r="BK149" i="14"/>
  <c r="J147" i="14"/>
  <c r="BK142" i="14"/>
  <c r="J135" i="14"/>
  <c r="BK154" i="14"/>
  <c r="BK152" i="14"/>
  <c r="BK146" i="14"/>
  <c r="J142" i="14"/>
  <c r="BK141" i="14"/>
  <c r="J131" i="14"/>
  <c r="BK130" i="14"/>
  <c r="J125" i="14"/>
  <c r="BK159" i="14"/>
  <c r="J155" i="14"/>
  <c r="J150" i="14"/>
  <c r="J145" i="14"/>
  <c r="J127" i="14"/>
  <c r="J140" i="14"/>
  <c r="J130" i="14"/>
  <c r="BK161" i="14"/>
  <c r="J159" i="14"/>
  <c r="J143" i="14"/>
  <c r="BK138" i="14"/>
  <c r="J137" i="14"/>
  <c r="J134" i="14"/>
  <c r="BK129" i="14"/>
  <c r="BK160" i="14"/>
  <c r="BK157" i="14"/>
  <c r="BK150" i="14"/>
  <c r="J141" i="14"/>
  <c r="BK137" i="14"/>
  <c r="J136" i="14"/>
  <c r="BK125" i="14"/>
  <c r="J158" i="14"/>
  <c r="J144" i="14"/>
  <c r="BK139" i="14"/>
  <c r="BK134" i="14"/>
  <c r="J133" i="14"/>
  <c r="J126" i="14"/>
  <c r="BK128" i="14"/>
  <c r="BK243" i="15"/>
  <c r="J172" i="15"/>
  <c r="J134" i="15"/>
  <c r="J138" i="15"/>
  <c r="BK233" i="15"/>
  <c r="J237" i="15"/>
  <c r="J150" i="15"/>
  <c r="J182" i="15"/>
  <c r="J260" i="15"/>
  <c r="J204" i="15"/>
  <c r="J154" i="15"/>
  <c r="BK205" i="15"/>
  <c r="J239" i="15"/>
  <c r="J235" i="15"/>
  <c r="J216" i="15"/>
  <c r="J150" i="16"/>
  <c r="J144" i="16"/>
  <c r="J172" i="16"/>
  <c r="J141" i="16"/>
  <c r="BK148" i="16"/>
  <c r="BK153" i="16"/>
  <c r="BK176" i="16"/>
  <c r="BK135" i="16"/>
  <c r="BK150" i="16"/>
  <c r="J135" i="16"/>
  <c r="BK161" i="16"/>
  <c r="BK137" i="17"/>
  <c r="BK182" i="17"/>
  <c r="BK154" i="17"/>
  <c r="J150" i="17"/>
  <c r="J191" i="17"/>
  <c r="BK202" i="17"/>
  <c r="BK224" i="17"/>
  <c r="J224" i="17"/>
  <c r="J161" i="17"/>
  <c r="J211" i="17"/>
  <c r="BK158" i="17"/>
  <c r="BK125" i="18"/>
  <c r="J128" i="18"/>
  <c r="BK123" i="19"/>
  <c r="BK131" i="19"/>
  <c r="J132" i="19"/>
  <c r="J421" i="2"/>
  <c r="J403" i="2"/>
  <c r="J381" i="2"/>
  <c r="J305" i="2"/>
  <c r="BL255" i="2"/>
  <c r="J166" i="2"/>
  <c r="J439" i="2"/>
  <c r="J370" i="2"/>
  <c r="J361" i="2"/>
  <c r="BL303" i="2"/>
  <c r="J290" i="2"/>
  <c r="BL263" i="2"/>
  <c r="J213" i="2"/>
  <c r="BL177" i="2"/>
  <c r="AS111" i="1"/>
  <c r="BL389" i="2"/>
  <c r="BL370" i="2"/>
  <c r="J303" i="2"/>
  <c r="BL283" i="2"/>
  <c r="J216" i="2"/>
  <c r="J177" i="2"/>
  <c r="BL444" i="2"/>
  <c r="J441" i="2"/>
  <c r="J252" i="2"/>
  <c r="J188" i="2"/>
  <c r="J171" i="2"/>
  <c r="BL141" i="2"/>
  <c r="BL408" i="2"/>
  <c r="BL375" i="2"/>
  <c r="BL258" i="2"/>
  <c r="BL220" i="2"/>
  <c r="J147" i="2"/>
  <c r="J529" i="3"/>
  <c r="J472" i="3"/>
  <c r="BK439" i="3"/>
  <c r="J423" i="3"/>
  <c r="J382" i="3"/>
  <c r="J327" i="3"/>
  <c r="J267" i="3"/>
  <c r="BK164" i="3"/>
  <c r="BK456" i="3"/>
  <c r="J328" i="3"/>
  <c r="BK543" i="3"/>
  <c r="BK494" i="3"/>
  <c r="BK427" i="3"/>
  <c r="BK317" i="3"/>
  <c r="BK188" i="3"/>
  <c r="BK513" i="3"/>
  <c r="J425" i="3"/>
  <c r="BK272" i="3"/>
  <c r="J512" i="3"/>
  <c r="J288" i="3"/>
  <c r="BK540" i="3"/>
  <c r="BK479" i="3"/>
  <c r="J386" i="3"/>
  <c r="J223" i="3"/>
  <c r="BK535" i="3"/>
  <c r="J394" i="3"/>
  <c r="J311" i="3"/>
  <c r="BK205" i="3"/>
  <c r="J552" i="3"/>
  <c r="J296" i="3"/>
  <c r="J578" i="3"/>
  <c r="J530" i="3"/>
  <c r="J412" i="3"/>
  <c r="BK246" i="3"/>
  <c r="J575" i="3"/>
  <c r="BK542" i="3"/>
  <c r="BK555" i="3"/>
  <c r="J474" i="3"/>
  <c r="J354" i="3"/>
  <c r="BK143" i="3"/>
  <c r="BK437" i="3"/>
  <c r="BK362" i="3"/>
  <c r="BK160" i="3"/>
  <c r="J128" i="4"/>
  <c r="BK128" i="4"/>
  <c r="BK165" i="5"/>
  <c r="BK151" i="5"/>
  <c r="J148" i="5"/>
  <c r="J156" i="5"/>
  <c r="J146" i="5"/>
  <c r="J147" i="5"/>
  <c r="J152" i="5"/>
  <c r="BK137" i="5"/>
  <c r="J168" i="6"/>
  <c r="J222" i="6"/>
  <c r="J240" i="6"/>
  <c r="BK199" i="6"/>
  <c r="J156" i="6"/>
  <c r="J197" i="6"/>
  <c r="J256" i="6"/>
  <c r="J210" i="6"/>
  <c r="J181" i="6"/>
  <c r="BK145" i="6"/>
  <c r="J206" i="6"/>
  <c r="BK235" i="6"/>
  <c r="J138" i="6"/>
  <c r="J185" i="6"/>
  <c r="BK252" i="6"/>
  <c r="BK193" i="6"/>
  <c r="BK136" i="6"/>
  <c r="BK219" i="6"/>
  <c r="J252" i="6"/>
  <c r="BK220" i="6"/>
  <c r="J183" i="6"/>
  <c r="BK209" i="6"/>
  <c r="BK146" i="6"/>
  <c r="BK167" i="7"/>
  <c r="BK133" i="7"/>
  <c r="BK145" i="7"/>
  <c r="BK165" i="7"/>
  <c r="J144" i="7"/>
  <c r="BK178" i="7"/>
  <c r="BK135" i="7"/>
  <c r="BK146" i="7"/>
  <c r="BK159" i="7"/>
  <c r="BK143" i="7"/>
  <c r="BK148" i="7"/>
  <c r="BK150" i="7"/>
  <c r="J129" i="7"/>
  <c r="BK136" i="8"/>
  <c r="J132" i="8"/>
  <c r="J184" i="9"/>
  <c r="J131" i="9"/>
  <c r="J169" i="9"/>
  <c r="BK172" i="9"/>
  <c r="J135" i="9"/>
  <c r="BK152" i="9"/>
  <c r="J160" i="9"/>
  <c r="BK159" i="9"/>
  <c r="BK171" i="9"/>
  <c r="BK154" i="9"/>
  <c r="J156" i="9"/>
  <c r="J145" i="9"/>
  <c r="BK128" i="10"/>
  <c r="J135" i="10"/>
  <c r="J145" i="10"/>
  <c r="BK148" i="10"/>
  <c r="J132" i="10"/>
  <c r="J339" i="11"/>
  <c r="BK203" i="11"/>
  <c r="BK342" i="11"/>
  <c r="J312" i="11"/>
  <c r="J296" i="11"/>
  <c r="BK205" i="11"/>
  <c r="BK361" i="11"/>
  <c r="BK250" i="11"/>
  <c r="BK389" i="11"/>
  <c r="BK334" i="11"/>
  <c r="BK214" i="11"/>
  <c r="J401" i="11"/>
  <c r="J292" i="11"/>
  <c r="J184" i="11"/>
  <c r="BK396" i="11"/>
  <c r="BK345" i="11"/>
  <c r="BK259" i="11"/>
  <c r="BK224" i="11"/>
  <c r="BK167" i="11"/>
  <c r="J391" i="11"/>
  <c r="BK356" i="11"/>
  <c r="BK301" i="11"/>
  <c r="J240" i="11"/>
  <c r="J155" i="11"/>
  <c r="BK393" i="11"/>
  <c r="J333" i="11"/>
  <c r="BK253" i="11"/>
  <c r="BK212" i="11"/>
  <c r="BK383" i="11"/>
  <c r="BK344" i="11"/>
  <c r="BK204" i="11"/>
  <c r="J221" i="12"/>
  <c r="BK167" i="12"/>
  <c r="BK153" i="12"/>
  <c r="BK199" i="12"/>
  <c r="J251" i="12"/>
  <c r="BK184" i="12"/>
  <c r="BK212" i="12"/>
  <c r="J136" i="12"/>
  <c r="J154" i="12"/>
  <c r="BK261" i="12"/>
  <c r="J197" i="12"/>
  <c r="J185" i="12"/>
  <c r="J159" i="12"/>
  <c r="BK255" i="12"/>
  <c r="J171" i="12"/>
  <c r="J265" i="12"/>
  <c r="BK166" i="12"/>
  <c r="BK237" i="12"/>
  <c r="J238" i="12"/>
  <c r="J262" i="12"/>
  <c r="J248" i="12"/>
  <c r="BK187" i="12"/>
  <c r="J137" i="13"/>
  <c r="J151" i="13"/>
  <c r="BC158" i="13"/>
  <c r="J153" i="13"/>
  <c r="BC135" i="13"/>
  <c r="J171" i="13"/>
  <c r="BC167" i="13"/>
  <c r="BC134" i="13"/>
  <c r="BK140" i="14"/>
  <c r="J149" i="14"/>
  <c r="BK126" i="14"/>
  <c r="J230" i="15"/>
  <c r="BK189" i="15"/>
  <c r="BK138" i="15"/>
  <c r="J258" i="15"/>
  <c r="BK176" i="15"/>
  <c r="BK217" i="15"/>
  <c r="BK258" i="15"/>
  <c r="BK265" i="15"/>
  <c r="J214" i="15"/>
  <c r="BK172" i="15"/>
  <c r="BK266" i="15"/>
  <c r="BK262" i="15"/>
  <c r="BK163" i="15"/>
  <c r="J163" i="15"/>
  <c r="J176" i="16"/>
  <c r="J166" i="16"/>
  <c r="BK141" i="16"/>
  <c r="BK164" i="16"/>
  <c r="J184" i="16"/>
  <c r="J180" i="16"/>
  <c r="J173" i="16"/>
  <c r="BK165" i="16"/>
  <c r="BK171" i="16"/>
  <c r="BK163" i="16"/>
  <c r="J156" i="16"/>
  <c r="BK217" i="17"/>
  <c r="BK179" i="17"/>
  <c r="J210" i="17"/>
  <c r="BK145" i="17"/>
  <c r="J199" i="17"/>
  <c r="BK210" i="17"/>
  <c r="J208" i="17"/>
  <c r="BK141" i="17"/>
  <c r="J148" i="17"/>
  <c r="J187" i="17"/>
  <c r="J169" i="17"/>
  <c r="J133" i="17"/>
  <c r="J125" i="18"/>
  <c r="BK133" i="18"/>
  <c r="J125" i="19"/>
  <c r="J131" i="19"/>
  <c r="BL438" i="2"/>
  <c r="J415" i="2"/>
  <c r="BL388" i="2"/>
  <c r="J359" i="2"/>
  <c r="J269" i="2"/>
  <c r="BL225" i="2"/>
  <c r="J164" i="2"/>
  <c r="J375" i="2"/>
  <c r="J365" i="2"/>
  <c r="J360" i="2"/>
  <c r="J298" i="2"/>
  <c r="BL273" i="2"/>
  <c r="J258" i="2"/>
  <c r="J210" i="2"/>
  <c r="BL147" i="2"/>
  <c r="BL422" i="2"/>
  <c r="BL396" i="2"/>
  <c r="BL377" i="2"/>
  <c r="BL309" i="2"/>
  <c r="BL295" i="2"/>
  <c r="J219" i="2"/>
  <c r="J183" i="2"/>
  <c r="BL439" i="2"/>
  <c r="J436" i="2"/>
  <c r="J435" i="2"/>
  <c r="J433" i="2"/>
  <c r="J358" i="2"/>
  <c r="BL357" i="2"/>
  <c r="J312" i="2"/>
  <c r="J306" i="2"/>
  <c r="BL300" i="2"/>
  <c r="J293" i="2"/>
  <c r="BL265" i="2"/>
  <c r="BL216" i="2"/>
  <c r="BL175" i="2"/>
  <c r="BL142" i="2"/>
  <c r="BL386" i="2"/>
  <c r="BL288" i="2"/>
  <c r="J249" i="2"/>
  <c r="BL154" i="2"/>
  <c r="BK527" i="3"/>
  <c r="J485" i="3"/>
  <c r="BK450" i="3"/>
  <c r="J429" i="3"/>
  <c r="J404" i="3"/>
  <c r="J364" i="3"/>
  <c r="BK296" i="3"/>
  <c r="J262" i="3"/>
  <c r="J209" i="3"/>
  <c r="BK163" i="3"/>
  <c r="J408" i="3"/>
  <c r="J188" i="3"/>
  <c r="J466" i="3"/>
  <c r="J398" i="3"/>
  <c r="BK352" i="3"/>
  <c r="J246" i="3"/>
  <c r="J147" i="3"/>
  <c r="J165" i="12"/>
  <c r="BK182" i="12"/>
  <c r="BK253" i="12"/>
  <c r="J168" i="12"/>
  <c r="BK238" i="12"/>
  <c r="J195" i="12"/>
  <c r="J229" i="12"/>
  <c r="J160" i="12"/>
  <c r="J226" i="12"/>
  <c r="J151" i="12"/>
  <c r="BK174" i="12"/>
  <c r="BK265" i="12"/>
  <c r="J210" i="12"/>
  <c r="BK139" i="12"/>
  <c r="J260" i="12"/>
  <c r="BK263" i="12"/>
  <c r="BK210" i="12"/>
  <c r="J264" i="12"/>
  <c r="BK216" i="12"/>
  <c r="BK256" i="12"/>
  <c r="J218" i="12"/>
  <c r="J150" i="12"/>
  <c r="J173" i="13"/>
  <c r="J172" i="13"/>
  <c r="J154" i="13"/>
  <c r="J132" i="13"/>
  <c r="BC138" i="13"/>
  <c r="BC173" i="13"/>
  <c r="J156" i="13"/>
  <c r="BC174" i="13"/>
  <c r="BC152" i="13"/>
  <c r="BK155" i="14"/>
  <c r="J157" i="14"/>
  <c r="J132" i="14"/>
  <c r="J219" i="15"/>
  <c r="BK151" i="15"/>
  <c r="J193" i="15"/>
  <c r="J210" i="15"/>
  <c r="J171" i="15"/>
  <c r="BK210" i="15"/>
  <c r="J225" i="15"/>
  <c r="BK144" i="15"/>
  <c r="J257" i="15"/>
  <c r="BK200" i="15"/>
  <c r="BK153" i="15"/>
  <c r="J263" i="15"/>
  <c r="J194" i="15"/>
  <c r="J227" i="15"/>
  <c r="BK193" i="15"/>
  <c r="BK178" i="16"/>
  <c r="J148" i="16"/>
  <c r="BK180" i="16"/>
  <c r="BK142" i="16"/>
  <c r="J181" i="16"/>
  <c r="J136" i="16"/>
  <c r="BK185" i="16"/>
  <c r="BK156" i="16"/>
  <c r="J161" i="16"/>
  <c r="BK137" i="16"/>
  <c r="BK191" i="17"/>
  <c r="J185" i="17"/>
  <c r="J134" i="17"/>
  <c r="BK208" i="17"/>
  <c r="J202" i="17"/>
  <c r="J214" i="17"/>
  <c r="BK207" i="17"/>
  <c r="BK215" i="17"/>
  <c r="J156" i="17"/>
  <c r="J188" i="17"/>
  <c r="J133" i="18"/>
  <c r="J123" i="19"/>
  <c r="J136" i="19"/>
  <c r="J422" i="2"/>
  <c r="BL407" i="2"/>
  <c r="J389" i="2"/>
  <c r="J377" i="2"/>
  <c r="J259" i="2"/>
  <c r="BL214" i="2"/>
  <c r="AS100" i="1"/>
  <c r="BL306" i="2"/>
  <c r="BL280" i="2"/>
  <c r="BL269" i="2"/>
  <c r="BL249" i="2"/>
  <c r="BL209" i="2"/>
  <c r="J154" i="2"/>
  <c r="BL419" i="2"/>
  <c r="J401" i="2"/>
  <c r="BL381" i="2"/>
  <c r="J363" i="2"/>
  <c r="BL301" i="2"/>
  <c r="BL252" i="2"/>
  <c r="J184" i="2"/>
  <c r="J446" i="2"/>
  <c r="BL441" i="2"/>
  <c r="BL239" i="2"/>
  <c r="BL183" i="2"/>
  <c r="BL165" i="2"/>
  <c r="J458" i="2"/>
  <c r="BL397" i="2"/>
  <c r="J308" i="2"/>
  <c r="J273" i="2"/>
  <c r="J225" i="2"/>
  <c r="J165" i="2"/>
  <c r="J549" i="3"/>
  <c r="BK515" i="3"/>
  <c r="BK446" i="3"/>
  <c r="BK422" i="3"/>
  <c r="BK384" i="3"/>
  <c r="BK274" i="3"/>
  <c r="BK224" i="3"/>
  <c r="J143" i="3"/>
  <c r="BK392" i="3"/>
  <c r="BK161" i="3"/>
  <c r="BK529" i="3"/>
  <c r="BK442" i="3"/>
  <c r="J369" i="3"/>
  <c r="J270" i="3"/>
  <c r="J182" i="3"/>
  <c r="BK510" i="3"/>
  <c r="BK402" i="3"/>
  <c r="BK522" i="3"/>
  <c r="BK360" i="3"/>
  <c r="BK279" i="3"/>
  <c r="J222" i="3"/>
  <c r="J520" i="3"/>
  <c r="J470" i="3"/>
  <c r="BK328" i="3"/>
  <c r="J250" i="3"/>
  <c r="J527" i="3"/>
  <c r="BK431" i="3"/>
  <c r="BK276" i="3"/>
  <c r="BK574" i="3"/>
  <c r="BK485" i="3"/>
  <c r="BK420" i="3"/>
  <c r="BK267" i="3"/>
  <c r="J583" i="3"/>
  <c r="J489" i="3"/>
  <c r="BK410" i="3"/>
  <c r="BK240" i="3"/>
  <c r="BK571" i="3"/>
  <c r="BK558" i="3"/>
  <c r="J454" i="3"/>
  <c r="J320" i="3"/>
  <c r="BK551" i="3"/>
  <c r="J448" i="3"/>
  <c r="BK354" i="3"/>
  <c r="BK130" i="4"/>
  <c r="BK134" i="4"/>
  <c r="BK163" i="5"/>
  <c r="J140" i="5"/>
  <c r="BK153" i="5"/>
  <c r="J141" i="5"/>
  <c r="J164" i="5"/>
  <c r="BK154" i="5"/>
  <c r="BK138" i="5"/>
  <c r="J193" i="6"/>
  <c r="BK143" i="6"/>
  <c r="J150" i="6"/>
  <c r="BK202" i="6"/>
  <c r="BK175" i="6"/>
  <c r="BK135" i="6"/>
  <c r="BK187" i="6"/>
  <c r="BK214" i="6"/>
  <c r="J182" i="6"/>
  <c r="BK166" i="6"/>
  <c r="BK139" i="6"/>
  <c r="BK169" i="6"/>
  <c r="J227" i="6"/>
  <c r="J237" i="6"/>
  <c r="BK205" i="6"/>
  <c r="J257" i="6"/>
  <c r="J229" i="6"/>
  <c r="BK182" i="6"/>
  <c r="J192" i="6"/>
  <c r="J170" i="6"/>
  <c r="J221" i="6"/>
  <c r="BK204" i="6"/>
  <c r="J255" i="6"/>
  <c r="J140" i="6"/>
  <c r="BK155" i="7"/>
  <c r="J181" i="7"/>
  <c r="BK157" i="7"/>
  <c r="BK174" i="7"/>
  <c r="BK161" i="7"/>
  <c r="J133" i="7"/>
  <c r="J164" i="7"/>
  <c r="BK130" i="7"/>
  <c r="J145" i="7"/>
  <c r="J146" i="7"/>
  <c r="BK129" i="7"/>
  <c r="J149" i="7"/>
  <c r="BK172" i="7"/>
  <c r="J175" i="7"/>
  <c r="BK135" i="8"/>
  <c r="BK129" i="8"/>
  <c r="J131" i="8"/>
  <c r="J157" i="9"/>
  <c r="J173" i="9"/>
  <c r="BK165" i="9"/>
  <c r="J154" i="9"/>
  <c r="BK169" i="9"/>
  <c r="BK176" i="9"/>
  <c r="J165" i="9"/>
  <c r="BK138" i="9"/>
  <c r="BK177" i="9"/>
  <c r="J181" i="9"/>
  <c r="J155" i="9"/>
  <c r="BK142" i="9"/>
  <c r="J139" i="10"/>
  <c r="BK147" i="10"/>
  <c r="J143" i="10"/>
  <c r="J127" i="10"/>
  <c r="J147" i="10"/>
  <c r="J151" i="10"/>
  <c r="BK246" i="11"/>
  <c r="BK196" i="11"/>
  <c r="BK318" i="11"/>
  <c r="BK302" i="11"/>
  <c r="BK263" i="11"/>
  <c r="BK388" i="11"/>
  <c r="BK312" i="11"/>
  <c r="J194" i="11"/>
  <c r="J385" i="11"/>
  <c r="J250" i="11"/>
  <c r="BK395" i="11"/>
  <c r="BK244" i="11"/>
  <c r="BK147" i="11"/>
  <c r="BK381" i="11"/>
  <c r="J322" i="11"/>
  <c r="BK202" i="11"/>
  <c r="J163" i="11"/>
  <c r="J358" i="11"/>
  <c r="J294" i="11"/>
  <c r="BK162" i="11"/>
  <c r="J398" i="11"/>
  <c r="BK322" i="11"/>
  <c r="J216" i="11"/>
  <c r="J138" i="11"/>
  <c r="J372" i="11"/>
  <c r="J305" i="11"/>
  <c r="BK184" i="11"/>
  <c r="J215" i="12"/>
  <c r="J166" i="12"/>
  <c r="J137" i="12"/>
  <c r="J227" i="12"/>
  <c r="BK262" i="12"/>
  <c r="BK220" i="12"/>
  <c r="J170" i="12"/>
  <c r="BK215" i="12"/>
  <c r="BK241" i="12"/>
  <c r="J199" i="12"/>
  <c r="J156" i="12"/>
  <c r="J253" i="12"/>
  <c r="BK170" i="12"/>
  <c r="BK175" i="12"/>
  <c r="BK157" i="12"/>
  <c r="J231" i="12"/>
  <c r="BK165" i="12"/>
  <c r="BK268" i="12"/>
  <c r="BK201" i="12"/>
  <c r="BK247" i="12"/>
  <c r="J155" i="12"/>
  <c r="J241" i="12"/>
  <c r="BK155" i="12"/>
  <c r="J240" i="12"/>
  <c r="BK162" i="12"/>
  <c r="J177" i="13"/>
  <c r="BC161" i="13"/>
  <c r="BC163" i="13"/>
  <c r="J167" i="13"/>
  <c r="J141" i="13"/>
  <c r="BC132" i="13"/>
  <c r="BC168" i="13"/>
  <c r="J128" i="14"/>
  <c r="J151" i="14"/>
  <c r="BK133" i="14"/>
  <c r="J213" i="15"/>
  <c r="BK179" i="15"/>
  <c r="J254" i="15"/>
  <c r="BK142" i="15"/>
  <c r="BK214" i="15"/>
  <c r="BK260" i="15"/>
  <c r="J266" i="15"/>
  <c r="J252" i="15"/>
  <c r="BK197" i="15"/>
  <c r="BK167" i="15"/>
  <c r="BK221" i="15"/>
  <c r="J226" i="15"/>
  <c r="BK159" i="15"/>
  <c r="BK162" i="16"/>
  <c r="BK143" i="16"/>
  <c r="BK145" i="16"/>
  <c r="BK140" i="16"/>
  <c r="J163" i="16"/>
  <c r="BK157" i="16"/>
  <c r="J183" i="16"/>
  <c r="BK166" i="16"/>
  <c r="J155" i="16"/>
  <c r="J185" i="16"/>
  <c r="J147" i="16"/>
  <c r="J151" i="16"/>
  <c r="BK185" i="17"/>
  <c r="BK192" i="17"/>
  <c r="J207" i="17"/>
  <c r="J141" i="17"/>
  <c r="J159" i="17"/>
  <c r="BK200" i="17"/>
  <c r="BK151" i="17"/>
  <c r="BK201" i="17"/>
  <c r="J131" i="18"/>
  <c r="BK131" i="18"/>
  <c r="BK134" i="19"/>
  <c r="J124" i="19"/>
  <c r="J138" i="19"/>
  <c r="J137" i="19" s="1"/>
  <c r="J261" i="2"/>
  <c r="J212" i="2"/>
  <c r="BL181" i="2"/>
  <c r="J144" i="2"/>
  <c r="BL418" i="2"/>
  <c r="J374" i="2"/>
  <c r="J296" i="2"/>
  <c r="J255" i="2"/>
  <c r="BL222" i="2"/>
  <c r="J181" i="2"/>
  <c r="BK525" i="3"/>
  <c r="BK462" i="3"/>
  <c r="J437" i="3"/>
  <c r="BK386" i="3"/>
  <c r="BK311" i="3"/>
  <c r="BK222" i="3"/>
  <c r="BK547" i="3"/>
  <c r="J317" i="3"/>
  <c r="J537" i="3"/>
  <c r="J450" i="3"/>
  <c r="BK356" i="3"/>
  <c r="BK227" i="3"/>
  <c r="J526" i="3"/>
  <c r="BK414" i="3"/>
  <c r="J538" i="3"/>
  <c r="BK327" i="3"/>
  <c r="BK229" i="3"/>
  <c r="BK526" i="3"/>
  <c r="J384" i="3"/>
  <c r="BK281" i="3"/>
  <c r="J160" i="3"/>
  <c r="BK518" i="3"/>
  <c r="BK321" i="3"/>
  <c r="J161" i="3"/>
  <c r="J487" i="3"/>
  <c r="BK468" i="3"/>
  <c r="J287" i="3"/>
  <c r="BK541" i="3"/>
  <c r="J431" i="3"/>
  <c r="BK287" i="3"/>
  <c r="BK147" i="3"/>
  <c r="J532" i="3"/>
  <c r="J513" i="3"/>
  <c r="BK398" i="3"/>
  <c r="J479" i="3"/>
  <c r="J414" i="3"/>
  <c r="J356" i="3"/>
  <c r="BK133" i="4"/>
  <c r="BK145" i="5"/>
  <c r="J158" i="5"/>
  <c r="J136" i="5"/>
  <c r="BK146" i="5"/>
  <c r="J151" i="5"/>
  <c r="J198" i="6"/>
  <c r="J160" i="6"/>
  <c r="BK216" i="6"/>
  <c r="J172" i="6"/>
  <c r="J218" i="6"/>
  <c r="BK179" i="6"/>
  <c r="J163" i="6"/>
  <c r="J235" i="6"/>
  <c r="BK170" i="6"/>
  <c r="J236" i="6"/>
  <c r="BK186" i="6"/>
  <c r="BK163" i="6"/>
  <c r="J239" i="6"/>
  <c r="BK164" i="6"/>
  <c r="BK223" i="6"/>
  <c r="J165" i="6"/>
  <c r="BK228" i="6"/>
  <c r="BK137" i="6"/>
  <c r="J242" i="6"/>
  <c r="J209" i="6"/>
  <c r="J141" i="6"/>
  <c r="BK184" i="6"/>
  <c r="J130" i="7"/>
  <c r="J134" i="7"/>
  <c r="BK185" i="7"/>
  <c r="BK179" i="7"/>
  <c r="BK187" i="7"/>
  <c r="BK183" i="7"/>
  <c r="J161" i="7"/>
  <c r="J179" i="7"/>
  <c r="J165" i="7"/>
  <c r="J136" i="8"/>
  <c r="J139" i="8"/>
  <c r="BK182" i="9"/>
  <c r="BK135" i="9"/>
  <c r="J172" i="9"/>
  <c r="J143" i="9"/>
  <c r="J162" i="9"/>
  <c r="BK148" i="9"/>
  <c r="J175" i="9"/>
  <c r="BK157" i="9"/>
  <c r="J176" i="9"/>
  <c r="BK155" i="9"/>
  <c r="J153" i="9"/>
  <c r="BK133" i="9"/>
  <c r="BK126" i="10"/>
  <c r="J129" i="10"/>
  <c r="J148" i="10"/>
  <c r="J142" i="10"/>
  <c r="BK143" i="10"/>
  <c r="BK135" i="10"/>
  <c r="BK130" i="10"/>
  <c r="BK390" i="11"/>
  <c r="BK247" i="11"/>
  <c r="J196" i="11"/>
  <c r="J348" i="11"/>
  <c r="J203" i="11"/>
  <c r="J387" i="11"/>
  <c r="BK286" i="11"/>
  <c r="BK195" i="11"/>
  <c r="J360" i="11"/>
  <c r="BK199" i="11"/>
  <c r="J149" i="11"/>
  <c r="BK346" i="11"/>
  <c r="BK298" i="11"/>
  <c r="BK226" i="11"/>
  <c r="BK168" i="11"/>
  <c r="J392" i="11"/>
  <c r="BK350" i="11"/>
  <c r="BK268" i="11"/>
  <c r="BK206" i="11"/>
  <c r="BK385" i="11"/>
  <c r="J341" i="11"/>
  <c r="J232" i="11"/>
  <c r="BK143" i="11"/>
  <c r="BK374" i="11"/>
  <c r="BK309" i="11"/>
  <c r="J145" i="11"/>
  <c r="BK204" i="12"/>
  <c r="J162" i="12"/>
  <c r="BK246" i="12"/>
  <c r="J180" i="12"/>
  <c r="J225" i="12"/>
  <c r="BK171" i="12"/>
  <c r="J141" i="12"/>
  <c r="J236" i="12"/>
  <c r="BK173" i="12"/>
  <c r="BK143" i="12"/>
  <c r="BK251" i="12"/>
  <c r="J169" i="12"/>
  <c r="BK221" i="12"/>
  <c r="BK148" i="12"/>
  <c r="BK252" i="12"/>
  <c r="BK195" i="12"/>
  <c r="BK269" i="12"/>
  <c r="BK239" i="12"/>
  <c r="BK189" i="12"/>
  <c r="BK168" i="12"/>
  <c r="BK229" i="12"/>
  <c r="BK259" i="12"/>
  <c r="J233" i="12"/>
  <c r="BK141" i="12"/>
  <c r="BC151" i="13"/>
  <c r="BC154" i="13"/>
  <c r="J134" i="13"/>
  <c r="BC149" i="13"/>
  <c r="J168" i="13"/>
  <c r="J176" i="13"/>
  <c r="BC176" i="13"/>
  <c r="J170" i="13"/>
  <c r="BC147" i="13"/>
  <c r="BK156" i="14"/>
  <c r="BK132" i="14"/>
  <c r="J197" i="15"/>
  <c r="BK227" i="15"/>
  <c r="BK235" i="15"/>
  <c r="BK204" i="15"/>
  <c r="J211" i="15"/>
  <c r="BK184" i="15"/>
  <c r="BK211" i="15"/>
  <c r="J250" i="15"/>
  <c r="J184" i="15"/>
  <c r="J265" i="15"/>
  <c r="BK257" i="15"/>
  <c r="BK228" i="15"/>
  <c r="BK207" i="15"/>
  <c r="BK170" i="16"/>
  <c r="J168" i="16"/>
  <c r="J143" i="16"/>
  <c r="BK173" i="16"/>
  <c r="BK183" i="16"/>
  <c r="BK160" i="16"/>
  <c r="BK181" i="16"/>
  <c r="J160" i="16"/>
  <c r="BK186" i="16"/>
  <c r="BK138" i="16"/>
  <c r="J194" i="17"/>
  <c r="BK184" i="17"/>
  <c r="J221" i="17"/>
  <c r="BK135" i="17"/>
  <c r="J170" i="17"/>
  <c r="J154" i="17"/>
  <c r="BK198" i="17"/>
  <c r="J158" i="17"/>
  <c r="J200" i="17"/>
  <c r="J192" i="17"/>
  <c r="BK139" i="18"/>
  <c r="BK137" i="18"/>
  <c r="BK133" i="19"/>
  <c r="J129" i="19"/>
  <c r="J419" i="2"/>
  <c r="BL401" i="2"/>
  <c r="BL365" i="2"/>
  <c r="J282" i="2"/>
  <c r="BL186" i="2"/>
  <c r="BL380" i="2"/>
  <c r="BL363" i="2"/>
  <c r="BL313" i="2"/>
  <c r="BL296" i="2"/>
  <c r="BL271" i="2"/>
  <c r="J251" i="2"/>
  <c r="BL227" i="2"/>
  <c r="BL164" i="2"/>
  <c r="J399" i="2"/>
  <c r="J379" i="2"/>
  <c r="J313" i="2"/>
  <c r="J286" i="2"/>
  <c r="J222" i="2"/>
  <c r="BL208" i="2"/>
  <c r="BL289" i="2"/>
  <c r="BL286" i="2"/>
  <c r="J263" i="2"/>
  <c r="BL217" i="2"/>
  <c r="J209" i="2"/>
  <c r="BL168" i="2"/>
  <c r="BL146" i="2"/>
  <c r="J428" i="2"/>
  <c r="BL382" i="2"/>
  <c r="BL292" i="2"/>
  <c r="BL251" i="2"/>
  <c r="J179" i="2"/>
  <c r="BK396" i="3"/>
  <c r="BK308" i="3"/>
  <c r="J240" i="3"/>
  <c r="J221" i="3"/>
  <c r="J496" i="3"/>
  <c r="J316" i="3"/>
  <c r="BK481" i="3"/>
  <c r="J376" i="3"/>
  <c r="J302" i="3"/>
  <c r="BK537" i="3"/>
  <c r="J476" i="3"/>
  <c r="BK364" i="3"/>
  <c r="BK472" i="3"/>
  <c r="J281" i="3"/>
  <c r="BK489" i="3"/>
  <c r="BK371" i="3"/>
  <c r="J278" i="3"/>
  <c r="BK545" i="3"/>
  <c r="J515" i="3"/>
  <c r="J378" i="3"/>
  <c r="J229" i="3"/>
  <c r="BK557" i="3"/>
  <c r="BK476" i="3"/>
  <c r="J352" i="3"/>
  <c r="J173" i="3"/>
  <c r="BK569" i="3"/>
  <c r="BK425" i="3"/>
  <c r="BK288" i="3"/>
  <c r="J149" i="3"/>
  <c r="BK548" i="3"/>
  <c r="J557" i="3"/>
  <c r="BK423" i="3"/>
  <c r="J344" i="3"/>
  <c r="J164" i="3"/>
  <c r="BK466" i="3"/>
  <c r="J402" i="3"/>
  <c r="BK340" i="3"/>
  <c r="BK149" i="3"/>
  <c r="J133" i="4"/>
  <c r="J145" i="5"/>
  <c r="BK162" i="5"/>
  <c r="BK139" i="5"/>
  <c r="J142" i="5"/>
  <c r="J153" i="5"/>
  <c r="BK160" i="5"/>
  <c r="BK152" i="5"/>
  <c r="BK190" i="6"/>
  <c r="BK211" i="6"/>
  <c r="BK141" i="6"/>
  <c r="J186" i="6"/>
  <c r="J152" i="6"/>
  <c r="J226" i="6"/>
  <c r="BK159" i="6"/>
  <c r="J249" i="6"/>
  <c r="J201" i="6"/>
  <c r="BK172" i="6"/>
  <c r="BK238" i="6"/>
  <c r="BK151" i="6"/>
  <c r="J189" i="6"/>
  <c r="BK231" i="6"/>
  <c r="BK171" i="6"/>
  <c r="J215" i="6"/>
  <c r="J177" i="6"/>
  <c r="J232" i="6"/>
  <c r="J153" i="6"/>
  <c r="BK229" i="6"/>
  <c r="J199" i="6"/>
  <c r="J223" i="6"/>
  <c r="BK147" i="6"/>
  <c r="J155" i="7"/>
  <c r="BK184" i="7"/>
  <c r="J139" i="7"/>
  <c r="BK158" i="7"/>
  <c r="BK171" i="7"/>
  <c r="BK139" i="7"/>
  <c r="J152" i="7"/>
  <c r="J154" i="7"/>
  <c r="J170" i="7"/>
  <c r="J171" i="7"/>
  <c r="J141" i="7"/>
  <c r="J169" i="7"/>
  <c r="J132" i="7"/>
  <c r="BK133" i="8"/>
  <c r="BK132" i="8"/>
  <c r="J129" i="8"/>
  <c r="J152" i="9"/>
  <c r="BK170" i="9"/>
  <c r="J140" i="9"/>
  <c r="J137" i="9"/>
  <c r="BK143" i="9"/>
  <c r="J151" i="9"/>
  <c r="BK147" i="9"/>
  <c r="BK150" i="9"/>
  <c r="BK136" i="9"/>
  <c r="BK145" i="9"/>
  <c r="J136" i="9"/>
  <c r="J136" i="10"/>
  <c r="BK136" i="10"/>
  <c r="BK139" i="10"/>
  <c r="J140" i="10"/>
  <c r="BK145" i="10"/>
  <c r="J144" i="10"/>
  <c r="J334" i="11"/>
  <c r="BK213" i="11"/>
  <c r="BK339" i="11"/>
  <c r="J266" i="11"/>
  <c r="J244" i="11"/>
  <c r="BK368" i="11"/>
  <c r="J259" i="11"/>
  <c r="J136" i="11"/>
  <c r="BK338" i="11"/>
  <c r="BK251" i="11"/>
  <c r="BK209" i="11"/>
  <c r="BK394" i="11"/>
  <c r="J237" i="11"/>
  <c r="J168" i="11"/>
  <c r="BK382" i="11"/>
  <c r="J342" i="11"/>
  <c r="J225" i="11"/>
  <c r="BK165" i="11"/>
  <c r="J381" i="11"/>
  <c r="J308" i="11"/>
  <c r="J256" i="11"/>
  <c r="BK138" i="11"/>
  <c r="J355" i="11"/>
  <c r="J236" i="11"/>
  <c r="BK211" i="11"/>
  <c r="J390" i="11"/>
  <c r="J233" i="11"/>
  <c r="BK257" i="12"/>
  <c r="BK185" i="12"/>
  <c r="BK160" i="12"/>
  <c r="BK234" i="12"/>
  <c r="J181" i="12"/>
  <c r="BK227" i="12"/>
  <c r="J146" i="12"/>
  <c r="J211" i="12"/>
  <c r="BK224" i="12"/>
  <c r="BK159" i="12"/>
  <c r="J203" i="12"/>
  <c r="BK236" i="12"/>
  <c r="BK203" i="12"/>
  <c r="BK161" i="12"/>
  <c r="J263" i="12"/>
  <c r="BK218" i="12"/>
  <c r="BK151" i="12"/>
  <c r="J257" i="12"/>
  <c r="J153" i="12"/>
  <c r="BK213" i="12"/>
  <c r="J244" i="12"/>
  <c r="J143" i="12"/>
  <c r="BK243" i="12"/>
  <c r="J191" i="12"/>
  <c r="BC145" i="13"/>
  <c r="J133" i="13"/>
  <c r="BC131" i="13"/>
  <c r="J131" i="13"/>
  <c r="BC148" i="13"/>
  <c r="J160" i="13"/>
  <c r="BC171" i="13"/>
  <c r="J169" i="13"/>
  <c r="J158" i="13"/>
  <c r="J146" i="14"/>
  <c r="BK147" i="14"/>
  <c r="BK250" i="15"/>
  <c r="J241" i="15"/>
  <c r="BK182" i="15"/>
  <c r="J217" i="15"/>
  <c r="BK134" i="15"/>
  <c r="J208" i="15"/>
  <c r="BK230" i="15"/>
  <c r="J262" i="15"/>
  <c r="J205" i="15"/>
  <c r="J144" i="15"/>
  <c r="BK171" i="15"/>
  <c r="J200" i="15"/>
  <c r="BK225" i="15"/>
  <c r="BK161" i="15"/>
  <c r="J158" i="16"/>
  <c r="BK146" i="16"/>
  <c r="J178" i="16"/>
  <c r="BK149" i="16"/>
  <c r="BK139" i="16"/>
  <c r="J145" i="16"/>
  <c r="J187" i="16"/>
  <c r="J139" i="16"/>
  <c r="BK159" i="16"/>
  <c r="BK187" i="16"/>
  <c r="BK136" i="16"/>
  <c r="BK169" i="16"/>
  <c r="BK170" i="17"/>
  <c r="BK197" i="17"/>
  <c r="J145" i="17"/>
  <c r="J151" i="17"/>
  <c r="BK147" i="17"/>
  <c r="BK173" i="17"/>
  <c r="J178" i="17"/>
  <c r="BK199" i="17"/>
  <c r="BK209" i="17"/>
  <c r="J213" i="17"/>
  <c r="J147" i="17"/>
  <c r="J137" i="18"/>
  <c r="J130" i="18"/>
  <c r="BK125" i="19"/>
  <c r="BK138" i="19"/>
  <c r="J126" i="19"/>
  <c r="AR103" i="20" l="1"/>
  <c r="AT109" i="20"/>
  <c r="AT103" i="20"/>
  <c r="AU101" i="20"/>
  <c r="AU97" i="20"/>
  <c r="AU95" i="20"/>
  <c r="AU113" i="20"/>
  <c r="AU112" i="20"/>
  <c r="AV96" i="20"/>
  <c r="AV94" i="20" s="1"/>
  <c r="BA95" i="20"/>
  <c r="R310" i="11"/>
  <c r="F35" i="2"/>
  <c r="BE95" i="20" s="1"/>
  <c r="F37" i="2"/>
  <c r="BG95" i="20" s="1"/>
  <c r="F34" i="2"/>
  <c r="BD95" i="20" s="1"/>
  <c r="F36" i="2"/>
  <c r="BF95" i="20" s="1"/>
  <c r="J34" i="2"/>
  <c r="AZ95" i="20" s="1"/>
  <c r="BK129" i="5"/>
  <c r="J129" i="5" s="1"/>
  <c r="J101" i="5" s="1"/>
  <c r="P128" i="7"/>
  <c r="R182" i="7"/>
  <c r="R128" i="8"/>
  <c r="R127" i="8" s="1"/>
  <c r="R126" i="8" s="1"/>
  <c r="T128" i="9"/>
  <c r="P180" i="9"/>
  <c r="BK137" i="10"/>
  <c r="J137" i="10" s="1"/>
  <c r="J100" i="10" s="1"/>
  <c r="T146" i="10"/>
  <c r="P135" i="11"/>
  <c r="P183" i="11"/>
  <c r="R193" i="11"/>
  <c r="T310" i="11"/>
  <c r="T134" i="12"/>
  <c r="T214" i="12"/>
  <c r="R175" i="13"/>
  <c r="T181" i="15"/>
  <c r="R232" i="15"/>
  <c r="T249" i="15"/>
  <c r="P134" i="16"/>
  <c r="P133" i="16" s="1"/>
  <c r="BK179" i="16"/>
  <c r="J179" i="16" s="1"/>
  <c r="J106" i="16" s="1"/>
  <c r="BK190" i="17"/>
  <c r="J190" i="17" s="1"/>
  <c r="J103" i="17" s="1"/>
  <c r="P212" i="17"/>
  <c r="S170" i="2"/>
  <c r="BL314" i="2"/>
  <c r="J314" i="2" s="1"/>
  <c r="J110" i="2" s="1"/>
  <c r="S395" i="2"/>
  <c r="Q437" i="2"/>
  <c r="BK128" i="7"/>
  <c r="J128" i="7" s="1"/>
  <c r="J101" i="7" s="1"/>
  <c r="P182" i="7"/>
  <c r="R168" i="9"/>
  <c r="P125" i="10"/>
  <c r="T150" i="10"/>
  <c r="BK135" i="11"/>
  <c r="J135" i="11" s="1"/>
  <c r="J100" i="11" s="1"/>
  <c r="BK183" i="11"/>
  <c r="J183" i="11" s="1"/>
  <c r="J101" i="11" s="1"/>
  <c r="BK193" i="11"/>
  <c r="J193" i="11" s="1"/>
  <c r="J103" i="11" s="1"/>
  <c r="BK249" i="11"/>
  <c r="J249" i="11" s="1"/>
  <c r="J105" i="11" s="1"/>
  <c r="R258" i="11"/>
  <c r="R397" i="11"/>
  <c r="P144" i="12"/>
  <c r="R214" i="12"/>
  <c r="R153" i="14"/>
  <c r="BK156" i="15"/>
  <c r="J156" i="15" s="1"/>
  <c r="J99" i="15" s="1"/>
  <c r="T196" i="15"/>
  <c r="R223" i="15"/>
  <c r="T261" i="15"/>
  <c r="R132" i="17"/>
  <c r="T177" i="17"/>
  <c r="R196" i="17"/>
  <c r="BK212" i="17"/>
  <c r="J212" i="17" s="1"/>
  <c r="J108" i="17" s="1"/>
  <c r="R132" i="18"/>
  <c r="BL138" i="2"/>
  <c r="J138" i="2" s="1"/>
  <c r="J98" i="2" s="1"/>
  <c r="Q151" i="2"/>
  <c r="S158" i="2"/>
  <c r="S221" i="2"/>
  <c r="S248" i="2"/>
  <c r="Q257" i="2"/>
  <c r="S270" i="2"/>
  <c r="S287" i="2"/>
  <c r="U395" i="2"/>
  <c r="BL437" i="2"/>
  <c r="J437" i="2" s="1"/>
  <c r="J115" i="2" s="1"/>
  <c r="BK142" i="3"/>
  <c r="J142" i="3" s="1"/>
  <c r="J98" i="3" s="1"/>
  <c r="BK168" i="3"/>
  <c r="J168" i="3" s="1"/>
  <c r="J99" i="3" s="1"/>
  <c r="BK269" i="3"/>
  <c r="J269" i="3" s="1"/>
  <c r="J102" i="3" s="1"/>
  <c r="P315" i="3"/>
  <c r="R366" i="3"/>
  <c r="R397" i="3"/>
  <c r="P490" i="3"/>
  <c r="R544" i="3"/>
  <c r="P550" i="3"/>
  <c r="R573" i="3"/>
  <c r="R132" i="4"/>
  <c r="BK248" i="6"/>
  <c r="J248" i="6" s="1"/>
  <c r="J106" i="6" s="1"/>
  <c r="T198" i="11"/>
  <c r="R249" i="11"/>
  <c r="T362" i="11"/>
  <c r="BK134" i="12"/>
  <c r="J134" i="12" s="1"/>
  <c r="J102" i="12" s="1"/>
  <c r="BK214" i="12"/>
  <c r="J214" i="12" s="1"/>
  <c r="J106" i="12" s="1"/>
  <c r="R266" i="12"/>
  <c r="T130" i="13"/>
  <c r="R148" i="14"/>
  <c r="T133" i="15"/>
  <c r="P196" i="15"/>
  <c r="BK223" i="15"/>
  <c r="J223" i="15" s="1"/>
  <c r="J103" i="15" s="1"/>
  <c r="P256" i="15"/>
  <c r="T182" i="16"/>
  <c r="P132" i="17"/>
  <c r="T181" i="17"/>
  <c r="Q138" i="2"/>
  <c r="S151" i="2"/>
  <c r="U158" i="2"/>
  <c r="Q314" i="2"/>
  <c r="S402" i="2"/>
  <c r="U420" i="2"/>
  <c r="P168" i="3"/>
  <c r="R269" i="3"/>
  <c r="P366" i="3"/>
  <c r="T375" i="3"/>
  <c r="R440" i="3"/>
  <c r="T536" i="3"/>
  <c r="BK550" i="3"/>
  <c r="J550" i="3" s="1"/>
  <c r="J117" i="3" s="1"/>
  <c r="BK573" i="3"/>
  <c r="J573" i="3" s="1"/>
  <c r="J119" i="3" s="1"/>
  <c r="R127" i="4"/>
  <c r="R126" i="4"/>
  <c r="R125" i="4"/>
  <c r="R135" i="5"/>
  <c r="R134" i="5" s="1"/>
  <c r="R134" i="6"/>
  <c r="R133" i="6" s="1"/>
  <c r="BK251" i="6"/>
  <c r="J251" i="6" s="1"/>
  <c r="J107" i="6" s="1"/>
  <c r="BK182" i="7"/>
  <c r="J182" i="7" s="1"/>
  <c r="T168" i="9"/>
  <c r="R137" i="10"/>
  <c r="R146" i="10"/>
  <c r="BK198" i="11"/>
  <c r="J198" i="11" s="1"/>
  <c r="J104" i="11" s="1"/>
  <c r="P249" i="11"/>
  <c r="T249" i="11"/>
  <c r="R362" i="11"/>
  <c r="R134" i="12"/>
  <c r="T172" i="12"/>
  <c r="R245" i="12"/>
  <c r="BC130" i="13"/>
  <c r="J130" i="13" s="1"/>
  <c r="J102" i="13" s="1"/>
  <c r="P175" i="13"/>
  <c r="BK124" i="14"/>
  <c r="J124" i="14" s="1"/>
  <c r="J99" i="14" s="1"/>
  <c r="T148" i="14"/>
  <c r="P133" i="15"/>
  <c r="P181" i="15"/>
  <c r="T209" i="15"/>
  <c r="P249" i="15"/>
  <c r="P261" i="15"/>
  <c r="T132" i="17"/>
  <c r="R177" i="17"/>
  <c r="T196" i="17"/>
  <c r="T216" i="17"/>
  <c r="T208" i="3"/>
  <c r="T319" i="3"/>
  <c r="P397" i="3"/>
  <c r="R490" i="3"/>
  <c r="BK556" i="3"/>
  <c r="J556" i="3" s="1"/>
  <c r="J118" i="3" s="1"/>
  <c r="BK135" i="5"/>
  <c r="J135" i="5" s="1"/>
  <c r="J104" i="5" s="1"/>
  <c r="T134" i="6"/>
  <c r="T133" i="6" s="1"/>
  <c r="R248" i="6"/>
  <c r="T156" i="7"/>
  <c r="BK196" i="17"/>
  <c r="J196" i="17" s="1"/>
  <c r="J104" i="17" s="1"/>
  <c r="R212" i="17"/>
  <c r="BK122" i="19"/>
  <c r="U170" i="2"/>
  <c r="BL248" i="2"/>
  <c r="J248" i="2" s="1"/>
  <c r="J103" i="2" s="1"/>
  <c r="U257" i="2"/>
  <c r="Q270" i="2"/>
  <c r="BL287" i="2"/>
  <c r="J287" i="2" s="1"/>
  <c r="J109" i="2" s="1"/>
  <c r="Q395" i="2"/>
  <c r="Q410" i="2"/>
  <c r="U410" i="2"/>
  <c r="T142" i="3"/>
  <c r="T269" i="3"/>
  <c r="T315" i="3"/>
  <c r="BK397" i="3"/>
  <c r="J397" i="3" s="1"/>
  <c r="J110" i="3" s="1"/>
  <c r="P428" i="3"/>
  <c r="R428" i="3"/>
  <c r="T428" i="3"/>
  <c r="BK536" i="3"/>
  <c r="J536" i="3" s="1"/>
  <c r="J115" i="3" s="1"/>
  <c r="R556" i="3"/>
  <c r="T132" i="4"/>
  <c r="T129" i="5"/>
  <c r="T127" i="5" s="1"/>
  <c r="P134" i="6"/>
  <c r="P133" i="6" s="1"/>
  <c r="T251" i="6"/>
  <c r="BK156" i="7"/>
  <c r="J156" i="7" s="1"/>
  <c r="P128" i="8"/>
  <c r="P127" i="8"/>
  <c r="P126" i="8"/>
  <c r="AU103" i="1"/>
  <c r="T125" i="10"/>
  <c r="BK150" i="10"/>
  <c r="J150" i="10" s="1"/>
  <c r="J102" i="10" s="1"/>
  <c r="P198" i="11"/>
  <c r="P258" i="11"/>
  <c r="P362" i="11"/>
  <c r="T144" i="12"/>
  <c r="R188" i="12"/>
  <c r="P266" i="12"/>
  <c r="P165" i="13"/>
  <c r="BK148" i="14"/>
  <c r="J148" i="14" s="1"/>
  <c r="J100" i="14" s="1"/>
  <c r="P156" i="15"/>
  <c r="BK196" i="15"/>
  <c r="J196" i="15" s="1"/>
  <c r="J101" i="15" s="1"/>
  <c r="BK232" i="15"/>
  <c r="J232" i="15" s="1"/>
  <c r="J106" i="15" s="1"/>
  <c r="R249" i="15"/>
  <c r="R179" i="16"/>
  <c r="R153" i="17"/>
  <c r="R181" i="17"/>
  <c r="BK216" i="17"/>
  <c r="J216" i="17" s="1"/>
  <c r="J109" i="17" s="1"/>
  <c r="BK129" i="18"/>
  <c r="J129" i="18" s="1"/>
  <c r="J101" i="18" s="1"/>
  <c r="R122" i="19"/>
  <c r="U138" i="2"/>
  <c r="U151" i="2"/>
  <c r="Q221" i="2"/>
  <c r="Q248" i="2"/>
  <c r="BL257" i="2"/>
  <c r="J257" i="2" s="1"/>
  <c r="J106" i="2" s="1"/>
  <c r="BL275" i="2"/>
  <c r="J275" i="2" s="1"/>
  <c r="J108" i="2" s="1"/>
  <c r="Q287" i="2"/>
  <c r="Q402" i="2"/>
  <c r="S420" i="2"/>
  <c r="P142" i="3"/>
  <c r="T168" i="3"/>
  <c r="BK315" i="3"/>
  <c r="J315" i="3" s="1"/>
  <c r="J103" i="3" s="1"/>
  <c r="BK366" i="3"/>
  <c r="J366" i="3" s="1"/>
  <c r="J105" i="3" s="1"/>
  <c r="R375" i="3"/>
  <c r="R391" i="3"/>
  <c r="BK428" i="3"/>
  <c r="J428" i="3" s="1"/>
  <c r="J112" i="3" s="1"/>
  <c r="BK490" i="3"/>
  <c r="J490" i="3" s="1"/>
  <c r="J114" i="3" s="1"/>
  <c r="P544" i="3"/>
  <c r="T550" i="3"/>
  <c r="T573" i="3"/>
  <c r="BK127" i="4"/>
  <c r="J127" i="4" s="1"/>
  <c r="J100" i="4" s="1"/>
  <c r="P129" i="5"/>
  <c r="P127" i="5" s="1"/>
  <c r="R251" i="6"/>
  <c r="T182" i="7"/>
  <c r="BK128" i="8"/>
  <c r="BK127" i="8" s="1"/>
  <c r="BK126" i="8" s="1"/>
  <c r="J126" i="8" s="1"/>
  <c r="J100" i="8" s="1"/>
  <c r="P128" i="9"/>
  <c r="R180" i="9"/>
  <c r="R135" i="11"/>
  <c r="T183" i="11"/>
  <c r="P193" i="11"/>
  <c r="T258" i="11"/>
  <c r="P397" i="11"/>
  <c r="BK144" i="12"/>
  <c r="J144" i="12" s="1"/>
  <c r="J103" i="12" s="1"/>
  <c r="P214" i="12"/>
  <c r="BC165" i="13"/>
  <c r="J165" i="13" s="1"/>
  <c r="J103" i="13" s="1"/>
  <c r="P124" i="14"/>
  <c r="R156" i="15"/>
  <c r="BK209" i="15"/>
  <c r="J209" i="15" s="1"/>
  <c r="J102" i="15" s="1"/>
  <c r="T232" i="15"/>
  <c r="R256" i="15"/>
  <c r="R134" i="16"/>
  <c r="R133" i="16" s="1"/>
  <c r="R182" i="16"/>
  <c r="BK132" i="17"/>
  <c r="J132" i="17" s="1"/>
  <c r="J98" i="17" s="1"/>
  <c r="R190" i="17"/>
  <c r="T212" i="17"/>
  <c r="R129" i="18"/>
  <c r="R126" i="18"/>
  <c r="R122" i="18"/>
  <c r="P122" i="19"/>
  <c r="BL151" i="2"/>
  <c r="J151" i="2" s="1"/>
  <c r="J99" i="2" s="1"/>
  <c r="Q158" i="2"/>
  <c r="U221" i="2"/>
  <c r="S257" i="2"/>
  <c r="U270" i="2"/>
  <c r="U287" i="2"/>
  <c r="BL402" i="2"/>
  <c r="J402" i="2" s="1"/>
  <c r="J112" i="2" s="1"/>
  <c r="S437" i="2"/>
  <c r="BK208" i="3"/>
  <c r="J208" i="3" s="1"/>
  <c r="J100" i="3" s="1"/>
  <c r="BK319" i="3"/>
  <c r="J319" i="3" s="1"/>
  <c r="J104" i="3" s="1"/>
  <c r="T397" i="3"/>
  <c r="T490" i="3"/>
  <c r="T544" i="3"/>
  <c r="P573" i="3"/>
  <c r="T127" i="4"/>
  <c r="T126" i="4"/>
  <c r="T125" i="4" s="1"/>
  <c r="P156" i="7"/>
  <c r="T128" i="8"/>
  <c r="T127" i="8" s="1"/>
  <c r="T126" i="8" s="1"/>
  <c r="BK128" i="9"/>
  <c r="BK180" i="9"/>
  <c r="J180" i="9"/>
  <c r="J103" i="9" s="1"/>
  <c r="BK125" i="10"/>
  <c r="J125" i="10" s="1"/>
  <c r="J99" i="10" s="1"/>
  <c r="R150" i="10"/>
  <c r="R144" i="12"/>
  <c r="P188" i="12"/>
  <c r="T266" i="12"/>
  <c r="BC175" i="13"/>
  <c r="J175" i="13" s="1"/>
  <c r="J104" i="13" s="1"/>
  <c r="T124" i="14"/>
  <c r="T156" i="15"/>
  <c r="R209" i="15"/>
  <c r="BK261" i="15"/>
  <c r="J261" i="15" s="1"/>
  <c r="J110" i="15" s="1"/>
  <c r="BK134" i="16"/>
  <c r="J134" i="16" s="1"/>
  <c r="J102" i="16" s="1"/>
  <c r="BK182" i="16"/>
  <c r="J182" i="16" s="1"/>
  <c r="J107" i="16" s="1"/>
  <c r="BK153" i="17"/>
  <c r="J153" i="17" s="1"/>
  <c r="J99" i="17" s="1"/>
  <c r="BK177" i="17"/>
  <c r="J177" i="17" s="1"/>
  <c r="J101" i="17" s="1"/>
  <c r="P196" i="17"/>
  <c r="P216" i="17"/>
  <c r="BK132" i="18"/>
  <c r="J132" i="18" s="1"/>
  <c r="J102" i="18" s="1"/>
  <c r="T122" i="19"/>
  <c r="BK134" i="6"/>
  <c r="BK133" i="6" s="1"/>
  <c r="J133" i="6" s="1"/>
  <c r="J101" i="6" s="1"/>
  <c r="T248" i="6"/>
  <c r="T243" i="6" s="1"/>
  <c r="T128" i="7"/>
  <c r="T127" i="7" s="1"/>
  <c r="P168" i="9"/>
  <c r="R125" i="10"/>
  <c r="P150" i="10"/>
  <c r="R198" i="11"/>
  <c r="P310" i="11"/>
  <c r="T397" i="11"/>
  <c r="BK188" i="12"/>
  <c r="J188" i="12" s="1"/>
  <c r="J105" i="12" s="1"/>
  <c r="T245" i="12"/>
  <c r="R165" i="13"/>
  <c r="P153" i="14"/>
  <c r="BK181" i="15"/>
  <c r="J181" i="15" s="1"/>
  <c r="J100" i="15" s="1"/>
  <c r="P209" i="15"/>
  <c r="P223" i="15"/>
  <c r="T256" i="15"/>
  <c r="P179" i="16"/>
  <c r="P174" i="16" s="1"/>
  <c r="P153" i="17"/>
  <c r="BK181" i="17"/>
  <c r="J181" i="17" s="1"/>
  <c r="J102" i="17" s="1"/>
  <c r="BK206" i="17"/>
  <c r="J206" i="17" s="1"/>
  <c r="J107" i="17" s="1"/>
  <c r="R216" i="17"/>
  <c r="P129" i="18"/>
  <c r="BK130" i="19"/>
  <c r="J130" i="19" s="1"/>
  <c r="J99" i="19" s="1"/>
  <c r="S138" i="2"/>
  <c r="BL158" i="2"/>
  <c r="J158" i="2" s="1"/>
  <c r="J100" i="2" s="1"/>
  <c r="BL221" i="2"/>
  <c r="J221" i="2" s="1"/>
  <c r="J102" i="2" s="1"/>
  <c r="U248" i="2"/>
  <c r="BL270" i="2"/>
  <c r="J270" i="2" s="1"/>
  <c r="J107" i="2" s="1"/>
  <c r="Q275" i="2"/>
  <c r="S275" i="2"/>
  <c r="U275" i="2"/>
  <c r="BL395" i="2"/>
  <c r="J395" i="2" s="1"/>
  <c r="J111" i="2" s="1"/>
  <c r="S410" i="2"/>
  <c r="U437" i="2"/>
  <c r="R208" i="3"/>
  <c r="P319" i="3"/>
  <c r="BK375" i="3"/>
  <c r="J375" i="3" s="1"/>
  <c r="J108" i="3" s="1"/>
  <c r="P391" i="3"/>
  <c r="BK440" i="3"/>
  <c r="J440" i="3" s="1"/>
  <c r="J113" i="3" s="1"/>
  <c r="P536" i="3"/>
  <c r="R550" i="3"/>
  <c r="P132" i="4"/>
  <c r="R129" i="5"/>
  <c r="R127" i="5" s="1"/>
  <c r="P248" i="6"/>
  <c r="R128" i="7"/>
  <c r="BK168" i="9"/>
  <c r="J168" i="9" s="1"/>
  <c r="J102" i="9" s="1"/>
  <c r="BK146" i="10"/>
  <c r="J146" i="10" s="1"/>
  <c r="J101" i="10" s="1"/>
  <c r="R183" i="11"/>
  <c r="T193" i="11"/>
  <c r="BK310" i="11"/>
  <c r="J310" i="11" s="1"/>
  <c r="J109" i="11" s="1"/>
  <c r="BK397" i="11"/>
  <c r="J397" i="11" s="1"/>
  <c r="J111" i="11" s="1"/>
  <c r="R172" i="12"/>
  <c r="BK245" i="12"/>
  <c r="J245" i="12" s="1"/>
  <c r="J107" i="12" s="1"/>
  <c r="T165" i="13"/>
  <c r="R124" i="14"/>
  <c r="R123" i="14" s="1"/>
  <c r="T153" i="14"/>
  <c r="R133" i="15"/>
  <c r="R196" i="15"/>
  <c r="T223" i="15"/>
  <c r="BK249" i="15"/>
  <c r="J249" i="15" s="1"/>
  <c r="J108" i="15" s="1"/>
  <c r="R261" i="15"/>
  <c r="T179" i="16"/>
  <c r="T174" i="16" s="1"/>
  <c r="P190" i="17"/>
  <c r="T206" i="17"/>
  <c r="P132" i="18"/>
  <c r="P126" i="18" s="1"/>
  <c r="P122" i="18" s="1"/>
  <c r="AU115" i="1" s="1"/>
  <c r="T130" i="19"/>
  <c r="Q170" i="2"/>
  <c r="S314" i="2"/>
  <c r="U402" i="2"/>
  <c r="BL420" i="2"/>
  <c r="J420" i="2" s="1"/>
  <c r="J114" i="2" s="1"/>
  <c r="P208" i="3"/>
  <c r="R319" i="3"/>
  <c r="P375" i="3"/>
  <c r="T391" i="3"/>
  <c r="P440" i="3"/>
  <c r="R536" i="3"/>
  <c r="T556" i="3"/>
  <c r="P127" i="4"/>
  <c r="P126" i="4" s="1"/>
  <c r="P125" i="4" s="1"/>
  <c r="AU98" i="1" s="1"/>
  <c r="P135" i="5"/>
  <c r="P134" i="5" s="1"/>
  <c r="R156" i="7"/>
  <c r="R128" i="9"/>
  <c r="T180" i="9"/>
  <c r="P137" i="10"/>
  <c r="P146" i="10"/>
  <c r="T135" i="11"/>
  <c r="BK258" i="11"/>
  <c r="J258" i="11" s="1"/>
  <c r="J108" i="11" s="1"/>
  <c r="BK362" i="11"/>
  <c r="J362" i="11" s="1"/>
  <c r="J110" i="11" s="1"/>
  <c r="BK172" i="12"/>
  <c r="J172" i="12" s="1"/>
  <c r="J104" i="12" s="1"/>
  <c r="T188" i="12"/>
  <c r="BK266" i="12"/>
  <c r="J266" i="12" s="1"/>
  <c r="J108" i="12" s="1"/>
  <c r="R130" i="13"/>
  <c r="BK153" i="14"/>
  <c r="J153" i="14" s="1"/>
  <c r="J101" i="14" s="1"/>
  <c r="BK133" i="15"/>
  <c r="R181" i="15"/>
  <c r="P232" i="15"/>
  <c r="BK256" i="15"/>
  <c r="J256" i="15" s="1"/>
  <c r="J109" i="15" s="1"/>
  <c r="P182" i="16"/>
  <c r="T153" i="17"/>
  <c r="P181" i="17"/>
  <c r="P206" i="17"/>
  <c r="T129" i="18"/>
  <c r="T126" i="18" s="1"/>
  <c r="T122" i="18" s="1"/>
  <c r="P130" i="19"/>
  <c r="BL170" i="2"/>
  <c r="J170" i="2" s="1"/>
  <c r="J101" i="2" s="1"/>
  <c r="U314" i="2"/>
  <c r="BL410" i="2"/>
  <c r="J410" i="2" s="1"/>
  <c r="J113" i="2" s="1"/>
  <c r="Q420" i="2"/>
  <c r="R142" i="3"/>
  <c r="R168" i="3"/>
  <c r="P269" i="3"/>
  <c r="R315" i="3"/>
  <c r="T366" i="3"/>
  <c r="BK391" i="3"/>
  <c r="J391" i="3" s="1"/>
  <c r="J109" i="3" s="1"/>
  <c r="T440" i="3"/>
  <c r="BK544" i="3"/>
  <c r="J544" i="3" s="1"/>
  <c r="J116" i="3" s="1"/>
  <c r="P556" i="3"/>
  <c r="BK132" i="4"/>
  <c r="J132" i="4" s="1"/>
  <c r="J101" i="4" s="1"/>
  <c r="T135" i="5"/>
  <c r="T134" i="5" s="1"/>
  <c r="P251" i="6"/>
  <c r="T137" i="10"/>
  <c r="P134" i="12"/>
  <c r="P172" i="12"/>
  <c r="P245" i="12"/>
  <c r="P130" i="13"/>
  <c r="T175" i="13"/>
  <c r="P148" i="14"/>
  <c r="T134" i="16"/>
  <c r="T133" i="16" s="1"/>
  <c r="P177" i="17"/>
  <c r="T190" i="17"/>
  <c r="R206" i="17"/>
  <c r="R205" i="17" s="1"/>
  <c r="T132" i="18"/>
  <c r="R130" i="19"/>
  <c r="BK132" i="5"/>
  <c r="J132" i="5" s="1"/>
  <c r="J102" i="5" s="1"/>
  <c r="BK131" i="6"/>
  <c r="J131" i="6" s="1"/>
  <c r="J100" i="6" s="1"/>
  <c r="BK172" i="17"/>
  <c r="J172" i="17" s="1"/>
  <c r="J100" i="17" s="1"/>
  <c r="BK186" i="11"/>
  <c r="J186" i="11" s="1"/>
  <c r="J102" i="11" s="1"/>
  <c r="BK137" i="4"/>
  <c r="J137" i="4"/>
  <c r="J103" i="4" s="1"/>
  <c r="BK255" i="11"/>
  <c r="J255" i="11" s="1"/>
  <c r="J106" i="11" s="1"/>
  <c r="BK242" i="15"/>
  <c r="J242" i="15" s="1"/>
  <c r="J107" i="15" s="1"/>
  <c r="BK135" i="4"/>
  <c r="J135" i="4" s="1"/>
  <c r="J102" i="4" s="1"/>
  <c r="BK426" i="3"/>
  <c r="J426" i="3" s="1"/>
  <c r="J111" i="3" s="1"/>
  <c r="BK267" i="15"/>
  <c r="J267" i="15" s="1"/>
  <c r="J111" i="15" s="1"/>
  <c r="BK131" i="16"/>
  <c r="J131" i="16" s="1"/>
  <c r="J100" i="16" s="1"/>
  <c r="BK175" i="16"/>
  <c r="J175" i="16" s="1"/>
  <c r="J104" i="16" s="1"/>
  <c r="BK203" i="17"/>
  <c r="J203" i="17" s="1"/>
  <c r="J105" i="17" s="1"/>
  <c r="BL457" i="2"/>
  <c r="J457" i="2" s="1"/>
  <c r="J116" i="2" s="1"/>
  <c r="BK266" i="3"/>
  <c r="J266" i="3" s="1"/>
  <c r="J101" i="3" s="1"/>
  <c r="BK177" i="16"/>
  <c r="J177" i="16" s="1"/>
  <c r="J105" i="16" s="1"/>
  <c r="BK128" i="19"/>
  <c r="J128" i="19" s="1"/>
  <c r="J98" i="19" s="1"/>
  <c r="BK229" i="15"/>
  <c r="J229" i="15" s="1"/>
  <c r="J104" i="15" s="1"/>
  <c r="BK246" i="6"/>
  <c r="BL254" i="2"/>
  <c r="J254" i="2" s="1"/>
  <c r="J104" i="2" s="1"/>
  <c r="BK582" i="3"/>
  <c r="J582" i="3" s="1"/>
  <c r="J120" i="3" s="1"/>
  <c r="BK244" i="6"/>
  <c r="J244" i="6" s="1"/>
  <c r="J104" i="6" s="1"/>
  <c r="BK124" i="18"/>
  <c r="J124" i="18" s="1"/>
  <c r="J98" i="18" s="1"/>
  <c r="BK127" i="18"/>
  <c r="J127" i="18" s="1"/>
  <c r="J100" i="18" s="1"/>
  <c r="BK137" i="19"/>
  <c r="J101" i="19" s="1"/>
  <c r="BK372" i="3"/>
  <c r="J372" i="3" s="1"/>
  <c r="J106" i="3" s="1"/>
  <c r="BK223" i="17"/>
  <c r="J223" i="17" s="1"/>
  <c r="J110" i="17" s="1"/>
  <c r="BK135" i="19"/>
  <c r="J135" i="19" s="1"/>
  <c r="J100" i="19" s="1"/>
  <c r="J115" i="19"/>
  <c r="F118" i="19"/>
  <c r="J92" i="19"/>
  <c r="BE124" i="19"/>
  <c r="BE126" i="19"/>
  <c r="BE132" i="19"/>
  <c r="BE125" i="19"/>
  <c r="BE133" i="19"/>
  <c r="BE123" i="19"/>
  <c r="BE134" i="19"/>
  <c r="BE138" i="19"/>
  <c r="E111" i="19"/>
  <c r="BE131" i="19"/>
  <c r="BE127" i="19"/>
  <c r="BE129" i="19"/>
  <c r="BE136" i="19"/>
  <c r="J89" i="18"/>
  <c r="F119" i="18"/>
  <c r="E85" i="18"/>
  <c r="J92" i="18"/>
  <c r="BE133" i="18"/>
  <c r="BE130" i="18"/>
  <c r="BE138" i="18"/>
  <c r="BE139" i="18"/>
  <c r="BE137" i="18"/>
  <c r="BE131" i="18"/>
  <c r="BE125" i="18"/>
  <c r="BE128" i="18"/>
  <c r="J92" i="17"/>
  <c r="BE137" i="17"/>
  <c r="BE159" i="17"/>
  <c r="BE178" i="17"/>
  <c r="E120" i="17"/>
  <c r="BE148" i="17"/>
  <c r="BE151" i="17"/>
  <c r="BE170" i="17"/>
  <c r="BE185" i="17"/>
  <c r="BE202" i="17"/>
  <c r="BE135" i="17"/>
  <c r="BE158" i="17"/>
  <c r="BE165" i="17"/>
  <c r="BE182" i="17"/>
  <c r="BE188" i="17"/>
  <c r="BE198" i="17"/>
  <c r="BE204" i="17"/>
  <c r="BE141" i="17"/>
  <c r="BE184" i="17"/>
  <c r="BE191" i="17"/>
  <c r="BE194" i="17"/>
  <c r="BE200" i="17"/>
  <c r="BE210" i="17"/>
  <c r="BE134" i="17"/>
  <c r="BE150" i="17"/>
  <c r="BE154" i="17"/>
  <c r="BE169" i="17"/>
  <c r="BE201" i="17"/>
  <c r="BE215" i="17"/>
  <c r="BE222" i="17"/>
  <c r="BE224" i="17"/>
  <c r="BE133" i="17"/>
  <c r="BE179" i="17"/>
  <c r="BE197" i="17"/>
  <c r="BE199" i="17"/>
  <c r="BE207" i="17"/>
  <c r="BE145" i="17"/>
  <c r="BE161" i="17"/>
  <c r="BE192" i="17"/>
  <c r="BE195" i="17"/>
  <c r="BE221" i="17"/>
  <c r="BE211" i="17"/>
  <c r="BE156" i="17"/>
  <c r="BE208" i="17"/>
  <c r="BE213" i="17"/>
  <c r="F127" i="17"/>
  <c r="BE147" i="17"/>
  <c r="BE173" i="17"/>
  <c r="BE187" i="17"/>
  <c r="BE209" i="17"/>
  <c r="BE219" i="17"/>
  <c r="J89" i="17"/>
  <c r="BE139" i="17"/>
  <c r="BE214" i="17"/>
  <c r="BE217" i="17"/>
  <c r="BE158" i="16"/>
  <c r="BE139" i="16"/>
  <c r="BE145" i="16"/>
  <c r="BE165" i="16"/>
  <c r="BE181" i="16"/>
  <c r="BE185" i="16"/>
  <c r="BE141" i="16"/>
  <c r="BE153" i="16"/>
  <c r="BE162" i="16"/>
  <c r="BE167" i="16"/>
  <c r="BE172" i="16"/>
  <c r="BE183" i="16"/>
  <c r="BE142" i="16"/>
  <c r="BE154" i="16"/>
  <c r="BE173" i="16"/>
  <c r="BE186" i="16"/>
  <c r="BE140" i="16"/>
  <c r="BE144" i="16"/>
  <c r="BE148" i="16"/>
  <c r="BE151" i="16"/>
  <c r="BE164" i="16"/>
  <c r="BE176" i="16"/>
  <c r="BE187" i="16"/>
  <c r="BE150" i="16"/>
  <c r="BE166" i="16"/>
  <c r="BE168" i="16"/>
  <c r="BE137" i="16"/>
  <c r="BE152" i="16"/>
  <c r="BE155" i="16"/>
  <c r="BE160" i="16"/>
  <c r="BE163" i="16"/>
  <c r="BE171" i="16"/>
  <c r="BE180" i="16"/>
  <c r="J91" i="16"/>
  <c r="BE135" i="16"/>
  <c r="BE147" i="16"/>
  <c r="BE156" i="16"/>
  <c r="BE161" i="16"/>
  <c r="E117" i="16"/>
  <c r="BE132" i="16"/>
  <c r="BE136" i="16"/>
  <c r="BE143" i="16"/>
  <c r="BE149" i="16"/>
  <c r="BE169" i="16"/>
  <c r="BE146" i="16"/>
  <c r="BE157" i="16"/>
  <c r="BE170" i="16"/>
  <c r="BE138" i="16"/>
  <c r="BE178" i="16"/>
  <c r="BE184" i="16"/>
  <c r="BE159" i="16"/>
  <c r="F128" i="15"/>
  <c r="BE142" i="15"/>
  <c r="BE204" i="15"/>
  <c r="BE208" i="15"/>
  <c r="BE217" i="15"/>
  <c r="BE239" i="15"/>
  <c r="BE167" i="15"/>
  <c r="BE176" i="15"/>
  <c r="BE214" i="15"/>
  <c r="BE230" i="15"/>
  <c r="BE265" i="15"/>
  <c r="BE136" i="15"/>
  <c r="BE154" i="15"/>
  <c r="BE182" i="15"/>
  <c r="BE199" i="15"/>
  <c r="BE207" i="15"/>
  <c r="BE211" i="15"/>
  <c r="BE219" i="15"/>
  <c r="BE258" i="15"/>
  <c r="BE260" i="15"/>
  <c r="BE262" i="15"/>
  <c r="J92" i="15"/>
  <c r="BE221" i="15"/>
  <c r="BE140" i="15"/>
  <c r="BE148" i="15"/>
  <c r="BE161" i="15"/>
  <c r="BE189" i="15"/>
  <c r="BE227" i="15"/>
  <c r="BE237" i="15"/>
  <c r="BE263" i="15"/>
  <c r="BE266" i="15"/>
  <c r="BE268" i="15"/>
  <c r="BE134" i="15"/>
  <c r="BE138" i="15"/>
  <c r="BE151" i="15"/>
  <c r="BE171" i="15"/>
  <c r="BE179" i="15"/>
  <c r="BE205" i="15"/>
  <c r="BE233" i="15"/>
  <c r="E85" i="15"/>
  <c r="J125" i="15"/>
  <c r="BE144" i="15"/>
  <c r="BE157" i="15"/>
  <c r="BE172" i="15"/>
  <c r="BE178" i="15"/>
  <c r="BE200" i="15"/>
  <c r="BE252" i="15"/>
  <c r="BE257" i="15"/>
  <c r="BE202" i="15"/>
  <c r="BE213" i="15"/>
  <c r="BE225" i="15"/>
  <c r="BE255" i="15"/>
  <c r="BE159" i="15"/>
  <c r="BE174" i="15"/>
  <c r="BE184" i="15"/>
  <c r="BE194" i="15"/>
  <c r="BE228" i="15"/>
  <c r="BE243" i="15"/>
  <c r="BE150" i="15"/>
  <c r="BE163" i="15"/>
  <c r="BE191" i="15"/>
  <c r="BE197" i="15"/>
  <c r="BE210" i="15"/>
  <c r="BE216" i="15"/>
  <c r="BE224" i="15"/>
  <c r="BE226" i="15"/>
  <c r="BE235" i="15"/>
  <c r="BE250" i="15"/>
  <c r="BE254" i="15"/>
  <c r="BE153" i="15"/>
  <c r="BE193" i="15"/>
  <c r="BE241" i="15"/>
  <c r="F94" i="14"/>
  <c r="BE132" i="14"/>
  <c r="J91" i="14"/>
  <c r="BE135" i="14"/>
  <c r="BE160" i="14"/>
  <c r="BE127" i="14"/>
  <c r="E111" i="14"/>
  <c r="BE133" i="14"/>
  <c r="J94" i="14"/>
  <c r="BE130" i="14"/>
  <c r="BE138" i="14"/>
  <c r="BE141" i="14"/>
  <c r="BE151" i="14"/>
  <c r="BE150" i="14"/>
  <c r="BE155" i="14"/>
  <c r="BE159" i="14"/>
  <c r="F93" i="14"/>
  <c r="BE136" i="14"/>
  <c r="BE139" i="14"/>
  <c r="BE146" i="14"/>
  <c r="BE161" i="14"/>
  <c r="BE125" i="14"/>
  <c r="BE140" i="14"/>
  <c r="BE145" i="14"/>
  <c r="BE152" i="14"/>
  <c r="BE156" i="14"/>
  <c r="J119" i="14"/>
  <c r="BE128" i="14"/>
  <c r="BE134" i="14"/>
  <c r="BE143" i="14"/>
  <c r="BE154" i="14"/>
  <c r="BE158" i="14"/>
  <c r="BE126" i="14"/>
  <c r="BE137" i="14"/>
  <c r="BE142" i="14"/>
  <c r="BE144" i="14"/>
  <c r="BE149" i="14"/>
  <c r="BE129" i="14"/>
  <c r="BE131" i="14"/>
  <c r="BE147" i="14"/>
  <c r="BE157" i="14"/>
  <c r="AW140" i="13"/>
  <c r="AW169" i="13"/>
  <c r="J93" i="13"/>
  <c r="AW131" i="13"/>
  <c r="AW139" i="13"/>
  <c r="AW145" i="13"/>
  <c r="AW150" i="13"/>
  <c r="AW156" i="13"/>
  <c r="AW167" i="13"/>
  <c r="AW174" i="13"/>
  <c r="AW149" i="13"/>
  <c r="AW157" i="13"/>
  <c r="AW164" i="13"/>
  <c r="AW176" i="13"/>
  <c r="AW178" i="13"/>
  <c r="AW153" i="13"/>
  <c r="AW158" i="13"/>
  <c r="AW162" i="13"/>
  <c r="AW177" i="13"/>
  <c r="AW135" i="13"/>
  <c r="AW147" i="13"/>
  <c r="AW138" i="13"/>
  <c r="AW148" i="13"/>
  <c r="AW166" i="13"/>
  <c r="AW132" i="13"/>
  <c r="AW136" i="13"/>
  <c r="AW161" i="13"/>
  <c r="AW168" i="13"/>
  <c r="AW171" i="13"/>
  <c r="AW172" i="13"/>
  <c r="AW133" i="13"/>
  <c r="AW141" i="13"/>
  <c r="AW144" i="13"/>
  <c r="AW154" i="13"/>
  <c r="E114" i="13"/>
  <c r="AW146" i="13"/>
  <c r="AW151" i="13"/>
  <c r="AW159" i="13"/>
  <c r="AW170" i="13"/>
  <c r="AW142" i="13"/>
  <c r="AW155" i="13"/>
  <c r="AW173" i="13"/>
  <c r="AW134" i="13"/>
  <c r="AW137" i="13"/>
  <c r="AW152" i="13"/>
  <c r="AW163" i="13"/>
  <c r="AW160" i="13"/>
  <c r="J126" i="12"/>
  <c r="BE136" i="12"/>
  <c r="BE142" i="12"/>
  <c r="BE148" i="12"/>
  <c r="BE163" i="12"/>
  <c r="BE166" i="12"/>
  <c r="BE174" i="12"/>
  <c r="BE178" i="12"/>
  <c r="BE183" i="12"/>
  <c r="BE211" i="12"/>
  <c r="BE226" i="12"/>
  <c r="BE237" i="12"/>
  <c r="BE246" i="12"/>
  <c r="BE265" i="12"/>
  <c r="BE146" i="12"/>
  <c r="BE165" i="12"/>
  <c r="BE186" i="12"/>
  <c r="BE203" i="12"/>
  <c r="BE218" i="12"/>
  <c r="BE220" i="12"/>
  <c r="BE221" i="12"/>
  <c r="BE231" i="12"/>
  <c r="BE248" i="12"/>
  <c r="BE253" i="12"/>
  <c r="BE255" i="12"/>
  <c r="BE261" i="12"/>
  <c r="BE263" i="12"/>
  <c r="BE268" i="12"/>
  <c r="BE135" i="12"/>
  <c r="BE139" i="12"/>
  <c r="BE147" i="12"/>
  <c r="BE159" i="12"/>
  <c r="BE162" i="12"/>
  <c r="BE173" i="12"/>
  <c r="BE176" i="12"/>
  <c r="BE181" i="12"/>
  <c r="BE184" i="12"/>
  <c r="BE195" i="12"/>
  <c r="BE216" i="12"/>
  <c r="BE230" i="12"/>
  <c r="BE262" i="12"/>
  <c r="BE264" i="12"/>
  <c r="BE137" i="12"/>
  <c r="BE150" i="12"/>
  <c r="BE185" i="12"/>
  <c r="BE206" i="12"/>
  <c r="BE210" i="12"/>
  <c r="BE215" i="12"/>
  <c r="BE219" i="12"/>
  <c r="BE224" i="12"/>
  <c r="BE227" i="12"/>
  <c r="BE240" i="12"/>
  <c r="BE244" i="12"/>
  <c r="BE250" i="12"/>
  <c r="BE258" i="12"/>
  <c r="BE149" i="12"/>
  <c r="BE153" i="12"/>
  <c r="BE177" i="12"/>
  <c r="BE179" i="12"/>
  <c r="BE212" i="12"/>
  <c r="BE232" i="12"/>
  <c r="BE234" i="12"/>
  <c r="BE236" i="12"/>
  <c r="BE241" i="12"/>
  <c r="BE267" i="12"/>
  <c r="BE269" i="12"/>
  <c r="BE155" i="12"/>
  <c r="BE167" i="12"/>
  <c r="BE189" i="12"/>
  <c r="BE204" i="12"/>
  <c r="BE222" i="12"/>
  <c r="BE229" i="12"/>
  <c r="BE233" i="12"/>
  <c r="BE249" i="12"/>
  <c r="BE254" i="12"/>
  <c r="BE256" i="12"/>
  <c r="E118" i="12"/>
  <c r="BE143" i="12"/>
  <c r="BE156" i="12"/>
  <c r="BE208" i="12"/>
  <c r="BE259" i="12"/>
  <c r="BE151" i="12"/>
  <c r="BE161" i="12"/>
  <c r="BE164" i="12"/>
  <c r="BE171" i="12"/>
  <c r="BE182" i="12"/>
  <c r="BE201" i="12"/>
  <c r="BE213" i="12"/>
  <c r="BE225" i="12"/>
  <c r="BE239" i="12"/>
  <c r="BE251" i="12"/>
  <c r="BE154" i="12"/>
  <c r="BE170" i="12"/>
  <c r="BE191" i="12"/>
  <c r="BE197" i="12"/>
  <c r="BE247" i="12"/>
  <c r="BE138" i="12"/>
  <c r="BE157" i="12"/>
  <c r="BE169" i="12"/>
  <c r="BE193" i="12"/>
  <c r="BE199" i="12"/>
  <c r="BE238" i="12"/>
  <c r="BE243" i="12"/>
  <c r="BE257" i="12"/>
  <c r="BE141" i="12"/>
  <c r="BE145" i="12"/>
  <c r="BE152" i="12"/>
  <c r="BE160" i="12"/>
  <c r="BE175" i="12"/>
  <c r="BE228" i="12"/>
  <c r="BE235" i="12"/>
  <c r="BE158" i="12"/>
  <c r="BE168" i="12"/>
  <c r="BE180" i="12"/>
  <c r="BE187" i="12"/>
  <c r="BE202" i="12"/>
  <c r="BE223" i="12"/>
  <c r="BE242" i="12"/>
  <c r="BE252" i="12"/>
  <c r="BE260" i="12"/>
  <c r="BE142" i="11"/>
  <c r="BE196" i="11"/>
  <c r="BE202" i="11"/>
  <c r="BE207" i="11"/>
  <c r="BE213" i="11"/>
  <c r="BE234" i="11"/>
  <c r="BE311" i="11"/>
  <c r="BE333" i="11"/>
  <c r="BE355" i="11"/>
  <c r="BE366" i="11"/>
  <c r="BE384" i="11"/>
  <c r="BE391" i="11"/>
  <c r="BE162" i="11"/>
  <c r="BE165" i="11"/>
  <c r="BE168" i="11"/>
  <c r="BE201" i="11"/>
  <c r="BE224" i="11"/>
  <c r="BE229" i="11"/>
  <c r="BE233" i="11"/>
  <c r="BE237" i="11"/>
  <c r="BE246" i="11"/>
  <c r="BE268" i="11"/>
  <c r="BE318" i="11"/>
  <c r="BE361" i="11"/>
  <c r="BE375" i="11"/>
  <c r="BE393" i="11"/>
  <c r="BE395" i="11"/>
  <c r="J91" i="11"/>
  <c r="BE143" i="11"/>
  <c r="BE184" i="11"/>
  <c r="BE185" i="11"/>
  <c r="BE226" i="11"/>
  <c r="BE242" i="11"/>
  <c r="BE272" i="11"/>
  <c r="BE286" i="11"/>
  <c r="BE296" i="11"/>
  <c r="BE305" i="11"/>
  <c r="BE314" i="11"/>
  <c r="BE345" i="11"/>
  <c r="BE353" i="11"/>
  <c r="BE359" i="11"/>
  <c r="BE364" i="11"/>
  <c r="BE367" i="11"/>
  <c r="BE369" i="11"/>
  <c r="BE379" i="11"/>
  <c r="BE383" i="11"/>
  <c r="BE396" i="11"/>
  <c r="BE401" i="11"/>
  <c r="BE139" i="11"/>
  <c r="BE147" i="11"/>
  <c r="BE171" i="11"/>
  <c r="BE194" i="11"/>
  <c r="BE209" i="11"/>
  <c r="BE210" i="11"/>
  <c r="BE214" i="11"/>
  <c r="BE220" i="11"/>
  <c r="BE235" i="11"/>
  <c r="BE276" i="11"/>
  <c r="BE292" i="11"/>
  <c r="BE326" i="11"/>
  <c r="BE339" i="11"/>
  <c r="BE348" i="11"/>
  <c r="BE350" i="11"/>
  <c r="BE372" i="11"/>
  <c r="BE378" i="11"/>
  <c r="BE390" i="11"/>
  <c r="BE392" i="11"/>
  <c r="BE394" i="11"/>
  <c r="BE399" i="11"/>
  <c r="E85" i="11"/>
  <c r="BE180" i="11"/>
  <c r="BE204" i="11"/>
  <c r="BE216" i="11"/>
  <c r="BE232" i="11"/>
  <c r="BE238" i="11"/>
  <c r="BE248" i="11"/>
  <c r="BE251" i="11"/>
  <c r="BE256" i="11"/>
  <c r="BE280" i="11"/>
  <c r="BE319" i="11"/>
  <c r="BE343" i="11"/>
  <c r="BE373" i="11"/>
  <c r="BE376" i="11"/>
  <c r="BE381" i="11"/>
  <c r="BE387" i="11"/>
  <c r="BE389" i="11"/>
  <c r="BE398" i="11"/>
  <c r="BE400" i="11"/>
  <c r="BE402" i="11"/>
  <c r="BE145" i="11"/>
  <c r="BE163" i="11"/>
  <c r="BE205" i="11"/>
  <c r="BE223" i="11"/>
  <c r="BE231" i="11"/>
  <c r="BE266" i="11"/>
  <c r="BE290" i="11"/>
  <c r="BE294" i="11"/>
  <c r="BE298" i="11"/>
  <c r="BE301" i="11"/>
  <c r="BE302" i="11"/>
  <c r="BE303" i="11"/>
  <c r="BE315" i="11"/>
  <c r="BE322" i="11"/>
  <c r="BE340" i="11"/>
  <c r="BE354" i="11"/>
  <c r="BE141" i="11"/>
  <c r="BE218" i="11"/>
  <c r="BE225" i="11"/>
  <c r="BE261" i="11"/>
  <c r="BE265" i="11"/>
  <c r="BE284" i="11"/>
  <c r="BE307" i="11"/>
  <c r="BE320" i="11"/>
  <c r="BE330" i="11"/>
  <c r="BE334" i="11"/>
  <c r="BE338" i="11"/>
  <c r="BE342" i="11"/>
  <c r="BE351" i="11"/>
  <c r="BE356" i="11"/>
  <c r="BE357" i="11"/>
  <c r="BE358" i="11"/>
  <c r="BE374" i="11"/>
  <c r="BE149" i="11"/>
  <c r="BE197" i="11"/>
  <c r="BE199" i="11"/>
  <c r="BE206" i="11"/>
  <c r="BE221" i="11"/>
  <c r="BE227" i="11"/>
  <c r="BE240" i="11"/>
  <c r="BE308" i="11"/>
  <c r="BE346" i="11"/>
  <c r="BE371" i="11"/>
  <c r="BE385" i="11"/>
  <c r="BE155" i="11"/>
  <c r="BE187" i="11"/>
  <c r="BE208" i="11"/>
  <c r="BE228" i="11"/>
  <c r="BE230" i="11"/>
  <c r="BE244" i="11"/>
  <c r="BE259" i="11"/>
  <c r="BE264" i="11"/>
  <c r="BE309" i="11"/>
  <c r="BE337" i="11"/>
  <c r="BE341" i="11"/>
  <c r="BE140" i="11"/>
  <c r="BE173" i="11"/>
  <c r="BE203" i="11"/>
  <c r="BE212" i="11"/>
  <c r="BE215" i="11"/>
  <c r="BE250" i="11"/>
  <c r="BE263" i="11"/>
  <c r="BE299" i="11"/>
  <c r="BE312" i="11"/>
  <c r="BE317" i="11"/>
  <c r="BE321" i="11"/>
  <c r="BE368" i="11"/>
  <c r="BE380" i="11"/>
  <c r="BE138" i="11"/>
  <c r="BE195" i="11"/>
  <c r="BE247" i="11"/>
  <c r="BE254" i="11"/>
  <c r="BE332" i="11"/>
  <c r="BE335" i="11"/>
  <c r="BE360" i="11"/>
  <c r="BE365" i="11"/>
  <c r="BE382" i="11"/>
  <c r="BE136" i="11"/>
  <c r="BE167" i="11"/>
  <c r="BE170" i="11"/>
  <c r="BE200" i="11"/>
  <c r="BE211" i="11"/>
  <c r="BE222" i="11"/>
  <c r="BE236" i="11"/>
  <c r="BE253" i="11"/>
  <c r="BE282" i="11"/>
  <c r="BE297" i="11"/>
  <c r="BE344" i="11"/>
  <c r="BE349" i="11"/>
  <c r="BE363" i="11"/>
  <c r="BE370" i="11"/>
  <c r="BE377" i="11"/>
  <c r="BE386" i="11"/>
  <c r="BE388" i="11"/>
  <c r="BE132" i="10"/>
  <c r="BE136" i="10"/>
  <c r="E85" i="10"/>
  <c r="J120" i="10"/>
  <c r="BE141" i="10"/>
  <c r="BE148" i="10"/>
  <c r="BE149" i="10"/>
  <c r="BE153" i="10"/>
  <c r="J118" i="10"/>
  <c r="BE135" i="10"/>
  <c r="BE138" i="10"/>
  <c r="BE140" i="10"/>
  <c r="BE144" i="10"/>
  <c r="F120" i="10"/>
  <c r="BE134" i="10"/>
  <c r="F121" i="10"/>
  <c r="BE129" i="10"/>
  <c r="BE133" i="10"/>
  <c r="BE142" i="10"/>
  <c r="BE128" i="10"/>
  <c r="BE152" i="10"/>
  <c r="BE126" i="10"/>
  <c r="BE145" i="10"/>
  <c r="J94" i="10"/>
  <c r="BE127" i="10"/>
  <c r="BE131" i="10"/>
  <c r="BE139" i="10"/>
  <c r="BE147" i="10"/>
  <c r="BE130" i="10"/>
  <c r="BE156" i="10"/>
  <c r="BE143" i="10"/>
  <c r="BE151" i="10"/>
  <c r="BE154" i="10"/>
  <c r="BE155" i="10"/>
  <c r="J93" i="9"/>
  <c r="BE139" i="9"/>
  <c r="BE153" i="9"/>
  <c r="BE130" i="9"/>
  <c r="BE175" i="9"/>
  <c r="J96" i="9"/>
  <c r="BE132" i="9"/>
  <c r="BE138" i="9"/>
  <c r="BE166" i="9"/>
  <c r="BE152" i="9"/>
  <c r="BE159" i="9"/>
  <c r="BE165" i="9"/>
  <c r="BE172" i="9"/>
  <c r="BE178" i="9"/>
  <c r="BE183" i="9"/>
  <c r="BE129" i="9"/>
  <c r="BE137" i="9"/>
  <c r="BE142" i="9"/>
  <c r="BE151" i="9"/>
  <c r="BE154" i="9"/>
  <c r="BE160" i="9"/>
  <c r="BE167" i="9"/>
  <c r="BE185" i="9"/>
  <c r="F95" i="9"/>
  <c r="J123" i="9"/>
  <c r="BE134" i="9"/>
  <c r="BE141" i="9"/>
  <c r="BE147" i="9"/>
  <c r="BE155" i="9"/>
  <c r="BE158" i="9"/>
  <c r="BE163" i="9"/>
  <c r="BE135" i="9"/>
  <c r="BE146" i="9"/>
  <c r="BE157" i="9"/>
  <c r="BE164" i="9"/>
  <c r="BE170" i="9"/>
  <c r="BE173" i="9"/>
  <c r="BE174" i="9"/>
  <c r="BE176" i="9"/>
  <c r="BE179" i="9"/>
  <c r="BE182" i="9"/>
  <c r="F124" i="9"/>
  <c r="BE131" i="9"/>
  <c r="BE140" i="9"/>
  <c r="BE145" i="9"/>
  <c r="BE148" i="9"/>
  <c r="BE149" i="9"/>
  <c r="BE150" i="9"/>
  <c r="BE156" i="9"/>
  <c r="BE161" i="9"/>
  <c r="BE162" i="9"/>
  <c r="BE169" i="9"/>
  <c r="BE181" i="9"/>
  <c r="E85" i="9"/>
  <c r="BE133" i="9"/>
  <c r="BE143" i="9"/>
  <c r="BE177" i="9"/>
  <c r="BE184" i="9"/>
  <c r="BE136" i="9"/>
  <c r="BE144" i="9"/>
  <c r="BE171" i="9"/>
  <c r="E85" i="8"/>
  <c r="BE129" i="8"/>
  <c r="BE138" i="8"/>
  <c r="BE131" i="8"/>
  <c r="BE139" i="8"/>
  <c r="F95" i="8"/>
  <c r="J122" i="8"/>
  <c r="BE135" i="8"/>
  <c r="BE140" i="8"/>
  <c r="J120" i="8"/>
  <c r="J123" i="8"/>
  <c r="BE134" i="8"/>
  <c r="BE136" i="8"/>
  <c r="F123" i="8"/>
  <c r="BE133" i="8"/>
  <c r="BE132" i="8"/>
  <c r="BE130" i="8"/>
  <c r="BE137" i="8"/>
  <c r="J95" i="7"/>
  <c r="F123" i="7"/>
  <c r="BE147" i="7"/>
  <c r="BE151" i="7"/>
  <c r="BE164" i="7"/>
  <c r="BE179" i="7"/>
  <c r="J93" i="7"/>
  <c r="J124" i="7"/>
  <c r="BE132" i="7"/>
  <c r="BE155" i="7"/>
  <c r="BE178" i="7"/>
  <c r="BE186" i="7"/>
  <c r="BE138" i="7"/>
  <c r="BE142" i="7"/>
  <c r="BE162" i="7"/>
  <c r="BE165" i="7"/>
  <c r="BE171" i="7"/>
  <c r="BE133" i="7"/>
  <c r="BE144" i="7"/>
  <c r="BE149" i="7"/>
  <c r="BE153" i="7"/>
  <c r="BE185" i="7"/>
  <c r="BE187" i="7"/>
  <c r="F96" i="7"/>
  <c r="BE131" i="7"/>
  <c r="BE140" i="7"/>
  <c r="BE152" i="7"/>
  <c r="BE160" i="7"/>
  <c r="BE176" i="7"/>
  <c r="BE180" i="7"/>
  <c r="BE135" i="7"/>
  <c r="BE143" i="7"/>
  <c r="BE169" i="7"/>
  <c r="BE136" i="7"/>
  <c r="BE150" i="7"/>
  <c r="BE158" i="7"/>
  <c r="BE168" i="7"/>
  <c r="BE172" i="7"/>
  <c r="BE181" i="7"/>
  <c r="E113" i="7"/>
  <c r="BE129" i="7"/>
  <c r="BE145" i="7"/>
  <c r="BE148" i="7"/>
  <c r="BE157" i="7"/>
  <c r="BE163" i="7"/>
  <c r="BE174" i="7"/>
  <c r="BE141" i="7"/>
  <c r="BE167" i="7"/>
  <c r="BE170" i="7"/>
  <c r="BE177" i="7"/>
  <c r="BE184" i="7"/>
  <c r="BE130" i="7"/>
  <c r="BE139" i="7"/>
  <c r="BE154" i="7"/>
  <c r="BE166" i="7"/>
  <c r="BE175" i="7"/>
  <c r="BE183" i="7"/>
  <c r="BE134" i="7"/>
  <c r="BE137" i="7"/>
  <c r="BE146" i="7"/>
  <c r="BE159" i="7"/>
  <c r="BE161" i="7"/>
  <c r="BE173" i="7"/>
  <c r="BE149" i="6"/>
  <c r="BE155" i="6"/>
  <c r="BE156" i="6"/>
  <c r="BE162" i="6"/>
  <c r="BE171" i="6"/>
  <c r="BE177" i="6"/>
  <c r="BE210" i="6"/>
  <c r="BE217" i="6"/>
  <c r="BE224" i="6"/>
  <c r="BE233" i="6"/>
  <c r="BE247" i="6"/>
  <c r="BE249" i="6"/>
  <c r="BE154" i="6"/>
  <c r="BE160" i="6"/>
  <c r="BE184" i="6"/>
  <c r="BE209" i="6"/>
  <c r="BE223" i="6"/>
  <c r="BE234" i="6"/>
  <c r="BE238" i="6"/>
  <c r="BE245" i="6"/>
  <c r="BE250" i="6"/>
  <c r="BE254" i="6"/>
  <c r="BE255" i="6"/>
  <c r="BE256" i="6"/>
  <c r="E117" i="6"/>
  <c r="BE141" i="6"/>
  <c r="BE166" i="6"/>
  <c r="BE182" i="6"/>
  <c r="BE186" i="6"/>
  <c r="BE194" i="6"/>
  <c r="BE204" i="6"/>
  <c r="BE213" i="6"/>
  <c r="BE229" i="6"/>
  <c r="BE235" i="6"/>
  <c r="BE237" i="6"/>
  <c r="BE239" i="6"/>
  <c r="J91" i="6"/>
  <c r="BE137" i="6"/>
  <c r="BE145" i="6"/>
  <c r="BE163" i="6"/>
  <c r="BE203" i="6"/>
  <c r="BE207" i="6"/>
  <c r="BE135" i="6"/>
  <c r="BE138" i="6"/>
  <c r="BE157" i="6"/>
  <c r="BE165" i="6"/>
  <c r="BE172" i="6"/>
  <c r="BE191" i="6"/>
  <c r="BE201" i="6"/>
  <c r="BE222" i="6"/>
  <c r="BE242" i="6"/>
  <c r="BE153" i="6"/>
  <c r="BE158" i="6"/>
  <c r="BE174" i="6"/>
  <c r="BE176" i="6"/>
  <c r="BE178" i="6"/>
  <c r="BE190" i="6"/>
  <c r="BE200" i="6"/>
  <c r="BE221" i="6"/>
  <c r="BE228" i="6"/>
  <c r="BE231" i="6"/>
  <c r="BE143" i="6"/>
  <c r="BE148" i="6"/>
  <c r="BE170" i="6"/>
  <c r="BE175" i="6"/>
  <c r="BE189" i="6"/>
  <c r="BE197" i="6"/>
  <c r="BE211" i="6"/>
  <c r="BE214" i="6"/>
  <c r="BE218" i="6"/>
  <c r="BE227" i="6"/>
  <c r="BE232" i="6"/>
  <c r="BE236" i="6"/>
  <c r="BE136" i="6"/>
  <c r="BE146" i="6"/>
  <c r="BE152" i="6"/>
  <c r="BE159" i="6"/>
  <c r="BE164" i="6"/>
  <c r="BE183" i="6"/>
  <c r="BE192" i="6"/>
  <c r="BE196" i="6"/>
  <c r="BE202" i="6"/>
  <c r="BE216" i="6"/>
  <c r="BE252" i="6"/>
  <c r="BE253" i="6"/>
  <c r="BE257" i="6"/>
  <c r="BE132" i="6"/>
  <c r="BE140" i="6"/>
  <c r="BE142" i="6"/>
  <c r="BE147" i="6"/>
  <c r="BE173" i="6"/>
  <c r="BE180" i="6"/>
  <c r="BE188" i="6"/>
  <c r="BE219" i="6"/>
  <c r="BE168" i="6"/>
  <c r="BE187" i="6"/>
  <c r="BE205" i="6"/>
  <c r="BE215" i="6"/>
  <c r="BE225" i="6"/>
  <c r="BE230" i="6"/>
  <c r="BE241" i="6"/>
  <c r="BE144" i="6"/>
  <c r="BE151" i="6"/>
  <c r="BE167" i="6"/>
  <c r="BE181" i="6"/>
  <c r="BE193" i="6"/>
  <c r="BE198" i="6"/>
  <c r="BE208" i="6"/>
  <c r="BE212" i="6"/>
  <c r="BE226" i="6"/>
  <c r="BE240" i="6"/>
  <c r="BE139" i="6"/>
  <c r="BE150" i="6"/>
  <c r="BE161" i="6"/>
  <c r="BE169" i="6"/>
  <c r="BE179" i="6"/>
  <c r="BE185" i="6"/>
  <c r="BE195" i="6"/>
  <c r="BE199" i="6"/>
  <c r="BE206" i="6"/>
  <c r="BE220" i="6"/>
  <c r="BE148" i="5"/>
  <c r="BE146" i="5"/>
  <c r="E85" i="5"/>
  <c r="BE131" i="5"/>
  <c r="BE144" i="5"/>
  <c r="J91" i="5"/>
  <c r="BE138" i="5"/>
  <c r="BE149" i="5"/>
  <c r="BE160" i="5"/>
  <c r="BE164" i="5"/>
  <c r="BE165" i="5"/>
  <c r="BE137" i="5"/>
  <c r="BE147" i="5"/>
  <c r="BE151" i="5"/>
  <c r="BE163" i="5"/>
  <c r="BE140" i="5"/>
  <c r="BE145" i="5"/>
  <c r="BE158" i="5"/>
  <c r="BE157" i="5"/>
  <c r="BE162" i="5"/>
  <c r="BE143" i="5"/>
  <c r="BE154" i="5"/>
  <c r="BE159" i="5"/>
  <c r="BE130" i="5"/>
  <c r="BE152" i="5"/>
  <c r="BE155" i="5"/>
  <c r="BE166" i="5"/>
  <c r="BE167" i="5"/>
  <c r="BE168" i="5"/>
  <c r="BE133" i="5"/>
  <c r="BE141" i="5"/>
  <c r="BE150" i="5"/>
  <c r="BE156" i="5"/>
  <c r="BE161" i="5"/>
  <c r="BE136" i="5"/>
  <c r="BE139" i="5"/>
  <c r="BE142" i="5"/>
  <c r="BE153" i="5"/>
  <c r="J91" i="4"/>
  <c r="BE130" i="4"/>
  <c r="BE134" i="4"/>
  <c r="BE133" i="4"/>
  <c r="BE128" i="4"/>
  <c r="E113" i="4"/>
  <c r="BE129" i="4"/>
  <c r="BE136" i="4"/>
  <c r="BE138" i="4"/>
  <c r="J122" i="4"/>
  <c r="F94" i="4"/>
  <c r="BE131" i="4"/>
  <c r="J134" i="3"/>
  <c r="BE145" i="3"/>
  <c r="BE175" i="3"/>
  <c r="BE182" i="3"/>
  <c r="BE222" i="3"/>
  <c r="BE285" i="3"/>
  <c r="BE316" i="3"/>
  <c r="BE410" i="3"/>
  <c r="BE420" i="3"/>
  <c r="BE422" i="3"/>
  <c r="BE431" i="3"/>
  <c r="BE442" i="3"/>
  <c r="BE456" i="3"/>
  <c r="BE472" i="3"/>
  <c r="BE476" i="3"/>
  <c r="BE485" i="3"/>
  <c r="BE492" i="3"/>
  <c r="BE529" i="3"/>
  <c r="BE225" i="3"/>
  <c r="BE240" i="3"/>
  <c r="BE325" i="3"/>
  <c r="BE380" i="3"/>
  <c r="BE392" i="3"/>
  <c r="BE489" i="3"/>
  <c r="BE510" i="3"/>
  <c r="BE545" i="3"/>
  <c r="BE548" i="3"/>
  <c r="BE549" i="3"/>
  <c r="BE552" i="3"/>
  <c r="BE569" i="3"/>
  <c r="BE572" i="3"/>
  <c r="BE540" i="3"/>
  <c r="BE555" i="3"/>
  <c r="BE557" i="3"/>
  <c r="BE559" i="3"/>
  <c r="BE143" i="3"/>
  <c r="BE160" i="3"/>
  <c r="BE163" i="3"/>
  <c r="BE262" i="3"/>
  <c r="BE274" i="3"/>
  <c r="BE279" i="3"/>
  <c r="BE309" i="3"/>
  <c r="BE320" i="3"/>
  <c r="BE362" i="3"/>
  <c r="BE376" i="3"/>
  <c r="BE462" i="3"/>
  <c r="BE470" i="3"/>
  <c r="BE474" i="3"/>
  <c r="BE491" i="3"/>
  <c r="BE517" i="3"/>
  <c r="BE532" i="3"/>
  <c r="BE537" i="3"/>
  <c r="BE554" i="3"/>
  <c r="BE571" i="3"/>
  <c r="BE575" i="3"/>
  <c r="BE578" i="3"/>
  <c r="J137" i="3"/>
  <c r="BE149" i="3"/>
  <c r="BE188" i="3"/>
  <c r="BE198" i="3"/>
  <c r="BE220" i="3"/>
  <c r="BE221" i="3"/>
  <c r="BE278" i="3"/>
  <c r="BE302" i="3"/>
  <c r="BE311" i="3"/>
  <c r="BE367" i="3"/>
  <c r="BE378" i="3"/>
  <c r="BE382" i="3"/>
  <c r="BE425" i="3"/>
  <c r="BE450" i="3"/>
  <c r="BE478" i="3"/>
  <c r="BE512" i="3"/>
  <c r="BE526" i="3"/>
  <c r="BE531" i="3"/>
  <c r="BE551" i="3"/>
  <c r="BE558" i="3"/>
  <c r="BE560" i="3"/>
  <c r="BE574" i="3"/>
  <c r="BE576" i="3"/>
  <c r="BE583" i="3"/>
  <c r="BE231" i="3"/>
  <c r="BE246" i="3"/>
  <c r="BE270" i="3"/>
  <c r="BE281" i="3"/>
  <c r="BE308" i="3"/>
  <c r="BE317" i="3"/>
  <c r="BE327" i="3"/>
  <c r="BE352" i="3"/>
  <c r="BE364" i="3"/>
  <c r="BE384" i="3"/>
  <c r="BE509" i="3"/>
  <c r="BE525" i="3"/>
  <c r="BE169" i="3"/>
  <c r="BE287" i="3"/>
  <c r="BE346" i="3"/>
  <c r="BE396" i="3"/>
  <c r="BE435" i="3"/>
  <c r="BE497" i="3"/>
  <c r="BE515" i="3"/>
  <c r="BE530" i="3"/>
  <c r="BE543" i="3"/>
  <c r="BE161" i="3"/>
  <c r="BE171" i="3"/>
  <c r="BE227" i="3"/>
  <c r="BE267" i="3"/>
  <c r="BE276" i="3"/>
  <c r="BE296" i="3"/>
  <c r="BE321" i="3"/>
  <c r="BE350" i="3"/>
  <c r="BE368" i="3"/>
  <c r="BE386" i="3"/>
  <c r="BE438" i="3"/>
  <c r="BE446" i="3"/>
  <c r="BE454" i="3"/>
  <c r="BE468" i="3"/>
  <c r="BE479" i="3"/>
  <c r="BE518" i="3"/>
  <c r="BE524" i="3"/>
  <c r="BE535" i="3"/>
  <c r="BE191" i="3"/>
  <c r="BE209" i="3"/>
  <c r="BE224" i="3"/>
  <c r="BE313" i="3"/>
  <c r="BE356" i="3"/>
  <c r="BE369" i="3"/>
  <c r="BE373" i="3"/>
  <c r="BE406" i="3"/>
  <c r="BE416" i="3"/>
  <c r="BE427" i="3"/>
  <c r="BE433" i="3"/>
  <c r="BE439" i="3"/>
  <c r="BE448" i="3"/>
  <c r="BE464" i="3"/>
  <c r="BE487" i="3"/>
  <c r="BE494" i="3"/>
  <c r="BE173" i="3"/>
  <c r="BE213" i="3"/>
  <c r="BE250" i="3"/>
  <c r="BE272" i="3"/>
  <c r="BE283" i="3"/>
  <c r="BE340" i="3"/>
  <c r="BE371" i="3"/>
  <c r="BE400" i="3"/>
  <c r="BE404" i="3"/>
  <c r="BE412" i="3"/>
  <c r="BE437" i="3"/>
  <c r="BE496" i="3"/>
  <c r="BE147" i="3"/>
  <c r="BE164" i="3"/>
  <c r="BE189" i="3"/>
  <c r="BE228" i="3"/>
  <c r="BE235" i="3"/>
  <c r="BE242" i="3"/>
  <c r="BE288" i="3"/>
  <c r="BE323" i="3"/>
  <c r="BE329" i="3"/>
  <c r="BE354" i="3"/>
  <c r="BE360" i="3"/>
  <c r="BE398" i="3"/>
  <c r="BE402" i="3"/>
  <c r="BE414" i="3"/>
  <c r="BE418" i="3"/>
  <c r="BE423" i="3"/>
  <c r="BE429" i="3"/>
  <c r="BE441" i="3"/>
  <c r="BE444" i="3"/>
  <c r="BE458" i="3"/>
  <c r="BE483" i="3"/>
  <c r="BE513" i="3"/>
  <c r="BE520" i="3"/>
  <c r="BE527" i="3"/>
  <c r="BE534" i="3"/>
  <c r="BE538" i="3"/>
  <c r="BE541" i="3"/>
  <c r="E85" i="3"/>
  <c r="F92" i="3"/>
  <c r="BE158" i="3"/>
  <c r="BE205" i="3"/>
  <c r="BE206" i="3"/>
  <c r="BE223" i="3"/>
  <c r="BE229" i="3"/>
  <c r="BE328" i="3"/>
  <c r="BE344" i="3"/>
  <c r="BE388" i="3"/>
  <c r="BE390" i="3"/>
  <c r="BE394" i="3"/>
  <c r="BE408" i="3"/>
  <c r="BE452" i="3"/>
  <c r="BE460" i="3"/>
  <c r="BE466" i="3"/>
  <c r="BE481" i="3"/>
  <c r="BE522" i="3"/>
  <c r="BE542" i="3"/>
  <c r="BE547" i="3"/>
  <c r="E126" i="2"/>
  <c r="J133" i="2"/>
  <c r="BF139" i="2"/>
  <c r="BF156" i="2"/>
  <c r="BF164" i="2"/>
  <c r="BF168" i="2"/>
  <c r="BF171" i="2"/>
  <c r="BF177" i="2"/>
  <c r="BF188" i="2"/>
  <c r="BF213" i="2"/>
  <c r="BF214" i="2"/>
  <c r="BF227" i="2"/>
  <c r="BF233" i="2"/>
  <c r="BF244" i="2"/>
  <c r="BF249" i="2"/>
  <c r="BF252" i="2"/>
  <c r="BF258" i="2"/>
  <c r="BF263" i="2"/>
  <c r="BF269" i="2"/>
  <c r="BF271" i="2"/>
  <c r="BF283" i="2"/>
  <c r="BF295" i="2"/>
  <c r="BF298" i="2"/>
  <c r="BF300" i="2"/>
  <c r="BF301" i="2"/>
  <c r="BF306" i="2"/>
  <c r="BF309" i="2"/>
  <c r="BF316" i="2"/>
  <c r="BF361" i="2"/>
  <c r="BF389" i="2"/>
  <c r="BF394" i="2"/>
  <c r="BF396" i="2"/>
  <c r="BF401" i="2"/>
  <c r="BF416" i="2"/>
  <c r="BF419" i="2"/>
  <c r="J89" i="2"/>
  <c r="BF147" i="2"/>
  <c r="BF154" i="2"/>
  <c r="BF179" i="2"/>
  <c r="BF208" i="2"/>
  <c r="BF210" i="2"/>
  <c r="BF219" i="2"/>
  <c r="BF222" i="2"/>
  <c r="BF251" i="2"/>
  <c r="BF267" i="2"/>
  <c r="BF276" i="2"/>
  <c r="BF282" i="2"/>
  <c r="BF285" i="2"/>
  <c r="BF286" i="2"/>
  <c r="BF289" i="2"/>
  <c r="BF303" i="2"/>
  <c r="BF305" i="2"/>
  <c r="BF311" i="2"/>
  <c r="BF359" i="2"/>
  <c r="BF365" i="2"/>
  <c r="BF439" i="2"/>
  <c r="BF441" i="2"/>
  <c r="BF443" i="2"/>
  <c r="BF444" i="2"/>
  <c r="BF446" i="2"/>
  <c r="F92" i="2"/>
  <c r="BF142" i="2"/>
  <c r="BF183" i="2"/>
  <c r="BF186" i="2"/>
  <c r="BF212" i="2"/>
  <c r="BF215" i="2"/>
  <c r="BF218" i="2"/>
  <c r="BF220" i="2"/>
  <c r="BF225" i="2"/>
  <c r="BF232" i="2"/>
  <c r="BF239" i="2"/>
  <c r="BF259" i="2"/>
  <c r="BF261" i="2"/>
  <c r="BF265" i="2"/>
  <c r="BF288" i="2"/>
  <c r="BF293" i="2"/>
  <c r="BF296" i="2"/>
  <c r="BF312" i="2"/>
  <c r="BF315" i="2"/>
  <c r="BF357" i="2"/>
  <c r="BF360" i="2"/>
  <c r="BF379" i="2"/>
  <c r="BF380" i="2"/>
  <c r="BF381" i="2"/>
  <c r="BF382" i="2"/>
  <c r="BF388" i="2"/>
  <c r="BF397" i="2"/>
  <c r="BF399" i="2"/>
  <c r="BF407" i="2"/>
  <c r="BF408" i="2"/>
  <c r="BF418" i="2"/>
  <c r="BF433" i="2"/>
  <c r="BF438" i="2"/>
  <c r="BF141" i="2"/>
  <c r="BF144" i="2"/>
  <c r="BF146" i="2"/>
  <c r="BF152" i="2"/>
  <c r="BF159" i="2"/>
  <c r="BF166" i="2"/>
  <c r="BF175" i="2"/>
  <c r="BF181" i="2"/>
  <c r="BF182" i="2"/>
  <c r="BF184" i="2"/>
  <c r="BF209" i="2"/>
  <c r="BF216" i="2"/>
  <c r="BF255" i="2"/>
  <c r="BF308" i="2"/>
  <c r="BF313" i="2"/>
  <c r="BF358" i="2"/>
  <c r="BF370" i="2"/>
  <c r="BF371" i="2"/>
  <c r="BF374" i="2"/>
  <c r="BF375" i="2"/>
  <c r="BF458" i="2"/>
  <c r="BF165" i="2"/>
  <c r="BF206" i="2"/>
  <c r="BF217" i="2"/>
  <c r="BF223" i="2"/>
  <c r="BF250" i="2"/>
  <c r="BF253" i="2"/>
  <c r="BF273" i="2"/>
  <c r="BF280" i="2"/>
  <c r="BF290" i="2"/>
  <c r="BF292" i="2"/>
  <c r="BF362" i="2"/>
  <c r="BF363" i="2"/>
  <c r="BF364" i="2"/>
  <c r="BF377" i="2"/>
  <c r="BF386" i="2"/>
  <c r="BF387" i="2"/>
  <c r="BF403" i="2"/>
  <c r="BF409" i="2"/>
  <c r="BF411" i="2"/>
  <c r="BF415" i="2"/>
  <c r="BF421" i="2"/>
  <c r="BF422" i="2"/>
  <c r="BF424" i="2"/>
  <c r="BF428" i="2"/>
  <c r="BF435" i="2"/>
  <c r="BF436" i="2"/>
  <c r="F34" i="3"/>
  <c r="F37" i="11"/>
  <c r="F38" i="16"/>
  <c r="F35" i="18"/>
  <c r="BE115" i="20" s="1"/>
  <c r="BB115" i="1"/>
  <c r="F37" i="3"/>
  <c r="J38" i="12"/>
  <c r="J34" i="15"/>
  <c r="F34" i="18"/>
  <c r="F38" i="4"/>
  <c r="J36" i="5"/>
  <c r="AZ99" i="20" s="1"/>
  <c r="F38" i="7"/>
  <c r="J38" i="7"/>
  <c r="F40" i="7"/>
  <c r="F39" i="9"/>
  <c r="J36" i="11"/>
  <c r="F37" i="17"/>
  <c r="BG114" i="20" s="1"/>
  <c r="J34" i="19"/>
  <c r="F39" i="4"/>
  <c r="F36" i="6"/>
  <c r="F41" i="7"/>
  <c r="F41" i="9"/>
  <c r="F41" i="12"/>
  <c r="BG108" i="20" s="1"/>
  <c r="F38" i="14"/>
  <c r="F34" i="15"/>
  <c r="J34" i="17"/>
  <c r="F37" i="19"/>
  <c r="J36" i="4"/>
  <c r="F37" i="5"/>
  <c r="BE99" i="20" s="1"/>
  <c r="BB99" i="1"/>
  <c r="F39" i="6"/>
  <c r="F39" i="8"/>
  <c r="J38" i="9"/>
  <c r="F36" i="11"/>
  <c r="J36" i="16"/>
  <c r="F36" i="19"/>
  <c r="BF116" i="20" s="1"/>
  <c r="AS96" i="1"/>
  <c r="AS94" i="1" s="1"/>
  <c r="F36" i="5"/>
  <c r="J36" i="6"/>
  <c r="F39" i="7"/>
  <c r="F36" i="10"/>
  <c r="F39" i="10"/>
  <c r="BG105" i="20" s="1"/>
  <c r="F39" i="13"/>
  <c r="J38" i="13"/>
  <c r="F37" i="14"/>
  <c r="F37" i="15"/>
  <c r="F35" i="17"/>
  <c r="F37" i="4"/>
  <c r="BE98" i="20" s="1"/>
  <c r="F38" i="5"/>
  <c r="F37" i="6"/>
  <c r="F40" i="8"/>
  <c r="J38" i="8"/>
  <c r="F37" i="10"/>
  <c r="F38" i="10"/>
  <c r="BF105" i="20" s="1"/>
  <c r="F40" i="13"/>
  <c r="F41" i="13"/>
  <c r="F38" i="13"/>
  <c r="F39" i="14"/>
  <c r="F35" i="15"/>
  <c r="F36" i="17"/>
  <c r="BF114" i="20" s="1"/>
  <c r="F38" i="8"/>
  <c r="F40" i="9"/>
  <c r="F38" i="11"/>
  <c r="F34" i="17"/>
  <c r="F35" i="19"/>
  <c r="F36" i="4"/>
  <c r="BD98" i="20" s="1"/>
  <c r="F39" i="5"/>
  <c r="F38" i="6"/>
  <c r="F41" i="8"/>
  <c r="F38" i="9"/>
  <c r="J36" i="10"/>
  <c r="F39" i="11"/>
  <c r="BG106" i="20" s="1"/>
  <c r="F37" i="16"/>
  <c r="F36" i="18"/>
  <c r="F36" i="3"/>
  <c r="F38" i="12"/>
  <c r="J36" i="14"/>
  <c r="F36" i="16"/>
  <c r="BD113" i="20" s="1"/>
  <c r="F37" i="18"/>
  <c r="J34" i="3"/>
  <c r="F40" i="12"/>
  <c r="F36" i="14"/>
  <c r="F39" i="16"/>
  <c r="F34" i="19"/>
  <c r="BD116" i="20" s="1"/>
  <c r="F35" i="3"/>
  <c r="F39" i="12"/>
  <c r="F36" i="15"/>
  <c r="J34" i="18"/>
  <c r="BB98" i="1" l="1"/>
  <c r="BA98" i="1"/>
  <c r="BC116" i="1"/>
  <c r="BD115" i="1"/>
  <c r="BG115" i="20"/>
  <c r="BC115" i="1"/>
  <c r="BF115" i="20"/>
  <c r="BA115" i="1"/>
  <c r="BD115" i="20"/>
  <c r="AW115" i="1"/>
  <c r="AZ115" i="20"/>
  <c r="BA110" i="1"/>
  <c r="BD110" i="20"/>
  <c r="BD110" i="1"/>
  <c r="BG110" i="20"/>
  <c r="BC110" i="1"/>
  <c r="BF110" i="20"/>
  <c r="AW110" i="1"/>
  <c r="AZ110" i="20"/>
  <c r="BB110" i="1"/>
  <c r="BE110" i="20"/>
  <c r="J102" i="7"/>
  <c r="AR102" i="20"/>
  <c r="J103" i="7"/>
  <c r="AT102" i="20"/>
  <c r="BC98" i="1"/>
  <c r="BF98" i="20"/>
  <c r="BD98" i="1"/>
  <c r="BG98" i="20"/>
  <c r="AW98" i="1"/>
  <c r="AZ98" i="20"/>
  <c r="P205" i="17"/>
  <c r="P231" i="15"/>
  <c r="BA95" i="1"/>
  <c r="R174" i="16"/>
  <c r="R129" i="16" s="1"/>
  <c r="R129" i="13"/>
  <c r="R128" i="13" s="1"/>
  <c r="P129" i="13"/>
  <c r="P128" i="13" s="1"/>
  <c r="R243" i="6"/>
  <c r="BD116" i="1"/>
  <c r="BG116" i="20"/>
  <c r="BB116" i="1"/>
  <c r="BE116" i="20"/>
  <c r="AW116" i="1"/>
  <c r="AZ116" i="20"/>
  <c r="BA116" i="1"/>
  <c r="AW114" i="1"/>
  <c r="AZ114" i="20"/>
  <c r="BA114" i="1"/>
  <c r="BD114" i="20"/>
  <c r="BD114" i="1"/>
  <c r="BC114" i="1"/>
  <c r="T205" i="17"/>
  <c r="BB114" i="1"/>
  <c r="BE114" i="20"/>
  <c r="BA113" i="1"/>
  <c r="BD113" i="1"/>
  <c r="BG113" i="20"/>
  <c r="BC113" i="1"/>
  <c r="BF113" i="20"/>
  <c r="BB113" i="1"/>
  <c r="BE113" i="20"/>
  <c r="AW113" i="1"/>
  <c r="AZ113" i="20"/>
  <c r="BK132" i="15"/>
  <c r="J132" i="15" s="1"/>
  <c r="J97" i="15" s="1"/>
  <c r="BA112" i="1"/>
  <c r="BD112" i="20"/>
  <c r="BD111" i="20" s="1"/>
  <c r="AZ111" i="20" s="1"/>
  <c r="BB112" i="1"/>
  <c r="BE112" i="20"/>
  <c r="BD112" i="1"/>
  <c r="BD111" i="1" s="1"/>
  <c r="BG112" i="20"/>
  <c r="BC112" i="1"/>
  <c r="BF112" i="20"/>
  <c r="AW112" i="1"/>
  <c r="AZ112" i="20"/>
  <c r="BC105" i="1"/>
  <c r="BD105" i="1"/>
  <c r="BD106" i="1"/>
  <c r="BA109" i="1"/>
  <c r="BD109" i="20"/>
  <c r="BD109" i="1"/>
  <c r="BG109" i="20"/>
  <c r="BG107" i="20" s="1"/>
  <c r="AW109" i="1"/>
  <c r="AZ109" i="20"/>
  <c r="BB109" i="1"/>
  <c r="BE109" i="20"/>
  <c r="BC109" i="1"/>
  <c r="BF109" i="20"/>
  <c r="AW108" i="1"/>
  <c r="AZ108" i="20"/>
  <c r="BC108" i="1"/>
  <c r="BF108" i="20"/>
  <c r="BB108" i="1"/>
  <c r="BE108" i="20"/>
  <c r="BA108" i="1"/>
  <c r="BD108" i="20"/>
  <c r="BD108" i="1"/>
  <c r="BA106" i="1"/>
  <c r="BD106" i="20"/>
  <c r="T134" i="11"/>
  <c r="AW106" i="1"/>
  <c r="AZ106" i="20"/>
  <c r="BB106" i="1"/>
  <c r="BE106" i="20"/>
  <c r="BC106" i="1"/>
  <c r="BF106" i="20"/>
  <c r="BB105" i="1"/>
  <c r="BE105" i="20"/>
  <c r="BA105" i="1"/>
  <c r="BD105" i="20"/>
  <c r="AW105" i="1"/>
  <c r="AZ105" i="20"/>
  <c r="R124" i="10"/>
  <c r="BK127" i="9"/>
  <c r="J127" i="9" s="1"/>
  <c r="R127" i="9"/>
  <c r="BC104" i="1"/>
  <c r="BF104" i="20"/>
  <c r="BA104" i="1"/>
  <c r="BD104" i="20"/>
  <c r="BB104" i="1"/>
  <c r="BE104" i="20"/>
  <c r="AW104" i="1"/>
  <c r="AZ104" i="20"/>
  <c r="BD104" i="1"/>
  <c r="BG104" i="20"/>
  <c r="BD103" i="1"/>
  <c r="BG103" i="20"/>
  <c r="BB103" i="1"/>
  <c r="BE103" i="20"/>
  <c r="AW103" i="1"/>
  <c r="AZ103" i="20"/>
  <c r="BA103" i="1"/>
  <c r="BD103" i="20"/>
  <c r="BC103" i="1"/>
  <c r="BF103" i="20"/>
  <c r="AW102" i="1"/>
  <c r="AZ102" i="20"/>
  <c r="BA102" i="1"/>
  <c r="BD102" i="20"/>
  <c r="BD102" i="1"/>
  <c r="BG102" i="20"/>
  <c r="BC102" i="1"/>
  <c r="BF102" i="20"/>
  <c r="BB102" i="1"/>
  <c r="BE102" i="20"/>
  <c r="BK243" i="6"/>
  <c r="J243" i="6" s="1"/>
  <c r="BA101" i="1"/>
  <c r="BD101" i="20"/>
  <c r="BD101" i="1"/>
  <c r="BG101" i="20"/>
  <c r="BB101" i="1"/>
  <c r="BE101" i="20"/>
  <c r="AW101" i="1"/>
  <c r="AZ101" i="20"/>
  <c r="BC101" i="1"/>
  <c r="BF101" i="20"/>
  <c r="BC99" i="1"/>
  <c r="BF99" i="20"/>
  <c r="BD99" i="1"/>
  <c r="BG99" i="20"/>
  <c r="BA99" i="1"/>
  <c r="BD99" i="20"/>
  <c r="AW99" i="1"/>
  <c r="R126" i="5"/>
  <c r="AT97" i="20"/>
  <c r="R141" i="3"/>
  <c r="AW97" i="1"/>
  <c r="AZ97" i="20"/>
  <c r="BD97" i="1"/>
  <c r="BG97" i="20"/>
  <c r="BB97" i="1"/>
  <c r="BE97" i="20"/>
  <c r="BA97" i="1"/>
  <c r="BD97" i="20"/>
  <c r="BC97" i="1"/>
  <c r="BF97" i="20"/>
  <c r="BD95" i="1"/>
  <c r="BB95" i="1"/>
  <c r="AW95" i="1"/>
  <c r="BC95" i="1"/>
  <c r="BK126" i="4"/>
  <c r="J126" i="4" s="1"/>
  <c r="J99" i="4" s="1"/>
  <c r="BK133" i="16"/>
  <c r="J133" i="16" s="1"/>
  <c r="J101" i="16" s="1"/>
  <c r="BK231" i="15"/>
  <c r="J231" i="15" s="1"/>
  <c r="J105" i="15" s="1"/>
  <c r="J133" i="15"/>
  <c r="J98" i="15" s="1"/>
  <c r="BC129" i="13"/>
  <c r="J129" i="13" s="1"/>
  <c r="J101" i="13" s="1"/>
  <c r="J128" i="9"/>
  <c r="J101" i="9" s="1"/>
  <c r="J128" i="8"/>
  <c r="J102" i="8" s="1"/>
  <c r="BK127" i="7"/>
  <c r="J127" i="7" s="1"/>
  <c r="J34" i="7" s="1"/>
  <c r="J134" i="6"/>
  <c r="J102" i="6" s="1"/>
  <c r="BK134" i="5"/>
  <c r="J134" i="5" s="1"/>
  <c r="J103" i="5" s="1"/>
  <c r="S137" i="2"/>
  <c r="P126" i="5"/>
  <c r="AX99" i="20" s="1"/>
  <c r="BK141" i="3"/>
  <c r="J141" i="3" s="1"/>
  <c r="J97" i="3" s="1"/>
  <c r="BK134" i="11"/>
  <c r="BK205" i="17"/>
  <c r="J205" i="17" s="1"/>
  <c r="J106" i="17" s="1"/>
  <c r="BK124" i="10"/>
  <c r="J124" i="10" s="1"/>
  <c r="J246" i="6"/>
  <c r="J105" i="6" s="1"/>
  <c r="BK257" i="11"/>
  <c r="J257" i="11" s="1"/>
  <c r="J107" i="11" s="1"/>
  <c r="T121" i="19"/>
  <c r="T123" i="14"/>
  <c r="BK123" i="14"/>
  <c r="J123" i="14" s="1"/>
  <c r="J32" i="14" s="1"/>
  <c r="T374" i="3"/>
  <c r="P243" i="6"/>
  <c r="P129" i="6" s="1"/>
  <c r="BK121" i="19"/>
  <c r="R257" i="11"/>
  <c r="P133" i="12"/>
  <c r="P132" i="12" s="1"/>
  <c r="S256" i="2"/>
  <c r="T257" i="11"/>
  <c r="R374" i="3"/>
  <c r="T129" i="6"/>
  <c r="Q137" i="2"/>
  <c r="BK133" i="12"/>
  <c r="J133" i="12" s="1"/>
  <c r="J101" i="12" s="1"/>
  <c r="P124" i="10"/>
  <c r="AX105" i="20" s="1"/>
  <c r="T231" i="15"/>
  <c r="T124" i="10"/>
  <c r="R131" i="17"/>
  <c r="R130" i="17" s="1"/>
  <c r="T133" i="12"/>
  <c r="T132" i="12" s="1"/>
  <c r="P257" i="11"/>
  <c r="P132" i="15"/>
  <c r="R133" i="12"/>
  <c r="R132" i="12" s="1"/>
  <c r="P129" i="16"/>
  <c r="AX113" i="20" s="1"/>
  <c r="AU113" i="1"/>
  <c r="P123" i="14"/>
  <c r="AU110" i="1" s="1"/>
  <c r="T126" i="5"/>
  <c r="R129" i="6"/>
  <c r="T129" i="13"/>
  <c r="T128" i="13" s="1"/>
  <c r="T127" i="9"/>
  <c r="T129" i="16"/>
  <c r="P374" i="3"/>
  <c r="R127" i="7"/>
  <c r="P127" i="9"/>
  <c r="AX104" i="20" s="1"/>
  <c r="AU104" i="1"/>
  <c r="U137" i="2"/>
  <c r="U256" i="2"/>
  <c r="T131" i="17"/>
  <c r="T130" i="17" s="1"/>
  <c r="P131" i="17"/>
  <c r="P130" i="17" s="1"/>
  <c r="BK131" i="17"/>
  <c r="BL256" i="2"/>
  <c r="J256" i="2" s="1"/>
  <c r="J105" i="2" s="1"/>
  <c r="T132" i="15"/>
  <c r="BK374" i="3"/>
  <c r="J374" i="3" s="1"/>
  <c r="J107" i="3" s="1"/>
  <c r="P121" i="19"/>
  <c r="R134" i="11"/>
  <c r="P141" i="3"/>
  <c r="T141" i="3"/>
  <c r="BL137" i="2"/>
  <c r="R231" i="15"/>
  <c r="P127" i="7"/>
  <c r="R132" i="15"/>
  <c r="R121" i="19"/>
  <c r="Q256" i="2"/>
  <c r="P134" i="11"/>
  <c r="P133" i="11" s="1"/>
  <c r="BK130" i="16"/>
  <c r="J130" i="16" s="1"/>
  <c r="J99" i="16" s="1"/>
  <c r="J122" i="19"/>
  <c r="BK126" i="18"/>
  <c r="J126" i="18" s="1"/>
  <c r="J99" i="18" s="1"/>
  <c r="BK174" i="16"/>
  <c r="J174" i="16" s="1"/>
  <c r="BK123" i="18"/>
  <c r="J123" i="18" s="1"/>
  <c r="J97" i="18" s="1"/>
  <c r="BK127" i="5"/>
  <c r="BK130" i="6"/>
  <c r="J130" i="6" s="1"/>
  <c r="J99" i="6" s="1"/>
  <c r="J127" i="8"/>
  <c r="J101" i="8" s="1"/>
  <c r="J35" i="4"/>
  <c r="AY98" i="20" s="1"/>
  <c r="AW98" i="20" s="1"/>
  <c r="F37" i="8"/>
  <c r="F35" i="10"/>
  <c r="F37" i="12"/>
  <c r="BC108" i="20" s="1"/>
  <c r="J33" i="17"/>
  <c r="AY114" i="20" s="1"/>
  <c r="J35" i="6"/>
  <c r="J37" i="13"/>
  <c r="J35" i="16"/>
  <c r="AY113" i="20" s="1"/>
  <c r="F35" i="4"/>
  <c r="BC98" i="20" s="1"/>
  <c r="J37" i="8"/>
  <c r="AY103" i="20" s="1"/>
  <c r="J37" i="9"/>
  <c r="F35" i="14"/>
  <c r="J33" i="15"/>
  <c r="F33" i="19"/>
  <c r="BC116" i="20" s="1"/>
  <c r="F35" i="5"/>
  <c r="BC99" i="20" s="1"/>
  <c r="J34" i="8"/>
  <c r="AG103" i="20" s="1"/>
  <c r="AN103" i="20" s="1"/>
  <c r="AG103" i="1"/>
  <c r="F35" i="11"/>
  <c r="BC106" i="20" s="1"/>
  <c r="F35" i="6"/>
  <c r="F37" i="13"/>
  <c r="BC109" i="20" s="1"/>
  <c r="F35" i="16"/>
  <c r="J37" i="7"/>
  <c r="J35" i="10"/>
  <c r="J37" i="12"/>
  <c r="F33" i="17"/>
  <c r="BC114" i="20" s="1"/>
  <c r="F33" i="2"/>
  <c r="F33" i="18"/>
  <c r="BC115" i="20" s="1"/>
  <c r="F37" i="7"/>
  <c r="J35" i="11"/>
  <c r="J33" i="2"/>
  <c r="J35" i="5"/>
  <c r="F37" i="9"/>
  <c r="J35" i="14"/>
  <c r="F33" i="15"/>
  <c r="F33" i="3"/>
  <c r="J33" i="19"/>
  <c r="AY116" i="20" s="1"/>
  <c r="J33" i="3"/>
  <c r="J33" i="18"/>
  <c r="AY115" i="20" s="1"/>
  <c r="AW115" i="20" s="1"/>
  <c r="J97" i="19" l="1"/>
  <c r="J121" i="19"/>
  <c r="J30" i="19" s="1"/>
  <c r="J39" i="19" s="1"/>
  <c r="AU116" i="1"/>
  <c r="AX116" i="20"/>
  <c r="BK133" i="11"/>
  <c r="J133" i="11" s="1"/>
  <c r="J98" i="11" s="1"/>
  <c r="AV98" i="1"/>
  <c r="AT98" i="1" s="1"/>
  <c r="AV115" i="1"/>
  <c r="AT115" i="1" s="1"/>
  <c r="AZ115" i="1"/>
  <c r="BK130" i="17"/>
  <c r="J130" i="17" s="1"/>
  <c r="J96" i="17" s="1"/>
  <c r="J103" i="16"/>
  <c r="AT113" i="20"/>
  <c r="AG110" i="1"/>
  <c r="AG110" i="20"/>
  <c r="AZ110" i="1"/>
  <c r="BC110" i="20"/>
  <c r="AV110" i="1"/>
  <c r="AT110" i="1" s="1"/>
  <c r="AY110" i="20"/>
  <c r="AW110" i="20" s="1"/>
  <c r="J100" i="9"/>
  <c r="AT104" i="20"/>
  <c r="J103" i="6"/>
  <c r="AT101" i="20"/>
  <c r="BK126" i="5"/>
  <c r="J126" i="5" s="1"/>
  <c r="J32" i="5" s="1"/>
  <c r="J41" i="5" s="1"/>
  <c r="AZ99" i="1"/>
  <c r="BK125" i="4"/>
  <c r="J125" i="4" s="1"/>
  <c r="J98" i="4" s="1"/>
  <c r="AZ98" i="1"/>
  <c r="AN110" i="1"/>
  <c r="AN103" i="1"/>
  <c r="AW103" i="20"/>
  <c r="BF111" i="20"/>
  <c r="BB111" i="20" s="1"/>
  <c r="P131" i="15"/>
  <c r="BA111" i="1"/>
  <c r="AW111" i="1" s="1"/>
  <c r="BG111" i="20"/>
  <c r="T131" i="15"/>
  <c r="AW114" i="20"/>
  <c r="AW113" i="20"/>
  <c r="BE111" i="20"/>
  <c r="BA111" i="20" s="1"/>
  <c r="AW116" i="20"/>
  <c r="BC111" i="1"/>
  <c r="AY111" i="1" s="1"/>
  <c r="BA107" i="1"/>
  <c r="AW107" i="1" s="1"/>
  <c r="BC107" i="1"/>
  <c r="AY107" i="1" s="1"/>
  <c r="AU109" i="1"/>
  <c r="AX109" i="20"/>
  <c r="BB111" i="1"/>
  <c r="AX111" i="1" s="1"/>
  <c r="BE107" i="20"/>
  <c r="BA107" i="20" s="1"/>
  <c r="BD107" i="1"/>
  <c r="AV116" i="1"/>
  <c r="AT116" i="1" s="1"/>
  <c r="AZ116" i="1"/>
  <c r="AU114" i="1"/>
  <c r="AX114" i="20"/>
  <c r="AV114" i="1"/>
  <c r="AT114" i="1" s="1"/>
  <c r="AZ114" i="1"/>
  <c r="AV113" i="1"/>
  <c r="AT113" i="1" s="1"/>
  <c r="AZ113" i="1"/>
  <c r="BC113" i="20"/>
  <c r="AV112" i="1"/>
  <c r="AT112" i="1" s="1"/>
  <c r="AY112" i="20"/>
  <c r="AW112" i="20" s="1"/>
  <c r="R131" i="15"/>
  <c r="AZ112" i="1"/>
  <c r="BC112" i="20"/>
  <c r="AU112" i="1"/>
  <c r="AU111" i="1" s="1"/>
  <c r="AX112" i="20"/>
  <c r="AX111" i="20" s="1"/>
  <c r="BB100" i="1"/>
  <c r="AX100" i="1" s="1"/>
  <c r="R133" i="11"/>
  <c r="T133" i="11"/>
  <c r="BB107" i="1"/>
  <c r="AX107" i="1" s="1"/>
  <c r="BD107" i="20"/>
  <c r="AZ107" i="20" s="1"/>
  <c r="AZ109" i="1"/>
  <c r="BC107" i="20"/>
  <c r="AY107" i="20" s="1"/>
  <c r="BF107" i="20"/>
  <c r="BB107" i="20" s="1"/>
  <c r="AV109" i="1"/>
  <c r="AT109" i="1" s="1"/>
  <c r="AY109" i="20"/>
  <c r="AW109" i="20" s="1"/>
  <c r="AZ108" i="1"/>
  <c r="AV108" i="1"/>
  <c r="AT108" i="1" s="1"/>
  <c r="AY108" i="20"/>
  <c r="AW108" i="20" s="1"/>
  <c r="AU108" i="1"/>
  <c r="AU107" i="1" s="1"/>
  <c r="AX108" i="20"/>
  <c r="AX107" i="20" s="1"/>
  <c r="AX106" i="20"/>
  <c r="AU106" i="1"/>
  <c r="AV106" i="1"/>
  <c r="AT106" i="1" s="1"/>
  <c r="AY106" i="20"/>
  <c r="AW106" i="20" s="1"/>
  <c r="AZ106" i="1"/>
  <c r="J98" i="10"/>
  <c r="J32" i="10"/>
  <c r="J41" i="10" s="1"/>
  <c r="AZ105" i="1"/>
  <c r="BC105" i="20"/>
  <c r="AV105" i="1"/>
  <c r="AT105" i="1" s="1"/>
  <c r="AY105" i="20"/>
  <c r="AW105" i="20" s="1"/>
  <c r="AU105" i="1"/>
  <c r="J34" i="9"/>
  <c r="AG104" i="20" s="1"/>
  <c r="AN104" i="20" s="1"/>
  <c r="AV104" i="1"/>
  <c r="AT104" i="1" s="1"/>
  <c r="AY104" i="20"/>
  <c r="AW104" i="20" s="1"/>
  <c r="AZ104" i="1"/>
  <c r="BC104" i="20"/>
  <c r="AV103" i="1"/>
  <c r="AT103" i="1" s="1"/>
  <c r="BG100" i="20"/>
  <c r="BG96" i="20" s="1"/>
  <c r="BD100" i="1"/>
  <c r="BD100" i="20"/>
  <c r="AZ100" i="20" s="1"/>
  <c r="AZ103" i="1"/>
  <c r="BC103" i="20"/>
  <c r="AU102" i="1"/>
  <c r="AX102" i="20"/>
  <c r="BF100" i="20"/>
  <c r="BB100" i="20" s="1"/>
  <c r="BE100" i="20"/>
  <c r="BA100" i="20" s="1"/>
  <c r="AG102" i="1"/>
  <c r="AG102" i="20"/>
  <c r="AN102" i="20" s="1"/>
  <c r="BA100" i="1"/>
  <c r="AW100" i="1" s="1"/>
  <c r="BC100" i="1"/>
  <c r="AY100" i="1" s="1"/>
  <c r="AV102" i="1"/>
  <c r="AT102" i="1" s="1"/>
  <c r="AY102" i="20"/>
  <c r="AW102" i="20" s="1"/>
  <c r="AZ102" i="1"/>
  <c r="BC102" i="20"/>
  <c r="AZ101" i="1"/>
  <c r="BC101" i="20"/>
  <c r="AU101" i="1"/>
  <c r="AX101" i="20"/>
  <c r="AV101" i="1"/>
  <c r="AT101" i="1" s="1"/>
  <c r="AY101" i="20"/>
  <c r="AW101" i="20" s="1"/>
  <c r="AG99" i="1"/>
  <c r="AG99" i="20"/>
  <c r="AV99" i="1"/>
  <c r="AT99" i="1" s="1"/>
  <c r="AY99" i="20"/>
  <c r="AW99" i="20" s="1"/>
  <c r="AU99" i="1"/>
  <c r="R140" i="3"/>
  <c r="P140" i="3"/>
  <c r="AX97" i="20" s="1"/>
  <c r="AV97" i="1"/>
  <c r="AT97" i="1" s="1"/>
  <c r="AY97" i="20"/>
  <c r="AW97" i="20" s="1"/>
  <c r="T140" i="3"/>
  <c r="AZ97" i="1"/>
  <c r="BC97" i="20"/>
  <c r="AZ95" i="1"/>
  <c r="BC95" i="20"/>
  <c r="AV95" i="1"/>
  <c r="AT95" i="1" s="1"/>
  <c r="AY95" i="20"/>
  <c r="AW95" i="20" s="1"/>
  <c r="S136" i="2"/>
  <c r="BK131" i="15"/>
  <c r="J131" i="15" s="1"/>
  <c r="J30" i="15" s="1"/>
  <c r="BC128" i="13"/>
  <c r="J128" i="13" s="1"/>
  <c r="J134" i="11"/>
  <c r="J99" i="11" s="1"/>
  <c r="J100" i="7"/>
  <c r="J127" i="5"/>
  <c r="J99" i="5" s="1"/>
  <c r="BL136" i="2"/>
  <c r="J136" i="2" s="1"/>
  <c r="J30" i="2" s="1"/>
  <c r="U136" i="2"/>
  <c r="Q136" i="2"/>
  <c r="AX95" i="20" s="1"/>
  <c r="J131" i="17"/>
  <c r="J97" i="17" s="1"/>
  <c r="BK129" i="16"/>
  <c r="J129" i="16" s="1"/>
  <c r="J32" i="16" s="1"/>
  <c r="J137" i="2"/>
  <c r="J97" i="2" s="1"/>
  <c r="J98" i="14"/>
  <c r="BK132" i="12"/>
  <c r="J132" i="12" s="1"/>
  <c r="J100" i="12" s="1"/>
  <c r="BK122" i="18"/>
  <c r="J122" i="18" s="1"/>
  <c r="J30" i="18" s="1"/>
  <c r="BK129" i="6"/>
  <c r="J129" i="6" s="1"/>
  <c r="J98" i="6" s="1"/>
  <c r="BK140" i="3"/>
  <c r="J140" i="3" s="1"/>
  <c r="J30" i="3" s="1"/>
  <c r="J41" i="14"/>
  <c r="J43" i="8"/>
  <c r="J43" i="7"/>
  <c r="J32" i="4"/>
  <c r="AG98" i="20" s="1"/>
  <c r="AN98" i="20" s="1"/>
  <c r="J32" i="11"/>
  <c r="AG106" i="20" s="1"/>
  <c r="AG116" i="20" l="1"/>
  <c r="AN116" i="20" s="1"/>
  <c r="AG116" i="1"/>
  <c r="AN116" i="1" s="1"/>
  <c r="J96" i="19"/>
  <c r="AR110" i="20"/>
  <c r="AN110" i="20"/>
  <c r="AR106" i="20"/>
  <c r="AN106" i="20"/>
  <c r="AR99" i="20"/>
  <c r="AN99" i="20"/>
  <c r="AG98" i="1"/>
  <c r="AN98" i="1" s="1"/>
  <c r="J30" i="17"/>
  <c r="AG114" i="20" s="1"/>
  <c r="AR98" i="20"/>
  <c r="AG115" i="20"/>
  <c r="AG115" i="1"/>
  <c r="AN115" i="1" s="1"/>
  <c r="J98" i="5"/>
  <c r="AN99" i="1"/>
  <c r="AN102" i="1"/>
  <c r="BG94" i="20"/>
  <c r="W33" i="20" s="1"/>
  <c r="BC111" i="20"/>
  <c r="AY111" i="20" s="1"/>
  <c r="AW111" i="20" s="1"/>
  <c r="AX100" i="20"/>
  <c r="AX96" i="20" s="1"/>
  <c r="AX94" i="20" s="1"/>
  <c r="AZ111" i="1"/>
  <c r="AV111" i="1" s="1"/>
  <c r="AT111" i="1" s="1"/>
  <c r="BD96" i="1"/>
  <c r="BD94" i="1" s="1"/>
  <c r="W33" i="1" s="1"/>
  <c r="AG113" i="1"/>
  <c r="AG113" i="20"/>
  <c r="J39" i="15"/>
  <c r="AG112" i="20"/>
  <c r="BB96" i="1"/>
  <c r="AX96" i="1" s="1"/>
  <c r="BE96" i="20"/>
  <c r="BA96" i="20" s="1"/>
  <c r="AG106" i="1"/>
  <c r="AW107" i="20"/>
  <c r="AZ107" i="1"/>
  <c r="AV107" i="1" s="1"/>
  <c r="AT107" i="1" s="1"/>
  <c r="AG105" i="20"/>
  <c r="AG105" i="1"/>
  <c r="J43" i="9"/>
  <c r="AG104" i="1"/>
  <c r="BD96" i="20"/>
  <c r="AZ96" i="20" s="1"/>
  <c r="BC96" i="1"/>
  <c r="AY96" i="1" s="1"/>
  <c r="BF96" i="20"/>
  <c r="BB96" i="20" s="1"/>
  <c r="AU100" i="1"/>
  <c r="BC100" i="20"/>
  <c r="AY100" i="20" s="1"/>
  <c r="AW100" i="20" s="1"/>
  <c r="AZ100" i="1"/>
  <c r="AV100" i="1" s="1"/>
  <c r="AT100" i="1" s="1"/>
  <c r="BA96" i="1"/>
  <c r="AW96" i="1" s="1"/>
  <c r="AU97" i="1"/>
  <c r="AG97" i="1"/>
  <c r="AG97" i="20"/>
  <c r="AN97" i="20" s="1"/>
  <c r="AG95" i="1"/>
  <c r="AG95" i="20"/>
  <c r="AN95" i="20" s="1"/>
  <c r="AU95" i="1"/>
  <c r="J100" i="13"/>
  <c r="J34" i="13"/>
  <c r="J43" i="13" s="1"/>
  <c r="AG112" i="1"/>
  <c r="J96" i="15"/>
  <c r="J39" i="2"/>
  <c r="J96" i="2"/>
  <c r="J39" i="18"/>
  <c r="J39" i="3"/>
  <c r="J41" i="16"/>
  <c r="J96" i="3"/>
  <c r="J96" i="18"/>
  <c r="J98" i="16"/>
  <c r="J41" i="11"/>
  <c r="J41" i="4"/>
  <c r="J34" i="12"/>
  <c r="J32" i="6"/>
  <c r="AG101" i="20" s="1"/>
  <c r="AT116" i="20" l="1"/>
  <c r="AT94" i="20" s="1"/>
  <c r="AR115" i="20"/>
  <c r="AN115" i="20"/>
  <c r="AT114" i="20"/>
  <c r="AN114" i="20"/>
  <c r="AR113" i="20"/>
  <c r="AN113" i="20"/>
  <c r="AR112" i="20"/>
  <c r="AN112" i="20"/>
  <c r="AR105" i="20"/>
  <c r="AN105" i="20"/>
  <c r="AR101" i="20"/>
  <c r="AN101" i="20"/>
  <c r="J39" i="17"/>
  <c r="AG114" i="1"/>
  <c r="AN114" i="1" s="1"/>
  <c r="AN95" i="1"/>
  <c r="AN97" i="1"/>
  <c r="AN106" i="1"/>
  <c r="AN112" i="1"/>
  <c r="AN105" i="1"/>
  <c r="AN104" i="1"/>
  <c r="AN113" i="1"/>
  <c r="AG100" i="20"/>
  <c r="AN100" i="20" s="1"/>
  <c r="BB94" i="1"/>
  <c r="W31" i="1" s="1"/>
  <c r="AG111" i="20"/>
  <c r="AN111" i="20" s="1"/>
  <c r="AS94" i="20"/>
  <c r="BE94" i="20"/>
  <c r="BA94" i="20" s="1"/>
  <c r="AU96" i="1"/>
  <c r="AU94" i="1" s="1"/>
  <c r="AG109" i="1"/>
  <c r="AG109" i="20"/>
  <c r="AG108" i="1"/>
  <c r="AG108" i="20"/>
  <c r="AN108" i="20" s="1"/>
  <c r="BA94" i="1"/>
  <c r="W30" i="1" s="1"/>
  <c r="AZ96" i="1"/>
  <c r="AV96" i="1" s="1"/>
  <c r="AT96" i="1" s="1"/>
  <c r="BC94" i="1"/>
  <c r="AY94" i="1" s="1"/>
  <c r="BF94" i="20"/>
  <c r="W32" i="20" s="1"/>
  <c r="BD94" i="20"/>
  <c r="AZ94" i="20" s="1"/>
  <c r="AK30" i="20" s="1"/>
  <c r="BC96" i="20"/>
  <c r="AY96" i="20" s="1"/>
  <c r="AW96" i="20" s="1"/>
  <c r="AG101" i="1"/>
  <c r="AR97" i="20"/>
  <c r="AR95" i="20"/>
  <c r="AG111" i="1"/>
  <c r="J41" i="6"/>
  <c r="J43" i="12"/>
  <c r="AU109" i="20" l="1"/>
  <c r="AN109" i="20"/>
  <c r="AN109" i="1"/>
  <c r="AN108" i="1"/>
  <c r="AN111" i="1"/>
  <c r="AG100" i="1"/>
  <c r="AN101" i="1"/>
  <c r="AR108" i="20"/>
  <c r="AR94" i="20" s="1"/>
  <c r="AU108" i="20"/>
  <c r="AX94" i="1"/>
  <c r="W31" i="20"/>
  <c r="AG107" i="1"/>
  <c r="AG107" i="20"/>
  <c r="AN107" i="20" s="1"/>
  <c r="AW94" i="1"/>
  <c r="AK30" i="1" s="1"/>
  <c r="AZ94" i="1"/>
  <c r="W29" i="1" s="1"/>
  <c r="W30" i="20"/>
  <c r="BB94" i="20"/>
  <c r="BC94" i="20"/>
  <c r="W29" i="20" s="1"/>
  <c r="W32" i="1"/>
  <c r="AU94" i="20" l="1"/>
  <c r="AN107" i="1"/>
  <c r="AN100" i="1"/>
  <c r="AG96" i="1"/>
  <c r="AG96" i="20"/>
  <c r="AN96" i="20" s="1"/>
  <c r="AV94" i="1"/>
  <c r="AK29" i="1" s="1"/>
  <c r="AY94" i="20"/>
  <c r="AK29" i="20" s="1"/>
  <c r="AG94" i="1" l="1"/>
  <c r="AN96" i="1"/>
  <c r="AG94" i="20"/>
  <c r="AN94" i="20" s="1"/>
  <c r="AW94" i="20"/>
  <c r="AT94" i="1"/>
  <c r="AK26" i="20" l="1"/>
  <c r="AK35" i="20" s="1"/>
  <c r="AK26" i="1"/>
  <c r="AK35" i="1" s="1"/>
  <c r="AN94" i="1"/>
</calcChain>
</file>

<file path=xl/sharedStrings.xml><?xml version="1.0" encoding="utf-8"?>
<sst xmlns="http://schemas.openxmlformats.org/spreadsheetml/2006/main" count="28629" uniqueCount="4044">
  <si>
    <t>Export Komplet</t>
  </si>
  <si>
    <t/>
  </si>
  <si>
    <t>2.0</t>
  </si>
  <si>
    <t>False</t>
  </si>
  <si>
    <t>{678e6328-927c-4bb4-bb4a-1cd4015ca315}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</si>
  <si>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</si>
  <si>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</si>
  <si>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</si>
  <si>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</si>
  <si>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</si>
  <si>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</si>
  <si>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</si>
  <si>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</si>
  <si>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REK</t>
  </si>
  <si>
    <t>Stavba:</t>
  </si>
  <si>
    <t>Rekonstrukce dílen Střední školy řemeslné Jaroměř - TRUHLÁŘSKÉ DÍLNY</t>
  </si>
  <si>
    <t>KSO:</t>
  </si>
  <si>
    <t>CC-CZ:</t>
  </si>
  <si>
    <t>Místo:</t>
  </si>
  <si>
    <t>Husova 140, Jaroměř</t>
  </si>
  <si>
    <t>Datum:</t>
  </si>
  <si>
    <t>10. 11. 2021</t>
  </si>
  <si>
    <t>Zadavatel:</t>
  </si>
  <si>
    <t>IČ:</t>
  </si>
  <si>
    <t>Královéhradecký kraj</t>
  </si>
  <si>
    <t>DIČ:</t>
  </si>
  <si>
    <t>Zhotovitel:</t>
  </si>
  <si>
    <t xml:space="preserve"> </t>
  </si>
  <si>
    <t>Projektant:</t>
  </si>
  <si>
    <t>64792374</t>
  </si>
  <si>
    <t>ATELIER H1 &amp; ATELIER HÁJEK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</si>
  <si>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</si>
  <si>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</si>
  <si>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</si>
  <si>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</si>
  <si>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</si>
  <si>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</si>
  <si>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</si>
  <si>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</si>
  <si>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</si>
  <si>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</si>
  <si>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</si>
  <si>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</si>
  <si>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</si>
  <si>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</si>
  <si>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</si>
  <si>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</si>
  <si>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</si>
  <si>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</si>
  <si>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</si>
  <si>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</si>
  <si>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</si>
  <si>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</si>
  <si>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</si>
  <si>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</si>
  <si>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</si>
  <si>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</si>
  <si>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</si>
  <si>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</si>
  <si>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</si>
  <si>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</si>
  <si>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</si>
  <si>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</si>
  <si>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</si>
  <si>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</si>
  <si>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</si>
  <si>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</si>
  <si>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</si>
  <si>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</si>
  <si>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</si>
  <si>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</si>
  <si>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</si>
  <si>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</si>
  <si>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</si>
  <si>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</si>
  <si>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</si>
  <si>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</si>
  <si>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</si>
  <si>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</si>
  <si>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</si>
  <si>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01-03</t>
  </si>
  <si>
    <t>Dílny - Keramická, Tesařská, Ruční</t>
  </si>
  <si>
    <t>STA</t>
  </si>
  <si>
    <t>1</t>
  </si>
  <si>
    <t>{8fb322f0-8de4-4b83-99e2-081edecdc521}</t>
  </si>
  <si>
    <t>2</t>
  </si>
  <si>
    <t>SO 04</t>
  </si>
  <si>
    <t>Dílny - Strojní a Truhlářská</t>
  </si>
  <si>
    <t>{af2ade68-5eca-47ca-ae29-84aa6ee3255b}</t>
  </si>
  <si>
    <t>Soupis</t>
  </si>
  <si>
    <t>###NOINSERT###</t>
  </si>
  <si>
    <t>04.1</t>
  </si>
  <si>
    <t>Technologie briketování</t>
  </si>
  <si>
    <t>{4bd21bdf-27f5-4b3a-bced-dd9a0cc64450}</t>
  </si>
  <si>
    <t>04.2</t>
  </si>
  <si>
    <t>Hromosvody</t>
  </si>
  <si>
    <t>{ffaa0c48-0fd8-436c-9417-660480d40a9e}</t>
  </si>
  <si>
    <t>04.3</t>
  </si>
  <si>
    <t>Elektro</t>
  </si>
  <si>
    <t>{8bcabaf3-c64f-4c84-af1c-20832ca73545}</t>
  </si>
  <si>
    <t>3</t>
  </si>
  <si>
    <t>04.31</t>
  </si>
  <si>
    <t>Strukturovaná kabeláž</t>
  </si>
  <si>
    <t>{62ba0c15-c847-4397-a1f5-eae7a7bac191}</t>
  </si>
  <si>
    <t>04.32</t>
  </si>
  <si>
    <t>Jednotný čas</t>
  </si>
  <si>
    <t>{94eb782c-d902-42b9-bc67-1f290689c02d}</t>
  </si>
  <si>
    <t>04.33</t>
  </si>
  <si>
    <t>Poplachový zabezpečo...</t>
  </si>
  <si>
    <t>{da36a3a4-cfaf-43fa-adcd-aefaf46d997b}</t>
  </si>
  <si>
    <t>04.4</t>
  </si>
  <si>
    <t>Technologické plyny</t>
  </si>
  <si>
    <t>{8c966de2-7b04-4e4f-a904-7bda18e3fd75}</t>
  </si>
  <si>
    <t>04.5</t>
  </si>
  <si>
    <t>Zdravotně technicé instalace</t>
  </si>
  <si>
    <t>{b6c465c9-b153-48b1-befd-6cc2bd3e006e}</t>
  </si>
  <si>
    <t>04.6</t>
  </si>
  <si>
    <t>ÚT</t>
  </si>
  <si>
    <t>{1686d1bf-5346-46c4-83ef-d25946bf29a3}</t>
  </si>
  <si>
    <t>04.61</t>
  </si>
  <si>
    <t>Zařízení pro vytápění staveb</t>
  </si>
  <si>
    <t>{f5689915-a0ae-484d-80dd-4993c74217ff}</t>
  </si>
  <si>
    <t>04.62</t>
  </si>
  <si>
    <t>Plynová zařízení</t>
  </si>
  <si>
    <t>{1a2d4a38-e781-488d-a89b-a755221532ab}</t>
  </si>
  <si>
    <t>04.7</t>
  </si>
  <si>
    <t>VZT</t>
  </si>
  <si>
    <t>{80d8d0ac-0540-4e50-8fbf-eb1b5ac083f6}</t>
  </si>
  <si>
    <t>SO 05</t>
  </si>
  <si>
    <t>Sklad řeziva</t>
  </si>
  <si>
    <t>{6c900783-71f6-4b88-83e1-4f737032edf4}</t>
  </si>
  <si>
    <t>05.1</t>
  </si>
  <si>
    <t>{c73db596-a902-42b7-9eb4-4b85074df1d0}</t>
  </si>
  <si>
    <t>SO 06</t>
  </si>
  <si>
    <t>OPLOCENÍ A VJEZDOVÁ BRÁNA, STÁNÍ PRO POPELNICE</t>
  </si>
  <si>
    <t>{641480a7-8184-46de-af82-4b7db95d0111}</t>
  </si>
  <si>
    <t>SO 07</t>
  </si>
  <si>
    <t>SKLAD HOŘLAVÝCH KAPALIN</t>
  </si>
  <si>
    <t>{cb3cd71f-1c5a-48b4-a966-544fe63e1a40}</t>
  </si>
  <si>
    <t>VRN</t>
  </si>
  <si>
    <t>Vedlejší rozpočtové náklady</t>
  </si>
  <si>
    <t>{5f9523f5-9371-4590-8257-79dcd6c0a9e0}</t>
  </si>
  <si>
    <t>KRYCÍ LIST SOUPISU PRACÍ</t>
  </si>
  <si>
    <t>Objekt:</t>
  </si>
  <si>
    <t>SO 01-03 - Dílny - Keramická, Tesařská, Ruční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</si>
  <si>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</si>
  <si>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</si>
  <si>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</si>
  <si>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</si>
  <si>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</si>
  <si>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</si>
  <si>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</si>
  <si>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</si>
  <si>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</si>
  <si>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</si>
  <si>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</si>
  <si>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</si>
  <si>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</si>
  <si>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</si>
  <si>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</si>
  <si>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</si>
  <si>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</si>
  <si>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</si>
  <si>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</si>
  <si>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</si>
  <si>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</si>
  <si>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</si>
  <si>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</si>
  <si>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</si>
  <si>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</si>
  <si>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</si>
  <si>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</si>
  <si>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</si>
  <si>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</si>
  <si>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</si>
  <si>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</si>
  <si>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</si>
  <si>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</si>
  <si>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</si>
  <si>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</si>
  <si>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</si>
  <si>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</si>
  <si>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</si>
  <si>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</si>
  <si>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</si>
  <si>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</si>
  <si>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</si>
  <si>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</si>
  <si>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122251102</t>
  </si>
  <si>
    <t>Odkopávky a prokopávky nezapažené v hornině třídy těžitelnosti I skupiny 3 objem do 50 m3 strojně</t>
  </si>
  <si>
    <t>m3</t>
  </si>
  <si>
    <t>4</t>
  </si>
  <si>
    <t>1863544705</t>
  </si>
  <si>
    <t>VV</t>
  </si>
  <si>
    <t>(23,1+15,7+18,7+10,3+18,7+3+29,1)*0,8*1</t>
  </si>
  <si>
    <t>162751115</t>
  </si>
  <si>
    <t>Vodorovné přemístění přes 7 000 do 8000 m výkopku/sypaniny z horniny třídy těžitelnosti I skupiny 1 až 3</t>
  </si>
  <si>
    <t>-704885506</t>
  </si>
  <si>
    <t>167151101</t>
  </si>
  <si>
    <t>Nakládání výkopku z hornin třídy těžitelnosti I skupiny 1 až 3 do 100 m3</t>
  </si>
  <si>
    <t>-689230091</t>
  </si>
  <si>
    <t>8,302 "přebytečný výkopek</t>
  </si>
  <si>
    <t>171201221</t>
  </si>
  <si>
    <t>Poplatek za uložení na skládce (skládkovné) zeminy a kamení kód odpadu 17 05 04</t>
  </si>
  <si>
    <t>t</t>
  </si>
  <si>
    <t>1026456668</t>
  </si>
  <si>
    <t>8,302*1,6 'Přepočtené koeficientem množství</t>
  </si>
  <si>
    <t>5</t>
  </si>
  <si>
    <t>171251201</t>
  </si>
  <si>
    <t>Uložení sypaniny na skládky nebo meziskládky</t>
  </si>
  <si>
    <t>343189148</t>
  </si>
  <si>
    <t>6</t>
  </si>
  <si>
    <t>174151101</t>
  </si>
  <si>
    <t>Zásyp jam, šachet rýh nebo kolem objektů sypaninou se zhutněním</t>
  </si>
  <si>
    <t>-514233253</t>
  </si>
  <si>
    <t>(23,1+15,7+18,7+10,3+18,7+3+29,1)*0,8*1 "výkop</t>
  </si>
  <si>
    <t>-(23,1+15,7+18,7+10,3+18,7+3+29,1)*0,7*0,1 "sokl 100mm</t>
  </si>
  <si>
    <t>Součet</t>
  </si>
  <si>
    <t>Zakládání</t>
  </si>
  <si>
    <t>7</t>
  </si>
  <si>
    <t>271532211</t>
  </si>
  <si>
    <t>Podsyp pod základové konstrukce se zhutněním z hrubého kameniva frakce 16 až 63 mm</t>
  </si>
  <si>
    <t>-1103763597</t>
  </si>
  <si>
    <t>15,2*(0,2+0,19) "1.10 sklad briket</t>
  </si>
  <si>
    <t>8</t>
  </si>
  <si>
    <t>273321511</t>
  </si>
  <si>
    <t>Základové desky ze ŽB bez zvýšených nároků na prostředí tř. C 25/30</t>
  </si>
  <si>
    <t>-1028718145</t>
  </si>
  <si>
    <t>15,2*0,1 "1.10 sklad briket</t>
  </si>
  <si>
    <t>9</t>
  </si>
  <si>
    <t>273362021</t>
  </si>
  <si>
    <t>Výztuž základových desek svařovanými sítěmi Kari</t>
  </si>
  <si>
    <t>-480596235</t>
  </si>
  <si>
    <t>15,2*0,0054 "1.10 sklad briket; oko 150x150 mm, drát 8 mm, 5,4 kg/m2</t>
  </si>
  <si>
    <t>Svislé a kompletní konstrukce</t>
  </si>
  <si>
    <t>10</t>
  </si>
  <si>
    <t>31123111R</t>
  </si>
  <si>
    <t>Zdivo nosné z cihel dl 290 mm P7 až 15 na MC 5 nebo MC 10</t>
  </si>
  <si>
    <t>-895562595</t>
  </si>
  <si>
    <t>0,9*2*0,3+1*2*0,6"dozdění dveřního otvoru 1.10</t>
  </si>
  <si>
    <t>0,5*2,8*0,3 "dozdění okna na WC 1.09</t>
  </si>
  <si>
    <t>0,5*1,5*0,15 "dozdění okna mezi 202 a 208a</t>
  </si>
  <si>
    <t>11</t>
  </si>
  <si>
    <t>317121216</t>
  </si>
  <si>
    <t>Překlad železobetonový prefabrikovaný 1490/140/140</t>
  </si>
  <si>
    <t>kus</t>
  </si>
  <si>
    <t>-1500943411</t>
  </si>
  <si>
    <t>12</t>
  </si>
  <si>
    <t>317121217</t>
  </si>
  <si>
    <t>Překlad železobetonový prefabrikovaný 1490/120/190</t>
  </si>
  <si>
    <t>1640023288</t>
  </si>
  <si>
    <t>13</t>
  </si>
  <si>
    <t>317168012</t>
  </si>
  <si>
    <t>Překlad keramický plochý š 115 mm dl 1250 mm</t>
  </si>
  <si>
    <t>-657414739</t>
  </si>
  <si>
    <t>1 "pro dveře v místnosti 208a</t>
  </si>
  <si>
    <t>14</t>
  </si>
  <si>
    <t>342244111</t>
  </si>
  <si>
    <t>Příčka z cihel děrovaných do P10 na maltu M5 tloušťky 115 mm</t>
  </si>
  <si>
    <t>m2</t>
  </si>
  <si>
    <t>-113429726</t>
  </si>
  <si>
    <t>2*2,5-0,7*2 "208a</t>
  </si>
  <si>
    <t>Úpravy povrchů, podlahy a osazování výplní</t>
  </si>
  <si>
    <t>612321111</t>
  </si>
  <si>
    <t>Vápenocementová omítka hrubá jednovrstvá zatřená vnitřních stěn nanášená ručně</t>
  </si>
  <si>
    <t>408373230</t>
  </si>
  <si>
    <t>30 "vnitřní prostory kolem otvorů</t>
  </si>
  <si>
    <t>(2*2,5-0,7*2)*2 "208a</t>
  </si>
  <si>
    <t>16</t>
  </si>
  <si>
    <t>622121100</t>
  </si>
  <si>
    <t>Vyspravení vnějších stěn z cihel</t>
  </si>
  <si>
    <t>-1353275753</t>
  </si>
  <si>
    <t>640,96*0,2 "cca 20% plochy</t>
  </si>
  <si>
    <t>17</t>
  </si>
  <si>
    <t>622143001</t>
  </si>
  <si>
    <t>Montáž omítkových plastových nebo pozinkovaných soklových profilů</t>
  </si>
  <si>
    <t>m</t>
  </si>
  <si>
    <t>-1559089974</t>
  </si>
  <si>
    <t>23,1+15,7+18,7+10,3+18,7+3+29,1</t>
  </si>
  <si>
    <t>18</t>
  </si>
  <si>
    <t>M</t>
  </si>
  <si>
    <t>55343012</t>
  </si>
  <si>
    <t>profil soklový Pz+PVC pro vnější omítky tl 20mm</t>
  </si>
  <si>
    <t>228727456</t>
  </si>
  <si>
    <t>118,6*1,05 'Přepočtené koeficientem množství</t>
  </si>
  <si>
    <t>19</t>
  </si>
  <si>
    <t>62214300R</t>
  </si>
  <si>
    <t>Montáž a dodávka omítkových plastových nebo pozinkovaných rohových profilů s tkaninou</t>
  </si>
  <si>
    <t>kpl</t>
  </si>
  <si>
    <t>1808815516</t>
  </si>
  <si>
    <t>20</t>
  </si>
  <si>
    <t>62214304R</t>
  </si>
  <si>
    <t>Montáž a dodávka omítkových samolepících začišťovacích profilů pro spojení s okenním rámem</t>
  </si>
  <si>
    <t>-1106815891</t>
  </si>
  <si>
    <t>622151011</t>
  </si>
  <si>
    <t>Penetrační silikátový nátěr vnějších pastovitých tenkovrstvých omítek stěn</t>
  </si>
  <si>
    <t>-71909669</t>
  </si>
  <si>
    <t>22</t>
  </si>
  <si>
    <t>622211021</t>
  </si>
  <si>
    <t>Montáž kontaktního zateplení vnějších stěn lepením a mechanickým kotvením polystyrénových desek do zdiva tl přes 80 do 120 mm</t>
  </si>
  <si>
    <t>1263367905</t>
  </si>
  <si>
    <t>(23,1+15,7+18,7+10,3+18,7+3+29,1)*0,7 "sokl</t>
  </si>
  <si>
    <t>23</t>
  </si>
  <si>
    <t>28376422</t>
  </si>
  <si>
    <t>deska z polystyrénu XPS, hrana polodrážková a hladký povrch 300kPA tl 100mm</t>
  </si>
  <si>
    <t>-1493315394</t>
  </si>
  <si>
    <t>83,02*1,05 'Přepočtené koeficientem množství</t>
  </si>
  <si>
    <t>24</t>
  </si>
  <si>
    <t>622211041</t>
  </si>
  <si>
    <t>Montáž kontaktního zateplení vnějších stěn lepením a mechanickým kotvením polystyrénových desek do zdiva tl přes 160 do 200 mm</t>
  </si>
  <si>
    <t>-1332628965</t>
  </si>
  <si>
    <t xml:space="preserve">(18,9+10,7+18,9+2,5)*3,2 </t>
  </si>
  <si>
    <t>10,7*1,5/2</t>
  </si>
  <si>
    <t>Mezisoučet SO 01</t>
  </si>
  <si>
    <t>14,9*6,2</t>
  </si>
  <si>
    <t>15*(8,6+6,2)/2</t>
  </si>
  <si>
    <t>-(10,7*3,2+10,7*1,5/2)</t>
  </si>
  <si>
    <t>15,7*6,9</t>
  </si>
  <si>
    <t>8,1*6,2</t>
  </si>
  <si>
    <t>20*1,2</t>
  </si>
  <si>
    <t>12*2*0,9</t>
  </si>
  <si>
    <t>Mezisoučet SO 02</t>
  </si>
  <si>
    <t>14,8*5,7*2</t>
  </si>
  <si>
    <t>20*1,5</t>
  </si>
  <si>
    <t>Mezisoučet SO 03</t>
  </si>
  <si>
    <t>-145 "výplně otvorů</t>
  </si>
  <si>
    <t>145*0,35 "špalety kolem výplní otvorů</t>
  </si>
  <si>
    <t>25</t>
  </si>
  <si>
    <t>28375953</t>
  </si>
  <si>
    <t>deska EPS 70 fasádní λ=0,039 tl 180mm</t>
  </si>
  <si>
    <t>1211475348</t>
  </si>
  <si>
    <t>640,96*1,05 'Přepočtené koeficientem množství</t>
  </si>
  <si>
    <t>26</t>
  </si>
  <si>
    <t>622531032</t>
  </si>
  <si>
    <t>Tenkovrstvá silikonová zrnitá omítka zrnitost 3,0 mm vnějších stěn</t>
  </si>
  <si>
    <t>273317884</t>
  </si>
  <si>
    <t>27</t>
  </si>
  <si>
    <t>629991011</t>
  </si>
  <si>
    <t>Zakrytí výplní otvorů a svislých ploch fólií přilepenou lepící páskou</t>
  </si>
  <si>
    <t>455666602</t>
  </si>
  <si>
    <t>28</t>
  </si>
  <si>
    <t>631311224</t>
  </si>
  <si>
    <t>Mazanina tl přes 80 do 120 mm z betonu prostého se zvýšenými nároky na prostředí tř. C 25/30</t>
  </si>
  <si>
    <t>386943594</t>
  </si>
  <si>
    <t>(17,2+4,1+29,1)*0,12*0,6 "zpevnění venkovních ploch po odkopu pro izolaci soklu</t>
  </si>
  <si>
    <t>29</t>
  </si>
  <si>
    <t>631319012</t>
  </si>
  <si>
    <t>Příplatek k mazanině tl přes 80 do 120 mm za přehlazení povrchu</t>
  </si>
  <si>
    <t>1204479549</t>
  </si>
  <si>
    <t>30</t>
  </si>
  <si>
    <t>631319204</t>
  </si>
  <si>
    <t>Příplatek k mazaninám za přidání ocelových vláken (drátkobeton) pro objemové vyztužení 30 kg/m3</t>
  </si>
  <si>
    <t>1448523530</t>
  </si>
  <si>
    <t>31</t>
  </si>
  <si>
    <t>642944121</t>
  </si>
  <si>
    <t>Osazování ocelových zárubní dodatečné pl do 2,5 m2</t>
  </si>
  <si>
    <t>1615755943</t>
  </si>
  <si>
    <t>32</t>
  </si>
  <si>
    <t>55331484.1</t>
  </si>
  <si>
    <t>zárubeň jednokřídlá ocelová pro dveře rozměru 900/1970mm (ozn. D01)</t>
  </si>
  <si>
    <t>590143953</t>
  </si>
  <si>
    <t>33</t>
  </si>
  <si>
    <t>55331484.2</t>
  </si>
  <si>
    <t>zárubeň jednokřídlá ocelová pro dveře rozměru 900/1970mm (ozn. D02)</t>
  </si>
  <si>
    <t>1788884629</t>
  </si>
  <si>
    <t>34</t>
  </si>
  <si>
    <t>642945111</t>
  </si>
  <si>
    <t>Osazování protipožárních nebo protiplynových zárubní dveří jednokřídlových do 2,5 m2</t>
  </si>
  <si>
    <t>1390513301</t>
  </si>
  <si>
    <t>35</t>
  </si>
  <si>
    <t>55331558.1</t>
  </si>
  <si>
    <t>zárubeň jednokřídlá ocelová pro zdění s protipožární úpravou tl stěny 75-100mm rozměru 900/1970, 2100mm</t>
  </si>
  <si>
    <t>-2002873876</t>
  </si>
  <si>
    <t>36</t>
  </si>
  <si>
    <t>642945112</t>
  </si>
  <si>
    <t>Osazování protipožárních nebo protiplynových zárubní dveří dvoukřídlových přes 2,5 do 6,5 m2</t>
  </si>
  <si>
    <t>497156813</t>
  </si>
  <si>
    <t>37</t>
  </si>
  <si>
    <t>61182344.1</t>
  </si>
  <si>
    <t>zárubeň dvoukřídlá obložková s laminátovým povrchem a protipožární úpravou tl stěny 460-500mm rozměru 1250-1850/1970mm</t>
  </si>
  <si>
    <t>-1010560520</t>
  </si>
  <si>
    <t>Ostatní konstrukce a práce, bourání</t>
  </si>
  <si>
    <t>38</t>
  </si>
  <si>
    <t>941111811</t>
  </si>
  <si>
    <t>Demontáž lešení řadového trubkového lehkého s podlahami zatížení do 200 kg/m2 š přes 0,6 do 0,9 m v do 10 m</t>
  </si>
  <si>
    <t>810924437</t>
  </si>
  <si>
    <t>39</t>
  </si>
  <si>
    <t>941211111</t>
  </si>
  <si>
    <t>Montáž lešení řadového rámového lehkého zatížení do 200 kg/m2 š přes 0,6 do 0,9 m v do 10 m</t>
  </si>
  <si>
    <t>1427582908</t>
  </si>
  <si>
    <t>(640+83)*1,1</t>
  </si>
  <si>
    <t>40</t>
  </si>
  <si>
    <t>941211211</t>
  </si>
  <si>
    <t>Příplatek k lešení řadovému rámovému lehkému š 0,9 m v přes 10 do 25 m za první a ZKD den použití</t>
  </si>
  <si>
    <t>462767270</t>
  </si>
  <si>
    <t>795,3*45</t>
  </si>
  <si>
    <t>41</t>
  </si>
  <si>
    <t>949101111</t>
  </si>
  <si>
    <t>Lešení pomocné pro objekty pozemních staveb s lešeňovou podlahou v do 1,9 m zatížení do 150 kg/m2</t>
  </si>
  <si>
    <t>909302820</t>
  </si>
  <si>
    <t>18,29+13,42+144,48 "SO 01</t>
  </si>
  <si>
    <t>206,39+22,76+15,2 "SO 03</t>
  </si>
  <si>
    <t>32,6"SO 02 - 2. NP</t>
  </si>
  <si>
    <t>42</t>
  </si>
  <si>
    <t>96800101R</t>
  </si>
  <si>
    <t>soubor</t>
  </si>
  <si>
    <t>1140563326</t>
  </si>
  <si>
    <t>43</t>
  </si>
  <si>
    <t>968062375</t>
  </si>
  <si>
    <t>Vybourání dřevěných rámů oken zdvojených včetně křídel</t>
  </si>
  <si>
    <t>-1144258408</t>
  </si>
  <si>
    <t>2*2,35+2*2,375+1,76*1,76*2+1,18*1,77+2,37*1,77+2,4*1,75+2,3*1,75+1,2*1,8+2,35*1,75 "SO 01</t>
  </si>
  <si>
    <t>2,4*2,4*3+2,4*3,6+1,2*2,4 "SO 02, 1NP</t>
  </si>
  <si>
    <t>3,6*1,2*2+1,2*1,2*2+2,5*1,2+2,4*1,2*3+2,4*2,4+0,98*1,5 "SO 02, 2NP</t>
  </si>
  <si>
    <t>2,4*2,8*6+1,8*2,8"SO 03</t>
  </si>
  <si>
    <t>44</t>
  </si>
  <si>
    <t>968062455</t>
  </si>
  <si>
    <t>Vybourání dveřních zárubní vč. křídel</t>
  </si>
  <si>
    <t>1719243270</t>
  </si>
  <si>
    <t>1,66*2,07 "SO 01</t>
  </si>
  <si>
    <t>1,1*2,1+0,9*2 "SO 02</t>
  </si>
  <si>
    <t>0,8*2*3+1,6*2,1"SO 03</t>
  </si>
  <si>
    <t>45</t>
  </si>
  <si>
    <t>968062558</t>
  </si>
  <si>
    <t xml:space="preserve">Vybourání dřevěných vrat </t>
  </si>
  <si>
    <t>2026655650</t>
  </si>
  <si>
    <t>3,3*3,57+3,5*3,5 "SO 02</t>
  </si>
  <si>
    <t>2,75*2,66 "SO 03</t>
  </si>
  <si>
    <t>997</t>
  </si>
  <si>
    <t>Přesun sutě</t>
  </si>
  <si>
    <t>46</t>
  </si>
  <si>
    <t>997013111</t>
  </si>
  <si>
    <t>Vnitrostaveništní doprava suti a vybouraných hmot pro budovy v do 6 m s použitím mechanizace</t>
  </si>
  <si>
    <t>-1828399370</t>
  </si>
  <si>
    <t>47</t>
  </si>
  <si>
    <t>997013219</t>
  </si>
  <si>
    <t>Příplatek k vnitrostaveništní dopravě suti a vybouraných hmot za zvětšenou dopravu suti ZKD 10 m</t>
  </si>
  <si>
    <t>395242550</t>
  </si>
  <si>
    <t>48</t>
  </si>
  <si>
    <t>997013501</t>
  </si>
  <si>
    <t>Odvoz suti a vybouraných hmot na skládku nebo meziskládku do 1 km se složením</t>
  </si>
  <si>
    <t>1239310862</t>
  </si>
  <si>
    <t>49</t>
  </si>
  <si>
    <t>997013509</t>
  </si>
  <si>
    <t>Příplatek k odvozu suti a vybouraných hmot na skládku ZKD 1 km přes 1 km</t>
  </si>
  <si>
    <t>-142239407</t>
  </si>
  <si>
    <t>50</t>
  </si>
  <si>
    <t>997013631</t>
  </si>
  <si>
    <t>Poplatek za uložení na skládce (skládkovné) stavebního odpadu směsného kód odpadu 17 09 04</t>
  </si>
  <si>
    <t>-677445165</t>
  </si>
  <si>
    <t>998</t>
  </si>
  <si>
    <t>Přesun hmot</t>
  </si>
  <si>
    <t>51</t>
  </si>
  <si>
    <t>998011002</t>
  </si>
  <si>
    <t>Přesun hmot pro budovy zděné v přes 6 do 12 m</t>
  </si>
  <si>
    <t>1448453904</t>
  </si>
  <si>
    <t>PSV</t>
  </si>
  <si>
    <t>Práce a dodávky PSV</t>
  </si>
  <si>
    <t>711</t>
  </si>
  <si>
    <t>Izolace proti vodě, vlhkosti a plynům</t>
  </si>
  <si>
    <t>52</t>
  </si>
  <si>
    <t>711111001</t>
  </si>
  <si>
    <t>Provedení izolace proti zemní vlhkosti vodorovné za studena nátěrem penetračním</t>
  </si>
  <si>
    <t>-1511003291</t>
  </si>
  <si>
    <t>53</t>
  </si>
  <si>
    <t>11163150</t>
  </si>
  <si>
    <t>lak penetrační asfaltový</t>
  </si>
  <si>
    <t>1055218481</t>
  </si>
  <si>
    <t>15,2*0,00033 'Přepočtené koeficientem množství</t>
  </si>
  <si>
    <t>54</t>
  </si>
  <si>
    <t>711141559</t>
  </si>
  <si>
    <t>Provedení izolace proti zemní vlhkosti pásy přitavením vodorovné NAIP</t>
  </si>
  <si>
    <t>-1631345102</t>
  </si>
  <si>
    <t>15,2 "1.10 sklad briket</t>
  </si>
  <si>
    <t>55</t>
  </si>
  <si>
    <t>62832134</t>
  </si>
  <si>
    <t>pás asfaltový natavitelný oxidovaný tl 4,0mm typu V60 S40 s vložkou ze skleněné rohože, s jemnozrnným minerálním posypem</t>
  </si>
  <si>
    <t>-2001408518</t>
  </si>
  <si>
    <t>15,2*1,1655 'Přepočtené koeficientem množství</t>
  </si>
  <si>
    <t>56</t>
  </si>
  <si>
    <t>711161273</t>
  </si>
  <si>
    <t>Provedení izolace proti zemní vlhkosti svislé z nopové fólie</t>
  </si>
  <si>
    <t>131735381</t>
  </si>
  <si>
    <t>(23,1+15,7+18,7+10,3+18,7+3+29,1)*0,9 "sokl</t>
  </si>
  <si>
    <t>57</t>
  </si>
  <si>
    <t>28323005</t>
  </si>
  <si>
    <t>fólie profilovaná (nopová) drenážní HDPE s výškou nopů 8mm</t>
  </si>
  <si>
    <t>477847283</t>
  </si>
  <si>
    <t>106,74*1,221 'Přepočtené koeficientem množství</t>
  </si>
  <si>
    <t>58</t>
  </si>
  <si>
    <t>998711101</t>
  </si>
  <si>
    <t>Přesun hmot tonážní pro izolace proti vodě, vlhkosti a plynům v objektech v do 6 m</t>
  </si>
  <si>
    <t>-1462471566</t>
  </si>
  <si>
    <t>725</t>
  </si>
  <si>
    <t>Zdravotechnika - zařizovací předměty</t>
  </si>
  <si>
    <t>59</t>
  </si>
  <si>
    <t>725122813</t>
  </si>
  <si>
    <t>Demontáž pisoárových stání s nádrží a jedním záchodkem</t>
  </si>
  <si>
    <t>690481628</t>
  </si>
  <si>
    <t>3 "2NP SO 02</t>
  </si>
  <si>
    <t>60</t>
  </si>
  <si>
    <t>725210821</t>
  </si>
  <si>
    <t>Demontáž umyvadel bez výtokových armatur</t>
  </si>
  <si>
    <t>773675689</t>
  </si>
  <si>
    <t>2 "2NP SO 02</t>
  </si>
  <si>
    <t>763</t>
  </si>
  <si>
    <t>Konstrukce suché výstavby</t>
  </si>
  <si>
    <t>61</t>
  </si>
  <si>
    <t>763131412</t>
  </si>
  <si>
    <t>SDK podhled desky 1xA 12,5 s izolací dvouvrstvá spodní kce profil CD+UD (typy skladeb dle PD)</t>
  </si>
  <si>
    <t>1023642732</t>
  </si>
  <si>
    <t>62</t>
  </si>
  <si>
    <t>763131452</t>
  </si>
  <si>
    <t>SDK podhled deska 1xH2 12,5 s izolací dvouvrstvá spodní kce profil CD+UD (typy skladeb dle PD)</t>
  </si>
  <si>
    <t>-512235241</t>
  </si>
  <si>
    <t>63</t>
  </si>
  <si>
    <t>763131831</t>
  </si>
  <si>
    <t xml:space="preserve">Demontáž SDK podhledu s jednovrstvou nosnou kcí z ocelových profilů opláštění jednoduché </t>
  </si>
  <si>
    <t>569804965</t>
  </si>
  <si>
    <t>64</t>
  </si>
  <si>
    <t>763161712</t>
  </si>
  <si>
    <t>SDK podkroví deska 1xA 12,5 TI 150 mm 15 kg/m3 REI 15 DP3 dvouvrstvá spodní kce profil CD+UD na krokvových závěsech (typy skladeb dle PD)</t>
  </si>
  <si>
    <t>2006589037</t>
  </si>
  <si>
    <t>(59,82+29,61+12,24+12,8+11,44+16+119,76+6,42+5,16-32,6)*1,2 "SO 02 - 2. NP, koef 1,2 pro šikmé střechy a podkroví</t>
  </si>
  <si>
    <t>65</t>
  </si>
  <si>
    <t>763161811</t>
  </si>
  <si>
    <t>Demontáž SDK podkroví s nosnou kcí dřevěnou opláštění jednoduché</t>
  </si>
  <si>
    <t>738877475</t>
  </si>
  <si>
    <t>66</t>
  </si>
  <si>
    <t>998763100</t>
  </si>
  <si>
    <t>Přesun hmot tonážní pro dřevostavby v objektech v do 6 m</t>
  </si>
  <si>
    <t>-225882045</t>
  </si>
  <si>
    <t>764</t>
  </si>
  <si>
    <t>Konstrukce klempířské</t>
  </si>
  <si>
    <t>67</t>
  </si>
  <si>
    <t>764002801</t>
  </si>
  <si>
    <t>Demontáž závětrné lišty do suti</t>
  </si>
  <si>
    <t>-1002694219</t>
  </si>
  <si>
    <t>68</t>
  </si>
  <si>
    <t>764002841</t>
  </si>
  <si>
    <t>Demontáž oplechování horních ploch zdí a nadezdívek do suti</t>
  </si>
  <si>
    <t>-1482573035</t>
  </si>
  <si>
    <t>69</t>
  </si>
  <si>
    <t>764002851</t>
  </si>
  <si>
    <t>Demontáž oplechování parapetů do suti</t>
  </si>
  <si>
    <t>767133214</t>
  </si>
  <si>
    <t>65,83+4</t>
  </si>
  <si>
    <t>70</t>
  </si>
  <si>
    <t>764002871</t>
  </si>
  <si>
    <t>Demontáž lemování zdí do suti</t>
  </si>
  <si>
    <t>-564011311</t>
  </si>
  <si>
    <t>71</t>
  </si>
  <si>
    <t>764004803</t>
  </si>
  <si>
    <t>Demontáž podokapního žlabu k dalšímu použití</t>
  </si>
  <si>
    <t>361924955</t>
  </si>
  <si>
    <t>19+16+20+2+19+4+29</t>
  </si>
  <si>
    <t>72</t>
  </si>
  <si>
    <t>764004861</t>
  </si>
  <si>
    <t>Demontáž svodu do suti</t>
  </si>
  <si>
    <t>-285072638</t>
  </si>
  <si>
    <t>73</t>
  </si>
  <si>
    <t>764212634</t>
  </si>
  <si>
    <t>Oplechování štítu závětrnou lištou z Pz s povrchovou úpravou rš 330 mm</t>
  </si>
  <si>
    <t>1676327296</t>
  </si>
  <si>
    <t>6,2*2</t>
  </si>
  <si>
    <t>74</t>
  </si>
  <si>
    <t>764214605</t>
  </si>
  <si>
    <t>Oplechování horních ploch a atik z Pz s povrch úpravou mechanicky kotvené rš 400 mm</t>
  </si>
  <si>
    <t>722941370</t>
  </si>
  <si>
    <t>3,1+10,1+10,1+12</t>
  </si>
  <si>
    <t>75</t>
  </si>
  <si>
    <t>764216601</t>
  </si>
  <si>
    <t>Oplechování rovných parapetů mechanicky kotvené z Pz s povrchovou úpravou rš 170 mm (KV.26)</t>
  </si>
  <si>
    <t>1394001460</t>
  </si>
  <si>
    <t>76</t>
  </si>
  <si>
    <t>764216604</t>
  </si>
  <si>
    <t>Oplechování rovných parapetů mechanicky kotvené z Pz s povrchovou úpravou rš 280 mm</t>
  </si>
  <si>
    <t>377596643</t>
  </si>
  <si>
    <t>6,3+7,73+6,9+22,8+9,2+12,9</t>
  </si>
  <si>
    <t>77</t>
  </si>
  <si>
    <t>764216665</t>
  </si>
  <si>
    <t>Příplatek za zvýšenou pracnost oplechování rohů rovných parapetů z PZ s povrch úpravou rš do 400 mm</t>
  </si>
  <si>
    <t>1615830713</t>
  </si>
  <si>
    <t>10*2+21*2</t>
  </si>
  <si>
    <t>78</t>
  </si>
  <si>
    <t>764311603</t>
  </si>
  <si>
    <t>Lemování rovných zdí střech s krytinou prejzovou nebo vlnitou z Pz s povrchovou úpravou rš 250 mm</t>
  </si>
  <si>
    <t>2130470512</t>
  </si>
  <si>
    <t>79</t>
  </si>
  <si>
    <t>764311604</t>
  </si>
  <si>
    <t>Lemování rovných zdí střech s krytinou prejzovou nebo vlnitou z Pz s povrchovou úpravou rš 330 mm</t>
  </si>
  <si>
    <t>-1234718980</t>
  </si>
  <si>
    <t>5,5+6,2+10,1+10,1</t>
  </si>
  <si>
    <t>80</t>
  </si>
  <si>
    <t>764501103</t>
  </si>
  <si>
    <t xml:space="preserve">Montáž zpětná žlabu podokapního </t>
  </si>
  <si>
    <t>134502473</t>
  </si>
  <si>
    <t>81</t>
  </si>
  <si>
    <t>764518623</t>
  </si>
  <si>
    <t>Svody kruhové včetně objímek, kolen, odskoků z Pz s povrchovou úpravou průměru 120 mm (KV.27)</t>
  </si>
  <si>
    <t>-400899795</t>
  </si>
  <si>
    <t>2,5+2*2,8+2,9+2,9+4,6+4,7+2*5,8+6,1</t>
  </si>
  <si>
    <t>82</t>
  </si>
  <si>
    <t>76451862R</t>
  </si>
  <si>
    <t>Úprava a údržba instalačních prvků na objektu: vedení plynu, žebřík na střechu, vývody na fasádě, apod</t>
  </si>
  <si>
    <t>-1399113922</t>
  </si>
  <si>
    <t>83</t>
  </si>
  <si>
    <t>76451863R</t>
  </si>
  <si>
    <t>Sklápěcí výpust vo</t>
  </si>
  <si>
    <t>1954543094</t>
  </si>
  <si>
    <t>84</t>
  </si>
  <si>
    <t>998764101</t>
  </si>
  <si>
    <t>Přesun hmot tonážní pro konstrukce klempířské v objektech v do 6 m</t>
  </si>
  <si>
    <t>-574594935</t>
  </si>
  <si>
    <t>766</t>
  </si>
  <si>
    <t>Konstrukce truhlářské</t>
  </si>
  <si>
    <t>85</t>
  </si>
  <si>
    <t>766622133</t>
  </si>
  <si>
    <t>Montáž plastových oken plochy přes 1 m2 otevíravých v přes 2,5 m s rámem do zdiva</t>
  </si>
  <si>
    <t>-214531335</t>
  </si>
  <si>
    <t>86</t>
  </si>
  <si>
    <t>61140056</t>
  </si>
  <si>
    <t>okno plastové otevíravé/sklopné trojsklo přes plochu 1m2 přes v 2,5m</t>
  </si>
  <si>
    <t>-75887035</t>
  </si>
  <si>
    <t>3,6*2,4 "O01</t>
  </si>
  <si>
    <t>2,4*2,4 "O02</t>
  </si>
  <si>
    <t>1,2*2,4 "O03</t>
  </si>
  <si>
    <t>2,4*2,4 "O04</t>
  </si>
  <si>
    <t>2,4*2,4 "O05</t>
  </si>
  <si>
    <t>1,8*2,8 "O06</t>
  </si>
  <si>
    <t>2,4*2,8 "O07</t>
  </si>
  <si>
    <t>2,4*2,8 "O08</t>
  </si>
  <si>
    <t>2,4*2,8 "O09</t>
  </si>
  <si>
    <t>2,4*2,8 "O10</t>
  </si>
  <si>
    <t>2,4*2,8 "O11</t>
  </si>
  <si>
    <t>2,4*2,8 "O12</t>
  </si>
  <si>
    <t>1,16*1,76 "O13</t>
  </si>
  <si>
    <t>2,4*1,75 "O14</t>
  </si>
  <si>
    <t>2,3*1,75 "O15</t>
  </si>
  <si>
    <t>1,2*1,75 "O16</t>
  </si>
  <si>
    <t>2,35*1,75 "O17</t>
  </si>
  <si>
    <t>2,355*2 "O18</t>
  </si>
  <si>
    <t>2,375*2 "O19</t>
  </si>
  <si>
    <t>1,76*1,76 "O20</t>
  </si>
  <si>
    <t>1,18*1,77  "O21</t>
  </si>
  <si>
    <t>2,37*1,77 "O22</t>
  </si>
  <si>
    <t>2,4*2,4  "O23</t>
  </si>
  <si>
    <t>2,4*1,2 "O24</t>
  </si>
  <si>
    <t>2,4*1,2 "O25</t>
  </si>
  <si>
    <t>1,2*1,2 "O26</t>
  </si>
  <si>
    <t>3,6*1,2 "O27</t>
  </si>
  <si>
    <t>2,4*1,2 "O28</t>
  </si>
  <si>
    <t>2,483*1,2 "O29</t>
  </si>
  <si>
    <t>3,6*1,2 "O30</t>
  </si>
  <si>
    <t>1,2*1,2 "O31</t>
  </si>
  <si>
    <t>1,97*0,385 "O32</t>
  </si>
  <si>
    <t>1,97*0,385 "O33</t>
  </si>
  <si>
    <t>1,97*0,385 "O34</t>
  </si>
  <si>
    <t>1,97*0,385 "O35</t>
  </si>
  <si>
    <t>1,97*0,385 "O36</t>
  </si>
  <si>
    <t>1,97*0,385 "O37</t>
  </si>
  <si>
    <t>1,97*0,385 "O38</t>
  </si>
  <si>
    <t>1,97*0,385 "O39</t>
  </si>
  <si>
    <t>87</t>
  </si>
  <si>
    <t>766660001</t>
  </si>
  <si>
    <t>Montáž dveřních křídel otvíravých jednokřídlových š do 0,8 m do ocelové zárubně</t>
  </si>
  <si>
    <t>2003585886</t>
  </si>
  <si>
    <t>88</t>
  </si>
  <si>
    <t>61162085</t>
  </si>
  <si>
    <t>dveře jednokřídlé dřevotřískové povrch laminátový plné 700x1970-2100mm (D19)</t>
  </si>
  <si>
    <t>744015971</t>
  </si>
  <si>
    <t>89</t>
  </si>
  <si>
    <t>766660002</t>
  </si>
  <si>
    <t>Montáž dveřních křídel otvíravých jednokřídlových š přes 0,8 m do ocelové zárubně</t>
  </si>
  <si>
    <t>-1125473096</t>
  </si>
  <si>
    <t>90</t>
  </si>
  <si>
    <t>61162087</t>
  </si>
  <si>
    <t>dveře jednokřídlé dřevotřískové povrch laminátový plné 900x1970-2100mm (D02)</t>
  </si>
  <si>
    <t>-520770366</t>
  </si>
  <si>
    <t>91</t>
  </si>
  <si>
    <t>61165340</t>
  </si>
  <si>
    <t>dveře jednokřídlé dřevotřískové protipožární EI (EW) 30 D3 povrch lakovaný plné 900x1970-2100mm</t>
  </si>
  <si>
    <t>-1191395853</t>
  </si>
  <si>
    <t>92</t>
  </si>
  <si>
    <t>766660031</t>
  </si>
  <si>
    <t>Montáž dveřních křídel otvíravých dvoukřídlových požárních do ocelové zárubně</t>
  </si>
  <si>
    <t>-285762935</t>
  </si>
  <si>
    <t>93</t>
  </si>
  <si>
    <t>61162071.1</t>
  </si>
  <si>
    <t>dveře dvoukřídlé dřevotřískové protipožární, povrch fóliový plné 2750x2666mm</t>
  </si>
  <si>
    <t>497171278</t>
  </si>
  <si>
    <t>94</t>
  </si>
  <si>
    <t>766660411</t>
  </si>
  <si>
    <t>Montáž vchodových dveří jednokřídlových bez nadsvětlíku do zdiva</t>
  </si>
  <si>
    <t>-1234920226</t>
  </si>
  <si>
    <t>95</t>
  </si>
  <si>
    <t>61140500</t>
  </si>
  <si>
    <t>dveře jednokřídlé plastové bílé plné max rozměru otvoru 2,42m2 bezpečnostní třídy RC2</t>
  </si>
  <si>
    <t>-902763368</t>
  </si>
  <si>
    <t>1,1*2,1 "De1</t>
  </si>
  <si>
    <t>0,9*2 "De2</t>
  </si>
  <si>
    <t>4,11*1,8 'Přepočtené koeficientem množství</t>
  </si>
  <si>
    <t>96</t>
  </si>
  <si>
    <t>766660451</t>
  </si>
  <si>
    <t>Montáž vchodových dveří dvoukřídlových bez nadsvětlíku do zdiva</t>
  </si>
  <si>
    <t>1609592573</t>
  </si>
  <si>
    <t>97</t>
  </si>
  <si>
    <t>61140507</t>
  </si>
  <si>
    <t>dveře dvoukřídlé plastové s dekorem plné max rozměru otvoru 4,84m2 bezpečnostní třídy RC2</t>
  </si>
  <si>
    <t>1490037183</t>
  </si>
  <si>
    <t>1,66*2,07 "De3</t>
  </si>
  <si>
    <t>3,436*2,9 'Přepočtené koeficientem množství</t>
  </si>
  <si>
    <t>98</t>
  </si>
  <si>
    <t>766660717</t>
  </si>
  <si>
    <t>Montáž dveřních křídel samozavírače na ocelovou zárubeň</t>
  </si>
  <si>
    <t>1878857350</t>
  </si>
  <si>
    <t>99</t>
  </si>
  <si>
    <t>54917265</t>
  </si>
  <si>
    <t>samozavírač dveří hydraulický</t>
  </si>
  <si>
    <t>-1453852770</t>
  </si>
  <si>
    <t>1" D01</t>
  </si>
  <si>
    <t>100</t>
  </si>
  <si>
    <t>5491726R</t>
  </si>
  <si>
    <t>samozavírač dveří vč. koordinátoru pro akivní a pasivní lřídlo</t>
  </si>
  <si>
    <t>318132912</t>
  </si>
  <si>
    <t>1" D03</t>
  </si>
  <si>
    <t>101</t>
  </si>
  <si>
    <t>76666072R</t>
  </si>
  <si>
    <t>Montáž + dodávka zámku a dveřního interiérového kování - dle výpisu dveří</t>
  </si>
  <si>
    <t>-1410860845</t>
  </si>
  <si>
    <t>102</t>
  </si>
  <si>
    <t>766694112</t>
  </si>
  <si>
    <t>Montáž parapetních desek dřevěných nebo plastových š do 30 cm dl přes 1,0 do 1,6 m</t>
  </si>
  <si>
    <t>-72119515</t>
  </si>
  <si>
    <t>103</t>
  </si>
  <si>
    <t>766694113</t>
  </si>
  <si>
    <t>Montáž parapetních desek dřevěných nebo plastových š do 30 cm dl přes 1,6 do 2,6 m</t>
  </si>
  <si>
    <t>742430000</t>
  </si>
  <si>
    <t>104</t>
  </si>
  <si>
    <t>60794102</t>
  </si>
  <si>
    <t>parapet vnitřní š 250mm</t>
  </si>
  <si>
    <t>-420323051</t>
  </si>
  <si>
    <t>1,2*2+1,16+1,18</t>
  </si>
  <si>
    <t>2,355+2,35+2,4+2,375+1,76+2,37</t>
  </si>
  <si>
    <t>105</t>
  </si>
  <si>
    <t>766694122</t>
  </si>
  <si>
    <t>Montáž parapetních dřevěných nebo plastových š přes 30 cm dl přes 1,0 do 1,6 m</t>
  </si>
  <si>
    <t>-2131466749</t>
  </si>
  <si>
    <t>106</t>
  </si>
  <si>
    <t>766694123</t>
  </si>
  <si>
    <t>Montáž parapetních dřevěných nebo plastových š přes 30 cm dl přes 1,6 do 2,6 m</t>
  </si>
  <si>
    <t>-1028302543</t>
  </si>
  <si>
    <t>107</t>
  </si>
  <si>
    <t>766694124</t>
  </si>
  <si>
    <t>Montáž parapetních dřevěných nebo plastových š přes 30 cm dl přes 2,6 do 3,6 m</t>
  </si>
  <si>
    <t>1308441960</t>
  </si>
  <si>
    <t>108</t>
  </si>
  <si>
    <t>60794106</t>
  </si>
  <si>
    <t>parapet vnitřní š 460mm</t>
  </si>
  <si>
    <t>1299461592</t>
  </si>
  <si>
    <t>1,2*3</t>
  </si>
  <si>
    <t>2,4*13+1,8+2,5</t>
  </si>
  <si>
    <t>3*3,6</t>
  </si>
  <si>
    <t>109</t>
  </si>
  <si>
    <t>998766101</t>
  </si>
  <si>
    <t>Přesun hmot tonážní pro kce truhlářské v objektech v do 6 m</t>
  </si>
  <si>
    <t>764083300</t>
  </si>
  <si>
    <t>767</t>
  </si>
  <si>
    <t>Konstrukce zámečnické</t>
  </si>
  <si>
    <t>110</t>
  </si>
  <si>
    <t>767652230</t>
  </si>
  <si>
    <t>Montáž vrat otvíravých do ocelové konstrukce pl přes 9 do 13 m2</t>
  </si>
  <si>
    <t>211164151</t>
  </si>
  <si>
    <t>111</t>
  </si>
  <si>
    <t>55344726.1</t>
  </si>
  <si>
    <t>vrata hliníková s nadsvětlíkem vč. rámové kce 3,30x3,57m + zámek a kování</t>
  </si>
  <si>
    <t>1997202576</t>
  </si>
  <si>
    <t>3,3*3,57 "V01</t>
  </si>
  <si>
    <t>112</t>
  </si>
  <si>
    <t>55344726.2</t>
  </si>
  <si>
    <t>-409469066</t>
  </si>
  <si>
    <t>3,5*3,5 "V02</t>
  </si>
  <si>
    <t>113</t>
  </si>
  <si>
    <t>998767101</t>
  </si>
  <si>
    <t>Přesun hmot tonážní pro zámečnické konstrukce v objektech v do 6 m</t>
  </si>
  <si>
    <t>566945239</t>
  </si>
  <si>
    <t>771</t>
  </si>
  <si>
    <t>Podlahy z dlaždic</t>
  </si>
  <si>
    <t>114</t>
  </si>
  <si>
    <t>771573116</t>
  </si>
  <si>
    <t xml:space="preserve">Montáž podlah keramických hladkých lepených standardním lepidlem </t>
  </si>
  <si>
    <t>-21219861</t>
  </si>
  <si>
    <t>1,9*1,95 "WC</t>
  </si>
  <si>
    <t>5,16 "sprchy</t>
  </si>
  <si>
    <t>115</t>
  </si>
  <si>
    <t>59761409</t>
  </si>
  <si>
    <t>dlažba keramická (dle specifikace z TZ)</t>
  </si>
  <si>
    <t>1867168964</t>
  </si>
  <si>
    <t>116</t>
  </si>
  <si>
    <t>771591112</t>
  </si>
  <si>
    <t>Izolace pod dlažbu nátěrem nebo stěrkou ve dvou vrstvách</t>
  </si>
  <si>
    <t>2138172380</t>
  </si>
  <si>
    <t>117</t>
  </si>
  <si>
    <t>998771101</t>
  </si>
  <si>
    <t>Přesun hmot tonážní pro podlahy z dlaždic v objektech v do 6 m</t>
  </si>
  <si>
    <t>-2122999839</t>
  </si>
  <si>
    <t>777</t>
  </si>
  <si>
    <t>Podlahy lité</t>
  </si>
  <si>
    <t>118</t>
  </si>
  <si>
    <t>77710020R</t>
  </si>
  <si>
    <t>Výsprava povrchů nášlapných vrstev vč. obnovení vodorovného značení</t>
  </si>
  <si>
    <t>476057599</t>
  </si>
  <si>
    <t>254,62 "1.05</t>
  </si>
  <si>
    <t>206,39 "1.07</t>
  </si>
  <si>
    <t>119</t>
  </si>
  <si>
    <t>777131113</t>
  </si>
  <si>
    <t>Penetrační polyuretanový nátěr podlahy na vlhký nebo nenasákavý podklad</t>
  </si>
  <si>
    <t>251479338</t>
  </si>
  <si>
    <t>120</t>
  </si>
  <si>
    <t>77752110R</t>
  </si>
  <si>
    <t>Polyuretanová/epoxidová modifikovaná stěrka tloušťky do 5 mm lité podlahy</t>
  </si>
  <si>
    <t>1771401523</t>
  </si>
  <si>
    <t>121</t>
  </si>
  <si>
    <t>777622103</t>
  </si>
  <si>
    <t>Uzavírací polyuretanový transparentní nátěr podlahy</t>
  </si>
  <si>
    <t>-793985367</t>
  </si>
  <si>
    <t>122</t>
  </si>
  <si>
    <t>998777101</t>
  </si>
  <si>
    <t>Přesun hmot tonážní pro podlahy lité v objektech v do 6 m</t>
  </si>
  <si>
    <t>-2129241279</t>
  </si>
  <si>
    <t>781</t>
  </si>
  <si>
    <t>Dokončovací práce - obklady</t>
  </si>
  <si>
    <t>123</t>
  </si>
  <si>
    <t>781131112</t>
  </si>
  <si>
    <t>Izolace pod obklad nátěrem nebo stěrkou ve dvou vrstvách</t>
  </si>
  <si>
    <t>-1379027991</t>
  </si>
  <si>
    <t>124</t>
  </si>
  <si>
    <t>781131241</t>
  </si>
  <si>
    <t>Izolace pod obklad těsnícími pásy vnitřní kout</t>
  </si>
  <si>
    <t>1578669493</t>
  </si>
  <si>
    <t>125</t>
  </si>
  <si>
    <t>781131264</t>
  </si>
  <si>
    <t>Izolace pod obklad těsnícími pásy mezi podlahou a stěnou</t>
  </si>
  <si>
    <t>1475042649</t>
  </si>
  <si>
    <t>(4,5+2)*2</t>
  </si>
  <si>
    <t>2-1,4</t>
  </si>
  <si>
    <t>126</t>
  </si>
  <si>
    <t>781473115</t>
  </si>
  <si>
    <t>Montáž obkladů vnitřních keramických hladkých lepených standardním lepidlem</t>
  </si>
  <si>
    <t>339535639</t>
  </si>
  <si>
    <t xml:space="preserve">(2*2,5-0,7*2)*2 </t>
  </si>
  <si>
    <t>(0,98+2+0,98)*2,5</t>
  </si>
  <si>
    <t>(1,8+1,5)*2,5</t>
  </si>
  <si>
    <t>Součet místonsti 208, 208a, část 202 nad umyvadlem</t>
  </si>
  <si>
    <t>127</t>
  </si>
  <si>
    <t>59761039</t>
  </si>
  <si>
    <t>obklad keramický hladký (dle specifikace z TZ)</t>
  </si>
  <si>
    <t>-495846988</t>
  </si>
  <si>
    <t>25,35*1,1 'Přepočtené koeficientem množství</t>
  </si>
  <si>
    <t>128</t>
  </si>
  <si>
    <t>781493111</t>
  </si>
  <si>
    <t>Nerezové profily rohové lepené standardním lepidlem</t>
  </si>
  <si>
    <t>1680602705</t>
  </si>
  <si>
    <t>129</t>
  </si>
  <si>
    <t>998781101</t>
  </si>
  <si>
    <t>Přesun hmot tonážní pro obklady keramické v objektech v do 6 m</t>
  </si>
  <si>
    <t>1292486465</t>
  </si>
  <si>
    <t>784</t>
  </si>
  <si>
    <t>Dokončovací práce - malby a tapety</t>
  </si>
  <si>
    <t>130</t>
  </si>
  <si>
    <t>784111001</t>
  </si>
  <si>
    <t>Oprášení (ometení ) podkladu v místnostech v do 3,80 m</t>
  </si>
  <si>
    <t>976649935</t>
  </si>
  <si>
    <t>131</t>
  </si>
  <si>
    <t>784111011</t>
  </si>
  <si>
    <t>Obroušení podkladu omítnutého v místnostech v do 3,80 m</t>
  </si>
  <si>
    <t>-551810360</t>
  </si>
  <si>
    <t>1284,76*0,2</t>
  </si>
  <si>
    <t>132</t>
  </si>
  <si>
    <t>784121001</t>
  </si>
  <si>
    <t>Oškrabání malby v mísnostech v do 3,80 m</t>
  </si>
  <si>
    <t>252606567</t>
  </si>
  <si>
    <t>1284,76*0,05</t>
  </si>
  <si>
    <t>133</t>
  </si>
  <si>
    <t>784181101</t>
  </si>
  <si>
    <t>Základní akrylátová jednonásobná bezbarvá penetrace podkladu v místnostech v do 3,80 m</t>
  </si>
  <si>
    <t>-2075144045</t>
  </si>
  <si>
    <t>134</t>
  </si>
  <si>
    <t>78419100R</t>
  </si>
  <si>
    <t>Čištění vnitřních ploch po provedení malířských prací</t>
  </si>
  <si>
    <t>-166051755</t>
  </si>
  <si>
    <t>288,78+420,54+32,6+240,65</t>
  </si>
  <si>
    <t>135</t>
  </si>
  <si>
    <t>784211111</t>
  </si>
  <si>
    <t>Dvojnásobné bílé malby ze směsí za mokra velmi dobře oděruvzdorných v místnostech v do 3,80 m</t>
  </si>
  <si>
    <t>-1369116157</t>
  </si>
  <si>
    <t>(10,5+9+21+18+18+10,2)*3,2</t>
  </si>
  <si>
    <t>(15,7+8+20+5+5+12+15+7)*3,6</t>
  </si>
  <si>
    <t>(15+16+8+20+15+55)*(3,9+2,5)/2</t>
  </si>
  <si>
    <t>(15+20+4+6+10+9+9+8+15+20)*3,8</t>
  </si>
  <si>
    <t>-162</t>
  </si>
  <si>
    <t>Mezisoučet stěny</t>
  </si>
  <si>
    <t>288,78+420,54+32,6 "SDK SO 01, 03 a 2.NP SO 02</t>
  </si>
  <si>
    <t>(59,82+29,61+12,24+12,8+11,44+16+119,76+6,42+5,16-32,6) "SO 02</t>
  </si>
  <si>
    <t>Mezisoučet stropy</t>
  </si>
  <si>
    <t>HZS</t>
  </si>
  <si>
    <t>Hodinové zúčtovací sazby</t>
  </si>
  <si>
    <t>136</t>
  </si>
  <si>
    <t>HZS1292</t>
  </si>
  <si>
    <t>Hodinová zúčtovací sazba stavební dělník</t>
  </si>
  <si>
    <t>hod</t>
  </si>
  <si>
    <t>512</t>
  </si>
  <si>
    <t>-169410214</t>
  </si>
  <si>
    <t>15 "provedení prostupů vč. zapravení</t>
  </si>
  <si>
    <t>SO 04 - Dílny - Strojní a Truhlářská</t>
  </si>
  <si>
    <t xml:space="preserve">    5 - Komunikace pozemní</t>
  </si>
  <si>
    <t xml:space="preserve">    4 - Vodorovné konstrukce</t>
  </si>
  <si>
    <t xml:space="preserve">    713 - Izolace tepelné</t>
  </si>
  <si>
    <t xml:space="preserve">    727 - Zdravotechnika - požární ochrana</t>
  </si>
  <si>
    <t>116951201</t>
  </si>
  <si>
    <t>Úprava zemin vápnem nebo směsnými hydraulickými pojivy</t>
  </si>
  <si>
    <t>1990248241</t>
  </si>
  <si>
    <t>18,9*40,7*0,4</t>
  </si>
  <si>
    <t>58530170</t>
  </si>
  <si>
    <t>vápno nehašené CL 90-Q pro úpravu zemin standardní</t>
  </si>
  <si>
    <t>-846584084</t>
  </si>
  <si>
    <t>307,692*0,1 'Přepočtené koeficientem množství</t>
  </si>
  <si>
    <t>122251104</t>
  </si>
  <si>
    <t>Odkopávky a prokopávky nezapažené v hornině třídy těžitelnosti I skupiny 3 objem do 500 m3 strojně</t>
  </si>
  <si>
    <t>785064312</t>
  </si>
  <si>
    <t>18,9*40,7*(0,8-0,6)</t>
  </si>
  <si>
    <t>131251103</t>
  </si>
  <si>
    <t>Hloubení jam nezapažených v hornině třídy těžitelnosti I skupiny 3 objem do 100 m3 strojně</t>
  </si>
  <si>
    <t>366629016</t>
  </si>
  <si>
    <t>0,9*0,9*(0,65-0,305)*4 "kce pro technologii briketování</t>
  </si>
  <si>
    <t>1,7*1,7*(1,25-0,65)*18</t>
  </si>
  <si>
    <t>1,65*1,65*(0,65-0,305)*18</t>
  </si>
  <si>
    <t>1,2*1,2*(1,25-0,65)*3</t>
  </si>
  <si>
    <t>1,2*0,9*(0,65-0,305)*3</t>
  </si>
  <si>
    <t>Mezisoučet</t>
  </si>
  <si>
    <t>52,947*0,2</t>
  </si>
  <si>
    <t>295182544</t>
  </si>
  <si>
    <t>153,846+63,536-14,689</t>
  </si>
  <si>
    <t>-520928695</t>
  </si>
  <si>
    <t>1754161831</t>
  </si>
  <si>
    <t>202,693*1,6 'Přepočtené koeficientem množství</t>
  </si>
  <si>
    <t>-897269297</t>
  </si>
  <si>
    <t>-1108762383</t>
  </si>
  <si>
    <t>41*0,2*0,5</t>
  </si>
  <si>
    <t>-2082043736</t>
  </si>
  <si>
    <t>18,9*40,7*0,39</t>
  </si>
  <si>
    <t>1491964701</t>
  </si>
  <si>
    <t>18,9*40,7*0,11</t>
  </si>
  <si>
    <t>1517765035</t>
  </si>
  <si>
    <t>84,615*0,025 'Přepočtené koeficientem množství</t>
  </si>
  <si>
    <t>274321511</t>
  </si>
  <si>
    <t>Základové pasy ze ŽB bez zvýšených nároků na prostředí tř. C 25/30</t>
  </si>
  <si>
    <t>-37843448</t>
  </si>
  <si>
    <t>(8,6+5,8)*0,8*1</t>
  </si>
  <si>
    <t>19*0,8*1</t>
  </si>
  <si>
    <t>Mezisoučet pod vnitřní stěny</t>
  </si>
  <si>
    <t>((36+41+16,5)-(1,7*18))*0,3*0,65"prahy mezi patkami</t>
  </si>
  <si>
    <t>(3,1+4,9+4,8)*0,3*0,65"prahy mezi patkami</t>
  </si>
  <si>
    <t>274351121</t>
  </si>
  <si>
    <t>Zřízení bednění základových pasů rovného</t>
  </si>
  <si>
    <t>1586218286</t>
  </si>
  <si>
    <t>(8,6+5,8)*2*1</t>
  </si>
  <si>
    <t>19*2*1</t>
  </si>
  <si>
    <t>((36+41+16,5)-(1,7*18))*2*0,65"prahy mezi patkami</t>
  </si>
  <si>
    <t>(3,1+4,9+4,8)*2*0,65"prahy mezi patkami</t>
  </si>
  <si>
    <t>274351122</t>
  </si>
  <si>
    <t>Odstranění bednění základových pasů rovného</t>
  </si>
  <si>
    <t>-37696418</t>
  </si>
  <si>
    <t>274361821</t>
  </si>
  <si>
    <t>Výztuž základových pasů betonářskou ocelí 10 505 (R)</t>
  </si>
  <si>
    <t>41463843</t>
  </si>
  <si>
    <t>41,482*0,025 'Přepočtené koeficientem množství</t>
  </si>
  <si>
    <t>275321511</t>
  </si>
  <si>
    <t>Základové patky ze ŽB bez zvýšených nároků na prostředí tř. C 25/30</t>
  </si>
  <si>
    <t>736785444</t>
  </si>
  <si>
    <t>275351121</t>
  </si>
  <si>
    <t>Zřízení bednění základových patek</t>
  </si>
  <si>
    <t>-557035695</t>
  </si>
  <si>
    <t>0,9*4*(0,65-0,305)*4 "kce pro technologii briketování</t>
  </si>
  <si>
    <t>1,7*4*(1,25-0,65)*18</t>
  </si>
  <si>
    <t>1,65*4*(0,65-0,305)*18</t>
  </si>
  <si>
    <t>1,2*4*(1,25-0,65)*3</t>
  </si>
  <si>
    <t>1,2*4*(0,65-0,305)*3</t>
  </si>
  <si>
    <t>275351122</t>
  </si>
  <si>
    <t>Odstranění bednění základových patek</t>
  </si>
  <si>
    <t>78018969</t>
  </si>
  <si>
    <t>275361821</t>
  </si>
  <si>
    <t>Výztuž základových patek betonářskou ocelí 10 505 (R)</t>
  </si>
  <si>
    <t>-338793322</t>
  </si>
  <si>
    <t>52,947*0,025 'Přepočtené koeficientem množství</t>
  </si>
  <si>
    <t>310238211</t>
  </si>
  <si>
    <t>Zazdívka otvorů pl přes 0,25 do 1 m2 ve zdivu nadzákladovém cihlami pálenými na MVC</t>
  </si>
  <si>
    <t>-2069214853</t>
  </si>
  <si>
    <t>0,55*0,9*0,6</t>
  </si>
  <si>
    <t>0,7*0,9*0,45</t>
  </si>
  <si>
    <t>311234051</t>
  </si>
  <si>
    <t>Zdivo jednovrstvé z cihel děrovaných do P10 na maltu M5 tl 300 mm</t>
  </si>
  <si>
    <t>2050204</t>
  </si>
  <si>
    <t>(6,4+9,2)*4</t>
  </si>
  <si>
    <t>-1,78*2</t>
  </si>
  <si>
    <t>19,5*4</t>
  </si>
  <si>
    <t>-2,85*2,66</t>
  </si>
  <si>
    <t>-1,7*1,6*5 "Oi01 - Oi05</t>
  </si>
  <si>
    <t>31123405R</t>
  </si>
  <si>
    <t>Montáž a dodávka kotevní zdiva do stávající a obvodové konstrukce pomocí ocelových profilů a úhelníků</t>
  </si>
  <si>
    <t>1545178291</t>
  </si>
  <si>
    <t>-623143632</t>
  </si>
  <si>
    <t>317168022</t>
  </si>
  <si>
    <t>Překlad keramický plochý š 145 mm dl 1250 mm</t>
  </si>
  <si>
    <t>1147597347</t>
  </si>
  <si>
    <t>317168024</t>
  </si>
  <si>
    <t>Překlad keramický plochý š 145 mm dl 1750 mm</t>
  </si>
  <si>
    <t>616371512</t>
  </si>
  <si>
    <t>317168027</t>
  </si>
  <si>
    <t>Překlad keramický plochý š 145 mm dl 2500 mm</t>
  </si>
  <si>
    <t>-213002172</t>
  </si>
  <si>
    <t>317168055</t>
  </si>
  <si>
    <t>Překlad keramický vysoký v 238 mm dl 2000 mm</t>
  </si>
  <si>
    <t>116622063</t>
  </si>
  <si>
    <t>4*5</t>
  </si>
  <si>
    <t>317168056</t>
  </si>
  <si>
    <t>Překlad keramický vysoký v 238 mm dl 2250 mm</t>
  </si>
  <si>
    <t>401228982</t>
  </si>
  <si>
    <t>317168060</t>
  </si>
  <si>
    <t>Překlad keramický vysoký v 238 mm dl 3250 mm</t>
  </si>
  <si>
    <t>-685516009</t>
  </si>
  <si>
    <t>337171111</t>
  </si>
  <si>
    <t>Montáž kompletní nosné ocelové kce průmyslové v do 6 m vč. kotvení a spoj materiálů vč. povrchové úpravy</t>
  </si>
  <si>
    <t>1879104487</t>
  </si>
  <si>
    <t>35 "viz. výpočet hmotnosti</t>
  </si>
  <si>
    <t>373717111R</t>
  </si>
  <si>
    <t xml:space="preserve">Montáž podružných ocelových kcí </t>
  </si>
  <si>
    <t>706228832</t>
  </si>
  <si>
    <t>3,02 "lemování otvorů</t>
  </si>
  <si>
    <t>1 "konstrukce pro filtrační jednotku</t>
  </si>
  <si>
    <t>13511116</t>
  </si>
  <si>
    <t xml:space="preserve">ocel jakost S235 </t>
  </si>
  <si>
    <t>-177950482</t>
  </si>
  <si>
    <t>35 "kompletní ocelová konstrukce</t>
  </si>
  <si>
    <t>342151111</t>
  </si>
  <si>
    <t>Montáž opláštění ocelových kcí ze sendvičových panelů budov v do 6 m vč. kotvení</t>
  </si>
  <si>
    <t>-284951193</t>
  </si>
  <si>
    <t>(41+17+36)*4,2</t>
  </si>
  <si>
    <t>5532476R</t>
  </si>
  <si>
    <t>panel sendvičový stěnový vnější tl 150mm specifikace dle PD</t>
  </si>
  <si>
    <t>1380470372</t>
  </si>
  <si>
    <t>(17+36)*4,2</t>
  </si>
  <si>
    <t>-63,83+(1,22*2+4*1,8+3*1,8*2+1,85*1,8) "výplně otvorů</t>
  </si>
  <si>
    <t>55324765</t>
  </si>
  <si>
    <t>panel sendvičový stěnový vnější tl 200mm specifikace dle PD</t>
  </si>
  <si>
    <t>-974532274</t>
  </si>
  <si>
    <t>41*4,2</t>
  </si>
  <si>
    <t>-(1,22*2+3,15*2,95*2+4*1,8+3*1,8*2+1,85*1,8) "výplně otvorů</t>
  </si>
  <si>
    <t>-1964974842</t>
  </si>
  <si>
    <t>(3,4+3,6)*4</t>
  </si>
  <si>
    <t>-2*0,9</t>
  </si>
  <si>
    <t>(2,8+2,1)*4</t>
  </si>
  <si>
    <t>(2,2+3,2)*4</t>
  </si>
  <si>
    <t>(5,65+2,5)*4</t>
  </si>
  <si>
    <t>-2*0,7</t>
  </si>
  <si>
    <t>(2,2+0,93+3,9)*4</t>
  </si>
  <si>
    <t>-2*0,7*3</t>
  </si>
  <si>
    <t>342244121</t>
  </si>
  <si>
    <t>Příčka z cihel děrovaných do P10 na maltu M5 tloušťky 140 mm</t>
  </si>
  <si>
    <t>17323197</t>
  </si>
  <si>
    <t>(5,8+5,8+7,85+2,3+2,3+2,3+0,9+3,25+11,2)*4</t>
  </si>
  <si>
    <t>-(1,5*1,22+0,8*2*4+0,7*2*5+2,1*2,5)</t>
  </si>
  <si>
    <t>Komunikace pozemní</t>
  </si>
  <si>
    <t>564861111</t>
  </si>
  <si>
    <t>Podklad ze štěrkodrtě ŠD tl 200 mm - doplnění zpevněných ploch</t>
  </si>
  <si>
    <t>-1410829683</t>
  </si>
  <si>
    <t>100 "dle TZ</t>
  </si>
  <si>
    <t>612142001</t>
  </si>
  <si>
    <t>Potažení vnitřních stěn sklovláknitým pletivem vtlačeným do tenkovrstvé hmoty</t>
  </si>
  <si>
    <t>-724642647</t>
  </si>
  <si>
    <t>140 "při styku kcí cihla-beton</t>
  </si>
  <si>
    <t>612321141</t>
  </si>
  <si>
    <t>Vápenocementová omítka štuková dvouvrstvá vnitřních stěn vč. rohových lišt</t>
  </si>
  <si>
    <t>909420600</t>
  </si>
  <si>
    <t>(0,581+115,659+118,92+146,32)*2</t>
  </si>
  <si>
    <t>622511112</t>
  </si>
  <si>
    <t>Tenkovrstvá dekorativní střednězrnná omítka vnějších stěn - sokl</t>
  </si>
  <si>
    <t>262213998</t>
  </si>
  <si>
    <t>(41+20+41)*0,5</t>
  </si>
  <si>
    <t>631311224.1</t>
  </si>
  <si>
    <t>Doplnění zpevněných ploch tl přes 80 do 120 mm z betonu prostého se zvýšenými nároky na prostředí tř. C 25/30</t>
  </si>
  <si>
    <t>-482309577</t>
  </si>
  <si>
    <t>100*0,1</t>
  </si>
  <si>
    <t>631319203</t>
  </si>
  <si>
    <t>Příplatek k mazaninám za přidání ocelových vláken (drátkobeton) pro objemové vyztužení 25 kg/m3</t>
  </si>
  <si>
    <t>786991328</t>
  </si>
  <si>
    <t>631311234</t>
  </si>
  <si>
    <t>Mazanina tl přes 120 do 240 mm z betonu prostého se zvýšenými nároky na prostředí tř. C 25/30</t>
  </si>
  <si>
    <t>-1560622826</t>
  </si>
  <si>
    <t>18,9*40,7*0,169</t>
  </si>
  <si>
    <t>631362021</t>
  </si>
  <si>
    <t>Výztuž mazanin svařovanými sítěmi Kari</t>
  </si>
  <si>
    <t>-711243974</t>
  </si>
  <si>
    <t>18,9*40,7*18,2/6*0,001 "KARI 6x150x150</t>
  </si>
  <si>
    <t>632481213</t>
  </si>
  <si>
    <t>Separační vrstva z LDPE fólie</t>
  </si>
  <si>
    <t>-1218247056</t>
  </si>
  <si>
    <t>18,9*40,7*1,05</t>
  </si>
  <si>
    <t>632481215</t>
  </si>
  <si>
    <t>Separační vrstva z geotextilie</t>
  </si>
  <si>
    <t>-1853543948</t>
  </si>
  <si>
    <t>519815432</t>
  </si>
  <si>
    <t>55331484.3</t>
  </si>
  <si>
    <t>zárubeň jednokřídlá ocelová pro dveře rozměru 800/1970mm</t>
  </si>
  <si>
    <t>1191410835</t>
  </si>
  <si>
    <t>P</t>
  </si>
  <si>
    <t>Poznámka k položce:_x000D_
YH, YH s drážkou, YZP</t>
  </si>
  <si>
    <t>1 "D16</t>
  </si>
  <si>
    <t>1 "D14</t>
  </si>
  <si>
    <t>1 "D15</t>
  </si>
  <si>
    <t>1 "D06</t>
  </si>
  <si>
    <t>1 "D08</t>
  </si>
  <si>
    <t>zárubeň jednokřídlá ocelová pro dveře rozměru 900/1970mm</t>
  </si>
  <si>
    <t>1820497632</t>
  </si>
  <si>
    <t>1 "D10</t>
  </si>
  <si>
    <t>1 "D13</t>
  </si>
  <si>
    <t>1 "D07</t>
  </si>
  <si>
    <t>1" D09</t>
  </si>
  <si>
    <t>55331484.5</t>
  </si>
  <si>
    <t>zárubeň jednokřídlá ocelová pro dveře rozměru 1000/1970mm</t>
  </si>
  <si>
    <t>-743269750</t>
  </si>
  <si>
    <t>1 "D17</t>
  </si>
  <si>
    <t>1 "D18</t>
  </si>
  <si>
    <t>1 "D12</t>
  </si>
  <si>
    <t>642944221</t>
  </si>
  <si>
    <t>Osazování ocelových zárubní dodatečné pl přes 2,5 m2</t>
  </si>
  <si>
    <t>-2121495832</t>
  </si>
  <si>
    <t>55331749.1</t>
  </si>
  <si>
    <t>zárubeň dvoukřídlá ocelová pro zdění rozměru 2100/2500</t>
  </si>
  <si>
    <t>-870686698</t>
  </si>
  <si>
    <t>1 "D11</t>
  </si>
  <si>
    <t>55331749.2</t>
  </si>
  <si>
    <t>zárubeň dvoukřídlá ocelová pro zdění rozměru 1780/2010</t>
  </si>
  <si>
    <t>1980566008</t>
  </si>
  <si>
    <t>1 "D04</t>
  </si>
  <si>
    <t>55331749.3</t>
  </si>
  <si>
    <t>zárubeň dvoukřídlá ocelová pro zdění rozměru 2850/2710</t>
  </si>
  <si>
    <t>555833731</t>
  </si>
  <si>
    <t>1 "D05</t>
  </si>
  <si>
    <t>Vodorovné konstrukce</t>
  </si>
  <si>
    <t>444151111</t>
  </si>
  <si>
    <t>Montáž krytiny ocelových střech ze sendvičových panelů budov v do 6 m</t>
  </si>
  <si>
    <t>217436251</t>
  </si>
  <si>
    <t>5532472R</t>
  </si>
  <si>
    <t>panel sendvičový stropní vnější tl 150mm vč. prosvětlovacích panelů specifikace dle PD</t>
  </si>
  <si>
    <t>-1523175580</t>
  </si>
  <si>
    <t>21,5*41</t>
  </si>
  <si>
    <t>907543903</t>
  </si>
  <si>
    <t>134350381</t>
  </si>
  <si>
    <t>(19,9+41,7)*2*4</t>
  </si>
  <si>
    <t>631582278</t>
  </si>
  <si>
    <t>492,8*60 'Přepočtené koeficientem množství</t>
  </si>
  <si>
    <t>-1281111428</t>
  </si>
  <si>
    <t>385,61+36,02+13,07+5,95+220,14+9,35+4,12+2,29+14,53+11,71+19,42</t>
  </si>
  <si>
    <t>953943211</t>
  </si>
  <si>
    <t>Osazování hasicího přístroje</t>
  </si>
  <si>
    <t>439854141</t>
  </si>
  <si>
    <t>44932112</t>
  </si>
  <si>
    <t>přístroj hasicí ruční práškový s náplní 6 kg prášku s hasící schopností 21 A</t>
  </si>
  <si>
    <t>-5935187</t>
  </si>
  <si>
    <t>961044111</t>
  </si>
  <si>
    <t>Bourání základů z betonu prostého</t>
  </si>
  <si>
    <t>-1947066564</t>
  </si>
  <si>
    <t>41*0,4*1,1</t>
  </si>
  <si>
    <t>0,3*0,7*13*1,1</t>
  </si>
  <si>
    <t>16,5*0,4*1,1</t>
  </si>
  <si>
    <t>35,7*0,4*1,1</t>
  </si>
  <si>
    <t>0,5*0,7*8*1,1</t>
  </si>
  <si>
    <t>16,5*0,5*1,1</t>
  </si>
  <si>
    <t>7*0,5*1,1</t>
  </si>
  <si>
    <t>13*0,5*1,1</t>
  </si>
  <si>
    <t>12*0,3*1,1</t>
  </si>
  <si>
    <t>962031136</t>
  </si>
  <si>
    <t>Bourání příček z tvárnic nebo příčkovek tl do 150 mm</t>
  </si>
  <si>
    <t>249586255</t>
  </si>
  <si>
    <t>(9,1+5+4,2+5,7+15+5+6+8+4)*3,5</t>
  </si>
  <si>
    <t>-31 "výplně</t>
  </si>
  <si>
    <t>962032241</t>
  </si>
  <si>
    <t>Bourání zdiva z cihel pálených nebo vápenopískových na MC přes 1 m3</t>
  </si>
  <si>
    <t>1571340027</t>
  </si>
  <si>
    <t>(40+15+40)*1,2*0,3 "zděný sokl</t>
  </si>
  <si>
    <t>962032254</t>
  </si>
  <si>
    <t>Bourání zdiva z tvárnic cementových na jakoukoli maltu přes 1 m3</t>
  </si>
  <si>
    <t>-1428110889</t>
  </si>
  <si>
    <t>(5,7+6,7)*3,5*0,3</t>
  </si>
  <si>
    <t>-1,5*2,1*2*0,3</t>
  </si>
  <si>
    <t>965042241</t>
  </si>
  <si>
    <t>Bourání podkladů betonových tl přes 100 mm pl přes 4 m2</t>
  </si>
  <si>
    <t>128943132</t>
  </si>
  <si>
    <t>40*15*0,2</t>
  </si>
  <si>
    <t>965082941</t>
  </si>
  <si>
    <t>Odstranění násypů pod podlahami tl přes 200 mm</t>
  </si>
  <si>
    <t>-107380675</t>
  </si>
  <si>
    <t>40*15*0,4</t>
  </si>
  <si>
    <t>966071113</t>
  </si>
  <si>
    <t>Demontáž ocelových kcí hmotnosti přes 10 do 50 t z profilů hmotnosti do 13 kg/m</t>
  </si>
  <si>
    <t>1771271053</t>
  </si>
  <si>
    <t>30,5</t>
  </si>
  <si>
    <t>966072111</t>
  </si>
  <si>
    <t>Demontáž opláštění stěn ocelových kcí ze sendvičových panelů budov v do 6 m</t>
  </si>
  <si>
    <t>666066946</t>
  </si>
  <si>
    <t>(40+15+40)*3,7</t>
  </si>
  <si>
    <t>-(3,7*1,75*11+3,7*3,6+1,8*1,35*5)</t>
  </si>
  <si>
    <t>966073111</t>
  </si>
  <si>
    <t>Demontáž krytiny ocelových střech ze sendvičových panelů šroubovaných budov v do 6 m</t>
  </si>
  <si>
    <t>-517281249</t>
  </si>
  <si>
    <t>40*15*1,1</t>
  </si>
  <si>
    <t>Vybourání oken vč. rámu a vstup. dveří vč. křídel</t>
  </si>
  <si>
    <t>-1535303317</t>
  </si>
  <si>
    <t>3,7*1,75*11+3,7*3,6+1,8*1,35*5</t>
  </si>
  <si>
    <t>-319107620</t>
  </si>
  <si>
    <t>0,8*2+0,9*2*4+1,6*2,1+1,2*2,15+2,1*2,5+2,4*2,1+1,54*2,1*2+0,6*2*2</t>
  </si>
  <si>
    <t>1204391727</t>
  </si>
  <si>
    <t>420870892</t>
  </si>
  <si>
    <t>1811114336</t>
  </si>
  <si>
    <t>1831,046*9 'Přepočtené koeficientem množství</t>
  </si>
  <si>
    <t>1511927184</t>
  </si>
  <si>
    <t>998021021</t>
  </si>
  <si>
    <t>Přesun hmot pro haly s nosnou kcí zděnou nebo monolitickou v do 20 m</t>
  </si>
  <si>
    <t>-1927006805</t>
  </si>
  <si>
    <t>1744851396</t>
  </si>
  <si>
    <t>397871390</t>
  </si>
  <si>
    <t>807,692*0,00033 'Přepočtené koeficientem množství</t>
  </si>
  <si>
    <t>711131811</t>
  </si>
  <si>
    <t>Odstranění izolace proti zemní vlhkosti vodorovné</t>
  </si>
  <si>
    <t>2054077287</t>
  </si>
  <si>
    <t>40*15</t>
  </si>
  <si>
    <t>236599051</t>
  </si>
  <si>
    <t>18,9*40,7*1,05*2 "2vrstvy</t>
  </si>
  <si>
    <t>-549820686</t>
  </si>
  <si>
    <t>1615,383*1,1655 'Přepočtené koeficientem množství</t>
  </si>
  <si>
    <t>711161112</t>
  </si>
  <si>
    <t>Izolace proti zemní vlhkosti nopovou fólií vodorovná, nopek v 8,0 mm, tl do 0,6 mm</t>
  </si>
  <si>
    <t>-1885273629</t>
  </si>
  <si>
    <t>(41+20+41)*0,9</t>
  </si>
  <si>
    <t>71121113R</t>
  </si>
  <si>
    <t>Izolace proti radonu provětrávaná z plastových potrubí s perforací DN 100 vč. prostupů</t>
  </si>
  <si>
    <t>-789593471</t>
  </si>
  <si>
    <t>50*2+40*4+20*2+7*3</t>
  </si>
  <si>
    <t>-1165291581</t>
  </si>
  <si>
    <t>713</t>
  </si>
  <si>
    <t>Izolace tepelné</t>
  </si>
  <si>
    <t>713121111</t>
  </si>
  <si>
    <t>Montáž izolace tepelné podlah volně kladenými rohožemi, pásy, dílci, deskami 1 vrstva</t>
  </si>
  <si>
    <t>-1923901367</t>
  </si>
  <si>
    <t>18,9*40,7</t>
  </si>
  <si>
    <t>28372312</t>
  </si>
  <si>
    <t>deska EPS 100 pro konstrukce s běžným zatížením λ=0,037 tl 120mm</t>
  </si>
  <si>
    <t>-1547121961</t>
  </si>
  <si>
    <t>769,23*1,02 'Přepočtené koeficientem množství</t>
  </si>
  <si>
    <t>998713101</t>
  </si>
  <si>
    <t>Přesun hmot tonážní pro izolace tepelné v objektech v do 6 m</t>
  </si>
  <si>
    <t>600961707</t>
  </si>
  <si>
    <t>72511OV.02</t>
  </si>
  <si>
    <t>zásobník na toaletní papír d=290 mm, tl. 100 mm</t>
  </si>
  <si>
    <t>1407194266</t>
  </si>
  <si>
    <t>1+2</t>
  </si>
  <si>
    <t>72511OV.03</t>
  </si>
  <si>
    <t>nástěnný WC kartáč s držákem</t>
  </si>
  <si>
    <t>-174038788</t>
  </si>
  <si>
    <t>72511OV.04</t>
  </si>
  <si>
    <t>zrcadlo sklopné (otočné)</t>
  </si>
  <si>
    <t>1839543938</t>
  </si>
  <si>
    <t>72511OV.05</t>
  </si>
  <si>
    <t>dávkovač tekutého mýdla, objem 1,2 l; 125x100x210 mm (šxvxh)</t>
  </si>
  <si>
    <t>428203455</t>
  </si>
  <si>
    <t>72511OV.06</t>
  </si>
  <si>
    <t>zásobník papírových ručníků 265x340x110 mm (šxvxh)</t>
  </si>
  <si>
    <t>-1654284991</t>
  </si>
  <si>
    <t>1+1</t>
  </si>
  <si>
    <t>72511OV.08</t>
  </si>
  <si>
    <t>odpadkový koš drátěný, 540x340x260 mm (šxvxh)</t>
  </si>
  <si>
    <t>-395143002</t>
  </si>
  <si>
    <t>72511OV.09</t>
  </si>
  <si>
    <t>signalizační zařízení WC imobilní</t>
  </si>
  <si>
    <t>695373273</t>
  </si>
  <si>
    <t>72511OV.10</t>
  </si>
  <si>
    <t>madlo sklopné oválné k WC; na platformě 100x250 mm, vyložení 100 mm před záchodovou mísou; broušený nerez</t>
  </si>
  <si>
    <t>679186147</t>
  </si>
  <si>
    <t>72511OV.11</t>
  </si>
  <si>
    <t>madlo pevné oválné k WC; na platformě 100x250 mm, vyložení 100 mm před záchodovou mísou; broušený nerez</t>
  </si>
  <si>
    <t>738417805</t>
  </si>
  <si>
    <t>72511OV.12</t>
  </si>
  <si>
    <t>madlo nástěnné k WC; kotveno do stěny; broušený nerezený nerez</t>
  </si>
  <si>
    <t>-596919224</t>
  </si>
  <si>
    <t>72511OV.13</t>
  </si>
  <si>
    <t>věšák pro připevnění na dveře, nerezový dvojháček</t>
  </si>
  <si>
    <t>-1951959148</t>
  </si>
  <si>
    <t>72511OV.14</t>
  </si>
  <si>
    <t>zrcadlo fazetové lepené 800x600mm</t>
  </si>
  <si>
    <t>538989594</t>
  </si>
  <si>
    <t>-1841845120</t>
  </si>
  <si>
    <t>-1651180224</t>
  </si>
  <si>
    <t>998725101</t>
  </si>
  <si>
    <t>Přesun hmot tonážní pro zařizovací předměty v objektech v do 6 m</t>
  </si>
  <si>
    <t>-453031541</t>
  </si>
  <si>
    <t>727</t>
  </si>
  <si>
    <t>Zdravotechnika - požární ochrana</t>
  </si>
  <si>
    <t>727111003</t>
  </si>
  <si>
    <t>Trubní ucpávka DN 50 stěnou tl 100 mm požární odolnost EI 120</t>
  </si>
  <si>
    <t>-871932139</t>
  </si>
  <si>
    <t>763122534</t>
  </si>
  <si>
    <t>SDK stěna šachtová  - svislé odvětrání radonu</t>
  </si>
  <si>
    <t>-2008947365</t>
  </si>
  <si>
    <t>1,2*7*3</t>
  </si>
  <si>
    <t>76312313R</t>
  </si>
  <si>
    <t>SDK stěna předsazená tl 200 mm vyztužena OSB tl. 25mm a kotveno pomocí úhelníků</t>
  </si>
  <si>
    <t>-1462528462</t>
  </si>
  <si>
    <t>(0,93*2+1,1*2)*1,4</t>
  </si>
  <si>
    <t>2068825632</t>
  </si>
  <si>
    <t>36,02+5,95+9,35+50,2+11,71+19,42</t>
  </si>
  <si>
    <t>763131421</t>
  </si>
  <si>
    <t>SDK podhled desky 2xA 12,5 bez izolace dvouvrstvá spodní kce profil CD+UD (typy skladeb dle PD)</t>
  </si>
  <si>
    <t>-605652952</t>
  </si>
  <si>
    <t>4,12+2,29+14,53</t>
  </si>
  <si>
    <t>763131431</t>
  </si>
  <si>
    <t>SDK podhled deska 1xDF 12,5 bez izolace dvouvrstvá spodní kce profil CD+UD REI do 90 (typy skladeb dle PD)</t>
  </si>
  <si>
    <t>1066094859</t>
  </si>
  <si>
    <t>763131491</t>
  </si>
  <si>
    <t>SDK podhled deska 1x akustická s izolací dvouvrstvá spodní kce profil CD+UD (typy skladeb dle PD)</t>
  </si>
  <si>
    <t>652774420</t>
  </si>
  <si>
    <t>-1857126579</t>
  </si>
  <si>
    <t>764211636</t>
  </si>
  <si>
    <t>Oplechování nevětraného hřebene z Pz s povrchovou úpravou s hřebenovým plechem rš 630 mm</t>
  </si>
  <si>
    <t>-2029130429</t>
  </si>
  <si>
    <t>76421240R</t>
  </si>
  <si>
    <t>Nadpraží otvorů z Pz plechu s povrchovou úpravou rš 150 mm ozn.KV08</t>
  </si>
  <si>
    <t>-984123304</t>
  </si>
  <si>
    <t>4*2,1+7*3,1+2*3,5+4,1+1,4+2*1,6+2</t>
  </si>
  <si>
    <t>76421241R</t>
  </si>
  <si>
    <t>Okapní profil soklový z Pz plechu s povrchovou úpravou rš 150 mm ozn.KV09</t>
  </si>
  <si>
    <t>-439445533</t>
  </si>
  <si>
    <t>17,1+36,1+2,9+9,8+10+10,5</t>
  </si>
  <si>
    <t>76421243R</t>
  </si>
  <si>
    <t>okapnice široká z Pz plechu s povrchovou úpravou rš 150 mm ozn.KV15</t>
  </si>
  <si>
    <t>828008242</t>
  </si>
  <si>
    <t>4,3+36,1+41</t>
  </si>
  <si>
    <t>76421276R</t>
  </si>
  <si>
    <t>Příchytka parapetu soklu z Pz plechu s povrchovou úpravou rš 100 mm ozn.KV10</t>
  </si>
  <si>
    <t>1197503184</t>
  </si>
  <si>
    <t>2,9+9,8+9,9+10,5+17+36,1</t>
  </si>
  <si>
    <t>Oplechování rovných parapetů mechanicky kotvené z Pz s povrchovou úpravou rš 125 mm ozn. KV.02</t>
  </si>
  <si>
    <t>1684783568</t>
  </si>
  <si>
    <t>2*1,55+1,9+4*2+7*3+4</t>
  </si>
  <si>
    <t>76431100R</t>
  </si>
  <si>
    <t>Vystřihovaná lišta (dle profilu panelu) rš 80 mm ozn.KV20</t>
  </si>
  <si>
    <t>-2121847223</t>
  </si>
  <si>
    <t>2*41</t>
  </si>
  <si>
    <t>76431101R</t>
  </si>
  <si>
    <t>Lemovací lišta (dle profilu panelu) rš 80 mm ozn.KV14</t>
  </si>
  <si>
    <t>-478063138</t>
  </si>
  <si>
    <t>8,1+10,8</t>
  </si>
  <si>
    <t>764311407</t>
  </si>
  <si>
    <t>Lemování rovných zdí z Pz plechu s povrchovou úpravou rš 600 mm ozn.KV.13</t>
  </si>
  <si>
    <t>263398589</t>
  </si>
  <si>
    <t>8,1+10,7</t>
  </si>
  <si>
    <t>76431140R</t>
  </si>
  <si>
    <t>Krycí lišta venkovní z Pz s povrchovou úpravou rš 310 mm ozn.KV12</t>
  </si>
  <si>
    <t>1817454767</t>
  </si>
  <si>
    <t>36,1+41+4,3</t>
  </si>
  <si>
    <t>76431147R</t>
  </si>
  <si>
    <t>Krycí lišta žlabu venkovní z Pz s povrchovou úpravou rš 280 mm ozn.KV11</t>
  </si>
  <si>
    <t>32017030</t>
  </si>
  <si>
    <t>76431155R</t>
  </si>
  <si>
    <t>Lemování nadpraží otovrů zdí s Pz s povrchovou úpravou rš 250 mm ozn.KV.03</t>
  </si>
  <si>
    <t>617199562</t>
  </si>
  <si>
    <t>1,3+2*1,5+1,9+4*2+7*3+2*3,4+4</t>
  </si>
  <si>
    <t>76431175R</t>
  </si>
  <si>
    <t>Lemování ostění otovrů zdí s Pz s povrchovou úpravou rš 100 mm ozn.KV.01</t>
  </si>
  <si>
    <t>-1152009190</t>
  </si>
  <si>
    <t>8+22+6</t>
  </si>
  <si>
    <t>76431178R</t>
  </si>
  <si>
    <t>Koutová lišta venkovní z Pz s povrchovou úpravou rš 150 mm ozn.KV05</t>
  </si>
  <si>
    <t>437505173</t>
  </si>
  <si>
    <t>36,1+41</t>
  </si>
  <si>
    <t>76431150R</t>
  </si>
  <si>
    <t>Překrytí spoje panelů z Pz s povrchovou úpravou rš 200 mm ozn.KV04</t>
  </si>
  <si>
    <t>592111801</t>
  </si>
  <si>
    <t>4+5,1+5,3+19*3,7</t>
  </si>
  <si>
    <t>76431156R</t>
  </si>
  <si>
    <t>Oplechování boční napojení z Pz s povrchovou úpravou rš 180 mm ozn.KV16</t>
  </si>
  <si>
    <t>17753673</t>
  </si>
  <si>
    <t>3,2+10+10,1</t>
  </si>
  <si>
    <t>Lemování rovných zdí s Pz s povrchovou úpravou rš 300 mm (lemování stěny) ozn.KV.17</t>
  </si>
  <si>
    <t>-1117377343</t>
  </si>
  <si>
    <t>2,8+10,1+10,1</t>
  </si>
  <si>
    <t>76431160R</t>
  </si>
  <si>
    <t>Překrytí napojení objektů z Pz s povrchovou úpravou rš 375 mm ozn.KV18</t>
  </si>
  <si>
    <t>895731125</t>
  </si>
  <si>
    <t>3,7*2</t>
  </si>
  <si>
    <t>76431161R</t>
  </si>
  <si>
    <t>Krycí lišta spoje venkovní z Pz s povrchovou úpravou rš 180 mm ozn.KV19</t>
  </si>
  <si>
    <t>-785991252</t>
  </si>
  <si>
    <t>764501106</t>
  </si>
  <si>
    <t>Montáž a dodávka hrdla pro podokapní půlkulatý žlab ozn.KV.29</t>
  </si>
  <si>
    <t>-1559059161</t>
  </si>
  <si>
    <t>764511603</t>
  </si>
  <si>
    <t>Žlab podokapní půlkruhový z Pz s povrchovou úpravou rš 400 mm ozn.KV28</t>
  </si>
  <si>
    <t>-349743869</t>
  </si>
  <si>
    <t>36,1+40,1</t>
  </si>
  <si>
    <t>1077611147</t>
  </si>
  <si>
    <t>3*2,9+3,2+3,2+3,2</t>
  </si>
  <si>
    <t>137</t>
  </si>
  <si>
    <t>764211613</t>
  </si>
  <si>
    <t>Oplechování hřebene vnitřního plechem z Pz s povrch úpravou rš 250 mm</t>
  </si>
  <si>
    <t>-998919195</t>
  </si>
  <si>
    <t>40,8 "vnitřní hřebenáč</t>
  </si>
  <si>
    <t>138</t>
  </si>
  <si>
    <t>Oplechování závětrnou lištou z Pz s povrchovou úpravou rš 300 mm</t>
  </si>
  <si>
    <t>2036685115</t>
  </si>
  <si>
    <t>10,2+10,3</t>
  </si>
  <si>
    <t>139</t>
  </si>
  <si>
    <t>764216404</t>
  </si>
  <si>
    <t>Oplechování parapetů rovných mechanicky kotvené z Pz plechu rš 280 mm</t>
  </si>
  <si>
    <t>421735839</t>
  </si>
  <si>
    <t xml:space="preserve">1,5 "parapet otvorů </t>
  </si>
  <si>
    <t>140</t>
  </si>
  <si>
    <t>394045382</t>
  </si>
  <si>
    <t>141</t>
  </si>
  <si>
    <t>766622116</t>
  </si>
  <si>
    <t>Montáž plastových oken vnitřních plochy přes 1 m2 pevných v do 2,5 m s rámem do zdiva</t>
  </si>
  <si>
    <t>-1919203292</t>
  </si>
  <si>
    <t>142</t>
  </si>
  <si>
    <t>61140046</t>
  </si>
  <si>
    <t>okno plastové s fixním zasklením trojsklo přes plochu 1m2 v 1,5-2,5m</t>
  </si>
  <si>
    <t>-488711231</t>
  </si>
  <si>
    <t>1,7*1,6*5 "Oi01 - Oi05</t>
  </si>
  <si>
    <t>143</t>
  </si>
  <si>
    <t>61140053</t>
  </si>
  <si>
    <t>okno plastové otevíravé/sklopné dvojsklo přes plochu 1m2 v 1,5-2,5m</t>
  </si>
  <si>
    <t>1793750044</t>
  </si>
  <si>
    <t>1,5*1,22 "Oi06</t>
  </si>
  <si>
    <t>144</t>
  </si>
  <si>
    <t>766622136</t>
  </si>
  <si>
    <t>Montáž plastových oken plochy přes 1 m2 otevíravých v do 2,5 m s rámem do celostěnových panelů</t>
  </si>
  <si>
    <t>27309695</t>
  </si>
  <si>
    <t>145</t>
  </si>
  <si>
    <t>127448434</t>
  </si>
  <si>
    <t>3*1,8*3 "O52 - O54</t>
  </si>
  <si>
    <t>2*1,8 "O55</t>
  </si>
  <si>
    <t>3*1 "O46</t>
  </si>
  <si>
    <t>1,5*1*2 "O47 a O48</t>
  </si>
  <si>
    <t>2*1,8*2 "O49 a O51</t>
  </si>
  <si>
    <t>3*1,8*3 "O50; O41; O42</t>
  </si>
  <si>
    <t>1,5*1,4 "O40</t>
  </si>
  <si>
    <t>1,85*1,8 "O43</t>
  </si>
  <si>
    <t>4*1,8 "O44</t>
  </si>
  <si>
    <t>2*1 "O45</t>
  </si>
  <si>
    <t>146</t>
  </si>
  <si>
    <t>-2010103278</t>
  </si>
  <si>
    <t>147</t>
  </si>
  <si>
    <t>61162086</t>
  </si>
  <si>
    <t xml:space="preserve">dveře jednokřídlé dřevotřískové povrch laminátový plné 800x1970-2100mm </t>
  </si>
  <si>
    <t>630523211</t>
  </si>
  <si>
    <t>5 "D14 - D16, D06, D08</t>
  </si>
  <si>
    <t>148</t>
  </si>
  <si>
    <t>1020202032</t>
  </si>
  <si>
    <t>149</t>
  </si>
  <si>
    <t>dveře jednokřídlé dřevotřískové povrch laminátový plné 900x1970-2100mm</t>
  </si>
  <si>
    <t>-233500546</t>
  </si>
  <si>
    <t>4 "D10, D13, D07, D09</t>
  </si>
  <si>
    <t>150</t>
  </si>
  <si>
    <t>61162088</t>
  </si>
  <si>
    <t>dveře jednokřídlé dřevotřískové povrch laminátový plné 1000x1970-2100mm</t>
  </si>
  <si>
    <t>-961898179</t>
  </si>
  <si>
    <t>3 "D12, D17-18</t>
  </si>
  <si>
    <t>151</t>
  </si>
  <si>
    <t>766660012</t>
  </si>
  <si>
    <t>Montáž dveřních křídel otvíravých dvoukřídlových š přes 1,45 m do ocelové zárubně</t>
  </si>
  <si>
    <t>-856871381</t>
  </si>
  <si>
    <t>152</t>
  </si>
  <si>
    <t>61162045.1</t>
  </si>
  <si>
    <t>dveře dvoukřídlé plné 2100x2500mm dle ozn D11</t>
  </si>
  <si>
    <t>-375321332</t>
  </si>
  <si>
    <t>153</t>
  </si>
  <si>
    <t>61162045.2</t>
  </si>
  <si>
    <t>dveře dvoukřídlé plné 1780x2010mm dle ozn D04</t>
  </si>
  <si>
    <t>1810021186</t>
  </si>
  <si>
    <t>154</t>
  </si>
  <si>
    <t>61162045.3</t>
  </si>
  <si>
    <t>dveře dvoukřídlé plné 2850x2710mm dle ozn. D05</t>
  </si>
  <si>
    <t>637004945</t>
  </si>
  <si>
    <t>155</t>
  </si>
  <si>
    <t>766660461</t>
  </si>
  <si>
    <t>Montáž vchodových dveří dvoukřídlových s nadsvětlíkem</t>
  </si>
  <si>
    <t>1098428252</t>
  </si>
  <si>
    <t>156</t>
  </si>
  <si>
    <t>5534115R</t>
  </si>
  <si>
    <t>dveře dvoukřídlé ocelové vchodové s nadsvětlíkem 1220x2000mm dle ozn. De4 + zámek a kování</t>
  </si>
  <si>
    <t>-1546542866</t>
  </si>
  <si>
    <t>157</t>
  </si>
  <si>
    <t>-845340970</t>
  </si>
  <si>
    <t>158</t>
  </si>
  <si>
    <t>samozavírač dveří mechanický s ramenem</t>
  </si>
  <si>
    <t>1304104589</t>
  </si>
  <si>
    <t>2" D12-13</t>
  </si>
  <si>
    <t>159</t>
  </si>
  <si>
    <t>-2027368342</t>
  </si>
  <si>
    <t>160</t>
  </si>
  <si>
    <t>1712856559</t>
  </si>
  <si>
    <t>161</t>
  </si>
  <si>
    <t>2023994901</t>
  </si>
  <si>
    <t>162</t>
  </si>
  <si>
    <t>61144400</t>
  </si>
  <si>
    <t>parapet plastový vnitřní š 170mm</t>
  </si>
  <si>
    <t>-803001775</t>
  </si>
  <si>
    <t>1,7*10+1*1,5</t>
  </si>
  <si>
    <t>163</t>
  </si>
  <si>
    <t>61144401</t>
  </si>
  <si>
    <t>parapet plastový vnitřní š 250mm</t>
  </si>
  <si>
    <t>-1655113776</t>
  </si>
  <si>
    <t>164</t>
  </si>
  <si>
    <t>-1931987184</t>
  </si>
  <si>
    <t>165</t>
  </si>
  <si>
    <t>-1778414143</t>
  </si>
  <si>
    <t>166</t>
  </si>
  <si>
    <t>55344720.1</t>
  </si>
  <si>
    <t>vrata hliníková vč. rámové kce 3,15x2,95m + zámek a kování ozn. V03 a V04</t>
  </si>
  <si>
    <t>1776989891</t>
  </si>
  <si>
    <t>3,15*2,95*2</t>
  </si>
  <si>
    <t>167</t>
  </si>
  <si>
    <t>76781200R</t>
  </si>
  <si>
    <t>Demontáž a následná zpětná montáž konstrukce pro nanášení barev, vč. doplnění kotvících a roznášecích prvků a nátěru</t>
  </si>
  <si>
    <t>-861166487</t>
  </si>
  <si>
    <t>168</t>
  </si>
  <si>
    <t>767861012</t>
  </si>
  <si>
    <t>Montáž vnitřních kovových žebříků přímých dl přes 2 do 5 m kotvených do ocelové konstrukce</t>
  </si>
  <si>
    <t>181151368</t>
  </si>
  <si>
    <t>169</t>
  </si>
  <si>
    <t>44983021</t>
  </si>
  <si>
    <t>žebřík teleskopický pro ocelovou lávku ozn. ZV.01</t>
  </si>
  <si>
    <t>1099211471</t>
  </si>
  <si>
    <t>170</t>
  </si>
  <si>
    <t>800152002</t>
  </si>
  <si>
    <t>171</t>
  </si>
  <si>
    <t>-1242274252</t>
  </si>
  <si>
    <t>172</t>
  </si>
  <si>
    <t>874879944</t>
  </si>
  <si>
    <t>173</t>
  </si>
  <si>
    <t>492029778</t>
  </si>
  <si>
    <t>174</t>
  </si>
  <si>
    <t>-1166612826</t>
  </si>
  <si>
    <t>175</t>
  </si>
  <si>
    <t>-2074746136</t>
  </si>
  <si>
    <t>176</t>
  </si>
  <si>
    <t>Polyuretanová/epoxidová modifikovaná stěrka se vsypem tloušťky do 5 mm lité podlahy, chemicky odolná, protiskluz - třída T2</t>
  </si>
  <si>
    <t>2074157829</t>
  </si>
  <si>
    <t>385,61+36,02+13,07+5,95+220,14+9,35+50,2+11,71+19,42</t>
  </si>
  <si>
    <t>177</t>
  </si>
  <si>
    <t>248036896</t>
  </si>
  <si>
    <t>178</t>
  </si>
  <si>
    <t>572316490</t>
  </si>
  <si>
    <t>179</t>
  </si>
  <si>
    <t>435279719</t>
  </si>
  <si>
    <t>180</t>
  </si>
  <si>
    <t>-1479006925</t>
  </si>
  <si>
    <t>181</t>
  </si>
  <si>
    <t>619586944</t>
  </si>
  <si>
    <t>182</t>
  </si>
  <si>
    <t>-69555818</t>
  </si>
  <si>
    <t>(2,3+2+2,3+2)*2,1</t>
  </si>
  <si>
    <t>-0,8*2</t>
  </si>
  <si>
    <t>(2,3+1,05)*2*2,1</t>
  </si>
  <si>
    <t>-0,7*2</t>
  </si>
  <si>
    <t>(1,2+1,7+1,4+0,8+3)*2,1</t>
  </si>
  <si>
    <t>(1,8+0,93)*2*2*2,1</t>
  </si>
  <si>
    <t>-0,7*2*2</t>
  </si>
  <si>
    <t>183</t>
  </si>
  <si>
    <t>-173637025</t>
  </si>
  <si>
    <t>66,272*1,1 'Přepočtené koeficientem množství</t>
  </si>
  <si>
    <t>184</t>
  </si>
  <si>
    <t>1801815600</t>
  </si>
  <si>
    <t>185</t>
  </si>
  <si>
    <t>-703390852</t>
  </si>
  <si>
    <t>186</t>
  </si>
  <si>
    <t>1528805576</t>
  </si>
  <si>
    <t>187</t>
  </si>
  <si>
    <t>688942822</t>
  </si>
  <si>
    <t>188</t>
  </si>
  <si>
    <t>-2106269425</t>
  </si>
  <si>
    <t>(385,61+36,02+13,07+5,95+220,14+9,35+50,2+11,71+19,42)*0,3</t>
  </si>
  <si>
    <t>189</t>
  </si>
  <si>
    <t>-170840597</t>
  </si>
  <si>
    <t>762,96 "stěny</t>
  </si>
  <si>
    <t>132,65+20,94+13,07+385,61"strop</t>
  </si>
  <si>
    <t>190</t>
  </si>
  <si>
    <t>-1406030575</t>
  </si>
  <si>
    <t>40 "prostupy, přípomoce</t>
  </si>
  <si>
    <t>Soupis:</t>
  </si>
  <si>
    <t>04.1 - Technologie briketování</t>
  </si>
  <si>
    <t>HSV - HSV</t>
  </si>
  <si>
    <t xml:space="preserve">    01 - Odsávání</t>
  </si>
  <si>
    <t xml:space="preserve">    02 - Drtič</t>
  </si>
  <si>
    <t xml:space="preserve">    03 - Balička</t>
  </si>
  <si>
    <t xml:space="preserve">    04 - Lis</t>
  </si>
  <si>
    <t>01</t>
  </si>
  <si>
    <t>Odsávání</t>
  </si>
  <si>
    <t>TB001</t>
  </si>
  <si>
    <t>přetlaková filtrační jednotka dle specifikace D2_4.4.5</t>
  </si>
  <si>
    <t>1362775090</t>
  </si>
  <si>
    <t>TB002</t>
  </si>
  <si>
    <t>potrubní rozvod dle specifikace D2_4.4.5</t>
  </si>
  <si>
    <t>699365667</t>
  </si>
  <si>
    <t>TB003</t>
  </si>
  <si>
    <t>zpětné potrubí odsátého vzduchu dle specifikace D2_4.4.5</t>
  </si>
  <si>
    <t>1315395386</t>
  </si>
  <si>
    <t>TB004</t>
  </si>
  <si>
    <t>doprava a montáž včetně technické dokumentace a zaškolení obsluhy</t>
  </si>
  <si>
    <t>-757225187</t>
  </si>
  <si>
    <t>02</t>
  </si>
  <si>
    <t>Drtič</t>
  </si>
  <si>
    <t>TB201</t>
  </si>
  <si>
    <t>drtič dřevního odpadu dle specifikace D2_4.4.5</t>
  </si>
  <si>
    <t>1399801460</t>
  </si>
  <si>
    <t>TB202</t>
  </si>
  <si>
    <t>Prodloužení přívodního kabelu nad 4m</t>
  </si>
  <si>
    <t>1610667683</t>
  </si>
  <si>
    <t>03</t>
  </si>
  <si>
    <t>Balička</t>
  </si>
  <si>
    <t>TB301</t>
  </si>
  <si>
    <t>balička briket s váhou dle specifikace D2_4.4.5</t>
  </si>
  <si>
    <t>142055536</t>
  </si>
  <si>
    <t>04</t>
  </si>
  <si>
    <t>Lis</t>
  </si>
  <si>
    <t>TB401</t>
  </si>
  <si>
    <t>briketovací lis dle specifikace D2_4.4.5</t>
  </si>
  <si>
    <t>674947417</t>
  </si>
  <si>
    <t>04.2 - Hromosvody</t>
  </si>
  <si>
    <t>Všestary</t>
  </si>
  <si>
    <t xml:space="preserve"> KHK, Pivovarské nám.1245,500 03 Hradec Králové</t>
  </si>
  <si>
    <t>25262033</t>
  </si>
  <si>
    <t>ELTYM Hronov,spol.s r.o.,Husova 207,54931 Hronov</t>
  </si>
  <si>
    <t xml:space="preserve">    741 - Elektroinstalace - silnoproud</t>
  </si>
  <si>
    <t>632621132</t>
  </si>
  <si>
    <t>Litý asfalt o tl vrstvy 20 mm rozprostřený ručně</t>
  </si>
  <si>
    <t>-1329207609</t>
  </si>
  <si>
    <t>589419100</t>
  </si>
  <si>
    <t>směs pro asfaltový koberec mastixový SMA 8S PMB25/55-60  do 8mm  tř. 1</t>
  </si>
  <si>
    <t>2114752068</t>
  </si>
  <si>
    <t>997013801</t>
  </si>
  <si>
    <t>Poplatek za uložení stavebního betonového odpadu na skládce (skládkovné)</t>
  </si>
  <si>
    <t>-2083079405</t>
  </si>
  <si>
    <t>741</t>
  </si>
  <si>
    <t>Elektroinstalace - silnoproud</t>
  </si>
  <si>
    <t>0021</t>
  </si>
  <si>
    <t>Demontáž stávající jímací a svodové soustavy, odvoz do sběrného dvora</t>
  </si>
  <si>
    <t>ks</t>
  </si>
  <si>
    <t>-704412115</t>
  </si>
  <si>
    <t>0019</t>
  </si>
  <si>
    <t>Podružný materiál, 5% z ceny hlavního materiálu</t>
  </si>
  <si>
    <t>-1152273137</t>
  </si>
  <si>
    <t>0020</t>
  </si>
  <si>
    <t>Prožez, 2,5% z materiálu nosného</t>
  </si>
  <si>
    <t>1294865962</t>
  </si>
  <si>
    <t>741420011</t>
  </si>
  <si>
    <t>Montáž drát nebo lano hromosvodné svodové D do 10 mm bez podpěry</t>
  </si>
  <si>
    <t>-1425658139</t>
  </si>
  <si>
    <t>354410770</t>
  </si>
  <si>
    <t>drát průměr 8 mm AlMgSi</t>
  </si>
  <si>
    <t>kg</t>
  </si>
  <si>
    <t>1194897231</t>
  </si>
  <si>
    <t>210220301</t>
  </si>
  <si>
    <t>Montáž svorek hromosvodných typu SS, SR 03 se 2 šrouby</t>
  </si>
  <si>
    <t>-1495079468</t>
  </si>
  <si>
    <t>354420300</t>
  </si>
  <si>
    <t>svorka uzemnění  SUa nerez univerzální s 1 příložkou</t>
  </si>
  <si>
    <t>-777271423</t>
  </si>
  <si>
    <t>0370000003</t>
  </si>
  <si>
    <t>Niro-clip 111001  podpěra vedení svodových vodičů</t>
  </si>
  <si>
    <t>549955092</t>
  </si>
  <si>
    <t>0370000004</t>
  </si>
  <si>
    <t>podložka pro Niro-clip šedá 1047</t>
  </si>
  <si>
    <t>-1498821318</t>
  </si>
  <si>
    <t>0380000107</t>
  </si>
  <si>
    <t>hmoždinka SH 8x40mm kusová</t>
  </si>
  <si>
    <t>-856969233</t>
  </si>
  <si>
    <t>2120001500</t>
  </si>
  <si>
    <t>vrut SPAX 5x60mm</t>
  </si>
  <si>
    <t>581842833</t>
  </si>
  <si>
    <t>0370005221</t>
  </si>
  <si>
    <t>podpěra vedení na plochou střechu výška vedení nad střechu 40mm</t>
  </si>
  <si>
    <t>-1123368409</t>
  </si>
  <si>
    <t>210220020</t>
  </si>
  <si>
    <t>Montáž uzemňovacího vedení vodičů FeZn pomocí svorek v zemi páskou do 120 mm2 ve městské zástavbě</t>
  </si>
  <si>
    <t>1007492099</t>
  </si>
  <si>
    <t>354420620</t>
  </si>
  <si>
    <t>pás zemnící 30 x 4 mm FeZn</t>
  </si>
  <si>
    <t>1552811591</t>
  </si>
  <si>
    <t>210220022</t>
  </si>
  <si>
    <t>Montáž uzemňovacího vedení vodičů FeZn pomocí svorek v zemi drátem do 10 mm ve městské zástavbě</t>
  </si>
  <si>
    <t>-2147218190</t>
  </si>
  <si>
    <t>354410730</t>
  </si>
  <si>
    <t>drát průměr 10 mm FeZn</t>
  </si>
  <si>
    <t>-1415860888</t>
  </si>
  <si>
    <t>741420022</t>
  </si>
  <si>
    <t>Montáž svorka hromosvodná se 3 šrouby</t>
  </si>
  <si>
    <t>510999680</t>
  </si>
  <si>
    <t>354418950</t>
  </si>
  <si>
    <t>svorka připojovací SP1 k připojení kovových částí</t>
  </si>
  <si>
    <t>648200466</t>
  </si>
  <si>
    <t>354420340</t>
  </si>
  <si>
    <t>svorka uzemnění  SZa nerez zkušební</t>
  </si>
  <si>
    <t>-336440984</t>
  </si>
  <si>
    <t>354420400</t>
  </si>
  <si>
    <t>svorka uzemnění SR 3b nerez pro zemnící pásku a drát</t>
  </si>
  <si>
    <t>133507902</t>
  </si>
  <si>
    <t>741420051</t>
  </si>
  <si>
    <t>Montáž vedení hromosvodné-úhelník nebo trubka s držáky do zdiva</t>
  </si>
  <si>
    <t>-613717734</t>
  </si>
  <si>
    <t>354418300</t>
  </si>
  <si>
    <t>úhelník ochranný OU 1.7 na ochranu svodu 1,7 m</t>
  </si>
  <si>
    <t>18163158</t>
  </si>
  <si>
    <t>354418440</t>
  </si>
  <si>
    <t>držák ochranného úhelníku boční se středovým  vrutem DUDa-18 nerez</t>
  </si>
  <si>
    <t>-1483187445</t>
  </si>
  <si>
    <t>741420083</t>
  </si>
  <si>
    <t>Montáž vedení hromosvodné-štítek k označení svodu</t>
  </si>
  <si>
    <t>854485010</t>
  </si>
  <si>
    <t>354421100</t>
  </si>
  <si>
    <t>štítek plastový č. 31 -  čísla svodů</t>
  </si>
  <si>
    <t>-46313049</t>
  </si>
  <si>
    <t>460010025</t>
  </si>
  <si>
    <t>Vytyčení trasy inženýrských sítí v zastavěném prostoru</t>
  </si>
  <si>
    <t>km</t>
  </si>
  <si>
    <t>-22612323</t>
  </si>
  <si>
    <t>460030172</t>
  </si>
  <si>
    <t>Odstranění podkladu nebo krytu komunikace ze živice tloušťky do 10 cm</t>
  </si>
  <si>
    <t>1898812106</t>
  </si>
  <si>
    <t>460030192</t>
  </si>
  <si>
    <t>Řezání podkladu nebo krytu živičného tloušťky do 10 cm</t>
  </si>
  <si>
    <t>-1111834520</t>
  </si>
  <si>
    <t>460150303</t>
  </si>
  <si>
    <t>Hloubení kabelových zapažených i nezapažených rýh ručně š 50 cm, hl 120 cm, v hornině tř 3, vč.sejmutí drnu</t>
  </si>
  <si>
    <t>-1542673288</t>
  </si>
  <si>
    <t>460560303</t>
  </si>
  <si>
    <t>Zásyp rýh ručně šířky 50 cm, hloubky 120 cm, z horniny třídy 3, vč.položení drnu</t>
  </si>
  <si>
    <t>228387093</t>
  </si>
  <si>
    <t>460600061</t>
  </si>
  <si>
    <t>Odvoz suti a vybouraných hmot do 1 km</t>
  </si>
  <si>
    <t>-409753688</t>
  </si>
  <si>
    <t>460600071</t>
  </si>
  <si>
    <t>Příplatek k odvozu suti a vybouraných hmot za každý další 1 km</t>
  </si>
  <si>
    <t>1918613762</t>
  </si>
  <si>
    <t>589325630</t>
  </si>
  <si>
    <t>směs pro beton třída C 16/20 X0,XC1 kamenivo do 8 mm</t>
  </si>
  <si>
    <t>-1310343540</t>
  </si>
  <si>
    <t>04.3 - Elektro</t>
  </si>
  <si>
    <t>Jaroměř</t>
  </si>
  <si>
    <t>KHK, Pivovarské nám.1245,500 03 Hradec Králové</t>
  </si>
  <si>
    <t>CZ25262033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</si>
  <si>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</si>
  <si>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</si>
  <si>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</si>
  <si>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</si>
  <si>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</si>
  <si>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997013814</t>
  </si>
  <si>
    <t>Poplatek za uložení na skládce (skládkovné) stavebního odpadu izolací kód odpadu 17 06 04</t>
  </si>
  <si>
    <t>-1639016389</t>
  </si>
  <si>
    <t>741112023</t>
  </si>
  <si>
    <t>Montáž krabice nástěnná plastová čtyřhranná do 250x250 mm</t>
  </si>
  <si>
    <t>-850219065</t>
  </si>
  <si>
    <t>34571479</t>
  </si>
  <si>
    <t>krabice v uzavřeném provedení PP s krytím IP 66 čtvercová 100x100mm</t>
  </si>
  <si>
    <t>-1905495736</t>
  </si>
  <si>
    <t>741112001</t>
  </si>
  <si>
    <t>Montáž krabice zapuštěná plastová kruhová</t>
  </si>
  <si>
    <t>78653351</t>
  </si>
  <si>
    <t>34571458</t>
  </si>
  <si>
    <t>krabice pod omítku PVC odbočná kruhová D 100mm s víčkem (KO97/5)</t>
  </si>
  <si>
    <t>-1349881819</t>
  </si>
  <si>
    <t>741112061</t>
  </si>
  <si>
    <t>Montáž krabice přístrojová zapuštěná plastová kruhová</t>
  </si>
  <si>
    <t>-643719266</t>
  </si>
  <si>
    <t>34571450</t>
  </si>
  <si>
    <t>krabice pod omítku PVC přístrojová kruhová D 70mm (KO68/2)</t>
  </si>
  <si>
    <t>1835578978</t>
  </si>
  <si>
    <t>34571465</t>
  </si>
  <si>
    <t>krabice do dutých stěn PVC přístrojová kruhová D 70mm hluboká</t>
  </si>
  <si>
    <t>1550999239</t>
  </si>
  <si>
    <t>741112101</t>
  </si>
  <si>
    <t>Montáž rozvodka zapuštěná plastová kruhová</t>
  </si>
  <si>
    <t>383201999</t>
  </si>
  <si>
    <t>34571563</t>
  </si>
  <si>
    <t>krabice pod omítku PVC odbočná kruhová D 100mm s víčkem a svorkovnicí (KR 97)</t>
  </si>
  <si>
    <t>-600178233</t>
  </si>
  <si>
    <t>34571521</t>
  </si>
  <si>
    <t>krabice pod omítku PVC odbočná kruhová D 70mm s víčkem a svorkovnicí (KR 68)</t>
  </si>
  <si>
    <t>-1376686345</t>
  </si>
  <si>
    <t>741112022</t>
  </si>
  <si>
    <t>Montáž krabice nástěnná plastová čtyřhranná do 160x160 mm</t>
  </si>
  <si>
    <t>1966507013</t>
  </si>
  <si>
    <t>345715240</t>
  </si>
  <si>
    <t>krabice přístrojová odbočná s víčkem z PH, 132x132 mm, hloubka 72 mm (např.KO125)</t>
  </si>
  <si>
    <t>1906381941</t>
  </si>
  <si>
    <t>741112023.2</t>
  </si>
  <si>
    <t>-930944529</t>
  </si>
  <si>
    <t>345715440</t>
  </si>
  <si>
    <t>skříň rozvodná, 205x255 mm, hloubka 66 mm (např.KT 250)</t>
  </si>
  <si>
    <t>-1960363649</t>
  </si>
  <si>
    <t>0041</t>
  </si>
  <si>
    <t>Zřízení požárně těsnící konstrukce (pěna)</t>
  </si>
  <si>
    <t>1790958205</t>
  </si>
  <si>
    <t>0042</t>
  </si>
  <si>
    <t>Protipožární prostup příčkou (pěna)</t>
  </si>
  <si>
    <t>1836595311</t>
  </si>
  <si>
    <t>741910413</t>
  </si>
  <si>
    <t>Montáž žlabů bez stojiny a výložníků kovových s podpěrkami a příslušenstvím s víkem, šířky do 125 mm, vč.dodávky - žlab drátěný 250/100 GAL Zn</t>
  </si>
  <si>
    <t>-1830972962</t>
  </si>
  <si>
    <t>741910413.1</t>
  </si>
  <si>
    <t>Montáž žlabů bez stojiny a výložníků kovových s podpěrkami a příslušenstvím s víkem, šířky do 125 mm, vč.dodávky - žlab drátěný 100/100 GAL Zn</t>
  </si>
  <si>
    <t>-1910207070</t>
  </si>
  <si>
    <t>741120201</t>
  </si>
  <si>
    <t>Montáž vodič Cu izolovaný plný a laněný s PVC pláštěm žíla 1,5-16 mm2 volně (CY, CHAH-R(V))</t>
  </si>
  <si>
    <t>-894327000</t>
  </si>
  <si>
    <t>34141043</t>
  </si>
  <si>
    <t>vodič propojovací jádro Cu plné dvojitá izolace PVC 450/750V (CYY) 1x4mm2</t>
  </si>
  <si>
    <t>-64149582</t>
  </si>
  <si>
    <t>34141044</t>
  </si>
  <si>
    <t>vodič propojovací jádro Cu plné dvojitá izolace PVC 450/750V (CYY) 1x6mm2</t>
  </si>
  <si>
    <t>979140404</t>
  </si>
  <si>
    <t>34141045</t>
  </si>
  <si>
    <t>vodič propojovací jádro Cu plné dvojitá izolace PVC 450/750V (CYY) 1x10mm2</t>
  </si>
  <si>
    <t>1989746579</t>
  </si>
  <si>
    <t>741120203</t>
  </si>
  <si>
    <t>Montáž vodič Cu izolovaný plný a laněný s PVC pláštěm žíla 25-35 mm2 volně (CY, CHAH-R(V))</t>
  </si>
  <si>
    <t>-709686894</t>
  </si>
  <si>
    <t>34140850</t>
  </si>
  <si>
    <t>vodič propojovací jádro Cu lanované izolace PVC 450/750V (H07V-R) 1x25mm2</t>
  </si>
  <si>
    <t>1212097100</t>
  </si>
  <si>
    <t>741122015</t>
  </si>
  <si>
    <t>Montáž kabel Cu bez ukončení uložený pod omítku plný kulatý 3x1,5 mm2 (CYKY)</t>
  </si>
  <si>
    <t>-1375248405</t>
  </si>
  <si>
    <t>34111030</t>
  </si>
  <si>
    <t>kabel instalační jádro Cu plné izolace PVC plášť PVC 450/750V (CYKY) 3x1,5mm2</t>
  </si>
  <si>
    <t>1987573718</t>
  </si>
  <si>
    <t>741122016</t>
  </si>
  <si>
    <t>Montáž kabel Cu bez ukončení uložený pod omítku plný kulatý 3x2,5 až 6 mm2 (CYKY)</t>
  </si>
  <si>
    <t>-789711114</t>
  </si>
  <si>
    <t>34111036</t>
  </si>
  <si>
    <t>kabel instalační jádro Cu plné izolace PVC plášť PVC 450/750V (CYKY) 3x2,5mm2</t>
  </si>
  <si>
    <t>1690499183</t>
  </si>
  <si>
    <t>741122142</t>
  </si>
  <si>
    <t>Montáž kabel Cu plný kulatý žíla 5x1,5 až 2,5 mm2 zatažený v trubkách (např. CYKY)</t>
  </si>
  <si>
    <t>189767890</t>
  </si>
  <si>
    <t>34111090</t>
  </si>
  <si>
    <t>kabel instalační jádro Cu plné izolace PVC plášť PVC 450/750V (CYKY) 5x1,5mm2</t>
  </si>
  <si>
    <t>-1844851214</t>
  </si>
  <si>
    <t>34111094</t>
  </si>
  <si>
    <t>kabel instalační jádro Cu plné izolace PVC plášť PVC 450/750V (CYKY) 5x2,5mm2</t>
  </si>
  <si>
    <t>-300584460</t>
  </si>
  <si>
    <t>741122032</t>
  </si>
  <si>
    <t>Montáž kabel Cu bez ukončení uložený pod omítku plný kulatý 5x4 až 6 mm2 (CYKY)</t>
  </si>
  <si>
    <t>-1844884733</t>
  </si>
  <si>
    <t>34111100</t>
  </si>
  <si>
    <t>kabel instalační jádro Cu plné izolace PVC plášť PVC 450/750V (CYKY) 5x6mm2</t>
  </si>
  <si>
    <t>-774804862</t>
  </si>
  <si>
    <t>34111098</t>
  </si>
  <si>
    <t>kabel instalační jádro Cu plné izolace PVC plášť PVC 450/750V (CYKY) 5x4mm2</t>
  </si>
  <si>
    <t>-1013212638</t>
  </si>
  <si>
    <t>741122144</t>
  </si>
  <si>
    <t>Montáž kabel Cu plný kulatý žíla 5x10 mm2 zatažený v trubkách (např. CYKY)</t>
  </si>
  <si>
    <t>-446435791</t>
  </si>
  <si>
    <t>34113034</t>
  </si>
  <si>
    <t>kabel instalační jádro Cu plné izolace PVC plášť PVC 450/750V (CYKY) 5x10mm2</t>
  </si>
  <si>
    <t>-1959088464</t>
  </si>
  <si>
    <t>741122134</t>
  </si>
  <si>
    <t>Montáž kabel Cu plný kulatý žíla 4x16 až 25 mm2 zatažený v trubkách (např. CYKY)</t>
  </si>
  <si>
    <t>-1371310418</t>
  </si>
  <si>
    <t>34111080</t>
  </si>
  <si>
    <t>kabel instalační jádro Cu plné izolace PVC plášť PVC 450/750V (CYKY) 4x25mm2</t>
  </si>
  <si>
    <t>1725270762</t>
  </si>
  <si>
    <t>741122137</t>
  </si>
  <si>
    <t>Montáž kabel Cu plný kulatý žíla 3x50+35 až 95+50 mm2 zatažený v trubkách (např. CYKY)</t>
  </si>
  <si>
    <t>327318812</t>
  </si>
  <si>
    <t>34113127</t>
  </si>
  <si>
    <t>kabel silový jádro Cu izolace PVC plášť PVC 0,6/1kV (1-CYKY) 4x50mm2</t>
  </si>
  <si>
    <t>-186454614</t>
  </si>
  <si>
    <t>741120001</t>
  </si>
  <si>
    <t>Montáž vodič Cu izolovaný plný a laněný žíla 0,35-6 mm2 pod omítku (např. CY)</t>
  </si>
  <si>
    <t>1446756363</t>
  </si>
  <si>
    <t>34113418</t>
  </si>
  <si>
    <t>kabel instalační flexibilní jádro Cu lanované izolace pryž plášť pryž 300/500V (H05RR-F) 5x2,50mm2</t>
  </si>
  <si>
    <t>-1691961804</t>
  </si>
  <si>
    <t>34113419</t>
  </si>
  <si>
    <t>kabel instalační flexibilní jádro Cu lanované izolace pryž plášť pryž 300/500V (H05RR-F) 5x4,00mm2</t>
  </si>
  <si>
    <t>1487926290</t>
  </si>
  <si>
    <t>34113420</t>
  </si>
  <si>
    <t>kabel instalační flexibilní jádro Cu lanované izolace pryž plášť pryž 300/500V (H05RR-F) 5G6,00mm2</t>
  </si>
  <si>
    <t>1979736885</t>
  </si>
  <si>
    <t>741110003</t>
  </si>
  <si>
    <t>Montáž trubka plastová tuhá D přes 35 mm uložená pevně</t>
  </si>
  <si>
    <t>-1882984214</t>
  </si>
  <si>
    <t>34571095</t>
  </si>
  <si>
    <t>trubka elektroinstalační tuhá 1540 KA 320N šedá Kopos</t>
  </si>
  <si>
    <t>-2010803887</t>
  </si>
  <si>
    <t>741110062</t>
  </si>
  <si>
    <t>Montáž trubka plastová ohebná D přes 23 do 35 mm uložená pod omítku</t>
  </si>
  <si>
    <t>573250350</t>
  </si>
  <si>
    <t>34571350</t>
  </si>
  <si>
    <t>trubka elektroinstalační ohebná dvouplášťová korugovaná (chránička) D 32/40mm, HDPE+LDPE</t>
  </si>
  <si>
    <t>-2096800639</t>
  </si>
  <si>
    <t>460520163</t>
  </si>
  <si>
    <t>Montáž trubek ochranných plastových tuhých D do 90 mm uložených do rýhy</t>
  </si>
  <si>
    <t>1033460240</t>
  </si>
  <si>
    <t>34571353</t>
  </si>
  <si>
    <t>trubka elektroinstalační ohebná dvouplášťová korugovaná (chránička) D 61/75mm, HDPE+LDPE</t>
  </si>
  <si>
    <t>30963991</t>
  </si>
  <si>
    <t>741374061</t>
  </si>
  <si>
    <t>Montáž a dodávka nosných drátů a lanek, nosné lanko 5mm, nosnost 430kg. nerez, vč.napínacích šroubů</t>
  </si>
  <si>
    <t>815288209</t>
  </si>
  <si>
    <t>741130021</t>
  </si>
  <si>
    <t>Ukončení vodič izolovaný do 2,5 mm2 na svorkovnici</t>
  </si>
  <si>
    <t>1536177052</t>
  </si>
  <si>
    <t>741130022</t>
  </si>
  <si>
    <t>Ukončení vodič izolovaný do 4 mm2 na svorkovnici</t>
  </si>
  <si>
    <t>1584520641</t>
  </si>
  <si>
    <t>741130023</t>
  </si>
  <si>
    <t>Ukončení vodič izolovaný do 6 mm2 na svorkovnici</t>
  </si>
  <si>
    <t>971626660</t>
  </si>
  <si>
    <t>741130024</t>
  </si>
  <si>
    <t>Ukončení vodič izolovaný do 10 mm2 na svorkovnici</t>
  </si>
  <si>
    <t>1017725303</t>
  </si>
  <si>
    <t>741130026</t>
  </si>
  <si>
    <t>Ukončení vodič izolovaný do 25 mm2 na svorkovnici</t>
  </si>
  <si>
    <t>-1405995438</t>
  </si>
  <si>
    <t>741130028</t>
  </si>
  <si>
    <t>Ukončení vodič izolovaný do 50 mm2 na svorkovnici</t>
  </si>
  <si>
    <t>1947123739</t>
  </si>
  <si>
    <t>741130031</t>
  </si>
  <si>
    <t>Ukončení vodič izolovaný do 70 mm2 na svorkovnici</t>
  </si>
  <si>
    <t>243533599</t>
  </si>
  <si>
    <t>741210102</t>
  </si>
  <si>
    <t>Montáž rozváděčů litinových, hliníkových nebo plastových sestava do 100 kg</t>
  </si>
  <si>
    <t>519809449</t>
  </si>
  <si>
    <t>35711029</t>
  </si>
  <si>
    <t>OCELOPLECHOVÝ SKŘÍŇOVÝ ROZVADĚČ PODRUŽNÉHO JIŠTĚNÍ PRO TRUHLÁRNU, ROZMĚR 800x2000x400mm, IP54, POLE Č.1, VIZ SCHÉMA ZAPOJENÍ</t>
  </si>
  <si>
    <t>-1078577019</t>
  </si>
  <si>
    <t>35711029.1</t>
  </si>
  <si>
    <t>OCELOPLECHOVÝ SKŘÍŇOVÝ ROZVADĚČ PODRUŽNÉHO JIŠTĚNÍ PRO TRUHLÁRNU, ROZMĚR 800x2000x400mm, IP54, POLE Č.2, VIZ SCHÉMA ZAPOJENÍ</t>
  </si>
  <si>
    <t>-1651831676</t>
  </si>
  <si>
    <t>35711029.2</t>
  </si>
  <si>
    <t>OCELOPLECHOVÝ SKŘÍŇOVÝ ROZVADĚČ PODRUŽNÉHO JIŠTĚNÍ PRO TRUHLÁRNU, ROZMĚR 800x2000x400mm, IP54, POLE Č.3, VIZ SCHÉMA ZAPOJENÍ</t>
  </si>
  <si>
    <t>-2118624547</t>
  </si>
  <si>
    <t>35711029.3</t>
  </si>
  <si>
    <t>ELEKTROMĚROVÝ ROZVADĚČ V PLASTOVÉM PILÍŘI, NEPŘÍMÉ MĚŘENÍ 3x100A, VIZ SCHÉMA ZAPOJENÍ</t>
  </si>
  <si>
    <t>-1056197433</t>
  </si>
  <si>
    <t>35711029.4</t>
  </si>
  <si>
    <t>OCELOPLECHOVÝ PŘISAZENÝ ROZVADĚČ PODRUŽNÉHO JIŠTĚNÍ, ROZMĚR 600x900x250mm, IP40/20, PARAPET 900mm, VIZ SCHEMA ZAPOJENÍ</t>
  </si>
  <si>
    <t>-1729765575</t>
  </si>
  <si>
    <t>741210101</t>
  </si>
  <si>
    <t>Montáž rozváděčů litinových, hliníkových nebo plastových sestava do 50 kg</t>
  </si>
  <si>
    <t>215664300</t>
  </si>
  <si>
    <t>35711029.5</t>
  </si>
  <si>
    <t>ZÁSUVKOVÁ SKŘÍŇ, OSAZENA 2xZÁS 16A 230V IP54; 1xZÁS 3F 5P 16A IP54 A 1xZÁS 3F 5P 32A IP54</t>
  </si>
  <si>
    <t>1251588857</t>
  </si>
  <si>
    <t>35711029.6</t>
  </si>
  <si>
    <t>DOPLNĚNÍ STÁV.ROZV.JIŠTĚNÍ VE 2.NP DLE POPISU NA VÝKRESE 2.NP-ELEKTRO</t>
  </si>
  <si>
    <t>-2138650883</t>
  </si>
  <si>
    <t>35711029.7</t>
  </si>
  <si>
    <t>R-PŘÍSTŘĚŠEK - NOVÝ PLASTOVÝ ROZVADĚČ PŘISAZENÝ PODRUŽNÉHO JIŠTĚNÍ, 36M (3x12M), IP54, PARAPET 1300mm</t>
  </si>
  <si>
    <t>611220327</t>
  </si>
  <si>
    <t>741310252</t>
  </si>
  <si>
    <t>Montáž vypínač (polo)zapuštěný šroubové připojení 2-dvoupólových prostředí venkovní/mokré</t>
  </si>
  <si>
    <t>1487062523</t>
  </si>
  <si>
    <t>34535002</t>
  </si>
  <si>
    <t>přepínač sériový, řazení 5, IP54, 10A, 230V, komplet, přisazený</t>
  </si>
  <si>
    <t>1095544130</t>
  </si>
  <si>
    <t>741310251</t>
  </si>
  <si>
    <t>Montáž vypínač (polo)zapuštěný šroubové připojení 1-jednopólových prostředí venkovní/mokré</t>
  </si>
  <si>
    <t>-622795064</t>
  </si>
  <si>
    <t>34535000.2</t>
  </si>
  <si>
    <t>spínač jednopólový, řazení 1, IP54, 10A, 230V, komplet,přisazený</t>
  </si>
  <si>
    <t>747249897</t>
  </si>
  <si>
    <t>34535000.3</t>
  </si>
  <si>
    <t>spínač jednopólový, řazení 6, IP54, 10A, 230V, komplet,přisazený</t>
  </si>
  <si>
    <t>1057121109</t>
  </si>
  <si>
    <t>34535000.4</t>
  </si>
  <si>
    <t>spínač jednopólový, řazení 7, IP54, 10A, 230V, komplet,přisazený</t>
  </si>
  <si>
    <t>-1996004110</t>
  </si>
  <si>
    <t>34535000.5</t>
  </si>
  <si>
    <t>Ovladač zapínací, řazení 1/0, IP54, 10A, 230V, komplet,přisazený</t>
  </si>
  <si>
    <t>2090152457</t>
  </si>
  <si>
    <t>741313041</t>
  </si>
  <si>
    <t>Montáž zásuvka (polo)zapuštěná šroubové připojení 2P+PE se zapojením vodičů</t>
  </si>
  <si>
    <t>1728462701</t>
  </si>
  <si>
    <t>34555233.1</t>
  </si>
  <si>
    <t>zásuvka nástěnná jednonásobná chráněná, s víčkem, IP54, šroubové svorky, 16A, 230V</t>
  </si>
  <si>
    <t>-1166916163</t>
  </si>
  <si>
    <t>741313075</t>
  </si>
  <si>
    <t>Montáž zásuvek chráněných v krabici šroubové připojení 3P+N+PE prostředí základní, vlhké</t>
  </si>
  <si>
    <t>-1708217089</t>
  </si>
  <si>
    <t>35811477</t>
  </si>
  <si>
    <t>Zásuvka nástěnná 400V, IP54/400V/16A/5P</t>
  </si>
  <si>
    <t>1909624108</t>
  </si>
  <si>
    <t>741310413</t>
  </si>
  <si>
    <t>Montáž spínač tří/čtyřpólový nástěnný do 63 A venkovní nebo mokré</t>
  </si>
  <si>
    <t>-342779</t>
  </si>
  <si>
    <t>34535098</t>
  </si>
  <si>
    <t>vypínač trojpólový otočný přísazený, řazení 0-1, 400v/16A, IP54</t>
  </si>
  <si>
    <t>1636884959</t>
  </si>
  <si>
    <t>34535098.1</t>
  </si>
  <si>
    <t>vypínač trojpólový otočný přísazený, řazení 0-1, 400v/32A, IP54</t>
  </si>
  <si>
    <t>-1818441774</t>
  </si>
  <si>
    <t>358121000.3.1</t>
  </si>
  <si>
    <t>Nouzové bezpečnostní tlačítko STOP na povrch, IP54</t>
  </si>
  <si>
    <t>-867215257</t>
  </si>
  <si>
    <t>741313006</t>
  </si>
  <si>
    <t>Montáž zásuvka (polo)zapuštěná bezšroubové připojení2x (2P + PE) s přepěťovou ochranou</t>
  </si>
  <si>
    <t>-343870409</t>
  </si>
  <si>
    <t>34555204</t>
  </si>
  <si>
    <t>zásuvka zápustná jednonásobná, s optickou přepěťovou ochranou, šroubové svorky, IP20, 16A, 230V, komplet</t>
  </si>
  <si>
    <t>-265646343</t>
  </si>
  <si>
    <t>34555202</t>
  </si>
  <si>
    <t>zásuvka zápustná jednonásobná chráněná, šroubové svorky, IP20, 16A, 230V, komplet</t>
  </si>
  <si>
    <t>1614676484</t>
  </si>
  <si>
    <t>741313043</t>
  </si>
  <si>
    <t>Montáž zásuvka (polo)zapuštěná šroubové připojení 2x(2P + PE) dvojnásobná</t>
  </si>
  <si>
    <t>1337783157</t>
  </si>
  <si>
    <t>34555243</t>
  </si>
  <si>
    <t>zásuvka zápustná dvojnásobná, šikmá, s clonkami, šroubové svorky, IP20, 16A, 230V, komplet</t>
  </si>
  <si>
    <t>1346511051</t>
  </si>
  <si>
    <t>741313043.1</t>
  </si>
  <si>
    <t>Montáž sady pro nouzovou signalizaci ABB 3280B-C10001 B</t>
  </si>
  <si>
    <t>1594355500</t>
  </si>
  <si>
    <t>345551230.1</t>
  </si>
  <si>
    <t>Sada pro nouzovou signalizaci ABB 3280B-C10001 B</t>
  </si>
  <si>
    <t>-1563143225</t>
  </si>
  <si>
    <t>210220321</t>
  </si>
  <si>
    <t>Montáž svorek hromosvodných na potrubí typ Bernard se zhotovením pásku</t>
  </si>
  <si>
    <t>2080555368</t>
  </si>
  <si>
    <t>35442043</t>
  </si>
  <si>
    <t>svorka uzemnění nerez na vodovodní potrubí a okapové roury vč.Cu pásku ke svorce</t>
  </si>
  <si>
    <t>-1831583637</t>
  </si>
  <si>
    <t>741310201</t>
  </si>
  <si>
    <t>Montáž vypínač (polo)zapuštěný šroubové připojení 1-jednopólový</t>
  </si>
  <si>
    <t>-1168859053</t>
  </si>
  <si>
    <t>34535000</t>
  </si>
  <si>
    <t>spínač jednopólový, řazení 1, IP20, 10A, 230V, komplet,zapuštěný</t>
  </si>
  <si>
    <t>608439717</t>
  </si>
  <si>
    <t>741310206</t>
  </si>
  <si>
    <t>Montáž vypínač (polo)zapuštěný šroubové připojení 2-dvoupólový</t>
  </si>
  <si>
    <t>2019302958</t>
  </si>
  <si>
    <t>34535002.1</t>
  </si>
  <si>
    <t>přepínač sériový, řazení 5, IP20, 10A, 230V, komplet, zapuštěný</t>
  </si>
  <si>
    <t>980555615</t>
  </si>
  <si>
    <t>742240008</t>
  </si>
  <si>
    <t>Montáž spínavého zdroje s krytem 12V, 3,5 A s akumulátorem 12V/17 Ah  k elektronické kontrole vstupu</t>
  </si>
  <si>
    <t>-471574172</t>
  </si>
  <si>
    <t>2230000838</t>
  </si>
  <si>
    <t>zdroj 230/24V pro napájení pisoárů</t>
  </si>
  <si>
    <t>-999883401</t>
  </si>
  <si>
    <t>742220211</t>
  </si>
  <si>
    <t>Montáž zálohového napájecího  zdroje s dobíječem a akumulátorem a dodávka - ZÁLOŽNÍ ZDROJ 230/230V, 50W/3h, PRO ZÁLOŽNÍ NAPÁJENÍ OBĚHOVÉHO ČERPADLA TOPENÍ NA TUHÁ PALIVA</t>
  </si>
  <si>
    <t>1176166404</t>
  </si>
  <si>
    <t>741311021</t>
  </si>
  <si>
    <t>Montáž přípojka sporáková s doutnavkou se zapojením vodičů</t>
  </si>
  <si>
    <t>1889214512</t>
  </si>
  <si>
    <t>ABB.3956323</t>
  </si>
  <si>
    <t>Přípojka sporáková se signalizační doutnavkou, zapuštěná</t>
  </si>
  <si>
    <t>-1844720263</t>
  </si>
  <si>
    <t>741370101</t>
  </si>
  <si>
    <t>Montáž svítidlo žárovkové průmyslové stropní přisazené 1 zdroj bez koše</t>
  </si>
  <si>
    <t>-1929418216</t>
  </si>
  <si>
    <t>348212750.1</t>
  </si>
  <si>
    <t>EL1 - ZAVĚŠ.SV.NA LANKU, PRŮMYSL.SV.LED 2x5500 lm, PC AL 11000/840, AL CHLADIČ, IP66, 230V, 71W</t>
  </si>
  <si>
    <t>-1726938502</t>
  </si>
  <si>
    <t>348212750.2</t>
  </si>
  <si>
    <t xml:space="preserve">EL2 - PŘISAZ.KOVOVÉ LED SVÍTIDLO,S DIFUZOREM PMMA,230V,35W,IP20,5200lm, CRI&gt;80:5000K, 1.2ft 1600/840 </t>
  </si>
  <si>
    <t>168601113</t>
  </si>
  <si>
    <t>348212750.3</t>
  </si>
  <si>
    <t>EL3 - ZAVĚŠ.SV.NA LANKU, PRŮMYSL.LED PLASTOVÉ, NOUZOVÉ, 440 lm, PC Ni-Cd1h, 230V, 4.5W, IP66, CRI&gt;80:6500K</t>
  </si>
  <si>
    <t>447908231</t>
  </si>
  <si>
    <t>348212750.4</t>
  </si>
  <si>
    <t>EL4 - PŘISAZENÉ LED SVÍTIDLO, 10W, 230V, IP20</t>
  </si>
  <si>
    <t>-1022056439</t>
  </si>
  <si>
    <t>348212750.5</t>
  </si>
  <si>
    <t>EL5 - PŘISAZENÉ LED SVÍTIDLO REFLEKTOROVÉ, 30W, 230V, IP54, S ČIDLEM</t>
  </si>
  <si>
    <t>-1114162143</t>
  </si>
  <si>
    <t>348144390.7</t>
  </si>
  <si>
    <t>N - PŘISAZENÉ SVÍTIDLO NOUZOVÉ, CARLA 30 LED, 230-240V, 1h DP, IP65, uni.piktogram</t>
  </si>
  <si>
    <t>-760627682</t>
  </si>
  <si>
    <t>VRN1</t>
  </si>
  <si>
    <t>Průzkumné, geodetické a projektové práce</t>
  </si>
  <si>
    <t>013002000</t>
  </si>
  <si>
    <t>Projektové práce - skutečné provedení</t>
  </si>
  <si>
    <t>1024</t>
  </si>
  <si>
    <t>85415212</t>
  </si>
  <si>
    <t>VRN3</t>
  </si>
  <si>
    <t>Zařízení staveniště</t>
  </si>
  <si>
    <t>032002000</t>
  </si>
  <si>
    <t>Vybavení staveniště</t>
  </si>
  <si>
    <t>-925070572</t>
  </si>
  <si>
    <t>VRN4</t>
  </si>
  <si>
    <t>Inženýrská činnost</t>
  </si>
  <si>
    <t>044002000</t>
  </si>
  <si>
    <t>Revize elektro</t>
  </si>
  <si>
    <t>-2069807022</t>
  </si>
  <si>
    <t>045002000</t>
  </si>
  <si>
    <t>Kompletační a koordinační činnost s revizním technikem,TDI a profesemi</t>
  </si>
  <si>
    <t>-1072197608</t>
  </si>
  <si>
    <t>VRN9</t>
  </si>
  <si>
    <t>Ostatní náklady</t>
  </si>
  <si>
    <t>090001000</t>
  </si>
  <si>
    <t>Ostatní náklady - úklid pracoviště</t>
  </si>
  <si>
    <t>-273566368</t>
  </si>
  <si>
    <t>090001000.1</t>
  </si>
  <si>
    <t>Ostatní náklady související s výstavbou  - prořez (5% z délkových položek - odřezky)</t>
  </si>
  <si>
    <t>1154204274</t>
  </si>
  <si>
    <t>090001000.2</t>
  </si>
  <si>
    <t>Ostatní náklady - podružný materiál - 3% z materiálu nosného</t>
  </si>
  <si>
    <t>-1383788093</t>
  </si>
  <si>
    <t>090001000.3</t>
  </si>
  <si>
    <t>Ostatní náklady - pomocné práce elektro</t>
  </si>
  <si>
    <t>-1555756783</t>
  </si>
  <si>
    <t>090001000.4</t>
  </si>
  <si>
    <t>Demontáž svítidel ve stávajícíc nerekonstruované části objektu</t>
  </si>
  <si>
    <t>-1610680085</t>
  </si>
  <si>
    <t>091002000</t>
  </si>
  <si>
    <t>Ostatní náklady související s objektem - připojení zařízení</t>
  </si>
  <si>
    <t>38408022</t>
  </si>
  <si>
    <t>Úroveň 3:</t>
  </si>
  <si>
    <t>04.31 - Strukturovaná kabeláž</t>
  </si>
  <si>
    <t>RD01 - Datový rozvaděč RD01</t>
  </si>
  <si>
    <t>UM - Úložný materiál</t>
  </si>
  <si>
    <t>RD01</t>
  </si>
  <si>
    <t>Datový rozvaděč RD01</t>
  </si>
  <si>
    <t>ADI.0051073.URS</t>
  </si>
  <si>
    <t>19' rozvaděč jednodílný 18U/600mm, odnímatelné bočnice, krytí IP30, nosnost 30kg, RAL7035</t>
  </si>
  <si>
    <t>URS online</t>
  </si>
  <si>
    <t>742330002</t>
  </si>
  <si>
    <t>Montáž strukturované kabeláže rozvaděče stojanového</t>
  </si>
  <si>
    <t>ADI.0051199.URS</t>
  </si>
  <si>
    <t>19“ rozvodný panel 1U; 7 x zásuvka podle ČSN, max. 16 A; kabel 3 x 1,5 mm, 2 m + zástrčka univerzál CZ-DE max. 16 A; bleskojistka; podsvícený vypínač s bezpečnostním krytem; RAL 9005</t>
  </si>
  <si>
    <t>742330022</t>
  </si>
  <si>
    <t>Montáž strukturované kabeláže příslušenství a ostatní práce k rozvaděčům napájecího panelu</t>
  </si>
  <si>
    <t>ADI.0051137.URS</t>
  </si>
  <si>
    <t>19" polička s perforací 1U/350mm, max. nosnost 40kg</t>
  </si>
  <si>
    <t>742330021</t>
  </si>
  <si>
    <t>Montáž strukturované kabeláže příslušenství a ostatní práce k rozvaděčům police</t>
  </si>
  <si>
    <t>SKS1942106</t>
  </si>
  <si>
    <t>19" vyvaz.panel, 5x kovové oko 110mm, výška 1U, barva šedá</t>
  </si>
  <si>
    <t>742330023</t>
  </si>
  <si>
    <t>Montáž strukturované kabeláže příslušenství a ostatní práce k rozvaděčům vyvazovacíhoho panelu 1U</t>
  </si>
  <si>
    <t>SKS1942129</t>
  </si>
  <si>
    <t>19" patchpanel kompaktní, 24xRJ-45 UTP Cat.6  (třída E) 250 MHz, 1U, RAL 7035 šedá, zářezové svorkovnice typu KRONE LSA, pro kabely s průměrem vodiče AWG 26 – AWG 22, zapojení TIA 568 A/B, montážní sada součástí balení, normy ISO/IEC 11801, ČSN EN 50173-1</t>
  </si>
  <si>
    <t>SKS1942124.1</t>
  </si>
  <si>
    <t>Patch panel (222 29-0971.R00 )</t>
  </si>
  <si>
    <t>742330052</t>
  </si>
  <si>
    <t>Montáž strukturované kabeláže zásuvek datových popis portů patchpanelu</t>
  </si>
  <si>
    <t>SKS1942130</t>
  </si>
  <si>
    <t>Vypáskování kabelů v rozvaděči (222 29-3001.R00 )</t>
  </si>
  <si>
    <t>SKS1942131</t>
  </si>
  <si>
    <t>Kabelová forma UTP - včetně odstranění pláště kabelu, očištění, vyformování, zapojení, prozvonění a značení kabelu. (222300201R00)</t>
  </si>
  <si>
    <t>SKS1942132</t>
  </si>
  <si>
    <t>Měření do protokolu (222 29-3012.R00 ) Certifikační měření, Systémová záruka výrobce 25 let</t>
  </si>
  <si>
    <t>SKS1942133</t>
  </si>
  <si>
    <t>Propojovací kabel, Cat.6 250MHz, nestíněný U/UTP, 2xRJ-45, délka 1m,barva šedá, PVC plášť</t>
  </si>
  <si>
    <t>SKS1942135</t>
  </si>
  <si>
    <t>Propojovací kabel, Cat.6 250MHz, nestíněný U/UTP, 2xRJ-45, délka 3m,barva šedá, PVC plášť</t>
  </si>
  <si>
    <t>SKS1942136</t>
  </si>
  <si>
    <t>Propojovací kabel, Cat.6 250MHz, nestíněný U/UTP, 2xRJ-45, délka 5m,barva šedá, PVC plášť</t>
  </si>
  <si>
    <t>SKS1942137</t>
  </si>
  <si>
    <t>Kabel U/UTP Cat.6 4x2xAWG23 300 MHz, LS0H modrý, Eca</t>
  </si>
  <si>
    <t>742121001</t>
  </si>
  <si>
    <t>Montáž kabelů sdělovacích pro vnitřní rozvody počtu žil do 15</t>
  </si>
  <si>
    <t>SKS1944001</t>
  </si>
  <si>
    <t>Datová zásuvka pod omítku pro 2 moduly (45°), prázdná, RAL9010, IP20, 80x80mm</t>
  </si>
  <si>
    <t>SKS.211004003</t>
  </si>
  <si>
    <t>Datová zásuvka pod omítku pro 1 modul (45°), prázdná, RAL 9010, IP20. 80x80mm</t>
  </si>
  <si>
    <t>SKS1942138</t>
  </si>
  <si>
    <t>Keystone modul RJ45 nestíněný,Cat.6 de-embedded, beznástrojové provedení, zářezová svorkovnice typu 110, IDC, třída E dle ISO/IEC 11801 a ČSN EN50173-1, průměr vodiče AWG 24/1 – AWG 22/1, zapojení TIA 568 A/B</t>
  </si>
  <si>
    <t>742330042</t>
  </si>
  <si>
    <t>Montáž strukturované kabeláže zásuvek datových pod omítku, do nábytku, do parapetního žlabu nebo podlahové krabice dvouzásuvky</t>
  </si>
  <si>
    <t>742330041</t>
  </si>
  <si>
    <t>Montáž strukturované kabeláže zásuvek datových pod omítku, do nábytku, do parapetního žlabu nebo podlahové krabice jednozásuvky</t>
  </si>
  <si>
    <t>742330051</t>
  </si>
  <si>
    <t>Montáž strukturované kabeláže zásuvek datových popis portu zásuvky</t>
  </si>
  <si>
    <t>SKS1944003</t>
  </si>
  <si>
    <t>Box na omítku pro zásuvky 80x80mm, RAL 9010, IP20, 80x80x40mm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</si>
  <si>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</si>
  <si>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</si>
  <si>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UM</t>
  </si>
  <si>
    <t>Úložný materiál</t>
  </si>
  <si>
    <t>34571007</t>
  </si>
  <si>
    <t>lišta elektroinstalační hranatá PVC 40x20mm</t>
  </si>
  <si>
    <t>34571008</t>
  </si>
  <si>
    <t>lišta elektroinstalační hranatá PVC 40x40mm</t>
  </si>
  <si>
    <t>34571002</t>
  </si>
  <si>
    <t>lišta elektroinstalační hranatá PVC 60x40mm</t>
  </si>
  <si>
    <t>742110041</t>
  </si>
  <si>
    <t>Montáž lišt elektroinstalačních vkládacích</t>
  </si>
  <si>
    <t>1167535</t>
  </si>
  <si>
    <t>Plechový kabelový žlab s integrovanou spojkou - neděrovaný, 50X125X0.70, zinkování Sendzimir</t>
  </si>
  <si>
    <t>1216999</t>
  </si>
  <si>
    <t>VIKO KABEL. ZLABU 2M SENDZIMIR š125mm</t>
  </si>
  <si>
    <t>1187748</t>
  </si>
  <si>
    <t>OBLOUK HORIZONT. 90° , 90X50X125</t>
  </si>
  <si>
    <t>1187742</t>
  </si>
  <si>
    <t>VIKO OBLOUKU 90° , 90X125</t>
  </si>
  <si>
    <t>1187734</t>
  </si>
  <si>
    <t>T-KUS žlabu SENDZIMIR, 50X125</t>
  </si>
  <si>
    <t>1195890</t>
  </si>
  <si>
    <t>VIKO T-KUSU SENDZIMIR, š125mm</t>
  </si>
  <si>
    <t>1235543</t>
  </si>
  <si>
    <t>UCHYT VIKA</t>
  </si>
  <si>
    <t>1383957</t>
  </si>
  <si>
    <t>DRZAK STREDNI NOSNY 200</t>
  </si>
  <si>
    <t>1352353</t>
  </si>
  <si>
    <t>DRZAK STREDNI NOSNY 400</t>
  </si>
  <si>
    <t>1226577</t>
  </si>
  <si>
    <t>SROUB VRATOVY A MATICE 6X10 GMT</t>
  </si>
  <si>
    <t>Montáž žlabů bez stojiny a výložníků kovových s podpěrkami a příslušenstvím bez víka, šířky do 125 mm</t>
  </si>
  <si>
    <t>741910421</t>
  </si>
  <si>
    <t>Montáž žlabů bez stojiny a výložníků kovových s podpěrkami a příslušenstvím uzavření víkem</t>
  </si>
  <si>
    <t>741910101</t>
  </si>
  <si>
    <t>Montáž výložníků bez kabelových lávek a osazení úchytných prvků typových, šířky do 400 mm nástěnných svařovaných se stojinou a 1 ramenem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</si>
  <si>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</si>
  <si>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</si>
  <si>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</si>
  <si>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</si>
  <si>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972054141</t>
  </si>
  <si>
    <t>Vybourání otvorů ve stropech nebo klenbách železobetonových bez odstranění podlahy a násypu, plochy do 0,0225 m2, tl. do 150 mm</t>
  </si>
  <si>
    <t>SKS1942152</t>
  </si>
  <si>
    <t>Protipožární intumescentní vodou ředitelný nátěr, balení 12,5kg</t>
  </si>
  <si>
    <t>742190004</t>
  </si>
  <si>
    <t>Ostatní práce pro trasy požárně těsnící materiál do prostupu</t>
  </si>
  <si>
    <t>998742102</t>
  </si>
  <si>
    <t>Přesun hmot pro slaboproud stanovený z hmotnosti přesunovaného materiálu vodorovná dopravní vzdálenost do 50 m v objektech výšky přes 6 do 12 m</t>
  </si>
  <si>
    <t>SLP.201110001</t>
  </si>
  <si>
    <t>Podružný materiál</t>
  </si>
  <si>
    <t>kpl.</t>
  </si>
  <si>
    <t>HZS3222</t>
  </si>
  <si>
    <t>Hodinové zúčtovací sazby montáží technologických zařízení na stavebních objektech montér slaboproudých zařízení odborný</t>
  </si>
  <si>
    <t>013254000</t>
  </si>
  <si>
    <t>Dokumentace skutečného provedení stavby</t>
  </si>
  <si>
    <t>…</t>
  </si>
  <si>
    <t>030001000</t>
  </si>
  <si>
    <t>040001000</t>
  </si>
  <si>
    <t>Kompletační a koordinační činnost</t>
  </si>
  <si>
    <t>081002000</t>
  </si>
  <si>
    <t>Doprava zaměstnanců</t>
  </si>
  <si>
    <t>04.32 - Jednotný čas</t>
  </si>
  <si>
    <t xml:space="preserve">    742 - Elektroinstalace - slaboproud</t>
  </si>
  <si>
    <t>742</t>
  </si>
  <si>
    <t>Elektroinstalace - slaboproud</t>
  </si>
  <si>
    <t>MBT.20211004001</t>
  </si>
  <si>
    <t>Analogové nástěnné hodiny - Průměr číselníku 40cm, samostavitelný hodinový strojek pro LAN, napájení z PoE, Design číselníku C2</t>
  </si>
  <si>
    <t>MBT.20211004002</t>
  </si>
  <si>
    <t>Analogové nástěnné hodiny - Průměr číselníku 28cm, samostavitelný hodinový strojek pro LAN, napájení z PoE, Design číselníku C2</t>
  </si>
  <si>
    <t>742340002</t>
  </si>
  <si>
    <t>Montáž jednotného času hodin nástěnných</t>
  </si>
  <si>
    <t>JC17420003</t>
  </si>
  <si>
    <t>Software pro - programování, spínací a signalizační funkce - umožňuje programovat každé hodiny samostatně či po skupinách (týdenní cyklus) - program odešle tabulku spínání do hodin; zařízení pak spínají dle této tabulky samostatně dle času (program nemusí</t>
  </si>
  <si>
    <t>742340011.001</t>
  </si>
  <si>
    <t>Instalace ovládacího SW JČ</t>
  </si>
  <si>
    <t>HZS3221</t>
  </si>
  <si>
    <t>Pomocné práce nespecifikované . Hodinové zúčtovací sazby montáží technologických zařízení na stavebních objektech montér slaboproudých zařízení</t>
  </si>
  <si>
    <t>092203000</t>
  </si>
  <si>
    <t>Náklady na zaškolení</t>
  </si>
  <si>
    <t>04.33 - Poplachový zabezpečo...</t>
  </si>
  <si>
    <t>PZTS - Poplachový zabezpečovací a tísňový systém</t>
  </si>
  <si>
    <t>PZTS</t>
  </si>
  <si>
    <t>Poplachový zabezpečovací a tísňový systém</t>
  </si>
  <si>
    <t>PZTS2010001</t>
  </si>
  <si>
    <t>Deska ústředny - 8 zón ( s ATZ 16 zón) na desce, max.192 zón, 8 podsystémů, 4-drátová sběrnice BUS, 999 kódů, 2048 událostí, napájení 16Vst / 80VA, výstup AUX max. 2A, výstup BELL max. 2A, ​dobíjení Aku 750mA / 1,5A, možnost Videoverifikace, bezdrátové ne</t>
  </si>
  <si>
    <t>742220003</t>
  </si>
  <si>
    <t>Montáž ústředny PZTS s komunikátorem na PCO a zdrojem přes 48 do 520 zón a 32 podsystémů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</si>
  <si>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</si>
  <si>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</si>
  <si>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</si>
  <si>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</si>
  <si>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742220411</t>
  </si>
  <si>
    <t>Nastavení a oživení PZTS oživení systému na jeden detektor</t>
  </si>
  <si>
    <t>742220511</t>
  </si>
  <si>
    <t>Zkoušky a revize PZTS revize výchozí systému PZTS</t>
  </si>
  <si>
    <t>HZS3221.2</t>
  </si>
  <si>
    <t>Zaškolení obsluhy . Hodinové zúčtovací sazby montáží technologických zařízení na stavebních objektech montér slaboproudých zařízení</t>
  </si>
  <si>
    <t>PK PZTS</t>
  </si>
  <si>
    <t>Provozní kniha „Poplachového, zabezpečovacího a tísňového systému – PZTS“ (dříve Elektrického zabezpečovacího systému – EZS). Provozní kniha obsahuje tabulky událostí, zaznamenávající poruchy, opravy, poplachy apod., tabulky pro zaznamenání revizí a kontr</t>
  </si>
  <si>
    <t>PZTS2010002</t>
  </si>
  <si>
    <t>Velký univerzální plechový box s transformátorem 80VA, svorkovnicí a pojistkou pro ústředny PZTS, zemnící svorky s osazenou kabeláží dle normy, možnost použít zámek nebo dvířka zašroubovat, místo pro 7Ah i 17Ah, TAMPER, rozměry v 397 x š 322 x h 90mm.</t>
  </si>
  <si>
    <t>A1C.E00511</t>
  </si>
  <si>
    <t>Plechový bílý box pro Aku 26Ah s tamperem, rozměry v206 x š215 x h165mm.</t>
  </si>
  <si>
    <t>742220051</t>
  </si>
  <si>
    <t>Montáž krabice uložené na omítce</t>
  </si>
  <si>
    <t>A1C.E00506</t>
  </si>
  <si>
    <t>Akumulátor 12V / 24Ah, nabíjecí proud max. 6A, vliv Teploty na kapacitu baterie: 105% při 40℃  /  85% při 0℃  /  60% při -20℃,  rozměry 166 x 175 x 125mm, hmotnost 7,6 kg, 2-letá záruka, životnost 10let.</t>
  </si>
  <si>
    <t>742220161</t>
  </si>
  <si>
    <t>Montáž akumulátoru 12V</t>
  </si>
  <si>
    <t>PZTS2010020</t>
  </si>
  <si>
    <t>GSM/GPRS komunikátor  v plastovém boxu s integrovanou anténou. Komunikace na PCO v hlasovém kanálu GSM nebo pomocí IPR1024 v pásmu GPRS, SMS zprávy, prodloužení vzdálenosti na max. 300mmezi ústřednou a komunikátorem použitím převodníku, napájení 12 - 16Vs</t>
  </si>
  <si>
    <t>742220172</t>
  </si>
  <si>
    <t>Montáž komunikátoru do ústředny GSM</t>
  </si>
  <si>
    <t>A1C.E00922</t>
  </si>
  <si>
    <t>Sběrnicový drátový expander v plastovém boxu  -   8 zón (s ATZ 16 zón), optická signalizace: 8x zelená LED - stav zóny, 1x Power, 1x TX/RX, Tamper,  napájení 11 - 16Vss, odběr max. 100mA (při svitu všech LED), rozměry š102 x v165 x h25mm.</t>
  </si>
  <si>
    <t>742220031</t>
  </si>
  <si>
    <t>Montáž koncentrátoru nebo expanderu pro PZTS</t>
  </si>
  <si>
    <t>PZTS2010004</t>
  </si>
  <si>
    <t>LCD alfanumerická klávesnice s modrým podsvícením, česká verze, 1x klávesnicová zóna, 1x PGM na desce, napájení 11-16Vss, odběr 130mA. Nový design.</t>
  </si>
  <si>
    <t>742220141</t>
  </si>
  <si>
    <t>Montáž klávesnice pro dodanou ústřednu</t>
  </si>
  <si>
    <t>PZTS2010008</t>
  </si>
  <si>
    <t>Digitální infrapasivní PIR detektor s Quad senzorem, dosah 15x20m vějíř; digitální analýza, ASIC technologie, nastavitelný čítač pulsů, nastavitelná citlivost, imunita proti zvířatům do 25 kg, polokulovitá čočka, odběr 10mA, +5 až +50°</t>
  </si>
  <si>
    <t>PZTS2010009</t>
  </si>
  <si>
    <t>Duální detektor pohybu (PIR+MW) s Quad senzorem, dosah 15m, PET imunita do 25 kg, ASIC analýza signálu, digitální zpracování signálu, oba systémy mají oddělené nastavení citlivosti, odběr 25mA,  -10 až +50°C</t>
  </si>
  <si>
    <t>742220232</t>
  </si>
  <si>
    <t>Montáž příslušenství pro PZTS detektor na stěnu nebo na strop</t>
  </si>
  <si>
    <t>PZTS2010014</t>
  </si>
  <si>
    <t>Magnetický kontakt závrtný, plastový, 4-drátový přívod s délkou 3m, ochranná smyčka, rozměry 6mm tělo (10mm ploška) x 20 mm hloubka, spínací vzdálenost 22mm. Stupeň zabezpečení 2 - Nízké až střední</t>
  </si>
  <si>
    <t>ADI.0033276.URS</t>
  </si>
  <si>
    <t>Plastová propojovací krabice, 8+2 šroubovací svorky</t>
  </si>
  <si>
    <t>742220236</t>
  </si>
  <si>
    <t>Montáž příslušenství pro PZTS magnetický kontakt závrtný čtyřdrátový</t>
  </si>
  <si>
    <t>742220052</t>
  </si>
  <si>
    <t>Montáž krabice s ocelovým štítem proti odvrtání se svorkovnicemi</t>
  </si>
  <si>
    <t>ADI.0035764.URS</t>
  </si>
  <si>
    <t>Vnitřní nezálohovaná polarizovaná siréna, . Možnost výběru ze dvou zvuků, nastavitelný výběr z 28 tónů, nastavení hlasitosti pomocí přepínačů, určena pro zápustnou montáž, certifikát 0832-CPD-0138, 9 - 28 Vss,odběr max. 30mA, odběr nom. 18mA, 83 – 102 dB/</t>
  </si>
  <si>
    <t>742220255</t>
  </si>
  <si>
    <t>Montáž příslušenství pro PZTS siréna vnitřní pro vyhlášení poplachu</t>
  </si>
  <si>
    <t>ADI.20211005001</t>
  </si>
  <si>
    <t>Podkladová krabice pro montáž na povrch, 86x86</t>
  </si>
  <si>
    <t>PZTS2010018</t>
  </si>
  <si>
    <t>Kabel stíněný - lanko 6 x 0,22mm2 ,každý vodič barevně odlišen, průřez lanka 0,22mm2, pro uložení pod omítku</t>
  </si>
  <si>
    <t>PZTS2010019</t>
  </si>
  <si>
    <t>Kabel stíněný - lanko 2 x 0,5mm2 + 4 x 0,22mm2, každý vodič barevně odlišen, průřez 0,22mm2 + 2 zesílené vodiče pro napájení 0,5mm2, pro uložení pod omítku</t>
  </si>
  <si>
    <t>742220802</t>
  </si>
  <si>
    <t>Demontáž ústředny PZTS s komunikátorem na PCO a zdrojem přes 16 do 48 zón a 8 podsystémů</t>
  </si>
  <si>
    <t>742221841</t>
  </si>
  <si>
    <t>Demontáž klávesnice pro dodanou ústřednu</t>
  </si>
  <si>
    <t>742222811</t>
  </si>
  <si>
    <t>Demontáže zálohového napájecího zdroje s dobíječem a akumulátorem</t>
  </si>
  <si>
    <t>742222832</t>
  </si>
  <si>
    <t>Demontáž příslušenství pro PZTS detektoru na stěnu nebo na strop</t>
  </si>
  <si>
    <t>742222855</t>
  </si>
  <si>
    <t>Demontáž příslušenství pro PZTS sirény vnitřní pro vyhlášení poplachu</t>
  </si>
  <si>
    <t>742222856</t>
  </si>
  <si>
    <t>Demontáž příslušenství pro PZTS sirény zálohované s majákem a s akumulátorem</t>
  </si>
  <si>
    <t>34571005</t>
  </si>
  <si>
    <t>lišta elektroinstalační hranatá PVC 25x20mm</t>
  </si>
  <si>
    <t>04.4 - Technologické plyny</t>
  </si>
  <si>
    <t>D1 - Trasa rozvodu SV</t>
  </si>
  <si>
    <t xml:space="preserve">D2 - Odvod kondenzátu </t>
  </si>
  <si>
    <t>D3 - Kompresorová stanice</t>
  </si>
  <si>
    <t>D4 - Montáže, revize, zkoušky</t>
  </si>
  <si>
    <t>D1</t>
  </si>
  <si>
    <t>Trasa rozvodu SV</t>
  </si>
  <si>
    <t>Pol1</t>
  </si>
  <si>
    <t>Potrubí DN 25, 1.0034 podélně svařované, zinkované v délce 6 m - 28x1,5</t>
  </si>
  <si>
    <t>Pol2</t>
  </si>
  <si>
    <t>Potrubí DN 15, 1.0034 podélně svařované, zinkované v délce 6 m - 18x1,5</t>
  </si>
  <si>
    <t>Pol3</t>
  </si>
  <si>
    <t>Přímá spojka - lisovací  - 28</t>
  </si>
  <si>
    <t>Pol4</t>
  </si>
  <si>
    <t>Oblouk 90° - lisovací MC - 28</t>
  </si>
  <si>
    <t>Pol5</t>
  </si>
  <si>
    <t>T-spojka - lisovací - 281828</t>
  </si>
  <si>
    <t>Pol6</t>
  </si>
  <si>
    <t>T-spojka - lisovací - 28</t>
  </si>
  <si>
    <t>Pol7</t>
  </si>
  <si>
    <t>Uzavírací kulový kohout DN 20  (3/4")  - včetně šroubení</t>
  </si>
  <si>
    <t>Pol8</t>
  </si>
  <si>
    <t>Uzavírací kulový kohout DN 15  (1/2")  - včetně šroubení - ukončení rozvodu</t>
  </si>
  <si>
    <t>Pol9</t>
  </si>
  <si>
    <t>Záslepka - lisovací - 28</t>
  </si>
  <si>
    <t>Pol10</t>
  </si>
  <si>
    <t>Kotvení potrubí - kombi-šroub, hmoždinka, objímka</t>
  </si>
  <si>
    <t>Pol11</t>
  </si>
  <si>
    <t>Ostatní montážní materiál</t>
  </si>
  <si>
    <t>D2</t>
  </si>
  <si>
    <t xml:space="preserve">Odvod kondenzátu </t>
  </si>
  <si>
    <t>Pol12</t>
  </si>
  <si>
    <t>Oblouk 90° - lisovací - 28</t>
  </si>
  <si>
    <t>Pol13</t>
  </si>
  <si>
    <t>Připojení od odvaděče kondenzátu</t>
  </si>
  <si>
    <t>Pol14</t>
  </si>
  <si>
    <t>Připojení k separátoru olej/voda</t>
  </si>
  <si>
    <t>Pol15</t>
  </si>
  <si>
    <t>Separátor olej/voda Aquamat CF3</t>
  </si>
  <si>
    <t>D3</t>
  </si>
  <si>
    <t>Kompresorová stanice</t>
  </si>
  <si>
    <t>Pol16</t>
  </si>
  <si>
    <t>Kompresor Kaeser - SX Aircenter 6  - s integrovanou sušičkou - s integrovaným zásbníkem stlačeného vzduchu</t>
  </si>
  <si>
    <t>Pol17</t>
  </si>
  <si>
    <t>Hadice pro připojení kompresoru DN 15 délka 1,5 m</t>
  </si>
  <si>
    <t>Pol18</t>
  </si>
  <si>
    <t>D4</t>
  </si>
  <si>
    <t>Montáže, revize, zkoušky</t>
  </si>
  <si>
    <t>Pol19</t>
  </si>
  <si>
    <t>Montážní práce včetně výškových prací</t>
  </si>
  <si>
    <t>Pol20</t>
  </si>
  <si>
    <t>Montážní plošina</t>
  </si>
  <si>
    <t>Pol21</t>
  </si>
  <si>
    <t>Vedení montážních prací</t>
  </si>
  <si>
    <t>Pol22</t>
  </si>
  <si>
    <t>Zaškolení obsluhy</t>
  </si>
  <si>
    <t>Pol23</t>
  </si>
  <si>
    <t>Dokumentace skutečného stavu</t>
  </si>
  <si>
    <t>Pol24</t>
  </si>
  <si>
    <t>Doprava, doprava materiálu, ubytování</t>
  </si>
  <si>
    <t>04.5 - Zdravotně technicé instalace</t>
  </si>
  <si>
    <t>Jaroměř- Husova ul.</t>
  </si>
  <si>
    <t>Královehradecký kraj, Pivovarské nám. 1245, HK</t>
  </si>
  <si>
    <t>Sanit Studio,s.r.o.</t>
  </si>
  <si>
    <t>Ing. Jana Křížková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</si>
  <si>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</si>
  <si>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</si>
  <si>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</si>
  <si>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</si>
  <si>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113107012</t>
  </si>
  <si>
    <t>Odstranění podkladů nebo krytů při překopech inženýrských sítí s přemístěním hmot na skládku ve vzdálenosti do 3 m nebo s naložením na dopravní prostředek ručně z kameniva těženého, o tl. vrstvy přes 100 do 200 mm</t>
  </si>
  <si>
    <t>1966927947</t>
  </si>
  <si>
    <t>(44*1.5)+(10*1.2)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</si>
  <si>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</si>
  <si>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</si>
  <si>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1904775884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</si>
  <si>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</si>
  <si>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</si>
  <si>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983316159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</si>
  <si>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</si>
  <si>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</si>
  <si>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-760396198</t>
  </si>
  <si>
    <t>119001411</t>
  </si>
  <si>
    <t>1338372602</t>
  </si>
  <si>
    <t>129001101</t>
  </si>
  <si>
    <t>Příplatek k cenám vykopávek za ztížení vykopávky v blízkosti podzemního vedení nebo výbušnin v horninách jakékoliv třídy</t>
  </si>
  <si>
    <t>1265109875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</si>
  <si>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</si>
  <si>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</si>
  <si>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-1966432895</t>
  </si>
  <si>
    <t>"bourání armaturní šachty a kanalizační šachty, septiku, stáv. základů..."5</t>
  </si>
  <si>
    <t>131113102</t>
  </si>
  <si>
    <t>Hloubení jam ručně zapažených i nezapažených s urovnáním dna do předepsaného profilu a spádu v hornině třídy těžitelnosti I skupiny 1 a 2 nesoudržných</t>
  </si>
  <si>
    <t>159789046</t>
  </si>
  <si>
    <t>"napojení na stáv. kanalizaci"2*2*2</t>
  </si>
  <si>
    <t>132112111</t>
  </si>
  <si>
    <t>Hloubení rýh šířky do 800 mm ručně zapažených i nezapažených, s urovnáním dna do předepsaného profilu a spádu v hornině třídy těžitelnosti I skupiny 1 a 2 soudržných</t>
  </si>
  <si>
    <t>-2019228371</t>
  </si>
  <si>
    <t>"sondy ke zjištění trasy stáv. kanalizace"15*0.8*1</t>
  </si>
  <si>
    <t>132254204</t>
  </si>
  <si>
    <t>Hloubení zapažených rýh šířky přes 800 do 2 000 mm strojně s urovnáním dna do předepsaného profilu a spádu v hornině třídy těžitelnosti I skupiny 3 přes 100 do 500 m3</t>
  </si>
  <si>
    <t>-3595179</t>
  </si>
  <si>
    <t>"kanalizace+voda"(44*1.5*1.2)+(10*1,2*1,2)</t>
  </si>
  <si>
    <t>"kanalizace+voda"37*1.5*1.3</t>
  </si>
  <si>
    <t>"kanalizace"9.5*1.1*1.75</t>
  </si>
  <si>
    <t>"kanalizace dešť. přes objekt"21.5*1.1*1.12</t>
  </si>
  <si>
    <t>151101101</t>
  </si>
  <si>
    <t>Zřízení pažení a rozepření stěn rýh pro podzemní vedení příložné pro jakoukoliv mezerovitost, hloubky do 2 m</t>
  </si>
  <si>
    <t>169930078</t>
  </si>
  <si>
    <t>44*1.2*2</t>
  </si>
  <si>
    <t>37*1.3*2</t>
  </si>
  <si>
    <t>9.5*1.75*2</t>
  </si>
  <si>
    <t>21.5*1.12*2</t>
  </si>
  <si>
    <t>2*2*4</t>
  </si>
  <si>
    <t>151101111</t>
  </si>
  <si>
    <t>Odstranění pažení a rozepření stěn rýh pro podzemní vedení s uložením materiálu na vzdálenost do 3 m od kraje výkopu příložné, hloubky do 2 m</t>
  </si>
  <si>
    <t>-1090474376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</si>
  <si>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</si>
  <si>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</si>
  <si>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-1497995439</t>
  </si>
  <si>
    <t>196.126+8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</si>
  <si>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</si>
  <si>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</si>
  <si>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-242164394</t>
  </si>
  <si>
    <t>72.599+15.56</t>
  </si>
  <si>
    <t>Nakládání, skládání a překládání neulehlého výkopku nebo sypaniny strojně nakládání, množství do 100 m3, z horniny třídy těžitelnosti I, skupiny 1 až 3</t>
  </si>
  <si>
    <t>-801250365</t>
  </si>
  <si>
    <t>Poplatek za uložení stavebního odpadu na skládce (skládkovné) zeminy a kamení zatříděného do Katalogu odpadů pod kódem 17 05 04</t>
  </si>
  <si>
    <t>377834695</t>
  </si>
  <si>
    <t>88.159*1.665</t>
  </si>
  <si>
    <t>Uložení sypaniny na skládky nebo meziskládky bez hutnění s upravením uložené sypaniny do předepsaného tvaru</t>
  </si>
  <si>
    <t>-119662765</t>
  </si>
  <si>
    <t>Zásyp sypaninou z jakékoliv horniny strojně s uložením výkopku ve vrstvách se zhutněním jam, šachet, rýh nebo kolem objektů v těchto vykopávkách</t>
  </si>
  <si>
    <t>1133121756</t>
  </si>
  <si>
    <t>196,126-(72.599+15.56+2)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</si>
  <si>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</si>
  <si>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</si>
  <si>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-18725276</t>
  </si>
  <si>
    <t>"voda"44*0.6*0.363</t>
  </si>
  <si>
    <t>"kanalizace"44*0.9*0.46</t>
  </si>
  <si>
    <t>"kanalizace"37*1.5*0.5</t>
  </si>
  <si>
    <t>"kanalizace"9.5*1.1*0.5</t>
  </si>
  <si>
    <t>"kanalizace dešť. přes objekt"21.5*1.1*0.5</t>
  </si>
  <si>
    <t>58331200</t>
  </si>
  <si>
    <t>štěrkopísek netříděný zásypový</t>
  </si>
  <si>
    <t>-744577008</t>
  </si>
  <si>
    <t>72.59*1.855</t>
  </si>
  <si>
    <t>134,654*2 "Přepočtené koeficientem množství</t>
  </si>
  <si>
    <t>359901111</t>
  </si>
  <si>
    <t>Vyčištění stok jakékoliv výšky</t>
  </si>
  <si>
    <t>-318466915</t>
  </si>
  <si>
    <t>359901212</t>
  </si>
  <si>
    <t>Monitoring stok (kamerový systém) jakékoli výšky stávající kanalizace</t>
  </si>
  <si>
    <t>1582274279</t>
  </si>
  <si>
    <t>451572111</t>
  </si>
  <si>
    <t>Lože pod potrubí, stoky a drobné objekty v otevřeném výkopu z kameniva drobného těženého 0 až 4 mm</t>
  </si>
  <si>
    <t>-1342477639</t>
  </si>
  <si>
    <t>44*1.5*0.1</t>
  </si>
  <si>
    <t>37*1.5*0.1</t>
  </si>
  <si>
    <t>9.5*1.1*0.1</t>
  </si>
  <si>
    <t>21.5*1.1*0.1</t>
  </si>
  <si>
    <t>566901222</t>
  </si>
  <si>
    <t>Vyspravení podkladu po překopech inženýrských sítí plochy přes 15 m2 s rozprostřením a zhutněním štěrpískem tl. 150 mm</t>
  </si>
  <si>
    <t>-1989868458</t>
  </si>
  <si>
    <t>566901242</t>
  </si>
  <si>
    <t>Vyspravení podkladu po překopech inženýrských sítí plochy přes 15 m2 s rozprostřením a zhutněním kamenivem hrubým drceným tl. 150 mm</t>
  </si>
  <si>
    <t>-2147362031</t>
  </si>
  <si>
    <t>576143211</t>
  </si>
  <si>
    <t>Asfaltový koberec mastixový SMA 11 (AKMS) s rozprostřením a se zhutněním v pruhu šířky do 3 m, po zhutnění tl. 50 mm</t>
  </si>
  <si>
    <t>1859343924</t>
  </si>
  <si>
    <t>577144111</t>
  </si>
  <si>
    <t>Asfaltový beton vrstva obrusná ACO 11 (ABS) s rozprostřením a se zhutněním z nemodifikovaného asfaltu v pruhu šířky do 3 m tř. I, po zhutnění tl. 50 mm</t>
  </si>
  <si>
    <t>782042502</t>
  </si>
  <si>
    <t>Trubní vedení</t>
  </si>
  <si>
    <t>850265121</t>
  </si>
  <si>
    <t>Výřez nebo výsek na potrubí z trub litinových tlakových nebo plastických hmot DN 100</t>
  </si>
  <si>
    <t>-14460358</t>
  </si>
  <si>
    <t>850311811</t>
  </si>
  <si>
    <t>Bourání stávajícího potrubí z trub litinových hrdlových nebo přírubových v otevřeném výkopu DN do 150</t>
  </si>
  <si>
    <t>682368572</t>
  </si>
  <si>
    <t>851261292</t>
  </si>
  <si>
    <t>Montáž potrubí z trub litinových tlakových hrdlových v otevřeném výkopu Příplatek k cenám 1211 za krácení litinové trouby DN/OD 110</t>
  </si>
  <si>
    <t>1661152229</t>
  </si>
  <si>
    <t>857261131</t>
  </si>
  <si>
    <t>Montáž litinových tvarovek na potrubí litinovém tlakovém jednoosých na potrubí z trub hrdlových v otevřeném výkopu, kanálu nebo v šachtě s integrovaným těsněním DN 100</t>
  </si>
  <si>
    <t>400631913</t>
  </si>
  <si>
    <t>HWL.798010000016</t>
  </si>
  <si>
    <t>SYNOFLEX - KONCOVKA 100 (104-132)</t>
  </si>
  <si>
    <t>-953019647</t>
  </si>
  <si>
    <t>877211101</t>
  </si>
  <si>
    <t>Montáž tvarovek na vodovodním plastovém potrubí z polyetylenu PE 100 elektrotvarovek SDR 11/PN16 spojek, oblouků nebo redukcí d 63</t>
  </si>
  <si>
    <t>-414410758</t>
  </si>
  <si>
    <t>28615972</t>
  </si>
  <si>
    <t>elektrospojka SDR11 PE 100 PN16 D 63mm</t>
  </si>
  <si>
    <t>650832231</t>
  </si>
  <si>
    <t>28653083</t>
  </si>
  <si>
    <t>vložka přechodová PE/mosaz pro vodovodní potrubí PN16  PN10 vnější závit 63-2"</t>
  </si>
  <si>
    <t>976243184</t>
  </si>
  <si>
    <t>877211112</t>
  </si>
  <si>
    <t>Montáž tvarovek na vodovodním plastovém potrubí z polyetylenu PE 100 elektrotvarovek SDR 11/PN16 kolen 90° d 63</t>
  </si>
  <si>
    <t>-1904321047</t>
  </si>
  <si>
    <t>28653055</t>
  </si>
  <si>
    <t>elektrokoleno 90° PE 100 D 63mm</t>
  </si>
  <si>
    <t>-1590434315</t>
  </si>
  <si>
    <t>890811811</t>
  </si>
  <si>
    <t>Bourání šachet a jímek ručně velikosti obestavěného prostoru do 1,5 m3 z plastu</t>
  </si>
  <si>
    <t>2043483983</t>
  </si>
  <si>
    <t>891269111</t>
  </si>
  <si>
    <t>Montáž vodovodních armatur na potrubí navrtávacích pasů s ventilem Jt 1 MPa, na potrubí z trub litinových, ocelových nebo plastických hmot DN 100</t>
  </si>
  <si>
    <t>-2011838320</t>
  </si>
  <si>
    <t>HWL.335010000216</t>
  </si>
  <si>
    <t>PAS NAVRTÁVACÍ HACOM 100-2"</t>
  </si>
  <si>
    <t>1153551307</t>
  </si>
  <si>
    <t>891211112</t>
  </si>
  <si>
    <t>Montáž vodovodních armatur na potrubí šoupátek nebo klapek uzavíracích v otevřeném výkopu nebo v šachtách s osazením zemní soupravy (bez poklopů) DN 50</t>
  </si>
  <si>
    <t>2098924252</t>
  </si>
  <si>
    <t>HWL.280000206316</t>
  </si>
  <si>
    <t>ŠOUPÁTKO ISO DOMOVNÍ PŘÍPOJKY 63-2"</t>
  </si>
  <si>
    <t>-1875598697</t>
  </si>
  <si>
    <t>HWL.950105000001</t>
  </si>
  <si>
    <t>SOUPRAVA ZEMNÍ TELESKOPICKÁ E1 0,85-1,15 50 (0,85-1,15m)</t>
  </si>
  <si>
    <t>1570248589</t>
  </si>
  <si>
    <t>HWL.155000000000</t>
  </si>
  <si>
    <t>POKLOP ULIČNÍ LEHKÝ VODA</t>
  </si>
  <si>
    <t>119608712</t>
  </si>
  <si>
    <t>871211141</t>
  </si>
  <si>
    <t>Montáž vodovodního potrubí z plastů v otevřeném výkopu z polyetylenu PE 100 svařovaných na tupo SDR 11/PN16 D 63 x 5,8 mm</t>
  </si>
  <si>
    <t>1123313698</t>
  </si>
  <si>
    <t>44.5+2.5+1.5</t>
  </si>
  <si>
    <t>28613173</t>
  </si>
  <si>
    <t>trubka vodovodní PE100 SDR11 se signalizační vrstvou 63x5,8mm</t>
  </si>
  <si>
    <t>-309348951</t>
  </si>
  <si>
    <t>48,5*1,015 "Přepočtené koeficientem množství</t>
  </si>
  <si>
    <t>877211113</t>
  </si>
  <si>
    <t>Montáž tvarovek na vodovodním plastovém potrubí z polyetylenu PE 100 elektrotvarovek SDR 11/PN16 T-kusů d 63</t>
  </si>
  <si>
    <t>-1322427184</t>
  </si>
  <si>
    <t>28614958</t>
  </si>
  <si>
    <t>elektrotvarovka T-kus rovnoramenný PE 100 PN16 D 63mm</t>
  </si>
  <si>
    <t>1718561886</t>
  </si>
  <si>
    <t>899103112</t>
  </si>
  <si>
    <t>Osazení poklopů litinových a ocelových včetně rámů pro třídu zatížení B125, C250</t>
  </si>
  <si>
    <t>-1523316879</t>
  </si>
  <si>
    <t>28661933</t>
  </si>
  <si>
    <t>poklop šachtový litinový  DN 600 pro třídu zatížení B125</t>
  </si>
  <si>
    <t>-1270421790</t>
  </si>
  <si>
    <t>899721111</t>
  </si>
  <si>
    <t>Signalizační vodič na potrubí DN do 150 mm</t>
  </si>
  <si>
    <t>-979276537</t>
  </si>
  <si>
    <t>890251851</t>
  </si>
  <si>
    <t>Bourání šachet a jímek strojně velikosti obestavěného prostoru přes 3 do 5 m3 z prostého betonu</t>
  </si>
  <si>
    <t>-78965784</t>
  </si>
  <si>
    <t>890411811</t>
  </si>
  <si>
    <t>Bourání šachet a jímek ručně velikosti obestavěného prostoru do 1,5 m3 z prefabrikovaných skruží</t>
  </si>
  <si>
    <t>1580933647</t>
  </si>
  <si>
    <t>891261821</t>
  </si>
  <si>
    <t>Demontáž vodovodních armatur na potrubí šoupátek nebo klapek uzavíracích v šachtách s ručním kolečkem DN 100</t>
  </si>
  <si>
    <t>-1661896202</t>
  </si>
  <si>
    <t>892233122</t>
  </si>
  <si>
    <t>Proplach a dezinfekce vodovodního potrubí DN od 40 do 70</t>
  </si>
  <si>
    <t>-661900035</t>
  </si>
  <si>
    <t>892241111</t>
  </si>
  <si>
    <t>Tlakové zkoušky vodou na potrubí DN do 80</t>
  </si>
  <si>
    <t>-1634145761</t>
  </si>
  <si>
    <t>892372111</t>
  </si>
  <si>
    <t>Tlakové zkoušky vodou zabezpečení konců potrubí při tlakových zkouškách DN do 300</t>
  </si>
  <si>
    <t>-1424499451</t>
  </si>
  <si>
    <t>894812112</t>
  </si>
  <si>
    <t>Revizní a čistící šachta z polypropylenu PP pro hladké trouby DN 315 šachtové dno (DN šachty / DN trubního vedení) DN 315/150 pravý nebo levý přítok</t>
  </si>
  <si>
    <t>1986832204</t>
  </si>
  <si>
    <t>894812118</t>
  </si>
  <si>
    <t>Revizní a čistící šachta z polypropylenu PP pro hladké trouby DN 315 šachtové dno (DN šachty / DN trubního vedení) DN 315/200 pravý a levý přítok</t>
  </si>
  <si>
    <t>1748941743</t>
  </si>
  <si>
    <t>894812131</t>
  </si>
  <si>
    <t>Revizní a čistící šachta z polypropylenu PP pro hladké trouby DN 315 roura šachtová korugovaná bez hrdla, světlé hloubky 1250 mm</t>
  </si>
  <si>
    <t>114355499</t>
  </si>
  <si>
    <t>894812141</t>
  </si>
  <si>
    <t>Revizní a čistící šachta z polypropylenu PP pro hladké trouby DN 315 roura šachtová korugovaná teleskopická (včetně těsnění) 375 mm</t>
  </si>
  <si>
    <t>1229598031</t>
  </si>
  <si>
    <t>894812149</t>
  </si>
  <si>
    <t>Revizní a čistící šachta z polypropylenu PP pro hladké trouby DN 315 roura šachtová korugovaná Příplatek k cenám 2131 - 2142 za uříznutí šachtové roury</t>
  </si>
  <si>
    <t>249907401</t>
  </si>
  <si>
    <t>899101113</t>
  </si>
  <si>
    <t>Osazení poklopů litinových a ocelových bez rámů hmotnosti jednotlivě do 50 kg</t>
  </si>
  <si>
    <t>-929265327</t>
  </si>
  <si>
    <t>894812160</t>
  </si>
  <si>
    <t>Revizní a čistící šachta z polypropylenu PP pro hladké trouby DN 315 poklop litinový (pro třídu zatížení) čtvercový do teleskopické trubky (B125)</t>
  </si>
  <si>
    <t>-1095790791</t>
  </si>
  <si>
    <t>PFB.1130001G</t>
  </si>
  <si>
    <t>Dno výšky 700 mm odbočné, vyrobené na zakázku 1 100/700, DN200</t>
  </si>
  <si>
    <t>1397491941</t>
  </si>
  <si>
    <t>"šachta RŠs2+předpoklad šachta v místě napojení na stáv. kanalizaci"2</t>
  </si>
  <si>
    <t>PFB.625120OZ</t>
  </si>
  <si>
    <t>Prstenec šachtový vyrovnávací  TBW-Q.1 63/60-100</t>
  </si>
  <si>
    <t>-1241967922</t>
  </si>
  <si>
    <t>PFB.1122173</t>
  </si>
  <si>
    <t>Skruž výšky 250 mm TBS-Q.1 100/25/9 PS</t>
  </si>
  <si>
    <t>-766069558</t>
  </si>
  <si>
    <t>"šachta RŠs2+předpoklad šachta v místě napojení na stáv. kanalizaci"4</t>
  </si>
  <si>
    <t>PFB.1121115</t>
  </si>
  <si>
    <t>Konus TBR-Q.1 100-63/58/9 KPS</t>
  </si>
  <si>
    <t>-444376270</t>
  </si>
  <si>
    <t>899101211</t>
  </si>
  <si>
    <t>Demontáž poklopů litinových a ocelových včetně rámů, hmotnosti jednotlivě do 50 kg</t>
  </si>
  <si>
    <t>-49363700</t>
  </si>
  <si>
    <t>899101811</t>
  </si>
  <si>
    <t>Demontáž poklopů plastových včetně podkladové desky, hmotnosti jednotlivě do 20 kg</t>
  </si>
  <si>
    <t>-921363735</t>
  </si>
  <si>
    <t>899201211</t>
  </si>
  <si>
    <t>Demontáž mříží litinových včetně rámů, hmotnosti jednotlivě do 50 kg</t>
  </si>
  <si>
    <t>-1108990753</t>
  </si>
  <si>
    <t>997221571</t>
  </si>
  <si>
    <t>Vodorovná doprava vybouraných hmot bez naložení, ale se složením a s hrubým urovnáním na vzdálenost do 1 km</t>
  </si>
  <si>
    <t>-1303311705</t>
  </si>
  <si>
    <t>997221579</t>
  </si>
  <si>
    <t>Vodorovná doprava vybouraných hmot bez naložení, ale se složením a s hrubým urovnáním na vzdálenost Příplatek k ceně za každý další i započatý 1 km přes 1 km</t>
  </si>
  <si>
    <t>-1074402331</t>
  </si>
  <si>
    <t>60.115*15</t>
  </si>
  <si>
    <t>997221612</t>
  </si>
  <si>
    <t>Nakládání na dopravní prostředky pro vodorovnou dopravu vybouraných hmot</t>
  </si>
  <si>
    <t>1424282776</t>
  </si>
  <si>
    <t>997221861</t>
  </si>
  <si>
    <t>Poplatek za uložení stavebního odpadu na recyklační skládce (skládkovné) z prostého betonu zatříděného do Katalogu odpadů pod kódem 17 01 01</t>
  </si>
  <si>
    <t>1875769238</t>
  </si>
  <si>
    <t>998276101</t>
  </si>
  <si>
    <t>Přesun hmot pro trubní vedení hloubené z trub z plastických hmot nebo sklolaminátových pro vodovody nebo kanalizace v otevřeném výkopu dopravní vzdálenost do 15 m</t>
  </si>
  <si>
    <t>-195177625</t>
  </si>
  <si>
    <t>721</t>
  </si>
  <si>
    <t>Zdravotechnika - vnitřní kanalizace</t>
  </si>
  <si>
    <t>721110806</t>
  </si>
  <si>
    <t>Demontáž potrubí z kameninových trub normálních nebo kyselinovzdorných přes 100 do DN 200</t>
  </si>
  <si>
    <t>-2012403338</t>
  </si>
  <si>
    <t>22+12+50</t>
  </si>
  <si>
    <t>72115622F.1</t>
  </si>
  <si>
    <t>Výkopové práce pro ležatou kanalizaci uvnitř objektu - rýha š. 0,5m,lože,obsyp, zásyp, zhutnění</t>
  </si>
  <si>
    <t>vlastní položka</t>
  </si>
  <si>
    <t>253844120</t>
  </si>
  <si>
    <t>"pro splaškovou kanalizaci uvnitř objektu"53*0.5*0.4</t>
  </si>
  <si>
    <t>721171803</t>
  </si>
  <si>
    <t>Demontáž potrubí z novodurových trub odpadních nebo připojovacích do D 75</t>
  </si>
  <si>
    <t>-60626163</t>
  </si>
  <si>
    <t>721171913</t>
  </si>
  <si>
    <t>Opravy odpadního potrubí plastového propojení dosavadního potrubí DN 50</t>
  </si>
  <si>
    <t>-128561909</t>
  </si>
  <si>
    <t>721171914</t>
  </si>
  <si>
    <t>Opravy odpadního potrubí plastového propojení dosavadního potrubí DN 75</t>
  </si>
  <si>
    <t>2127821531</t>
  </si>
  <si>
    <t>721173401</t>
  </si>
  <si>
    <t>Potrubí z trub PVC SN4 svodné (ležaté) DN 110</t>
  </si>
  <si>
    <t>512289289</t>
  </si>
  <si>
    <t>"splaškové"24.5+12.5</t>
  </si>
  <si>
    <t>721173402</t>
  </si>
  <si>
    <t>Potrubí z trub PVC SN4 svodné (ležaté) DN 125</t>
  </si>
  <si>
    <t>-1919811666</t>
  </si>
  <si>
    <t>"splaškové"29</t>
  </si>
  <si>
    <t>"dešťové"63.5</t>
  </si>
  <si>
    <t>721173403</t>
  </si>
  <si>
    <t>Potrubí z trub PVC SN4 svodné (ležaté) DN 160</t>
  </si>
  <si>
    <t>-1781157319</t>
  </si>
  <si>
    <t>"splašková"27.5</t>
  </si>
  <si>
    <t>"dešťová"8</t>
  </si>
  <si>
    <t>721173404</t>
  </si>
  <si>
    <t>Potrubí z trub PVC SN4 svodné (ležaté) DN 200</t>
  </si>
  <si>
    <t>-1592674619</t>
  </si>
  <si>
    <t>"jednotná"15</t>
  </si>
  <si>
    <t>"dešťová"35</t>
  </si>
  <si>
    <t>721174024</t>
  </si>
  <si>
    <t>Potrubí z trub polypropylenových odpadní (svislé) DN 75</t>
  </si>
  <si>
    <t>654632929</t>
  </si>
  <si>
    <t>2.5+1.5+1.5+1.5+2</t>
  </si>
  <si>
    <t>721174025</t>
  </si>
  <si>
    <t>Potrubí z trub polypropylenových odpadní (svislé) DN 110</t>
  </si>
  <si>
    <t>651032075</t>
  </si>
  <si>
    <t>7+2.5+2.5</t>
  </si>
  <si>
    <t>721174042</t>
  </si>
  <si>
    <t>Potrubí z trub polypropylenových připojovací DN 40</t>
  </si>
  <si>
    <t>-1152967712</t>
  </si>
  <si>
    <t>2+1.5+1.5+1</t>
  </si>
  <si>
    <t>721174043</t>
  </si>
  <si>
    <t>Potrubí z trub polypropylenových připojovací DN 50</t>
  </si>
  <si>
    <t>1286851121</t>
  </si>
  <si>
    <t>"1.NP"2+2.5+3.5</t>
  </si>
  <si>
    <t>"2.NP"4.5+2</t>
  </si>
  <si>
    <t>721174045</t>
  </si>
  <si>
    <t>Potrubí z trub polypropylenových připojovací DN 110</t>
  </si>
  <si>
    <t>1064330364</t>
  </si>
  <si>
    <t>1.5+0.5+0.5</t>
  </si>
  <si>
    <t>721194104</t>
  </si>
  <si>
    <t>Vyměření přípojek na potrubí vyvedení a upevnění odpadních výpustek DN 40</t>
  </si>
  <si>
    <t>-197958865</t>
  </si>
  <si>
    <t>5+2</t>
  </si>
  <si>
    <t>721194105</t>
  </si>
  <si>
    <t>Vyměření přípojek na potrubí vyvedení a upevnění odpadních výpustek DN 50</t>
  </si>
  <si>
    <t>-782960187</t>
  </si>
  <si>
    <t>3+1</t>
  </si>
  <si>
    <t>721194109</t>
  </si>
  <si>
    <t>Vyměření přípojek na potrubí vyvedení a upevnění odpadních výpustek DN 110</t>
  </si>
  <si>
    <t>-1824574745</t>
  </si>
  <si>
    <t>721211913</t>
  </si>
  <si>
    <t>Podlahové vpusti montáž podlahových vpustí ostatních typů DN 110</t>
  </si>
  <si>
    <t>1121434228</t>
  </si>
  <si>
    <t>55161750</t>
  </si>
  <si>
    <t>uzávěrka zápachová podlahová svislý odtok DN 50/75/110 mřížka nerez 115x115mm, izolační souprava pro stěrk. hydroizolaci</t>
  </si>
  <si>
    <t>830596777</t>
  </si>
  <si>
    <t>HLE.HL21.2</t>
  </si>
  <si>
    <t>Vtok (nálevka) DN32 se zápachovou uzávěrkou a kuličkou pro suchý stav HL 21</t>
  </si>
  <si>
    <t>1743564161</t>
  </si>
  <si>
    <t>5+1</t>
  </si>
  <si>
    <t>721242105</t>
  </si>
  <si>
    <t>Lapače střešních splavenin polypropylenové (PP) se svislým odtokem DN 110</t>
  </si>
  <si>
    <t>-1704630228</t>
  </si>
  <si>
    <t>721273153</t>
  </si>
  <si>
    <t>Ventilační hlavice z polypropylenu (PP) DN 110</t>
  </si>
  <si>
    <t>-1901309336</t>
  </si>
  <si>
    <t>721290111</t>
  </si>
  <si>
    <t>Zkouška těsnosti kanalizace v objektech vodou do DN 125</t>
  </si>
  <si>
    <t>1420341145</t>
  </si>
  <si>
    <t>37+91+1.5</t>
  </si>
  <si>
    <t>721290112</t>
  </si>
  <si>
    <t>Zkouška těsnosti kanalizace v objektech vodou DN 150 nebo DN 200</t>
  </si>
  <si>
    <t>-1897286211</t>
  </si>
  <si>
    <t>35.5+50</t>
  </si>
  <si>
    <t>721290821</t>
  </si>
  <si>
    <t>Vnitrostaveništní přemístění vybouraných (demontovaných) hmot vnitřní kanalizace vodorovně do 100 m v objektech výšky do 6 m</t>
  </si>
  <si>
    <t>-19750954</t>
  </si>
  <si>
    <t>721910912</t>
  </si>
  <si>
    <t>Pročištění svislých odpadů v jednom podlaží do DN 200</t>
  </si>
  <si>
    <t>2009797305</t>
  </si>
  <si>
    <t>998721201</t>
  </si>
  <si>
    <t>Přesun hmot pro vnitřní kanalizace stanovený procentní sazbou (%) z ceny vodorovná dopravní vzdálenost do 50 m v objektech výšky do 6 m</t>
  </si>
  <si>
    <t>%</t>
  </si>
  <si>
    <t>-1273242107</t>
  </si>
  <si>
    <t>722</t>
  </si>
  <si>
    <t>Zdravotechnika - vnitřní vodovod</t>
  </si>
  <si>
    <t>722110815</t>
  </si>
  <si>
    <t>Demontáž potrubí z litinových trub přírubových přes 80 do DN 125</t>
  </si>
  <si>
    <t>1847415281</t>
  </si>
  <si>
    <t>722130233</t>
  </si>
  <si>
    <t>Potrubí z ocelových trubek pozinkovaných závitových svařovaných běžných DN 25</t>
  </si>
  <si>
    <t>1541811780</t>
  </si>
  <si>
    <t>8+3</t>
  </si>
  <si>
    <t>722130234</t>
  </si>
  <si>
    <t>Potrubí z ocelových trubek pozinkovaných závitových svařovaných běžných DN 32</t>
  </si>
  <si>
    <t>842142544</t>
  </si>
  <si>
    <t>722130236</t>
  </si>
  <si>
    <t>Potrubí z ocelových trubek pozinkovaných závitových svařovaných běžných DN 50</t>
  </si>
  <si>
    <t>938219138</t>
  </si>
  <si>
    <t>2+3</t>
  </si>
  <si>
    <t>722130801</t>
  </si>
  <si>
    <t>Demontáž potrubí z ocelových trubek pozinkovaných závitových do DN 25</t>
  </si>
  <si>
    <t>-1677140311</t>
  </si>
  <si>
    <t>722130803</t>
  </si>
  <si>
    <t>Demontáž potrubí z ocelových trubek pozinkovaných závitových přes 40 do DN 50</t>
  </si>
  <si>
    <t>-435356903</t>
  </si>
  <si>
    <t>722130916</t>
  </si>
  <si>
    <t>Opravy vodovodního potrubí z ocelových trubek pozinkovaných závitových přeřezání ocelové trubky přes 25 do DN 50</t>
  </si>
  <si>
    <t>1475818766</t>
  </si>
  <si>
    <t>722131912</t>
  </si>
  <si>
    <t>Opravy vodovodního potrubí z ocelových trubek pozinkovaných závitových vsazení odbočky do potrubí DN 20</t>
  </si>
  <si>
    <t>-1615448408</t>
  </si>
  <si>
    <t>722131936</t>
  </si>
  <si>
    <t>Opravy vodovodního potrubí z ocelových trubek pozinkovaných závitových propojení dosavadního potrubí DN 50</t>
  </si>
  <si>
    <t>1867101646</t>
  </si>
  <si>
    <t>722174022e</t>
  </si>
  <si>
    <t xml:space="preserve"> Potrubí z plastových trubek z polypropylenu typu 4 (PP-RCT) svařovaných polyfuzně PN 22 (SDR 9) D 20 x 2,3</t>
  </si>
  <si>
    <t>Vlastní položka</t>
  </si>
  <si>
    <t>427437820</t>
  </si>
  <si>
    <t>"volně vedené potrubí"5,5+3</t>
  </si>
  <si>
    <t>"připojovací potrubí"3+3.5+1.5+12.5+2+4+2.5+0.+1+11.5+2</t>
  </si>
  <si>
    <t>722174023e</t>
  </si>
  <si>
    <t>Potrubí z plastových trubek z polypropylenu typu 4 (PP-RCT) svařovaných polyfuzně PN 22 (SDR 9) D 25 x 2,8</t>
  </si>
  <si>
    <t>1012569329</t>
  </si>
  <si>
    <t>"volně vedené"50+5</t>
  </si>
  <si>
    <t>"připojovací"1.5+1+2+2+5</t>
  </si>
  <si>
    <t>722174024e</t>
  </si>
  <si>
    <t>Potrubí z plastových trubek z polypropylenu typu 4 (PP-RCT) svařovaných polyfuzně PN 22 (SDR 9) D 32 x 3,6</t>
  </si>
  <si>
    <t>542138011</t>
  </si>
  <si>
    <t>"volně vedené"7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</si>
  <si>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</si>
  <si>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</si>
  <si>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1645705338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</si>
  <si>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</si>
  <si>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</si>
  <si>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-813329908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</si>
  <si>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</si>
  <si>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</si>
  <si>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624139498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</si>
  <si>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</si>
  <si>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</si>
  <si>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-887116397</t>
  </si>
  <si>
    <t>55+7</t>
  </si>
  <si>
    <t>722182011</t>
  </si>
  <si>
    <t>Podpůrný žlab pro potrubí průměru D 20</t>
  </si>
  <si>
    <t>-1160239199</t>
  </si>
  <si>
    <t>722182012</t>
  </si>
  <si>
    <t>Podpůrný žlab pro potrubí průměru D 25</t>
  </si>
  <si>
    <t>1849079367</t>
  </si>
  <si>
    <t>722182013</t>
  </si>
  <si>
    <t>Podpůrný žlab pro potrubí průměru D 32</t>
  </si>
  <si>
    <t>888879398</t>
  </si>
  <si>
    <t>722190401</t>
  </si>
  <si>
    <t>Zřízení přípojek na potrubí vyvedení a upevnění výpustek do DN 25</t>
  </si>
  <si>
    <t>1831989122</t>
  </si>
  <si>
    <t>722212440</t>
  </si>
  <si>
    <t>orientační štítky na zeď</t>
  </si>
  <si>
    <t>CS ÚRS 2020 02</t>
  </si>
  <si>
    <t>-1722040632</t>
  </si>
  <si>
    <t>722220111</t>
  </si>
  <si>
    <t>Armatury s jedním závitem nástěnky pro výtokový ventil G 1/2"</t>
  </si>
  <si>
    <t>-568219962</t>
  </si>
  <si>
    <t>722220121</t>
  </si>
  <si>
    <t>Armatury s jedním závitem nástěnky pro baterii G 1/2"</t>
  </si>
  <si>
    <t>pár</t>
  </si>
  <si>
    <t>-1476658215</t>
  </si>
  <si>
    <t>722224115</t>
  </si>
  <si>
    <t>Armatury s jedním závitem kohouty plnicí a vypouštěcí PN 10 G 1/2"</t>
  </si>
  <si>
    <t>1999733982</t>
  </si>
  <si>
    <t>722230101</t>
  </si>
  <si>
    <t>Armatury se dvěma závity ventily přímé G 1/2"</t>
  </si>
  <si>
    <t>-895268471</t>
  </si>
  <si>
    <t>722230102</t>
  </si>
  <si>
    <t>Armatury se dvěma závity ventily přímé G 3/4"</t>
  </si>
  <si>
    <t>-673275426</t>
  </si>
  <si>
    <t>2+2</t>
  </si>
  <si>
    <t>722230103</t>
  </si>
  <si>
    <t>Armatury se dvěma závity ventily přímé G 1"</t>
  </si>
  <si>
    <t>1198978418</t>
  </si>
  <si>
    <t>722230104</t>
  </si>
  <si>
    <t>Armatury se dvěma závity ventily přímé G 5/4"</t>
  </si>
  <si>
    <t>-36123668</t>
  </si>
  <si>
    <t>722230106</t>
  </si>
  <si>
    <t>Armatury se dvěma závity ventily přímé G 2"</t>
  </si>
  <si>
    <t>2092552385</t>
  </si>
  <si>
    <t>722231073</t>
  </si>
  <si>
    <t>Armatury se dvěma závity ventily zpětné mosazné PN 10 do 110°C G 3/4"</t>
  </si>
  <si>
    <t>1501113967</t>
  </si>
  <si>
    <t>722231075</t>
  </si>
  <si>
    <t>Armatury se dvěma závity ventily zpětné mosazné PN 10 do 110°C G 5/4"</t>
  </si>
  <si>
    <t>-209225562</t>
  </si>
  <si>
    <t>722231142</t>
  </si>
  <si>
    <t>Armatury se dvěma závity ventily pojistné rohové G 3/4"</t>
  </si>
  <si>
    <t>1525402435</t>
  </si>
  <si>
    <t>722234264</t>
  </si>
  <si>
    <t>Armatury se dvěma závity filtry mosazný PN 20 do 80 °C G 3/4"</t>
  </si>
  <si>
    <t>-213393655</t>
  </si>
  <si>
    <t>722234268</t>
  </si>
  <si>
    <t>Armatury se dvěma závity filtry mosazný PN 20 do 80 °C G 2"</t>
  </si>
  <si>
    <t>556389941</t>
  </si>
  <si>
    <t>722250133</t>
  </si>
  <si>
    <t>Požární příslušenství a armatury hydrantový systém s tvarově stálou hadicí celoplechový D 25 x 30 m</t>
  </si>
  <si>
    <t>1773489689</t>
  </si>
  <si>
    <t>722290226</t>
  </si>
  <si>
    <t>Zkoušky, proplach a desinfekce vodovodního potrubí zkoušky těsnosti vodovodního potrubí závitového do DN 50</t>
  </si>
  <si>
    <t>1717371812</t>
  </si>
  <si>
    <t>722290234</t>
  </si>
  <si>
    <t>Zkoušky, proplach a desinfekce vodovodního potrubí proplach a desinfekce vodovodního potrubí do DN 80</t>
  </si>
  <si>
    <t>656780911</t>
  </si>
  <si>
    <t>722290821</t>
  </si>
  <si>
    <t>Vnitrostaveništní přemístění vybouraných (demontovaných) hmot vnitřní vodovod vodorovně do 100 m v objektech výšky do 6 m</t>
  </si>
  <si>
    <t>-326821586</t>
  </si>
  <si>
    <t>998722201</t>
  </si>
  <si>
    <t>Přesun hmot pro vnitřní vodovod stanovený procentní sazbou (%) z ceny vodorovná dopravní vzdálenost do 50 m v objektech výšky do 6 m</t>
  </si>
  <si>
    <t>-1358523751</t>
  </si>
  <si>
    <t>725112022</t>
  </si>
  <si>
    <t>Zařízení záchodů klozety keramické závěsné na nosné stěny s hlubokým splachováním odpad vodorovný</t>
  </si>
  <si>
    <t>-1311391261</t>
  </si>
  <si>
    <t>725119125</t>
  </si>
  <si>
    <t>Zařízení záchodů montáž klozetových mís závěsných na nosné stěny</t>
  </si>
  <si>
    <t>989213722</t>
  </si>
  <si>
    <t>64236051</t>
  </si>
  <si>
    <t>klozet keramický bílý závěsný hluboké splachování pro handicapované, sedátko z duroplastu</t>
  </si>
  <si>
    <t>826523040</t>
  </si>
  <si>
    <t>725121525</t>
  </si>
  <si>
    <t>Pisoárové záchodky keramické automatické s radarovým senzorem, spotřeba vody max. 2 l/mísu/hod.</t>
  </si>
  <si>
    <t>1654353596</t>
  </si>
  <si>
    <t>725121530a</t>
  </si>
  <si>
    <t>Napájecí zdoj 230V AC/24 V DC pro skupinu více elmg. ventilů</t>
  </si>
  <si>
    <t>-978154915</t>
  </si>
  <si>
    <t>725121531</t>
  </si>
  <si>
    <t>MTZ a dodávka propoj. kabelů CYKY 2Ax1.5 vč. ochranné trubky</t>
  </si>
  <si>
    <t>1886796754</t>
  </si>
  <si>
    <t>725122817</t>
  </si>
  <si>
    <t>Demontáž pisoárů bez nádrže s rohovým ventilem s 1 záchodkem</t>
  </si>
  <si>
    <t>-585949117</t>
  </si>
  <si>
    <t>Demontáž umyvadel bez výtokových armatur umyvadel</t>
  </si>
  <si>
    <t>-310955358</t>
  </si>
  <si>
    <t>725211603</t>
  </si>
  <si>
    <t>Umyvadla keramická bílá bez výtokových armatur připevněná na stěnu šrouby bez sloupu nebo krytu na sifon, šířka umyvadla 600 mm</t>
  </si>
  <si>
    <t>323205689</t>
  </si>
  <si>
    <t>725211681</t>
  </si>
  <si>
    <t>Umyvadla keramická bílá bez výtokových armatur připevněná na stěnu šrouby zdravotní, šířka umyvadla 640 mm</t>
  </si>
  <si>
    <t>-1385897527</t>
  </si>
  <si>
    <t>725241112</t>
  </si>
  <si>
    <t>Sprchové vaničky akrylátové čtvercové 900x900 mm, sifon</t>
  </si>
  <si>
    <t>208552421</t>
  </si>
  <si>
    <t>725244322</t>
  </si>
  <si>
    <t>Sprchové dveře a zástěny zástěny sprchové do niky bezrámové skleněné tl. 8 mm dveře otvíravé jednokřídlové, na vaničku šířky 900 mm</t>
  </si>
  <si>
    <t>-739515661</t>
  </si>
  <si>
    <t>725331111.LFN</t>
  </si>
  <si>
    <t>Výlevka MIRA bez výtokových armatur keramická ZÁVĚSNÁ se sklopnou plastovou mřížkou 500 mm</t>
  </si>
  <si>
    <t>745201665</t>
  </si>
  <si>
    <t>725539201</t>
  </si>
  <si>
    <t>Elektrické ohřívače zásobníkové montáž tlakových ohřívačů závěsných (svislých nebo vodorovných) do 15 l</t>
  </si>
  <si>
    <t>1083737561</t>
  </si>
  <si>
    <t>54132286</t>
  </si>
  <si>
    <t>ohřívač vody elektrický tlakový pod umyvadlo 5L 2kW</t>
  </si>
  <si>
    <t>-1394275147</t>
  </si>
  <si>
    <t>725535221</t>
  </si>
  <si>
    <t>Elektrické ohřívače zásobníkové pojistné armatury bezpečnostní souprava bez redukčního ventilu s výlevkou</t>
  </si>
  <si>
    <t>355789091</t>
  </si>
  <si>
    <t>725539203</t>
  </si>
  <si>
    <t>Elektrické ohřívače zásobníkové montáž tlakových ohřívačů závěsných (svislých nebo vodorovných) přes 50 do 80 l</t>
  </si>
  <si>
    <t>1974297538</t>
  </si>
  <si>
    <t>54132241</t>
  </si>
  <si>
    <t>ohřívač vody elektrický závěsný akumulační svislý příkon, rychloohřev 80L 3kW</t>
  </si>
  <si>
    <t>1702423328</t>
  </si>
  <si>
    <t>725590811</t>
  </si>
  <si>
    <t>Vnitrostaveništní přemístění vybouraných (demontovaných) hmot zařizovacích předmětů vodorovně do 100 m v objektech výšky do 6 m</t>
  </si>
  <si>
    <t>1350123738</t>
  </si>
  <si>
    <t>725810811</t>
  </si>
  <si>
    <t>Demontáž výtokových ventilů nástěnných</t>
  </si>
  <si>
    <t>-1960798441</t>
  </si>
  <si>
    <t>725813111</t>
  </si>
  <si>
    <t>Ventily rohové bez připojovací trubičky nebo flexi hadičky G 1/2"</t>
  </si>
  <si>
    <t>1338841481</t>
  </si>
  <si>
    <t>725813112</t>
  </si>
  <si>
    <t>Ventily rohové bez připojovací trubičky nebo flexi hadičky pračkové G 3/4"</t>
  </si>
  <si>
    <t>-965990573</t>
  </si>
  <si>
    <t>725820801</t>
  </si>
  <si>
    <t>Demontáž baterií nástěnných do G 3/4</t>
  </si>
  <si>
    <t>196005766</t>
  </si>
  <si>
    <t>725821316</t>
  </si>
  <si>
    <t>Baterie dřezové nástěnné pákové s otáčivým plochým ústím a délkou ramínka 300 mm, max. průtok vody 6 l/min</t>
  </si>
  <si>
    <t>-2044246424</t>
  </si>
  <si>
    <t>725822611</t>
  </si>
  <si>
    <t>Baterie umyvadlové stojánkové pákové bez výpusti, max. průtok vody 6 l/min</t>
  </si>
  <si>
    <t>-566801961</t>
  </si>
  <si>
    <t>725822611p</t>
  </si>
  <si>
    <t>Baterie umyvadlové stojánkové pákové bez výpusti s dlouhou pákou, max. průtok vody 6 l/min</t>
  </si>
  <si>
    <t>870992370</t>
  </si>
  <si>
    <t>725849411</t>
  </si>
  <si>
    <t>Baterie sprchové montáž nástěnných baterií s nastavitelnou výškou sprchy</t>
  </si>
  <si>
    <t>1107567842</t>
  </si>
  <si>
    <t>55145590GRH</t>
  </si>
  <si>
    <t xml:space="preserve">baterie sprchová páková včetně sprchové soupravy 150mm chrom, sprchový set - ruční sprcha 1 funkce,nerez hadice, sprchová tyč 60cm s držákem sprchy a mýdelníkem, max. průtok 8 l/min _x000D_
_x000D_
</t>
  </si>
  <si>
    <t>683577418</t>
  </si>
  <si>
    <t>725860811</t>
  </si>
  <si>
    <t>Demontáž zápachových uzávěrek pro zařizovací předměty jednoduchých</t>
  </si>
  <si>
    <t>602774653</t>
  </si>
  <si>
    <t>725869101</t>
  </si>
  <si>
    <t>Zápachové uzávěrky zařizovacích předmětů montáž zápachových uzávěrek umyvadlových do DN 40</t>
  </si>
  <si>
    <t>-1215534193</t>
  </si>
  <si>
    <t>6000000370</t>
  </si>
  <si>
    <t>Umyvadlový sifon  DN32 s převlečnou maticí 5/4", kov - mosaz s chromovanou úpravou, sifon tvaru "U", průtok 36 l/min</t>
  </si>
  <si>
    <t>-937974126</t>
  </si>
  <si>
    <t>HLE.HL13740</t>
  </si>
  <si>
    <t>Umyvadlový-nábytkový sifon DN40x5/4"</t>
  </si>
  <si>
    <t>45704395</t>
  </si>
  <si>
    <t>725980123</t>
  </si>
  <si>
    <t>Dvířka 20/20</t>
  </si>
  <si>
    <t>715559045</t>
  </si>
  <si>
    <t>998725201</t>
  </si>
  <si>
    <t>Přesun hmot pro zařizovací předměty stanovený procentní sazbou (%) z ceny vodorovná dopravní vzdálenost do 50 m v objektech výšky do 6 m</t>
  </si>
  <si>
    <t>-902052765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</si>
  <si>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</si>
  <si>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</si>
  <si>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</si>
  <si>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mm,ovládací tlačítko 2 množství. roh. ventil, objem splachovací nádržky max. 6 l</t>
  </si>
  <si>
    <t>1884515949</t>
  </si>
  <si>
    <t>726131041.v</t>
  </si>
  <si>
    <t>Instalační předstěna pro závěsnou výlevku - samonosný ocelový rám v. 1460, š. 525 pro zabudování do SDK, kotvení do podlahy a zadní stěny, ovládací splachovací tlačítko, rohový ventil, objem splachovací nádržky max. 6 l</t>
  </si>
  <si>
    <t>220704696</t>
  </si>
  <si>
    <t>726131043</t>
  </si>
  <si>
    <t>Předstěnové instalační systémy do lehkých stěn s kovovou konstrukcí pro závěsné klozety ovládání zepředu, stavební výšky 1120 mm pro tělesně postižené, ovládací tlačítko, roh.ventil,objem splachovací nádržky max. 6 l</t>
  </si>
  <si>
    <t>941049623</t>
  </si>
  <si>
    <t>GBT.115939001</t>
  </si>
  <si>
    <t>Ovládání WC- oddálené splachování pneumatickým tlačítkem pod omítku, vyvýšeným, 2 množství splachování, vč. přísl.</t>
  </si>
  <si>
    <t>292449442</t>
  </si>
  <si>
    <t>998726211</t>
  </si>
  <si>
    <t>Přesun hmot pro instalační prefabrikáty stanovený procentní sazbou (%) z ceny vodorovná dopravní vzdálenost do 50 m v objektech výšky do 6 m</t>
  </si>
  <si>
    <t>-463314493</t>
  </si>
  <si>
    <t>04.6 - ÚT</t>
  </si>
  <si>
    <t>04.61 - Zařízení pro vytápění staveb</t>
  </si>
  <si>
    <t>Královéhradecký kraj, Pivovarenské náměstí 1245,HK</t>
  </si>
  <si>
    <t>11016019</t>
  </si>
  <si>
    <t>Jiří Vik Tepelná technika</t>
  </si>
  <si>
    <t>CZ45092711</t>
  </si>
  <si>
    <t>JVIK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</si>
  <si>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</si>
  <si>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</si>
  <si>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</si>
  <si>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</si>
  <si>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</si>
  <si>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63154573</t>
  </si>
  <si>
    <t>pouzdro izolační potrubní z minerální vlny s Al fólií max. 250/100°C 42/40mm</t>
  </si>
  <si>
    <t>-491355450</t>
  </si>
  <si>
    <t>63154022</t>
  </si>
  <si>
    <t>pouzdro izolační potrubní z minerální vlny s Al fólií max. 250/100°C 54/50mm</t>
  </si>
  <si>
    <t>-1884140054</t>
  </si>
  <si>
    <t>631546200</t>
  </si>
  <si>
    <t>páska samolepící ALS šířka 50 mm, délka 50 m</t>
  </si>
  <si>
    <t>-436689487</t>
  </si>
  <si>
    <t>713311311</t>
  </si>
  <si>
    <t>Montáž izolace tepelné těles s konstrukcí plocha rovná 1x pásy s Al fólií</t>
  </si>
  <si>
    <t>1039157438</t>
  </si>
  <si>
    <t>631417870</t>
  </si>
  <si>
    <t>pás izolační NOBASIL LMF 5 AluR tl.80 mm</t>
  </si>
  <si>
    <t>-753673584</t>
  </si>
  <si>
    <t>10*0,95 "Přepočtené koeficientem množství</t>
  </si>
  <si>
    <t>713463213</t>
  </si>
  <si>
    <t>Montáž izolace tepelné potrubí potrubními pouzdry s Al fólií staženými Al páskou 1x D do 150 mm</t>
  </si>
  <si>
    <t>-1631496629</t>
  </si>
  <si>
    <t>1609386855</t>
  </si>
  <si>
    <t>998713192</t>
  </si>
  <si>
    <t>Příplatek k přesunu hmot tonážní 713 za zvětšený přesun do 100 m</t>
  </si>
  <si>
    <t>633241705</t>
  </si>
  <si>
    <t>731</t>
  </si>
  <si>
    <t>Ústřední vytápění - kotelny</t>
  </si>
  <si>
    <t>500014</t>
  </si>
  <si>
    <t>sada Sada obs změkčovací patronu s kap 16000 l x°dH, náhradní náplň 14 l, připojovací sadu doplňování s digitálním měřičem vodivosti, elektronickým vodoměrem a tepelnou izolací, montážní konzolu na stěnu, dopouštěcí stanici s měřičem a oddělovačem</t>
  </si>
  <si>
    <t>-733086670</t>
  </si>
  <si>
    <t>500015</t>
  </si>
  <si>
    <t xml:space="preserve">Dopouštěcí stanice  Obsahuje vstupní a výstupní kulové kohouty, potrubní oddělovač BA, redukční ventil, filtr,přechod na 3/4" pro připojovací sadu VES patron.  manometr. Připojení 1/2", obsahuje </t>
  </si>
  <si>
    <t>1906105350</t>
  </si>
  <si>
    <t>731210206</t>
  </si>
  <si>
    <t>Kotel ocelový stacionární na tuhá paliva s odtahem spalin do komína 45 kW pro vytápění zplynovací</t>
  </si>
  <si>
    <t>681614898</t>
  </si>
  <si>
    <t>3000</t>
  </si>
  <si>
    <t>Zchlazovací smyška a havarijní temický ventil DN 15</t>
  </si>
  <si>
    <t>1147562033</t>
  </si>
  <si>
    <t>731219617</t>
  </si>
  <si>
    <t>Montáž kotle ocelového stacionárního na tuhá paliva s odtahem spalin do komína o výkonu do 45 kW</t>
  </si>
  <si>
    <t>2049927256</t>
  </si>
  <si>
    <t>731244115</t>
  </si>
  <si>
    <t>Kotel ocelový závěsný na plyn  kondenzační o výkonu 6-47,9 kW pro vytápění</t>
  </si>
  <si>
    <t>-430953853</t>
  </si>
  <si>
    <t>731244494</t>
  </si>
  <si>
    <t>Montáž kotle ocelového závěsného na plyn kondenzačního o výkonu do 45 kW</t>
  </si>
  <si>
    <t>2008148913</t>
  </si>
  <si>
    <t>731249111</t>
  </si>
  <si>
    <t>Montáž čidel automatiky a připojení na ovládací sběrnice</t>
  </si>
  <si>
    <t>h</t>
  </si>
  <si>
    <t>-2108569694</t>
  </si>
  <si>
    <t>731249113</t>
  </si>
  <si>
    <t>Osazení montážního rámu pro sestavu kotLů</t>
  </si>
  <si>
    <t>591174111</t>
  </si>
  <si>
    <t>303303004</t>
  </si>
  <si>
    <t>Sada připojení kotle 2x kukový kohout DN 25 a připojení k exp nádobě DN 20</t>
  </si>
  <si>
    <t>289918654</t>
  </si>
  <si>
    <t>303303004a</t>
  </si>
  <si>
    <t>Sada připojení kotle kulový kohout s požárním zajištěním DN 15</t>
  </si>
  <si>
    <t>1017797010</t>
  </si>
  <si>
    <t>303303004v</t>
  </si>
  <si>
    <t xml:space="preserve">Připojovací sada kotle zkratovací potrubí pro kotle bez ohřevu TeV </t>
  </si>
  <si>
    <t>-1221183840</t>
  </si>
  <si>
    <t>303303004w</t>
  </si>
  <si>
    <t xml:space="preserve">Sada připojení kotle sifon pro odvod kondenzátu </t>
  </si>
  <si>
    <t>1070162966</t>
  </si>
  <si>
    <t>303303009v10</t>
  </si>
  <si>
    <t>Regulační automatika modulární regulační přístroj základní ekvitermní s týdenním programem</t>
  </si>
  <si>
    <t>-1763397318</t>
  </si>
  <si>
    <t>303303009v11</t>
  </si>
  <si>
    <t xml:space="preserve">Regulační automatika modul kaskádní pro řízení dvou kotlů </t>
  </si>
  <si>
    <t>1197393972</t>
  </si>
  <si>
    <t>303303009v16</t>
  </si>
  <si>
    <t xml:space="preserve">Regulační automatika modul pro dva směšované topné okruhy včetně teplotních čidel topný vody </t>
  </si>
  <si>
    <t>1909744947</t>
  </si>
  <si>
    <t>4000</t>
  </si>
  <si>
    <t>Přívodní a odvodní potrubí spalovacího vzduchu DN 200 dodávka a montáž</t>
  </si>
  <si>
    <t>-1820599638</t>
  </si>
  <si>
    <t>40001</t>
  </si>
  <si>
    <t>třísložkový zavěšený nerezový komín DN 200 pro kotel na tuhá paliva</t>
  </si>
  <si>
    <t>7642743</t>
  </si>
  <si>
    <t>731249114</t>
  </si>
  <si>
    <t>Montáž propojovací sady kaskády + připojovací sada kotle</t>
  </si>
  <si>
    <t>1544395845</t>
  </si>
  <si>
    <t>731249115a</t>
  </si>
  <si>
    <t>Montáž odkouření</t>
  </si>
  <si>
    <t>-490427781</t>
  </si>
  <si>
    <t>731249116a</t>
  </si>
  <si>
    <t>Uvedení do provozu nástěnného kotle do 150 kW</t>
  </si>
  <si>
    <t>-1623297797</t>
  </si>
  <si>
    <t>731341140</t>
  </si>
  <si>
    <t>Hadice napouštěcí pryžové D 20/28</t>
  </si>
  <si>
    <t>1736521871</t>
  </si>
  <si>
    <t>731810122</t>
  </si>
  <si>
    <t>Nucený odtah spalin soustředným potrubím pro turbokotel svislý 80/125 mm přes plochou střechu</t>
  </si>
  <si>
    <t>366210862</t>
  </si>
  <si>
    <t>731810142</t>
  </si>
  <si>
    <t>Prodloužení soustředného potrubí pro turbokotel průměru 80/125 mm</t>
  </si>
  <si>
    <t>989938607</t>
  </si>
  <si>
    <t>731810441d</t>
  </si>
  <si>
    <t>Tlaková zkouška revize odkouření</t>
  </si>
  <si>
    <t>2122574846</t>
  </si>
  <si>
    <t>998731101</t>
  </si>
  <si>
    <t>Přesun hmot tonážní pro kotelny v objektech v do 6 m</t>
  </si>
  <si>
    <t>-223141750</t>
  </si>
  <si>
    <t>998731193</t>
  </si>
  <si>
    <t>Příplatek k přesunu hmot tonážní 731 za zvětšený přesun do 500 m</t>
  </si>
  <si>
    <t>193132334</t>
  </si>
  <si>
    <t>732</t>
  </si>
  <si>
    <t>Ústřední vytápění - strojovny</t>
  </si>
  <si>
    <t>732111315</t>
  </si>
  <si>
    <t>Trubková hrdla rozdělovačů a sběračů bez přírub DN 32</t>
  </si>
  <si>
    <t>-92574727</t>
  </si>
  <si>
    <t>732111318</t>
  </si>
  <si>
    <t>Trubková hrdla rozdělovačů a sběračů bez přírub DN 50</t>
  </si>
  <si>
    <t>-176611475</t>
  </si>
  <si>
    <t>732112228</t>
  </si>
  <si>
    <t>Rozdělovač sdružený hydraulický DN 65 závitový</t>
  </si>
  <si>
    <t>1030934623</t>
  </si>
  <si>
    <t>732113104</t>
  </si>
  <si>
    <t>Vyrovnávač dynamických tlaků DN 80 PN 6 hydraulický přírubový</t>
  </si>
  <si>
    <t>-1367885771</t>
  </si>
  <si>
    <t>732199100</t>
  </si>
  <si>
    <t>Montáž a dodávka orientačních štítků</t>
  </si>
  <si>
    <t>-1192257013</t>
  </si>
  <si>
    <t>732231103</t>
  </si>
  <si>
    <t>Akumulační nádrž topné vody bez výměníku PN 0,3 o objemu 1000 l</t>
  </si>
  <si>
    <t>1780595406</t>
  </si>
  <si>
    <t>732331617</t>
  </si>
  <si>
    <t>Nádoba tlaková expanzní pro topnou a chladicí soustavu s membránou závitové připojení PN 0,6 o objemu 80 l</t>
  </si>
  <si>
    <t>1164329919</t>
  </si>
  <si>
    <t>732331623</t>
  </si>
  <si>
    <t>Nádoba tlaková expanzní pro topnou a chladicí soustavu s membránou závitové připojení PN 0,6 o objemu 250 l</t>
  </si>
  <si>
    <t>1647209663</t>
  </si>
  <si>
    <t>732331778</t>
  </si>
  <si>
    <t>Příslušenství k expanzním nádobám bezpečnostní uzávěr G 1 k měření tlaku</t>
  </si>
  <si>
    <t>-1288325358</t>
  </si>
  <si>
    <t>2000</t>
  </si>
  <si>
    <t xml:space="preserve">Čerpadlová skupina kompletní se směšovaáním čerpadlo DN32 </t>
  </si>
  <si>
    <t>390294861</t>
  </si>
  <si>
    <t>732421412</t>
  </si>
  <si>
    <t>Čerpadlo teplovodní mokroběžné závitové oběhové DN 25 výtlak do 6,0 m průtok 2,8 m3/h pro vytápění</t>
  </si>
  <si>
    <t>-1279705930</t>
  </si>
  <si>
    <t>732429212</t>
  </si>
  <si>
    <t>Montáž čerpadla oběhového mokroběžného závitového DN 25</t>
  </si>
  <si>
    <t>1120759344</t>
  </si>
  <si>
    <t>732429215</t>
  </si>
  <si>
    <t>Montáž čerpadla oběhového mokroběžného závitového DN 32</t>
  </si>
  <si>
    <t>-1610938636</t>
  </si>
  <si>
    <t>998732101</t>
  </si>
  <si>
    <t>Přesun hmot tonážní pro strojovny v objektech v do 6 m</t>
  </si>
  <si>
    <t>-661380334</t>
  </si>
  <si>
    <t>998732193</t>
  </si>
  <si>
    <t>Příplatek k přesunu hmot tonážní 732 za zvětšený přesun do 500 m</t>
  </si>
  <si>
    <t>-2109806185</t>
  </si>
  <si>
    <t>733</t>
  </si>
  <si>
    <t>Ústřední vytápění - rozvodné potrubí</t>
  </si>
  <si>
    <t>733122222</t>
  </si>
  <si>
    <t>Potrubí uhlíkové oceli tenkostěnné vně pozink spojované lisováním D 15x1,2 mm</t>
  </si>
  <si>
    <t>-1655075324</t>
  </si>
  <si>
    <t>171*1,1</t>
  </si>
  <si>
    <t>733122223</t>
  </si>
  <si>
    <t>Potrubí uhlíkové oceli tenkostěnné vně pozink spojované lisováním D 18x1,2 mm</t>
  </si>
  <si>
    <t>1279264686</t>
  </si>
  <si>
    <t>171+11+18</t>
  </si>
  <si>
    <t>733122224</t>
  </si>
  <si>
    <t>Potrubí uhlíkové oceli tenkostěnné vně pozink spojované lisováním D 22x1,5 mm</t>
  </si>
  <si>
    <t>1053589491</t>
  </si>
  <si>
    <t>(25+42+92)*1,1</t>
  </si>
  <si>
    <t>733122225</t>
  </si>
  <si>
    <t>Potrubí uhlíkové oceli tenkostěnné vně pozink spojované lisováním D 28x1,5 mm</t>
  </si>
  <si>
    <t>1247663887</t>
  </si>
  <si>
    <t>82+20+10</t>
  </si>
  <si>
    <t>733122226</t>
  </si>
  <si>
    <t>Potrubí uhlíkové oceli tenkostěnné vně pozink spojované lisováním D 35x1,5 mm</t>
  </si>
  <si>
    <t>-1504878242</t>
  </si>
  <si>
    <t>30+12+6</t>
  </si>
  <si>
    <t>733122227</t>
  </si>
  <si>
    <t>Potrubí uhlíkové oceli tenkostěnné vně pozink spojované lisováním D 42x1,5 mm</t>
  </si>
  <si>
    <t>-457210514</t>
  </si>
  <si>
    <t>36+48+20</t>
  </si>
  <si>
    <t>733122228</t>
  </si>
  <si>
    <t>Potrubí uhlíkové oceli tenkostěnné vně pozink spojované lisováním D 54x1,5 mm</t>
  </si>
  <si>
    <t>-1923736599</t>
  </si>
  <si>
    <t>733123110</t>
  </si>
  <si>
    <t>Příplatek k potrubí ocelovému hladkému za zhotovení přípojky z trubek ocelových hladkých D 22x2,6</t>
  </si>
  <si>
    <t>2057291302</t>
  </si>
  <si>
    <t>733123112</t>
  </si>
  <si>
    <t>Příplatek k potrubí ocelovému hladkému za zhotovení přípojky z trubek ocelových hladkých D 28x2,6</t>
  </si>
  <si>
    <t>-1276333877</t>
  </si>
  <si>
    <t>733190107</t>
  </si>
  <si>
    <t>Zkouška těsnosti potrubí ocelové závitové DN do 40</t>
  </si>
  <si>
    <t>-1260314721</t>
  </si>
  <si>
    <t>188,1+200+174,9+112+48+104</t>
  </si>
  <si>
    <t>733811241</t>
  </si>
  <si>
    <t>Ochrana potrubí ústředního vytápění termoizolačními trubicemi z PE tl přes 13 do 20 mm DN do 22 mm</t>
  </si>
  <si>
    <t>1929471693</t>
  </si>
  <si>
    <t>188,1+200+174,9</t>
  </si>
  <si>
    <t>733811252</t>
  </si>
  <si>
    <t>Ochrana potrubí ústředního vytápění termoizolačními trubicemi z PE tl přes 20 do 25 mm DN přes 32 do 45 mm</t>
  </si>
  <si>
    <t>687582240</t>
  </si>
  <si>
    <t>112+48</t>
  </si>
  <si>
    <t>30001</t>
  </si>
  <si>
    <t>materiál uložení potrubí</t>
  </si>
  <si>
    <t>1642286091</t>
  </si>
  <si>
    <t>30002</t>
  </si>
  <si>
    <t>Flexibilní hadice DN20 dl 1000mm</t>
  </si>
  <si>
    <t>-840920613</t>
  </si>
  <si>
    <t>998733101</t>
  </si>
  <si>
    <t>Přesun hmot tonážní pro rozvody potrubí v objektech v do 6 m</t>
  </si>
  <si>
    <t>-1974276724</t>
  </si>
  <si>
    <t>998733193</t>
  </si>
  <si>
    <t>Příplatek k přesunu hmot tonážní 733 za zvětšený přesun do 500 m</t>
  </si>
  <si>
    <t>-1466990669</t>
  </si>
  <si>
    <t>734</t>
  </si>
  <si>
    <t>Ústřední vytápění - armatury</t>
  </si>
  <si>
    <t>734209103</t>
  </si>
  <si>
    <t>Montáž armatury závitové s jedním závitem G 1/2</t>
  </si>
  <si>
    <t>-2039155982</t>
  </si>
  <si>
    <t>734209113</t>
  </si>
  <si>
    <t>Montáž armatury závitové s dvěma závity G 1/2</t>
  </si>
  <si>
    <t>1732818021</t>
  </si>
  <si>
    <t>16+3+8</t>
  </si>
  <si>
    <t>734209114</t>
  </si>
  <si>
    <t>Montáž armatury závitové s dvěma závity G 3/4</t>
  </si>
  <si>
    <t>-581023083</t>
  </si>
  <si>
    <t>734209115</t>
  </si>
  <si>
    <t>Montáž armatury závitové s dvěma závity G 1</t>
  </si>
  <si>
    <t>-1162848565</t>
  </si>
  <si>
    <t>734209117</t>
  </si>
  <si>
    <t>Montáž armatury závitové s dvěma závity G 6/4</t>
  </si>
  <si>
    <t>-2074687947</t>
  </si>
  <si>
    <t>734209118</t>
  </si>
  <si>
    <t>Montáž armatury závitové s dvěma závity G 2</t>
  </si>
  <si>
    <t>1523091102</t>
  </si>
  <si>
    <t>734209125</t>
  </si>
  <si>
    <t>Montáž armatury závitové s třemi závity G 1</t>
  </si>
  <si>
    <t>597134878</t>
  </si>
  <si>
    <t>734209127</t>
  </si>
  <si>
    <t>Montáž armatury závitové s třemi závity G 6/4</t>
  </si>
  <si>
    <t>-2063133325</t>
  </si>
  <si>
    <t>734211127</t>
  </si>
  <si>
    <t>Ventil závitový odvzdušňovací G 1/2 PN 14 do 120°C automatický se zpětnou klapkou otopných těles</t>
  </si>
  <si>
    <t>-296562883</t>
  </si>
  <si>
    <t>734221682</t>
  </si>
  <si>
    <t>Termostatická hlavice kapalinová PN 10 do 110°C otopných těles VK</t>
  </si>
  <si>
    <t>-1787961503</t>
  </si>
  <si>
    <t>734242414</t>
  </si>
  <si>
    <t>Ventil závitový zpětný přímý G 1 PN 16 do 110°C</t>
  </si>
  <si>
    <t>-717107561</t>
  </si>
  <si>
    <t>734242416</t>
  </si>
  <si>
    <t>Ventil závitový zpětný přímý G 6/4 PN 16 do 110°C</t>
  </si>
  <si>
    <t>-2144745035</t>
  </si>
  <si>
    <t>734251211</t>
  </si>
  <si>
    <t>Ventil závitový pojistný rohový G 1/2 provozní tlak od 2,5 do 6 barů</t>
  </si>
  <si>
    <t>972537405</t>
  </si>
  <si>
    <t>734261403</t>
  </si>
  <si>
    <t>Armatura připojovací rohová G 3/4x18 PN 10 do 110°C radiátorů typu VK</t>
  </si>
  <si>
    <t>-646342730</t>
  </si>
  <si>
    <t>734291123</t>
  </si>
  <si>
    <t>Kohout plnící a vypouštěcí G 1/2 PN 10 do 110°C závitový</t>
  </si>
  <si>
    <t>-1411676173</t>
  </si>
  <si>
    <t>30003</t>
  </si>
  <si>
    <t>Tlakově chráněný balanční ventil DN15</t>
  </si>
  <si>
    <t>1483357784</t>
  </si>
  <si>
    <t>734291264</t>
  </si>
  <si>
    <t>Filtr závitový přímý G 1 PN 30 do 110°C s vnitřními závity</t>
  </si>
  <si>
    <t>1475719094</t>
  </si>
  <si>
    <t>734291266</t>
  </si>
  <si>
    <t>Filtr závitový přímý G 1 1/2 PN 30 do 110°C s vnitřními závity</t>
  </si>
  <si>
    <t>681177034</t>
  </si>
  <si>
    <t>734291267</t>
  </si>
  <si>
    <t>Filtr závitový přímý G 2 PN 30 do 110°C s vnitřními závity</t>
  </si>
  <si>
    <t>-1261795149</t>
  </si>
  <si>
    <t>734292714</t>
  </si>
  <si>
    <t>Kohout kulový přímý G 3/4 PN 42 do 185°C vnitřní závit</t>
  </si>
  <si>
    <t>-1712364997</t>
  </si>
  <si>
    <t>734292715</t>
  </si>
  <si>
    <t>Kohout kulový přímý G 1 PN 42 do 185°C vnitřní závit</t>
  </si>
  <si>
    <t>1791963769</t>
  </si>
  <si>
    <t>734292717</t>
  </si>
  <si>
    <t>Kohout kulový přímý G 1 1/2 PN 42 do 185°C vnitřní závit</t>
  </si>
  <si>
    <t>-1715836930</t>
  </si>
  <si>
    <t>734292718</t>
  </si>
  <si>
    <t>Kohout kulový přímý G 2 PN 42 do 185°C vnitřní závit</t>
  </si>
  <si>
    <t>-1310087161</t>
  </si>
  <si>
    <t>734295022</t>
  </si>
  <si>
    <t>Směšovací ventil otopných a chladicích systémů závitový třícestný G 1" se servomotorem</t>
  </si>
  <si>
    <t>498253510</t>
  </si>
  <si>
    <t>734295024</t>
  </si>
  <si>
    <t>Směšovací ventil otopných a chladicích systémů závitový třícestný G 6/4" se servomotorem</t>
  </si>
  <si>
    <t>-1714559647</t>
  </si>
  <si>
    <t>734411101</t>
  </si>
  <si>
    <t>Teploměr technický s pevným stonkem a jímkou zadní připojení průměr 63 mm délky 50 mm</t>
  </si>
  <si>
    <t>1270839402</t>
  </si>
  <si>
    <t>734421101</t>
  </si>
  <si>
    <t>Tlakoměr s pevným stonkem a zpětnou klapkou tlak 0-16 bar průměr 50 mm spodní připojení</t>
  </si>
  <si>
    <t>-1146232727</t>
  </si>
  <si>
    <t>998734101</t>
  </si>
  <si>
    <t>Přesun hmot tonážní pro armatury v objektech v do 6 m</t>
  </si>
  <si>
    <t>1178002011</t>
  </si>
  <si>
    <t>998734193</t>
  </si>
  <si>
    <t>Příplatek k přesunu hmot tonážní 734 za zvětšený přesun do 500 m</t>
  </si>
  <si>
    <t>-386216007</t>
  </si>
  <si>
    <t>735</t>
  </si>
  <si>
    <t>Ústřední vytápění - otopná tělesa</t>
  </si>
  <si>
    <t>735000912</t>
  </si>
  <si>
    <t>Vyregulování ventilu nebo kohoutu dvojregulačního s termostatickým ovládáním</t>
  </si>
  <si>
    <t>1301101284</t>
  </si>
  <si>
    <t>7351516831</t>
  </si>
  <si>
    <t>VZT teplovzdušná jednotka s vodním výměníkem cirkulační 13 kW m=1800m3/h vč termostatu týdenního</t>
  </si>
  <si>
    <t>-689214081</t>
  </si>
  <si>
    <t>7351516832</t>
  </si>
  <si>
    <t>VZT teplovzdušná jednotka s vodním výměníkem s horizontální směšovací komorou, prostupkou obovodvou stěnou a krycí vnější mřížkou  13kW m=1800m3/h vč termostatu týdenního</t>
  </si>
  <si>
    <t>-804732074</t>
  </si>
  <si>
    <t>7351516833</t>
  </si>
  <si>
    <t>Montáž a uvedení do provozu VZT jednotky</t>
  </si>
  <si>
    <t>-636099817</t>
  </si>
  <si>
    <t>7351516834</t>
  </si>
  <si>
    <t>Nástěnná konzola VZT jednotky</t>
  </si>
  <si>
    <t>2146986147</t>
  </si>
  <si>
    <t>735152575</t>
  </si>
  <si>
    <t>Otopné těleso panelové VK dvoudeskové 2 přídavné přestupní plochy výška/délka 600/800 mm výkon 1343 W</t>
  </si>
  <si>
    <t>-1578011478</t>
  </si>
  <si>
    <t>735152577</t>
  </si>
  <si>
    <t>Otopné těleso panelové VK dvoudeskové 2 přídavné přestupní plochy výška/délka 600/1000 mm výkon 1679 W</t>
  </si>
  <si>
    <t>1481123014</t>
  </si>
  <si>
    <t>735152596</t>
  </si>
  <si>
    <t>Otopné těleso panelové VK dvoudeskové 2 přídavné přestupní plochy výška/délka 900/900 mm výkon 2082 W</t>
  </si>
  <si>
    <t>-457206332</t>
  </si>
  <si>
    <t>735152679</t>
  </si>
  <si>
    <t>Otopné těleso panelové VK třídeskové 3 přídavné přestupní plochy výška/délka 600/1200 mm výkon 2887 W</t>
  </si>
  <si>
    <t>1182814558</t>
  </si>
  <si>
    <t>735152680</t>
  </si>
  <si>
    <t>Otopné těleso panelové VK třídeskové 3 přídavné přestupní plochy výška/délka 600/1400 mm výkon 3368 W</t>
  </si>
  <si>
    <t>-1787502766</t>
  </si>
  <si>
    <t>735152682</t>
  </si>
  <si>
    <t>Otopné těleso panelové VK třídeskové 3 přídavné přestupní plochy výška/délka 600/1800 mm výkon 4331 W</t>
  </si>
  <si>
    <t>-1595709357</t>
  </si>
  <si>
    <t>735152683</t>
  </si>
  <si>
    <t>Otopné těleso panelové VK třídeskové 3 přídavné přestupní plochy výška/délka 600/2000 mm výkon 4812 W</t>
  </si>
  <si>
    <t>-2113502637</t>
  </si>
  <si>
    <t>735159240</t>
  </si>
  <si>
    <t>Montáž otopných těles panelových dvouřadých dl přes 1980 do 2820 mm</t>
  </si>
  <si>
    <t>-1107136491</t>
  </si>
  <si>
    <t>735159340</t>
  </si>
  <si>
    <t>Montáž otopných těles panelových třířadých dl přes 1980 do 2820 mm</t>
  </si>
  <si>
    <t>2057024498</t>
  </si>
  <si>
    <t>735164271</t>
  </si>
  <si>
    <t>Otopné těleso trubkové elektrické přímotopné výška/délka 1820/500 mm</t>
  </si>
  <si>
    <t>-1168251198</t>
  </si>
  <si>
    <t>735164512</t>
  </si>
  <si>
    <t>Montáž otopného tělesa trubkového na stěnu v tělesa přes 1500 mm</t>
  </si>
  <si>
    <t>-1197620893</t>
  </si>
  <si>
    <t>735191905</t>
  </si>
  <si>
    <t>Odvzdušnění otopných těles</t>
  </si>
  <si>
    <t>623978772</t>
  </si>
  <si>
    <t>735191910</t>
  </si>
  <si>
    <t>Napuštění vody do otopných těles</t>
  </si>
  <si>
    <t>-1474462321</t>
  </si>
  <si>
    <t>998735101</t>
  </si>
  <si>
    <t>Přesun hmot tonážní pro otopná tělesa v objektech v do 6 m</t>
  </si>
  <si>
    <t>1731826997</t>
  </si>
  <si>
    <t>998735193</t>
  </si>
  <si>
    <t>Příplatek k přesunu hmot tonážní 735 za zvětšený přesun do 500 m</t>
  </si>
  <si>
    <t>-545142406</t>
  </si>
  <si>
    <t>HZS1301</t>
  </si>
  <si>
    <t>Hodinová zúčtovací sazba zedník</t>
  </si>
  <si>
    <t>-1367647717</t>
  </si>
  <si>
    <t>HZS3231</t>
  </si>
  <si>
    <t>Hodinová zúčtovací sazba montér měřících a regulačních zařízení</t>
  </si>
  <si>
    <t>-1313574826</t>
  </si>
  <si>
    <t>HZS4211</t>
  </si>
  <si>
    <t>Hodinová zúčtovací sazba revizní technik topná zkouška</t>
  </si>
  <si>
    <t>-1485415417</t>
  </si>
  <si>
    <t>04.62 - Plynová zařízení</t>
  </si>
  <si>
    <t xml:space="preserve">    723 - Zdravotechnika - vnitřní plynovod</t>
  </si>
  <si>
    <t xml:space="preserve">    783 - Dokončovací práce - nátěry</t>
  </si>
  <si>
    <t>723</t>
  </si>
  <si>
    <t>Zdravotechnika - vnitřní plynovod</t>
  </si>
  <si>
    <t>723111202</t>
  </si>
  <si>
    <t>Potrubí ocelové závitové černé bezešvé svařované běžné DN 15</t>
  </si>
  <si>
    <t>-1000595053</t>
  </si>
  <si>
    <t>723111204</t>
  </si>
  <si>
    <t>Potrubí ocelové závitové černé bezešvé svařované běžné DN 25</t>
  </si>
  <si>
    <t>-1215733066</t>
  </si>
  <si>
    <t>723111205</t>
  </si>
  <si>
    <t>Potrubí ocelové závitové černé bezešvé svařované běžné DN 32</t>
  </si>
  <si>
    <t>-27835253</t>
  </si>
  <si>
    <t>723120804</t>
  </si>
  <si>
    <t>Demontáž potrubí ocelové závitové svařované DN do 25</t>
  </si>
  <si>
    <t>1121211239</t>
  </si>
  <si>
    <t>723120805</t>
  </si>
  <si>
    <t>Demontáž potrubí ocelové závitové svařované DN od 25 do 50</t>
  </si>
  <si>
    <t>1113010683</t>
  </si>
  <si>
    <t>723120809</t>
  </si>
  <si>
    <t>Demontáž potrubí ocelové závitové svařované DN přes 50 do 80</t>
  </si>
  <si>
    <t>1304688909</t>
  </si>
  <si>
    <t>723120809a</t>
  </si>
  <si>
    <t>Demontáž VZT plynové jednotky</t>
  </si>
  <si>
    <t>-1494539140</t>
  </si>
  <si>
    <t>723120809b</t>
  </si>
  <si>
    <t>Demontáž odkouření VZT plynové jednotky</t>
  </si>
  <si>
    <t>1613460116</t>
  </si>
  <si>
    <t>723120809c</t>
  </si>
  <si>
    <t>Demontáž plynového topidla</t>
  </si>
  <si>
    <t>-1600954309</t>
  </si>
  <si>
    <t>500500028b</t>
  </si>
  <si>
    <t>manometr komplet vč, smyčky a uzávěru 0-6 kPa</t>
  </si>
  <si>
    <t>198692321</t>
  </si>
  <si>
    <t>500500028d</t>
  </si>
  <si>
    <t>návarek 20/1,5 + zátka</t>
  </si>
  <si>
    <t>169695006</t>
  </si>
  <si>
    <t>723150312</t>
  </si>
  <si>
    <t>Potrubí ocelové hladké černé bezešvé spojované svařováním tvářené za tepla D 57x3,2 mm</t>
  </si>
  <si>
    <t>1732347326</t>
  </si>
  <si>
    <t>18+4+4+2</t>
  </si>
  <si>
    <t>723150313</t>
  </si>
  <si>
    <t>Potrubí ocelové hladké černé bezešvé spojované svařováním tvářené za tepla D 76x3,2 mm</t>
  </si>
  <si>
    <t>1726149669</t>
  </si>
  <si>
    <t>723150341</t>
  </si>
  <si>
    <t>Redukce zhotovená kováním přes 1 DN DN 32/20</t>
  </si>
  <si>
    <t>349631057</t>
  </si>
  <si>
    <t>723150366</t>
  </si>
  <si>
    <t>Chránička D 44,5x3,2 mm</t>
  </si>
  <si>
    <t>766334614</t>
  </si>
  <si>
    <t>723150367</t>
  </si>
  <si>
    <t>Chránička D 57x3,2 mm</t>
  </si>
  <si>
    <t>1473660335</t>
  </si>
  <si>
    <t>723150368</t>
  </si>
  <si>
    <t>Chránička D 76x3,2 mm</t>
  </si>
  <si>
    <t>-1809016501</t>
  </si>
  <si>
    <t>723190202</t>
  </si>
  <si>
    <t>Přípojka plynovodní ocelová závitová černá bezešvá spojovaná na závit běžná DN 15</t>
  </si>
  <si>
    <t>1419018510</t>
  </si>
  <si>
    <t>723190203</t>
  </si>
  <si>
    <t>Přípojka plynovodní ocelová závitová černá bezešvá spojovaná na závit běžná DN 20</t>
  </si>
  <si>
    <t>-1798187584</t>
  </si>
  <si>
    <t>723190901</t>
  </si>
  <si>
    <t>Uzavření,otevření plynovodního potrubí při opravě</t>
  </si>
  <si>
    <t>1563967841</t>
  </si>
  <si>
    <t>723190907</t>
  </si>
  <si>
    <t>Odvzdušnění nebo napuštění plynovodního potrubí</t>
  </si>
  <si>
    <t>-1835905387</t>
  </si>
  <si>
    <t>723190909</t>
  </si>
  <si>
    <t>Zkouška těsnosti potrubí plynovodního</t>
  </si>
  <si>
    <t>-2058845301</t>
  </si>
  <si>
    <t>723212104</t>
  </si>
  <si>
    <t>Mezipřírubová uzavírací klapka DN 65</t>
  </si>
  <si>
    <t>-1232274038</t>
  </si>
  <si>
    <t>723219103</t>
  </si>
  <si>
    <t>Montáž armatur plynovodních přírubových DN 65 ostatní typ</t>
  </si>
  <si>
    <t>-672306593</t>
  </si>
  <si>
    <t>723221304</t>
  </si>
  <si>
    <t>Ventil vzorkovací rohový G 1/2" PN 5 s vnitřním závitem</t>
  </si>
  <si>
    <t>1067248510</t>
  </si>
  <si>
    <t>723229102</t>
  </si>
  <si>
    <t>Montáž armatur plynovodních s jedním závitem G 1/2" ostatní typ</t>
  </si>
  <si>
    <t>-1571730971</t>
  </si>
  <si>
    <t>723231162</t>
  </si>
  <si>
    <t>Kohout kulový přímý G 1/2" PN 42 do 185°C plnoprůtokový vnitřní závit těžká řada</t>
  </si>
  <si>
    <t>679311302</t>
  </si>
  <si>
    <t>723231167</t>
  </si>
  <si>
    <t>Kohout kulový přímý G 2" PN 42 do 185°C plnoprůtokový vnitřní závit těžká řada</t>
  </si>
  <si>
    <t>-530073988</t>
  </si>
  <si>
    <t>723239101</t>
  </si>
  <si>
    <t>Montáž armatur plynovodních se dvěma závity G 1/2" ostatní typ</t>
  </si>
  <si>
    <t>907646442</t>
  </si>
  <si>
    <t>723239106</t>
  </si>
  <si>
    <t>Montáž armatur plynovodních se dvěma závity G 2" ostatní typ</t>
  </si>
  <si>
    <t>-1370151769</t>
  </si>
  <si>
    <t>723290821</t>
  </si>
  <si>
    <t>Přemístění vnitrostaveništní demontovaných hmot pro vnitřní plynovod v objektech v do 6 m</t>
  </si>
  <si>
    <t>1502765135</t>
  </si>
  <si>
    <t>998723101</t>
  </si>
  <si>
    <t>Přesun hmot tonážní pro vnitřní plynovod v objektech v do 6 m</t>
  </si>
  <si>
    <t>-1965018155</t>
  </si>
  <si>
    <t>998723192</t>
  </si>
  <si>
    <t>Příplatek k přesunu hmot tonážní 723 za zvětšený přesun do 100 m</t>
  </si>
  <si>
    <t>778854692</t>
  </si>
  <si>
    <t>783</t>
  </si>
  <si>
    <t>Dokončovací práce - nátěry</t>
  </si>
  <si>
    <t>783314101</t>
  </si>
  <si>
    <t>Základní jednonásobný syntetický nátěr zámečnických konstrukcí</t>
  </si>
  <si>
    <t>400718114</t>
  </si>
  <si>
    <t>783315101</t>
  </si>
  <si>
    <t>Mezinátěr jednonásobný syntetický standardní zámečnických konstrukcí</t>
  </si>
  <si>
    <t>-1536321154</t>
  </si>
  <si>
    <t>783417101</t>
  </si>
  <si>
    <t>Krycí jednonásobný syntetický nátěr klempířských konstrukcí</t>
  </si>
  <si>
    <t>214004621</t>
  </si>
  <si>
    <t>783614551</t>
  </si>
  <si>
    <t>Základní jednonásobný syntetický nátěr potrubí DN do 50 mm</t>
  </si>
  <si>
    <t>1889074779</t>
  </si>
  <si>
    <t>783614561</t>
  </si>
  <si>
    <t>Základní jednonásobný syntetický nátěr potrubí DN do 100 mm</t>
  </si>
  <si>
    <t>723926119</t>
  </si>
  <si>
    <t>783615551</t>
  </si>
  <si>
    <t>Mezinátěr jednonásobný syntetický nátěr potrubí DN do 50 mm</t>
  </si>
  <si>
    <t>-1574361828</t>
  </si>
  <si>
    <t>783615561</t>
  </si>
  <si>
    <t>Mezinátěr jednonásobný syntetický nátěr potrubí DN do 100 mm</t>
  </si>
  <si>
    <t>610053578</t>
  </si>
  <si>
    <t>783617601</t>
  </si>
  <si>
    <t>Krycí jednonásobný syntetický nátěr potrubí DN do 50 mm</t>
  </si>
  <si>
    <t>342475909</t>
  </si>
  <si>
    <t>783617621</t>
  </si>
  <si>
    <t>Krycí jednonásobný syntetický nátěr potrubí DN do 100 mm</t>
  </si>
  <si>
    <t>-2022653486</t>
  </si>
  <si>
    <t>-746608021</t>
  </si>
  <si>
    <t>HZS4111</t>
  </si>
  <si>
    <t>Hodinová zúčtovací sazba řidič odvoz demontovaného materiálu</t>
  </si>
  <si>
    <t>1287243148</t>
  </si>
  <si>
    <t>Hodinová zúčtovací sazba revizní technik</t>
  </si>
  <si>
    <t>475171296</t>
  </si>
  <si>
    <t>04.7 - VZT</t>
  </si>
  <si>
    <t>D1 - Zařízení č. 01: Hygienické zázemí 1.NP</t>
  </si>
  <si>
    <t>D2 - Zařízení č. 03: Hygienické zázemí 2.NP</t>
  </si>
  <si>
    <t>D3 - Zařízení č. 04: Doplňkový materiál</t>
  </si>
  <si>
    <t>Zařízení č. 01: Hygienické zázemí 1.NP</t>
  </si>
  <si>
    <t>01a.01</t>
  </si>
  <si>
    <t>Potrubní ventilátor V=205m3/h, dp=150Pa, Pi=50W; I=0,22A; 230V; vč. pružných manžet a časového doběhu</t>
  </si>
  <si>
    <t>01a.02</t>
  </si>
  <si>
    <t>Kruhový tlumič hluku ø150, d=900mm</t>
  </si>
  <si>
    <t>01a.03</t>
  </si>
  <si>
    <t>Zpětná klapka ø150</t>
  </si>
  <si>
    <t>01a.04</t>
  </si>
  <si>
    <t>Protidešťová žaluzie 200x200, vč. síťky proti hmyzu</t>
  </si>
  <si>
    <t>01a.05</t>
  </si>
  <si>
    <t>Odvodní talířový ventil, vč. rámečku - ø125</t>
  </si>
  <si>
    <t>01a.06</t>
  </si>
  <si>
    <t>Odvodní talířový ventil, vč. rámečku - ø150</t>
  </si>
  <si>
    <t>01a.07</t>
  </si>
  <si>
    <t>Stěnová mřížka 400x100 (2ks =1kpl)</t>
  </si>
  <si>
    <t>01a.10</t>
  </si>
  <si>
    <t>Hlukově izolovaná ohebná hadice  pr. 125</t>
  </si>
  <si>
    <t>bm</t>
  </si>
  <si>
    <t>Pol25</t>
  </si>
  <si>
    <t>Hlukově izolovaná ohebná hadice  pr. 150</t>
  </si>
  <si>
    <t>01a.20</t>
  </si>
  <si>
    <t>Potrubí spiro Pz 125/ 10  % tvarovek</t>
  </si>
  <si>
    <t>Pol26</t>
  </si>
  <si>
    <t>Potrubí spiro Pz 150/ 40  % tvarovek</t>
  </si>
  <si>
    <t>01b.01</t>
  </si>
  <si>
    <t>Potrubní ventilátor V=365m3/h, dp=150Pa, Pi=95W; I=0,45A; 230V; vč. pružných manžet a časového doběhu</t>
  </si>
  <si>
    <t>01b.02</t>
  </si>
  <si>
    <t>Kruhový tlumič hluku ø200, d=900mm</t>
  </si>
  <si>
    <t>01b.03</t>
  </si>
  <si>
    <t>Zpětná klapka ø200</t>
  </si>
  <si>
    <t>01b.04</t>
  </si>
  <si>
    <t>01b.05</t>
  </si>
  <si>
    <t>01b.06</t>
  </si>
  <si>
    <t>01b.07</t>
  </si>
  <si>
    <t>Stěnová mřížka 400x200 (2ks =1kpl)</t>
  </si>
  <si>
    <t>01b.08</t>
  </si>
  <si>
    <t>01b.20</t>
  </si>
  <si>
    <t>Potrubí spiro Pz 125/ 20  % tvarovek</t>
  </si>
  <si>
    <t>Pol27</t>
  </si>
  <si>
    <t>Potrubí spiro Pz 150/ 30  % tvarovek</t>
  </si>
  <si>
    <t>Pol28</t>
  </si>
  <si>
    <t>Potrubí spiro Pz 200/ 50  % tvarovek</t>
  </si>
  <si>
    <t>Zařízení č. 03: Hygienické zázemí 2.NP</t>
  </si>
  <si>
    <t>03.01</t>
  </si>
  <si>
    <t>Nástěnný ventilátor V=100-180m3/h, dp=50Pa, Pi=30W; ; 230V; vč. zpětné klapky a časového doběhu</t>
  </si>
  <si>
    <t>03.02</t>
  </si>
  <si>
    <t>03.03</t>
  </si>
  <si>
    <t>03.20</t>
  </si>
  <si>
    <t>Spiro potrubí z pozink. Plechu - ø125 (0% tvarovek)</t>
  </si>
  <si>
    <t>Zařízení č. 04: Doplňkový materiál</t>
  </si>
  <si>
    <t>Pol29</t>
  </si>
  <si>
    <t>otvory do potrubí</t>
  </si>
  <si>
    <t>Pol30</t>
  </si>
  <si>
    <t>tmel</t>
  </si>
  <si>
    <t>bal.</t>
  </si>
  <si>
    <t>Pol31</t>
  </si>
  <si>
    <t>samolepící páska</t>
  </si>
  <si>
    <t>Pol32</t>
  </si>
  <si>
    <t>závěs s objímkou</t>
  </si>
  <si>
    <t>Pol33</t>
  </si>
  <si>
    <t>spojka vnitřní SV</t>
  </si>
  <si>
    <t>Pol34</t>
  </si>
  <si>
    <t>Páska QIP</t>
  </si>
  <si>
    <t>Pol35</t>
  </si>
  <si>
    <t>přesun hmot</t>
  </si>
  <si>
    <t>Pol36</t>
  </si>
  <si>
    <t>seřízení, zaregulování, uvedení do provozu</t>
  </si>
  <si>
    <t>SO 05 - Sklad řeziva</t>
  </si>
  <si>
    <t xml:space="preserve">    712 - Povlakové krytiny</t>
  </si>
  <si>
    <t>113152112</t>
  </si>
  <si>
    <t>Odstranění podkladů zpevněných ploch z kameniva drceného</t>
  </si>
  <si>
    <t>-1031524988</t>
  </si>
  <si>
    <t>(166,48+85,07)*0,3</t>
  </si>
  <si>
    <t>432528444</t>
  </si>
  <si>
    <t>(166,48+85,07)*0,4</t>
  </si>
  <si>
    <t>-67476876</t>
  </si>
  <si>
    <t>100,62*0,1 'Přepočtené koeficientem množství</t>
  </si>
  <si>
    <t>1722048492</t>
  </si>
  <si>
    <t>(166,48+85,07)*(0,66-0,45)</t>
  </si>
  <si>
    <t>131251100</t>
  </si>
  <si>
    <t>Hloubení jam nezapažených v hornině třídy těžitelnosti I skupiny 3 objem do 20 m3 strojně</t>
  </si>
  <si>
    <t>1364746703</t>
  </si>
  <si>
    <t>0,8*0,8*(1,3-0,21)*3</t>
  </si>
  <si>
    <t>132251101</t>
  </si>
  <si>
    <t>Hloubení rýh nezapažených š do 800 mm v hornině třídy těžitelnosti I skupiny 3 objem do 20 m3 strojně</t>
  </si>
  <si>
    <t>-416485026</t>
  </si>
  <si>
    <t>(3,1+3,1+3,1+3,2+3,1+3,1+3,2+3,1+3)*0,6*0,8</t>
  </si>
  <si>
    <t>(3,2+3,2+3,2+3,2)*0,6*0,8</t>
  </si>
  <si>
    <t>Součet pasy</t>
  </si>
  <si>
    <t>-758391574</t>
  </si>
  <si>
    <t>52,826+2,093+19,584-9,8</t>
  </si>
  <si>
    <t>-2072887308</t>
  </si>
  <si>
    <t>1075215781</t>
  </si>
  <si>
    <t>64,703*1,6 'Přepočtené koeficientem množství</t>
  </si>
  <si>
    <t>1718213629</t>
  </si>
  <si>
    <t>-1959591565</t>
  </si>
  <si>
    <t>19,6-9,8 "dosypání kolem základů</t>
  </si>
  <si>
    <t>745481076</t>
  </si>
  <si>
    <t>(166,48+85,07)*0,35</t>
  </si>
  <si>
    <t>-1766221101</t>
  </si>
  <si>
    <t>(166,48+85,07)*0,1</t>
  </si>
  <si>
    <t>1355839650</t>
  </si>
  <si>
    <t>(166,48+85,07)*1,05*0,0054 " 5,4 kg/m2</t>
  </si>
  <si>
    <t>1710750259</t>
  </si>
  <si>
    <t>(3,1+3,1+3,1+3,2+3,1+3,1+3,2+3,1+3)*0,3*0,8</t>
  </si>
  <si>
    <t>(3,2+3,2+3,2+3,2)*0,3*0,8</t>
  </si>
  <si>
    <t>1519912330</t>
  </si>
  <si>
    <t>(3,1+3,1+3,1+3,2+3,1+3,1+3,2+3,1+3)*2*0,8</t>
  </si>
  <si>
    <t>(3,2+3,2+3,2+3,2)*2*0,8</t>
  </si>
  <si>
    <t>987792095</t>
  </si>
  <si>
    <t>-1841574784</t>
  </si>
  <si>
    <t>9,792*0,025 'Přepočtené koeficientem množství</t>
  </si>
  <si>
    <t>1615934023</t>
  </si>
  <si>
    <t>-1647012050</t>
  </si>
  <si>
    <t>0,8*4*1,09*3</t>
  </si>
  <si>
    <t>-1659831969</t>
  </si>
  <si>
    <t>1645566234</t>
  </si>
  <si>
    <t>2,093*0,025 'Přepočtené koeficientem množství</t>
  </si>
  <si>
    <t>311113154</t>
  </si>
  <si>
    <t>Nosná zeď tl přes 250 do 300 mm z hladkých tvárnic ztraceného bednění včetně výplně z betonu tř. C 25/30</t>
  </si>
  <si>
    <t>-1765312889</t>
  </si>
  <si>
    <t>(8,5+32+8,5)*1,2</t>
  </si>
  <si>
    <t>31135421R</t>
  </si>
  <si>
    <t>Obvodový plášť z trapézových vln, plech TR25/175 tl. 0,63 mm vč. povchové úpravy</t>
  </si>
  <si>
    <t>-1807520852</t>
  </si>
  <si>
    <t>(8,5+32+8,5)*(2,4-1,2) "u podezdívky</t>
  </si>
  <si>
    <t>32*2,5-2,75*2,5*3 "str. u vrat</t>
  </si>
  <si>
    <t>8*(4,6-3,6)*2 "štíty</t>
  </si>
  <si>
    <t>31135420R</t>
  </si>
  <si>
    <t>Příčka z trapézových vln, plech TR25/175 tl. 0,63 mm vč. povchové úpravy</t>
  </si>
  <si>
    <t>-1553741056</t>
  </si>
  <si>
    <t>7,8*3,6</t>
  </si>
  <si>
    <t>31135440R</t>
  </si>
  <si>
    <t>Ocelová konstrukce rámu vč. výplně z pletiva a povrchové úpravy kotvené k ocel konstrukci (síť proti ptákům)</t>
  </si>
  <si>
    <t>408465234</t>
  </si>
  <si>
    <t>(8,5+32+8,5+32)*(3,3-2,4)</t>
  </si>
  <si>
    <t>851777981</t>
  </si>
  <si>
    <t>1777943860</t>
  </si>
  <si>
    <t>7,1657*1,15 "dle statického posouzení + prořez</t>
  </si>
  <si>
    <t>622142001</t>
  </si>
  <si>
    <t>Potažení vnějších stěn sklovláknitým pletivem vtlačeným do tenkovrstvé hmoty</t>
  </si>
  <si>
    <t>-672703183</t>
  </si>
  <si>
    <t>(8,5+32+8,5)*1,2*2 "2 vrstvy</t>
  </si>
  <si>
    <t>622151001</t>
  </si>
  <si>
    <t>Penetrační akrylátový nátěr vnějších pastovitých tenkovrstvých omítek stěn</t>
  </si>
  <si>
    <t>-596139742</t>
  </si>
  <si>
    <t>622531022</t>
  </si>
  <si>
    <t>Tenkovrstvá silikonová zrnitá omítka zrnitost 2,0 mm vnějších stěn</t>
  </si>
  <si>
    <t>2529875</t>
  </si>
  <si>
    <t>1931822465</t>
  </si>
  <si>
    <t>32*1,3*0,1</t>
  </si>
  <si>
    <t>631319204.1</t>
  </si>
  <si>
    <t>Příplatek k mazaninám zpevněných ploch tl přes 80 do 120 mm z betonu prostého se zvýšenými nároky na prostředí tř. C 25/30</t>
  </si>
  <si>
    <t>2040897858</t>
  </si>
  <si>
    <t>1707151247</t>
  </si>
  <si>
    <t>(166,48+85,07)*0,2 "podlaha drátkobeton</t>
  </si>
  <si>
    <t>631319013</t>
  </si>
  <si>
    <t>Příplatek k mazanině tl přes 120 do 240 mm za přehlazení povrchu</t>
  </si>
  <si>
    <t>691692374</t>
  </si>
  <si>
    <t>-444344527</t>
  </si>
  <si>
    <t>916241213</t>
  </si>
  <si>
    <t>Osazení obrubníku s boční opěrou do lože z betonu prostého</t>
  </si>
  <si>
    <t>933594022</t>
  </si>
  <si>
    <t>59217023</t>
  </si>
  <si>
    <t>obrubník betonový 1000x100x250mm</t>
  </si>
  <si>
    <t>1675064205</t>
  </si>
  <si>
    <t>32*1,02 'Přepočtené koeficientem množství</t>
  </si>
  <si>
    <t>-1434922602</t>
  </si>
  <si>
    <t>693709381</t>
  </si>
  <si>
    <t>(10,5+34+10,5+34)*3</t>
  </si>
  <si>
    <t>-1429673680</t>
  </si>
  <si>
    <t>-2008257729</t>
  </si>
  <si>
    <t>166,48+85,07</t>
  </si>
  <si>
    <t>Bourání podkladů betonových nebo z litého asfaltu tl přes 100 mm pl přes 4 m2 - pův. panel. podlaha</t>
  </si>
  <si>
    <t>1806109747</t>
  </si>
  <si>
    <t>(166,48+85,07)*0,15</t>
  </si>
  <si>
    <t>968062450</t>
  </si>
  <si>
    <t>Vybourání stávajících vrat</t>
  </si>
  <si>
    <t>-381122151</t>
  </si>
  <si>
    <t>3*3,35+3*3,46</t>
  </si>
  <si>
    <t>805900161</t>
  </si>
  <si>
    <t>1641568447</t>
  </si>
  <si>
    <t>723873958</t>
  </si>
  <si>
    <t>-674239164</t>
  </si>
  <si>
    <t>2100402300</t>
  </si>
  <si>
    <t>998011001</t>
  </si>
  <si>
    <t>Přesun hmot pro budovy zděné v do 6 m</t>
  </si>
  <si>
    <t>-534684621</t>
  </si>
  <si>
    <t>-560304996</t>
  </si>
  <si>
    <t>(166,48+85,07)*1,05</t>
  </si>
  <si>
    <t>2008650581</t>
  </si>
  <si>
    <t>264,128*0,00033 'Přepočtené koeficientem množství</t>
  </si>
  <si>
    <t>-613118625</t>
  </si>
  <si>
    <t>120059815</t>
  </si>
  <si>
    <t>264,128*1,1655 'Přepočtené koeficientem množství</t>
  </si>
  <si>
    <t>-1272737196</t>
  </si>
  <si>
    <t>712</t>
  </si>
  <si>
    <t>Povlakové krytiny</t>
  </si>
  <si>
    <t>712363821</t>
  </si>
  <si>
    <t>Odstranění opláštění z trapézového plechu</t>
  </si>
  <si>
    <t>18886669</t>
  </si>
  <si>
    <t>(3,6+8,05+3,6+8,05)*4</t>
  </si>
  <si>
    <t>-3*3,46</t>
  </si>
  <si>
    <t>(3,5+8,05+3,5+8,05)*3</t>
  </si>
  <si>
    <t>-3*3,35</t>
  </si>
  <si>
    <t>764004863</t>
  </si>
  <si>
    <t>Demontáž svodu k dalšímu použití</t>
  </si>
  <si>
    <t>217636365</t>
  </si>
  <si>
    <t>2+2+0,5+0,5+3,6+3,6+3,3+3,3</t>
  </si>
  <si>
    <t>Oplechování soklu z Pz s povrch úpravou mechanicky kotvené rš 400 mm</t>
  </si>
  <si>
    <t>-808719909</t>
  </si>
  <si>
    <t>8,1+8,1+31,5</t>
  </si>
  <si>
    <t>764508131</t>
  </si>
  <si>
    <t>Montáž zpětná kruhového svodu</t>
  </si>
  <si>
    <t>-1782420632</t>
  </si>
  <si>
    <t>1206688235</t>
  </si>
  <si>
    <t>767652220</t>
  </si>
  <si>
    <t>Montáž vrat garážových otvíravých do ocelové konstrukce pl přes 6 do 9 m2</t>
  </si>
  <si>
    <t>486150665</t>
  </si>
  <si>
    <t>55344706.1</t>
  </si>
  <si>
    <t>vrata ocelová 2,75x2,50m vč. zárubně, kování a zámku</t>
  </si>
  <si>
    <t>732345243</t>
  </si>
  <si>
    <t>2,75*2,5*3</t>
  </si>
  <si>
    <t>-1206618485</t>
  </si>
  <si>
    <t>783401401</t>
  </si>
  <si>
    <t>Ometení klempířských konstrukcí před provedením nátěru</t>
  </si>
  <si>
    <t>-1960552273</t>
  </si>
  <si>
    <t>783414101</t>
  </si>
  <si>
    <t>Základní jednonásobný syntetický nátěr klempířských konstrukcí</t>
  </si>
  <si>
    <t>-230854163</t>
  </si>
  <si>
    <t>19*0,5 "svody</t>
  </si>
  <si>
    <t>783415101</t>
  </si>
  <si>
    <t>Mezinátěr syntetický jednonásobný mezinátěr klempířských konstrukcí</t>
  </si>
  <si>
    <t>1315415457</t>
  </si>
  <si>
    <t>783437101</t>
  </si>
  <si>
    <t>Krycí jednonásobný epoxidový nátěr klempířských konstrukcí</t>
  </si>
  <si>
    <t>-390504503</t>
  </si>
  <si>
    <t>969083085</t>
  </si>
  <si>
    <t>20 "lokální oprava opěrné zdi</t>
  </si>
  <si>
    <t>05.1 - Elektro</t>
  </si>
  <si>
    <t>976013077</t>
  </si>
  <si>
    <t>-694560070</t>
  </si>
  <si>
    <t>386779668</t>
  </si>
  <si>
    <t>260131100</t>
  </si>
  <si>
    <t>1747400995</t>
  </si>
  <si>
    <t>-1411859471</t>
  </si>
  <si>
    <t>-363019091</t>
  </si>
  <si>
    <t>-1151187074</t>
  </si>
  <si>
    <t>1406287817</t>
  </si>
  <si>
    <t>1687253261</t>
  </si>
  <si>
    <t>1419248946</t>
  </si>
  <si>
    <t>-1161899652</t>
  </si>
  <si>
    <t>492047660</t>
  </si>
  <si>
    <t>1063254828</t>
  </si>
  <si>
    <t>790766959</t>
  </si>
  <si>
    <t>-61027769</t>
  </si>
  <si>
    <t>908941060</t>
  </si>
  <si>
    <t>964239105</t>
  </si>
  <si>
    <t>1494166769</t>
  </si>
  <si>
    <t>1313596894</t>
  </si>
  <si>
    <t>-1457372947</t>
  </si>
  <si>
    <t>319087897</t>
  </si>
  <si>
    <t>1255796831</t>
  </si>
  <si>
    <t>691761476</t>
  </si>
  <si>
    <t>-1400304017</t>
  </si>
  <si>
    <t>213099086</t>
  </si>
  <si>
    <t>716011180</t>
  </si>
  <si>
    <t>NOVÝ OCELOPLASTOVÝ ROZVADĚČ PŘISAZENÝ PODRUŽNÉHO JIŠTĚNÍ, 72M (4x18M), IP54, PARAPET 1100mm, viz schema zapojení</t>
  </si>
  <si>
    <t>1099487434</t>
  </si>
  <si>
    <t>430803364</t>
  </si>
  <si>
    <t>-695137129</t>
  </si>
  <si>
    <t>-688887656</t>
  </si>
  <si>
    <t>-345477855</t>
  </si>
  <si>
    <t>-877148542</t>
  </si>
  <si>
    <t>1373129240</t>
  </si>
  <si>
    <t>-2094763487</t>
  </si>
  <si>
    <t>2049326502</t>
  </si>
  <si>
    <t>1789633308</t>
  </si>
  <si>
    <t>-1383607789</t>
  </si>
  <si>
    <t>-1025025157</t>
  </si>
  <si>
    <t>979033849</t>
  </si>
  <si>
    <t>-1897648948</t>
  </si>
  <si>
    <t>-1161036590</t>
  </si>
  <si>
    <t>531923373</t>
  </si>
  <si>
    <t>-187323774</t>
  </si>
  <si>
    <t>2071094088</t>
  </si>
  <si>
    <t>-1619475717</t>
  </si>
  <si>
    <t>1025185666</t>
  </si>
  <si>
    <t>1322605113</t>
  </si>
  <si>
    <t>797415042</t>
  </si>
  <si>
    <t>SO 06 - OPLOCENÍ A VJEZDOVÁ BRÁNA, STÁNÍ PRO POPELNICE</t>
  </si>
  <si>
    <t>112101103</t>
  </si>
  <si>
    <t>Odstranění stromů listnatých průměru kmene do 700 mm</t>
  </si>
  <si>
    <t>-1048308375</t>
  </si>
  <si>
    <t>112251103</t>
  </si>
  <si>
    <t>Odstranění pařezů D do 700 mm</t>
  </si>
  <si>
    <t>1201521912</t>
  </si>
  <si>
    <t>-1053287714</t>
  </si>
  <si>
    <t>7,5*3,7*0,4</t>
  </si>
  <si>
    <t>948298192</t>
  </si>
  <si>
    <t>11,1*0,1 'Přepočtené koeficientem množství</t>
  </si>
  <si>
    <t>-502037708</t>
  </si>
  <si>
    <t>7,5*3,7*0,5</t>
  </si>
  <si>
    <t>1416179805</t>
  </si>
  <si>
    <t>(6,4+3,7+5,8)*0,6*(1,2-0,5)</t>
  </si>
  <si>
    <t>3,7*0,6*(1,45-0,5)</t>
  </si>
  <si>
    <t>2120395098</t>
  </si>
  <si>
    <t>13,875+8,787-10,224</t>
  </si>
  <si>
    <t>660504110</t>
  </si>
  <si>
    <t>-1201436657</t>
  </si>
  <si>
    <t>12,438*1,6 'Přepočtené koeficientem množství</t>
  </si>
  <si>
    <t>671146927</t>
  </si>
  <si>
    <t>1529098342</t>
  </si>
  <si>
    <t>(6,3+3,7+7,5+3,8)*0,8*0,6</t>
  </si>
  <si>
    <t>-1251568360</t>
  </si>
  <si>
    <t>7,5*3,7*0,1</t>
  </si>
  <si>
    <t>273351121</t>
  </si>
  <si>
    <t>Zřízení bednění základových desek</t>
  </si>
  <si>
    <t>1411930704</t>
  </si>
  <si>
    <t>(7,5+3,7)*2*0,1</t>
  </si>
  <si>
    <t>273351122</t>
  </si>
  <si>
    <t>Odstranění bednění základových desek</t>
  </si>
  <si>
    <t>1626485551</t>
  </si>
  <si>
    <t>-869398680</t>
  </si>
  <si>
    <t>2,775*0,025 'Přepočtené koeficientem množství</t>
  </si>
  <si>
    <t>94990963</t>
  </si>
  <si>
    <t>(6,4+3,7+5,8)*0,6*1,2</t>
  </si>
  <si>
    <t>3,7*0,6*1,45</t>
  </si>
  <si>
    <t>738294656</t>
  </si>
  <si>
    <t>(6,4+3,7+5,8)*2*1,2</t>
  </si>
  <si>
    <t>3,7*2*1,45</t>
  </si>
  <si>
    <t>-1366746865</t>
  </si>
  <si>
    <t>-953041110</t>
  </si>
  <si>
    <t>14,667*0,025 'Přepočtené koeficientem množství</t>
  </si>
  <si>
    <t>311113142</t>
  </si>
  <si>
    <t>Nosná zeď tl přes 150 do 200 mm z hladkých tvárnic ztraceného bednění včetně výplně z betonu tř. 20/25</t>
  </si>
  <si>
    <t>671600937</t>
  </si>
  <si>
    <t>(7,5+3,5+6,5+3,8)*2,2</t>
  </si>
  <si>
    <t>-1,3*2,2</t>
  </si>
  <si>
    <t>413941121</t>
  </si>
  <si>
    <t>Osazování ocelových válcovaných nosníků stropů I, IE, U, UE nebo L do č.12 nebo výšky do 120 mm</t>
  </si>
  <si>
    <t>2029276427</t>
  </si>
  <si>
    <t>13010744</t>
  </si>
  <si>
    <t>ocel profilová jakost S235JR (11 375) průřez IPE 120</t>
  </si>
  <si>
    <t>-133587573</t>
  </si>
  <si>
    <t>(6,8+7,3+7,8)*0,0106</t>
  </si>
  <si>
    <t>564851111</t>
  </si>
  <si>
    <t>Podklad ze štěrkodrtě ŠD tl 150 mm</t>
  </si>
  <si>
    <t>-1097933211</t>
  </si>
  <si>
    <t>2,5*6,4</t>
  </si>
  <si>
    <t>Podklad ze štěrkodrtě ŠD tl 200 mm</t>
  </si>
  <si>
    <t>1799564192</t>
  </si>
  <si>
    <t>57714411R</t>
  </si>
  <si>
    <t>Úprava a dokončení živičného povrchu</t>
  </si>
  <si>
    <t>1661709892</t>
  </si>
  <si>
    <t>7*1</t>
  </si>
  <si>
    <t>596211120</t>
  </si>
  <si>
    <t>Kladení zámkové dlažby komunikací pro pěší tl 60 mm skupiny B pl do 50 m2</t>
  </si>
  <si>
    <t>-490534227</t>
  </si>
  <si>
    <t>59245288</t>
  </si>
  <si>
    <t>dlažba zámková tvaru kost přírodní</t>
  </si>
  <si>
    <t>-49237515</t>
  </si>
  <si>
    <t>21,57*1,03 'Přepočtené koeficientem množství</t>
  </si>
  <si>
    <t>622131101</t>
  </si>
  <si>
    <t>Cementový postřik vnějších stěn nanášený celoplošně ručně</t>
  </si>
  <si>
    <t>-527105948</t>
  </si>
  <si>
    <t>1367307656</t>
  </si>
  <si>
    <t>(6,3+3,7+7,5+3,8)*2,2</t>
  </si>
  <si>
    <t>-1711475195</t>
  </si>
  <si>
    <t>-1252525719</t>
  </si>
  <si>
    <t>916331112</t>
  </si>
  <si>
    <t>Osazení zahradního obrubníku betonového do lože z betonu s boční opěrou</t>
  </si>
  <si>
    <t>1007165222</t>
  </si>
  <si>
    <t>59217001</t>
  </si>
  <si>
    <t>obrubník betonový zahradní 1000x50x250mm</t>
  </si>
  <si>
    <t>-722286869</t>
  </si>
  <si>
    <t>935111111</t>
  </si>
  <si>
    <t>Osazení příkopového žlabu do štěrkopísku tl 100 mm z betonových tvárnic š 500 mm</t>
  </si>
  <si>
    <t>-789234671</t>
  </si>
  <si>
    <t>59227029</t>
  </si>
  <si>
    <t>žlabovka příkopová betonová 500x680x60mm</t>
  </si>
  <si>
    <t>-1602978662</t>
  </si>
  <si>
    <t>94100121R</t>
  </si>
  <si>
    <t xml:space="preserve">Bourání původního oplocení a zhotovení nového z poplasovaného pletiva v= 1,8m, sloupky min v=2,2m </t>
  </si>
  <si>
    <t>-168951719</t>
  </si>
  <si>
    <t>-378037091</t>
  </si>
  <si>
    <t>-76030438</t>
  </si>
  <si>
    <t>764011611</t>
  </si>
  <si>
    <t>Podkladní plech z Pz s upraveným povrchem rš 150 mm</t>
  </si>
  <si>
    <t>568584056</t>
  </si>
  <si>
    <t>Montáž a dodávka hrdla pro podokapní půlkulatý žlab</t>
  </si>
  <si>
    <t>-505992454</t>
  </si>
  <si>
    <t>Žlab podokapní půlkruhový z Pz s povrchovou úpravou rš 400 mm</t>
  </si>
  <si>
    <t>1238408248</t>
  </si>
  <si>
    <t>Svody kruhové včetně objímek, kolen, odskoků z Pz s povrchovou úpravou průměru 120 mm</t>
  </si>
  <si>
    <t>-918127251</t>
  </si>
  <si>
    <t>-981639693</t>
  </si>
  <si>
    <t>76666000R</t>
  </si>
  <si>
    <t>Montáž ocelové branky atyp</t>
  </si>
  <si>
    <t>-609554285</t>
  </si>
  <si>
    <t>5534132R</t>
  </si>
  <si>
    <t>branka ocelová, ozn. D1, vč. kování a zámku 1300x2200mm</t>
  </si>
  <si>
    <t>-1768353263</t>
  </si>
  <si>
    <t>2032311766</t>
  </si>
  <si>
    <t>76700120R</t>
  </si>
  <si>
    <t>povrchová úprava nosníků IPE 12</t>
  </si>
  <si>
    <t>1462168767</t>
  </si>
  <si>
    <t>6,8+7,3+7,8</t>
  </si>
  <si>
    <t>767391111</t>
  </si>
  <si>
    <t xml:space="preserve">Montáž krytiny z tvarovaných plechů </t>
  </si>
  <si>
    <t>1011486014</t>
  </si>
  <si>
    <t>7,9*4,05</t>
  </si>
  <si>
    <t>15484112</t>
  </si>
  <si>
    <t>plech trapézový 39/160 AlZn tl 0,88mm</t>
  </si>
  <si>
    <t>-2027042322</t>
  </si>
  <si>
    <t>-1659001967</t>
  </si>
  <si>
    <t>-1946866471</t>
  </si>
  <si>
    <t>2 "provedení prostupu VZT</t>
  </si>
  <si>
    <t>SO 07 - SKLAD HOŘLAVÝCH KAPALIN</t>
  </si>
  <si>
    <t>254603053</t>
  </si>
  <si>
    <t>766691914</t>
  </si>
  <si>
    <t>Vyvěšení nebo zavěšení dřevěných křídel dveří pl do 2 m2</t>
  </si>
  <si>
    <t>145638860</t>
  </si>
  <si>
    <t>76764011R</t>
  </si>
  <si>
    <t>Osazení a dodávka dveří ocelových jednokřídlových vč. kování a zámku 800x2100mm ozn. D1</t>
  </si>
  <si>
    <t>1188832484</t>
  </si>
  <si>
    <t>-936887954</t>
  </si>
  <si>
    <t>2119005149</t>
  </si>
  <si>
    <t>(3+3,5)*0,95</t>
  </si>
  <si>
    <t>1,2*1,2</t>
  </si>
  <si>
    <t>1959223944</t>
  </si>
  <si>
    <t>511792063</t>
  </si>
  <si>
    <t>1746074963</t>
  </si>
  <si>
    <t>VRN1 - Průzkumné, geodetické a projektové práce</t>
  </si>
  <si>
    <t>VRN3 - Zařízení staveniště</t>
  </si>
  <si>
    <t>VRN4 - Inženýrská činnost</t>
  </si>
  <si>
    <t>VRN6 - Územní vlivy</t>
  </si>
  <si>
    <t>VRN7 - Provozní vlivy</t>
  </si>
  <si>
    <t>011114000</t>
  </si>
  <si>
    <t>Inženýrsko-geologický průzkum - převzetí základové spáry a vyhodnocení podloží odpovědným geologem</t>
  </si>
  <si>
    <t>1461000783</t>
  </si>
  <si>
    <t>012002000</t>
  </si>
  <si>
    <t>Geodetické práce</t>
  </si>
  <si>
    <t>-1008118065</t>
  </si>
  <si>
    <t>013203R01</t>
  </si>
  <si>
    <t>Dodavatelská a dílenská dokumentace</t>
  </si>
  <si>
    <t>1807294531</t>
  </si>
  <si>
    <t>013203R45</t>
  </si>
  <si>
    <t xml:space="preserve">Měření radonu po dokončení stavby </t>
  </si>
  <si>
    <t>-185327494</t>
  </si>
  <si>
    <t>-1547143758</t>
  </si>
  <si>
    <t>Zařízení staveniště, GZS</t>
  </si>
  <si>
    <t>2075234247</t>
  </si>
  <si>
    <t>043134000</t>
  </si>
  <si>
    <t>Zkoušky zatěžovací</t>
  </si>
  <si>
    <t>-1250608912</t>
  </si>
  <si>
    <t>Inženýrská činnost a revize</t>
  </si>
  <si>
    <t>967486726</t>
  </si>
  <si>
    <t>-1623534440</t>
  </si>
  <si>
    <t>04500211R</t>
  </si>
  <si>
    <t>Pojištění realizované stavby</t>
  </si>
  <si>
    <t>-560324284</t>
  </si>
  <si>
    <t>VRN6</t>
  </si>
  <si>
    <t>Územní vlivy</t>
  </si>
  <si>
    <t>060001000</t>
  </si>
  <si>
    <t>-1926352677</t>
  </si>
  <si>
    <t>VRN7</t>
  </si>
  <si>
    <t>Provozní vlivy</t>
  </si>
  <si>
    <t>070001000</t>
  </si>
  <si>
    <t>552111106</t>
  </si>
  <si>
    <t>CS ÚRS 2023 01</t>
  </si>
  <si>
    <t>Odstranění vč. likvidace sila a jeho základu z beton. patek nad terénem vč. propojovacího potrubí sila a technologie, odstranění technologie stáv. odsávání pilin</t>
  </si>
  <si>
    <t>nepřímé náklady</t>
  </si>
  <si>
    <t>hlavní aktivity projektu</t>
  </si>
  <si>
    <t>Rozdělení aktivit</t>
  </si>
  <si>
    <t>doprovodné aktivity projektu</t>
  </si>
  <si>
    <t>zvýšení EÚB</t>
  </si>
  <si>
    <t xml:space="preserve">Zvýšení energetické náročnosti </t>
  </si>
  <si>
    <t>640,96 m2 zateplení</t>
  </si>
  <si>
    <t>uznatelný</t>
  </si>
  <si>
    <t>neuznatelný</t>
  </si>
  <si>
    <t>0700000R1</t>
  </si>
  <si>
    <t>0700000R2</t>
  </si>
  <si>
    <t>Trvalá pamětní deska dle požadavků poskytovatele dotace (0,3 x 0,4 m)</t>
  </si>
  <si>
    <t>Billboard  2 ks po dobu výstavby  dle požadavků poskytovatele dotace (formát 2,1x2,2m nebo 5,1x2,4m)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</si>
</sst>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color rgb="FF969696"/>
      <name val="Arial CE"/>
      <family val="2"/>
      <charset val="238"/>
    </font>
    <font>
      <sz val="11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18"/>
      <color theme="10"/>
      <name val="Wingdings 2"/>
      <family val="1"/>
      <charset val="238"/>
    </font>
    <font>
      <sz val="8"/>
      <color rgb="FF003366"/>
      <name val="Arial CE"/>
      <family val="2"/>
      <charset val="238"/>
    </font>
    <font>
      <sz val="8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rgb="FF969696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4" fillId="0" borderId="19" xfId="0" applyFont="1" applyBorder="1" applyAlignment="1">
      <alignment horizontal="left" vertical="center"/>
    </xf>
    <xf numFmtId="0" fontId="34" fillId="0" borderId="2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 wrapText="1"/>
    </xf>
    <xf numFmtId="0" fontId="0" fillId="0" borderId="24" xfId="0" applyBorder="1"/>
    <xf numFmtId="0" fontId="0" fillId="0" borderId="24" xfId="0" applyBorder="1" applyAlignment="1">
      <alignment vertical="center"/>
    </xf>
    <xf numFmtId="0" fontId="1" fillId="0" borderId="24" xfId="0" applyFont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vertical="center"/>
    </xf>
    <xf numFmtId="0" fontId="2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8" fillId="0" borderId="0" xfId="0" applyFont="1" applyAlignment="1">
      <alignment vertical="center"/>
    </xf>
    <xf numFmtId="0" fontId="38" fillId="0" borderId="3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4" fontId="40" fillId="0" borderId="0" xfId="0" applyNumberFormat="1" applyFont="1" applyAlignment="1">
      <alignment vertical="center"/>
    </xf>
    <xf numFmtId="166" fontId="40" fillId="0" borderId="0" xfId="0" applyNumberFormat="1" applyFont="1" applyAlignment="1">
      <alignment vertical="center"/>
    </xf>
    <xf numFmtId="4" fontId="40" fillId="0" borderId="15" xfId="0" applyNumberFormat="1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4" fontId="40" fillId="0" borderId="20" xfId="0" applyNumberFormat="1" applyFont="1" applyBorder="1" applyAlignment="1">
      <alignment vertical="center"/>
    </xf>
    <xf numFmtId="166" fontId="40" fillId="0" borderId="20" xfId="0" applyNumberFormat="1" applyFont="1" applyBorder="1" applyAlignment="1">
      <alignment vertical="center"/>
    </xf>
    <xf numFmtId="4" fontId="40" fillId="0" borderId="21" xfId="0" applyNumberFormat="1" applyFont="1" applyBorder="1" applyAlignment="1">
      <alignment vertical="center"/>
    </xf>
    <xf numFmtId="4" fontId="42" fillId="0" borderId="0" xfId="0" applyNumberFormat="1" applyFont="1" applyAlignment="1">
      <alignment vertical="center"/>
    </xf>
    <xf numFmtId="0" fontId="43" fillId="0" borderId="0" xfId="0" applyFont="1" applyAlignment="1">
      <alignment vertical="center"/>
    </xf>
    <xf numFmtId="0" fontId="44" fillId="0" borderId="0" xfId="1" applyFont="1" applyAlignment="1">
      <alignment horizontal="center" vertical="center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45" fillId="0" borderId="0" xfId="0" applyFont="1"/>
    <xf numFmtId="4" fontId="38" fillId="7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0" fillId="8" borderId="0" xfId="0" applyFill="1" applyAlignment="1">
      <alignment horizontal="center" vertical="center" wrapText="1"/>
    </xf>
    <xf numFmtId="0" fontId="46" fillId="4" borderId="17" xfId="0" applyFont="1" applyFill="1" applyBorder="1" applyAlignment="1">
      <alignment horizontal="center" vertical="center" wrapText="1"/>
    </xf>
    <xf numFmtId="0" fontId="0" fillId="6" borderId="28" xfId="0" applyFill="1" applyBorder="1" applyAlignment="1">
      <alignment horizontal="center" vertical="center" wrapText="1"/>
    </xf>
    <xf numFmtId="0" fontId="0" fillId="7" borderId="29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4" fontId="38" fillId="6" borderId="33" xfId="0" applyNumberFormat="1" applyFont="1" applyFill="1" applyBorder="1" applyAlignment="1">
      <alignment horizontal="center" vertical="center"/>
    </xf>
    <xf numFmtId="4" fontId="38" fillId="5" borderId="34" xfId="0" applyNumberFormat="1" applyFont="1" applyFill="1" applyBorder="1" applyAlignment="1">
      <alignment horizontal="center" vertical="center"/>
    </xf>
    <xf numFmtId="4" fontId="43" fillId="0" borderId="31" xfId="0" applyNumberFormat="1" applyFont="1" applyBorder="1" applyAlignment="1">
      <alignment vertical="center"/>
    </xf>
    <xf numFmtId="4" fontId="43" fillId="0" borderId="32" xfId="0" applyNumberFormat="1" applyFont="1" applyBorder="1" applyAlignment="1">
      <alignment vertical="center"/>
    </xf>
    <xf numFmtId="0" fontId="38" fillId="0" borderId="31" xfId="0" applyFont="1" applyBorder="1" applyAlignment="1">
      <alignment horizontal="center" vertical="center"/>
    </xf>
    <xf numFmtId="0" fontId="38" fillId="0" borderId="32" xfId="0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2" xfId="0" applyNumberFormat="1" applyFon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0" fontId="38" fillId="0" borderId="32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38" fillId="0" borderId="39" xfId="0" applyFont="1" applyBorder="1" applyAlignment="1">
      <alignment vertical="center"/>
    </xf>
    <xf numFmtId="0" fontId="0" fillId="0" borderId="40" xfId="0" applyBorder="1" applyAlignment="1">
      <alignment vertical="center"/>
    </xf>
    <xf numFmtId="0" fontId="46" fillId="8" borderId="38" xfId="0" applyFont="1" applyFill="1" applyBorder="1" applyAlignment="1">
      <alignment horizontal="center" vertical="center" wrapText="1"/>
    </xf>
    <xf numFmtId="4" fontId="43" fillId="0" borderId="39" xfId="0" applyNumberFormat="1" applyFont="1" applyBorder="1" applyAlignment="1">
      <alignment vertical="center"/>
    </xf>
    <xf numFmtId="167" fontId="20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41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4" xfId="0" applyFont="1" applyBorder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2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9" fillId="0" borderId="0" xfId="0" applyFont="1" applyAlignment="1">
      <alignment horizontal="left" vertical="center" wrapText="1"/>
    </xf>
    <xf numFmtId="4" fontId="39" fillId="0" borderId="0" xfId="0" applyNumberFormat="1" applyFont="1" applyAlignment="1">
      <alignment horizontal="right" vertical="center"/>
    </xf>
    <xf numFmtId="0" fontId="3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39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18" fillId="0" borderId="11" xfId="0" applyFont="1" applyBorder="1" applyAlignment="1">
      <alignment horizontal="center" vertical="center"/>
    </xf>
    <xf numFmtId="0" fontId="19" fillId="0" borderId="14" xfId="0" applyFont="1" applyBorder="1" applyAlignment="1">
      <alignment horizontal="left" vertical="center"/>
    </xf>
    <xf numFmtId="0" fontId="20" fillId="4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1267A7DB-71E1-41E4-9899-72BBE60FEC1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6DC1A-83C2-483F-AA2C-553120E6D4B9}">
  <sheetPr>
    <tabColor rgb="FF92D050"/>
    <pageSetUpPr fitToPage="1"/>
  </sheetPr>
  <dimension ref="A1:CP118"/>
  <sheetViews>
    <sheetView showGridLines="0" tabSelected="1" topLeftCell="A89" workbookViewId="0">
      <selection activeCell="BH92" sqref="BH9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hidden="1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8.83203125" bestFit="1" customWidth="1"/>
    <col min="45" max="46" width="17.1640625" bestFit="1" customWidth="1"/>
    <col min="47" max="47" width="21.1640625" customWidth="1"/>
    <col min="48" max="50" width="25.83203125" hidden="1" customWidth="1"/>
    <col min="51" max="52" width="21.6640625" hidden="1" customWidth="1"/>
    <col min="53" max="54" width="25" hidden="1" customWidth="1"/>
    <col min="55" max="55" width="21.6640625" hidden="1" customWidth="1"/>
    <col min="56" max="56" width="19.1640625" hidden="1" customWidth="1"/>
    <col min="57" max="57" width="25" hidden="1" customWidth="1"/>
    <col min="58" max="58" width="21.6640625" hidden="1" customWidth="1"/>
    <col min="59" max="59" width="19.1640625" hidden="1" customWidth="1"/>
    <col min="60" max="60" width="66.5" customWidth="1"/>
  </cols>
  <sheetData>
    <row r="1" spans="1:77" hidden="1">
      <c r="A1" s="15" t="s">
        <v>0</v>
      </c>
      <c r="BC1" s="15" t="s">
        <v>1</v>
      </c>
      <c r="BD1" s="15" t="s">
        <v>2</v>
      </c>
      <c r="BE1" s="15" t="s">
        <v>1</v>
      </c>
      <c r="BW1" s="15" t="s">
        <v>3</v>
      </c>
      <c r="BX1" s="15" t="s">
        <v>3</v>
      </c>
      <c r="BY1" s="15" t="s">
        <v>4</v>
      </c>
    </row>
    <row r="2" spans="1:77" ht="36.950000000000003" hidden="1" customHeight="1">
      <c r="AU2" s="242" t="s">
        <v>5</v>
      </c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F2" s="243"/>
      <c r="BG2" s="243"/>
      <c r="BH2" s="243"/>
      <c r="BV2" s="16" t="s">
        <v>6</v>
      </c>
      <c r="BW2" s="16" t="s">
        <v>7</v>
      </c>
    </row>
    <row r="3" spans="1:77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P3" s="186"/>
      <c r="BV3" s="16" t="s">
        <v>6</v>
      </c>
      <c r="BW3" s="16" t="s">
        <v>8</v>
      </c>
    </row>
    <row r="4" spans="1:77" ht="24.95" hidden="1" customHeight="1">
      <c r="B4" s="19"/>
      <c r="D4" s="20" t="s">
        <v>9</v>
      </c>
      <c r="AP4" s="186"/>
      <c r="AV4" s="21" t="s">
        <v>10</v>
      </c>
      <c r="BV4" s="16" t="s">
        <v>11</v>
      </c>
    </row>
    <row r="5" spans="1:77" ht="12" hidden="1" customHeight="1">
      <c r="B5" s="19"/>
      <c r="D5" s="22" t="s">
        <v>12</v>
      </c>
      <c r="K5" s="244" t="s">
        <v>13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186"/>
      <c r="BV5" s="16" t="s">
        <v>6</v>
      </c>
    </row>
    <row r="6" spans="1:77" ht="36.950000000000003" hidden="1" customHeight="1">
      <c r="B6" s="19"/>
      <c r="D6" s="24" t="s">
        <v>14</v>
      </c>
      <c r="K6" s="245" t="s">
        <v>15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186"/>
      <c r="BV6" s="16" t="s">
        <v>6</v>
      </c>
    </row>
    <row r="7" spans="1:77" ht="12" hidden="1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P7" s="186"/>
      <c r="BV7" s="16" t="s">
        <v>6</v>
      </c>
    </row>
    <row r="8" spans="1:77" ht="12" hidden="1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P8" s="186"/>
      <c r="BV8" s="16" t="s">
        <v>6</v>
      </c>
    </row>
    <row r="9" spans="1:77" ht="14.45" hidden="1" customHeight="1">
      <c r="B9" s="19"/>
      <c r="AP9" s="186"/>
      <c r="BV9" s="16" t="s">
        <v>6</v>
      </c>
    </row>
    <row r="10" spans="1:77" ht="12" hidden="1" customHeight="1">
      <c r="B10" s="19"/>
      <c r="D10" s="25" t="s">
        <v>22</v>
      </c>
      <c r="AK10" s="25" t="s">
        <v>23</v>
      </c>
      <c r="AN10" s="23" t="s">
        <v>1</v>
      </c>
      <c r="AP10" s="186"/>
      <c r="BV10" s="16" t="s">
        <v>6</v>
      </c>
    </row>
    <row r="11" spans="1:77" ht="18.399999999999999" hidden="1" customHeight="1">
      <c r="B11" s="19"/>
      <c r="E11" s="23" t="s">
        <v>24</v>
      </c>
      <c r="AK11" s="25" t="s">
        <v>25</v>
      </c>
      <c r="AN11" s="23" t="s">
        <v>1</v>
      </c>
      <c r="AP11" s="186"/>
      <c r="BV11" s="16" t="s">
        <v>6</v>
      </c>
    </row>
    <row r="12" spans="1:77" ht="6.95" hidden="1" customHeight="1">
      <c r="B12" s="19"/>
      <c r="AP12" s="186"/>
      <c r="BV12" s="16" t="s">
        <v>6</v>
      </c>
    </row>
    <row r="13" spans="1:77" ht="12" hidden="1" customHeight="1">
      <c r="B13" s="19"/>
      <c r="D13" s="25" t="s">
        <v>26</v>
      </c>
      <c r="AK13" s="25" t="s">
        <v>23</v>
      </c>
      <c r="AN13" s="23" t="s">
        <v>1</v>
      </c>
      <c r="AP13" s="186"/>
      <c r="BV13" s="16" t="s">
        <v>6</v>
      </c>
    </row>
    <row r="14" spans="1:77" ht="12.75" hidden="1">
      <c r="B14" s="19"/>
      <c r="E14" s="23" t="s">
        <v>27</v>
      </c>
      <c r="AK14" s="25" t="s">
        <v>25</v>
      </c>
      <c r="AN14" s="23" t="s">
        <v>1</v>
      </c>
      <c r="AP14" s="186"/>
      <c r="BV14" s="16" t="s">
        <v>6</v>
      </c>
    </row>
    <row r="15" spans="1:77" ht="6.95" hidden="1" customHeight="1">
      <c r="B15" s="19"/>
      <c r="AP15" s="186"/>
      <c r="BV15" s="16" t="s">
        <v>3</v>
      </c>
    </row>
    <row r="16" spans="1:77" ht="12" hidden="1" customHeight="1">
      <c r="B16" s="19"/>
      <c r="D16" s="25" t="s">
        <v>28</v>
      </c>
      <c r="AK16" s="25" t="s">
        <v>23</v>
      </c>
      <c r="AN16" s="23" t="s">
        <v>29</v>
      </c>
      <c r="AP16" s="186"/>
      <c r="BV16" s="16" t="s">
        <v>3</v>
      </c>
    </row>
    <row r="17" spans="2:74" ht="18.399999999999999" hidden="1" customHeight="1">
      <c r="B17" s="19"/>
      <c r="E17" s="23" t="s">
        <v>30</v>
      </c>
      <c r="AK17" s="25" t="s">
        <v>25</v>
      </c>
      <c r="AN17" s="23" t="s">
        <v>1</v>
      </c>
      <c r="AP17" s="186"/>
      <c r="BV17" s="16" t="s">
        <v>31</v>
      </c>
    </row>
    <row r="18" spans="2:74" ht="6.95" hidden="1" customHeight="1">
      <c r="B18" s="19"/>
      <c r="AP18" s="186"/>
      <c r="BV18" s="16" t="s">
        <v>6</v>
      </c>
    </row>
    <row r="19" spans="2:74" ht="12" hidden="1" customHeight="1">
      <c r="B19" s="19"/>
      <c r="D19" s="25" t="s">
        <v>32</v>
      </c>
      <c r="AK19" s="25" t="s">
        <v>23</v>
      </c>
      <c r="AN19" s="23" t="s">
        <v>1</v>
      </c>
      <c r="AP19" s="186"/>
      <c r="BV19" s="16" t="s">
        <v>6</v>
      </c>
    </row>
    <row r="20" spans="2:74" ht="18.399999999999999" hidden="1" customHeight="1">
      <c r="B20" s="19"/>
      <c r="E20" s="23" t="s">
        <v>27</v>
      </c>
      <c r="AK20" s="25" t="s">
        <v>25</v>
      </c>
      <c r="AN20" s="23" t="s">
        <v>1</v>
      </c>
      <c r="AP20" s="186"/>
      <c r="BV20" s="16" t="s">
        <v>31</v>
      </c>
    </row>
    <row r="21" spans="2:74" ht="6.95" hidden="1" customHeight="1">
      <c r="B21" s="19"/>
      <c r="AP21" s="186"/>
    </row>
    <row r="22" spans="2:74" ht="12" hidden="1" customHeight="1">
      <c r="B22" s="19"/>
      <c r="D22" s="25" t="s">
        <v>33</v>
      </c>
      <c r="AP22" s="186"/>
    </row>
    <row r="23" spans="2:74" ht="47.25" hidden="1" customHeight="1">
      <c r="B23" s="19"/>
      <c r="E23" s="246" t="s">
        <v>34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P23" s="186"/>
    </row>
    <row r="24" spans="2:74" ht="6.95" hidden="1" customHeight="1">
      <c r="B24" s="19"/>
      <c r="AP24" s="186"/>
    </row>
    <row r="25" spans="2:74" ht="6.95" hidden="1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6"/>
    </row>
    <row r="26" spans="2:74" s="1" customFormat="1" ht="25.9" hidden="1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47">
        <f>ROUND(AG94,2)</f>
        <v>0</v>
      </c>
      <c r="AL26" s="248"/>
      <c r="AM26" s="248"/>
      <c r="AN26" s="248"/>
      <c r="AO26" s="248"/>
      <c r="AP26" s="187"/>
    </row>
    <row r="27" spans="2:74" s="1" customFormat="1" ht="6.95" hidden="1" customHeight="1">
      <c r="B27" s="28"/>
      <c r="AP27" s="187"/>
    </row>
    <row r="28" spans="2:74" s="1" customFormat="1" ht="12.75" hidden="1">
      <c r="B28" s="28"/>
      <c r="L28" s="249" t="s">
        <v>36</v>
      </c>
      <c r="M28" s="249"/>
      <c r="N28" s="249"/>
      <c r="O28" s="249"/>
      <c r="P28" s="249"/>
      <c r="W28" s="249" t="s">
        <v>37</v>
      </c>
      <c r="X28" s="249"/>
      <c r="Y28" s="249"/>
      <c r="Z28" s="249"/>
      <c r="AA28" s="249"/>
      <c r="AB28" s="249"/>
      <c r="AC28" s="249"/>
      <c r="AD28" s="249"/>
      <c r="AE28" s="249"/>
      <c r="AK28" s="249" t="s">
        <v>38</v>
      </c>
      <c r="AL28" s="249"/>
      <c r="AM28" s="249"/>
      <c r="AN28" s="249"/>
      <c r="AO28" s="249"/>
      <c r="AP28" s="187"/>
    </row>
    <row r="29" spans="2:74" s="2" customFormat="1" ht="14.45" hidden="1" customHeight="1">
      <c r="B29" s="32"/>
      <c r="D29" s="25" t="s">
        <v>39</v>
      </c>
      <c r="F29" s="25" t="s">
        <v>40</v>
      </c>
      <c r="L29" s="250">
        <v>0.21</v>
      </c>
      <c r="M29" s="251"/>
      <c r="N29" s="251"/>
      <c r="O29" s="251"/>
      <c r="P29" s="251"/>
      <c r="W29" s="252">
        <f>ROUND(BC94, 2)</f>
        <v>0</v>
      </c>
      <c r="X29" s="251"/>
      <c r="Y29" s="251"/>
      <c r="Z29" s="251"/>
      <c r="AA29" s="251"/>
      <c r="AB29" s="251"/>
      <c r="AC29" s="251"/>
      <c r="AD29" s="251"/>
      <c r="AE29" s="251"/>
      <c r="AK29" s="252">
        <f>ROUND(AY94, 2)</f>
        <v>0</v>
      </c>
      <c r="AL29" s="251"/>
      <c r="AM29" s="251"/>
      <c r="AN29" s="251"/>
      <c r="AO29" s="251"/>
      <c r="AP29" s="188"/>
    </row>
    <row r="30" spans="2:74" s="2" customFormat="1" ht="14.45" hidden="1" customHeight="1">
      <c r="B30" s="32"/>
      <c r="F30" s="25" t="s">
        <v>41</v>
      </c>
      <c r="L30" s="250">
        <v>0.15</v>
      </c>
      <c r="M30" s="251"/>
      <c r="N30" s="251"/>
      <c r="O30" s="251"/>
      <c r="P30" s="251"/>
      <c r="W30" s="252">
        <f>ROUND(BD94, 2)</f>
        <v>0</v>
      </c>
      <c r="X30" s="251"/>
      <c r="Y30" s="251"/>
      <c r="Z30" s="251"/>
      <c r="AA30" s="251"/>
      <c r="AB30" s="251"/>
      <c r="AC30" s="251"/>
      <c r="AD30" s="251"/>
      <c r="AE30" s="251"/>
      <c r="AK30" s="252">
        <f>ROUND(AZ94, 2)</f>
        <v>0</v>
      </c>
      <c r="AL30" s="251"/>
      <c r="AM30" s="251"/>
      <c r="AN30" s="251"/>
      <c r="AO30" s="251"/>
      <c r="AP30" s="188"/>
    </row>
    <row r="31" spans="2:74" s="2" customFormat="1" ht="14.45" hidden="1" customHeight="1">
      <c r="B31" s="32"/>
      <c r="F31" s="25" t="s">
        <v>42</v>
      </c>
      <c r="L31" s="250">
        <v>0.21</v>
      </c>
      <c r="M31" s="251"/>
      <c r="N31" s="251"/>
      <c r="O31" s="251"/>
      <c r="P31" s="251"/>
      <c r="W31" s="252">
        <f>ROUND(BE94, 2)</f>
        <v>0</v>
      </c>
      <c r="X31" s="251"/>
      <c r="Y31" s="251"/>
      <c r="Z31" s="251"/>
      <c r="AA31" s="251"/>
      <c r="AB31" s="251"/>
      <c r="AC31" s="251"/>
      <c r="AD31" s="251"/>
      <c r="AE31" s="251"/>
      <c r="AK31" s="252">
        <v>0</v>
      </c>
      <c r="AL31" s="251"/>
      <c r="AM31" s="251"/>
      <c r="AN31" s="251"/>
      <c r="AO31" s="251"/>
      <c r="AP31" s="188"/>
    </row>
    <row r="32" spans="2:74" s="2" customFormat="1" ht="14.45" hidden="1" customHeight="1">
      <c r="B32" s="32"/>
      <c r="F32" s="25" t="s">
        <v>43</v>
      </c>
      <c r="L32" s="250">
        <v>0.15</v>
      </c>
      <c r="M32" s="251"/>
      <c r="N32" s="251"/>
      <c r="O32" s="251"/>
      <c r="P32" s="251"/>
      <c r="W32" s="252">
        <f>ROUND(BF94,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2">
        <v>0</v>
      </c>
      <c r="AL32" s="251"/>
      <c r="AM32" s="251"/>
      <c r="AN32" s="251"/>
      <c r="AO32" s="251"/>
      <c r="AP32" s="188"/>
    </row>
    <row r="33" spans="2:46" s="2" customFormat="1" ht="14.45" hidden="1" customHeight="1">
      <c r="B33" s="32"/>
      <c r="F33" s="25" t="s">
        <v>44</v>
      </c>
      <c r="L33" s="250">
        <v>0</v>
      </c>
      <c r="M33" s="251"/>
      <c r="N33" s="251"/>
      <c r="O33" s="251"/>
      <c r="P33" s="251"/>
      <c r="W33" s="252">
        <f>ROUND(BG94, 2)</f>
        <v>0</v>
      </c>
      <c r="X33" s="251"/>
      <c r="Y33" s="251"/>
      <c r="Z33" s="251"/>
      <c r="AA33" s="251"/>
      <c r="AB33" s="251"/>
      <c r="AC33" s="251"/>
      <c r="AD33" s="251"/>
      <c r="AE33" s="251"/>
      <c r="AK33" s="252">
        <v>0</v>
      </c>
      <c r="AL33" s="251"/>
      <c r="AM33" s="251"/>
      <c r="AN33" s="251"/>
      <c r="AO33" s="251"/>
      <c r="AP33" s="188"/>
    </row>
    <row r="34" spans="2:46" s="1" customFormat="1" ht="6.95" hidden="1" customHeight="1">
      <c r="B34" s="28"/>
      <c r="AP34" s="187"/>
    </row>
    <row r="35" spans="2:46" s="1" customFormat="1" ht="25.9" hidden="1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265" t="s">
        <v>47</v>
      </c>
      <c r="Y35" s="266"/>
      <c r="Z35" s="266"/>
      <c r="AA35" s="266"/>
      <c r="AB35" s="266"/>
      <c r="AC35" s="35"/>
      <c r="AD35" s="35"/>
      <c r="AE35" s="35"/>
      <c r="AF35" s="35"/>
      <c r="AG35" s="35"/>
      <c r="AH35" s="35"/>
      <c r="AI35" s="35"/>
      <c r="AJ35" s="35"/>
      <c r="AK35" s="267">
        <f>SUM(AK26:AK33)</f>
        <v>0</v>
      </c>
      <c r="AL35" s="266"/>
      <c r="AM35" s="266"/>
      <c r="AN35" s="266"/>
      <c r="AO35" s="268"/>
      <c r="AP35" s="189"/>
      <c r="AQ35" s="33"/>
      <c r="AR35" s="33"/>
      <c r="AS35" s="33"/>
      <c r="AT35" s="33"/>
    </row>
    <row r="36" spans="2:46" s="1" customFormat="1" ht="6.95" hidden="1" customHeight="1">
      <c r="B36" s="28"/>
      <c r="AP36" s="187"/>
    </row>
    <row r="37" spans="2:46" s="1" customFormat="1" ht="14.45" hidden="1" customHeight="1">
      <c r="B37" s="28"/>
      <c r="AP37" s="187"/>
    </row>
    <row r="38" spans="2:46" ht="14.45" hidden="1" customHeight="1">
      <c r="B38" s="19"/>
      <c r="AP38" s="186"/>
    </row>
    <row r="39" spans="2:46" ht="14.45" hidden="1" customHeight="1">
      <c r="B39" s="19"/>
      <c r="AP39" s="186"/>
    </row>
    <row r="40" spans="2:46" ht="14.45" hidden="1" customHeight="1">
      <c r="B40" s="19"/>
      <c r="AP40" s="186"/>
    </row>
    <row r="41" spans="2:46" ht="14.45" hidden="1" customHeight="1">
      <c r="B41" s="19"/>
      <c r="AP41" s="186"/>
    </row>
    <row r="42" spans="2:46" ht="14.45" hidden="1" customHeight="1">
      <c r="B42" s="19"/>
      <c r="AP42" s="186"/>
    </row>
    <row r="43" spans="2:46" ht="14.45" hidden="1" customHeight="1">
      <c r="B43" s="19"/>
      <c r="AP43" s="186"/>
    </row>
    <row r="44" spans="2:46" ht="14.45" hidden="1" customHeight="1">
      <c r="B44" s="19"/>
      <c r="AP44" s="186"/>
    </row>
    <row r="45" spans="2:46" ht="14.45" hidden="1" customHeight="1">
      <c r="B45" s="19"/>
      <c r="AP45" s="186"/>
    </row>
    <row r="46" spans="2:46" ht="14.45" hidden="1" customHeight="1">
      <c r="B46" s="19"/>
      <c r="AP46" s="186"/>
    </row>
    <row r="47" spans="2:46" ht="14.45" hidden="1" customHeight="1">
      <c r="B47" s="19"/>
      <c r="AP47" s="186"/>
    </row>
    <row r="48" spans="2:46" ht="14.45" hidden="1" customHeight="1">
      <c r="B48" s="19"/>
      <c r="AP48" s="186"/>
    </row>
    <row r="49" spans="2:42" s="1" customFormat="1" ht="14.45" hidden="1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P49" s="187"/>
    </row>
    <row r="50" spans="2:42" hidden="1">
      <c r="B50" s="19"/>
      <c r="AP50" s="186"/>
    </row>
    <row r="51" spans="2:42" hidden="1">
      <c r="B51" s="19"/>
      <c r="AP51" s="186"/>
    </row>
    <row r="52" spans="2:42" hidden="1">
      <c r="B52" s="19"/>
      <c r="AP52" s="186"/>
    </row>
    <row r="53" spans="2:42" hidden="1">
      <c r="B53" s="19"/>
      <c r="AP53" s="186"/>
    </row>
    <row r="54" spans="2:42" hidden="1">
      <c r="B54" s="19"/>
      <c r="AP54" s="186"/>
    </row>
    <row r="55" spans="2:42" hidden="1">
      <c r="B55" s="19"/>
      <c r="AP55" s="186"/>
    </row>
    <row r="56" spans="2:42" hidden="1">
      <c r="B56" s="19"/>
      <c r="AP56" s="186"/>
    </row>
    <row r="57" spans="2:42" hidden="1">
      <c r="B57" s="19"/>
      <c r="AP57" s="186"/>
    </row>
    <row r="58" spans="2:42" hidden="1">
      <c r="B58" s="19"/>
      <c r="AP58" s="186"/>
    </row>
    <row r="59" spans="2:42" hidden="1">
      <c r="B59" s="19"/>
      <c r="AP59" s="186"/>
    </row>
    <row r="60" spans="2:42" s="1" customFormat="1" ht="12.75" hidden="1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P60" s="187"/>
    </row>
    <row r="61" spans="2:42" hidden="1">
      <c r="B61" s="19"/>
      <c r="AP61" s="186"/>
    </row>
    <row r="62" spans="2:42" hidden="1">
      <c r="B62" s="19"/>
      <c r="AP62" s="186"/>
    </row>
    <row r="63" spans="2:42" hidden="1">
      <c r="B63" s="19"/>
      <c r="AP63" s="186"/>
    </row>
    <row r="64" spans="2:42" s="1" customFormat="1" ht="12.75" hidden="1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P64" s="187"/>
    </row>
    <row r="65" spans="2:43" hidden="1">
      <c r="B65" s="19"/>
      <c r="AP65" s="186"/>
    </row>
    <row r="66" spans="2:43" hidden="1">
      <c r="B66" s="19"/>
      <c r="AP66" s="186"/>
    </row>
    <row r="67" spans="2:43" hidden="1">
      <c r="B67" s="19"/>
      <c r="AP67" s="186"/>
    </row>
    <row r="68" spans="2:43" hidden="1">
      <c r="B68" s="19"/>
      <c r="AP68" s="186"/>
    </row>
    <row r="69" spans="2:43" hidden="1">
      <c r="B69" s="19"/>
      <c r="AP69" s="186"/>
    </row>
    <row r="70" spans="2:43" hidden="1">
      <c r="B70" s="19"/>
      <c r="AP70" s="186"/>
    </row>
    <row r="71" spans="2:43" hidden="1">
      <c r="B71" s="19"/>
      <c r="AP71" s="186"/>
    </row>
    <row r="72" spans="2:43" hidden="1">
      <c r="B72" s="19"/>
      <c r="AP72" s="186"/>
    </row>
    <row r="73" spans="2:43" hidden="1">
      <c r="B73" s="19"/>
      <c r="AP73" s="186"/>
    </row>
    <row r="74" spans="2:43" hidden="1">
      <c r="B74" s="19"/>
      <c r="AP74" s="186"/>
    </row>
    <row r="75" spans="2:43" s="1" customFormat="1" ht="12.75" hidden="1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P75" s="187"/>
    </row>
    <row r="76" spans="2:43" s="1" customFormat="1" hidden="1">
      <c r="B76" s="28"/>
      <c r="AP76" s="187"/>
    </row>
    <row r="77" spans="2:43" s="1" customFormat="1" ht="6.9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190"/>
      <c r="AQ77" s="41"/>
    </row>
    <row r="78" spans="2:43" hidden="1">
      <c r="AP78" s="186"/>
    </row>
    <row r="79" spans="2:43" hidden="1">
      <c r="AP79" s="186"/>
    </row>
    <row r="80" spans="2:43">
      <c r="AP80" s="186"/>
    </row>
    <row r="81" spans="1:94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191"/>
      <c r="AQ81" s="43"/>
    </row>
    <row r="82" spans="1:94" s="1" customFormat="1" ht="24.95" customHeight="1">
      <c r="B82" s="28"/>
      <c r="C82" s="20" t="s">
        <v>54</v>
      </c>
      <c r="AP82" s="187"/>
    </row>
    <row r="83" spans="1:94" s="1" customFormat="1" ht="6.95" customHeight="1">
      <c r="B83" s="28"/>
      <c r="AP83" s="187"/>
    </row>
    <row r="84" spans="1:94" s="3" customFormat="1" ht="12" customHeight="1">
      <c r="B84" s="44"/>
      <c r="C84" s="25" t="s">
        <v>12</v>
      </c>
      <c r="L84" s="3" t="str">
        <f>K5</f>
        <v>REK</v>
      </c>
      <c r="AP84" s="192"/>
    </row>
    <row r="85" spans="1:94" s="4" customFormat="1" ht="36.950000000000003" customHeight="1">
      <c r="B85" s="45"/>
      <c r="C85" s="46" t="s">
        <v>14</v>
      </c>
      <c r="L85" s="269" t="str">
        <f>K6</f>
        <v>Rekonstrukce dílen Střední školy řemeslné Jaroměř - TRUHLÁŘSKÉ DÍLNY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193"/>
    </row>
    <row r="86" spans="1:94" s="1" customFormat="1" ht="6.95" customHeight="1">
      <c r="B86" s="28"/>
      <c r="AP86" s="187"/>
    </row>
    <row r="87" spans="1:94" s="1" customFormat="1" ht="12" customHeight="1">
      <c r="B87" s="28"/>
      <c r="C87" s="25" t="s">
        <v>18</v>
      </c>
      <c r="L87" s="47" t="str">
        <f>IF(K8="","",K8)</f>
        <v>Husova 140, Jaroměř</v>
      </c>
      <c r="AI87" s="25" t="s">
        <v>20</v>
      </c>
      <c r="AM87" s="253" t="str">
        <f>IF(AN8= "","",AN8)</f>
        <v>10. 11. 2021</v>
      </c>
      <c r="AN87" s="253"/>
      <c r="AP87" s="187"/>
      <c r="AR87" s="1" t="s">
        <v>4038</v>
      </c>
      <c r="AT87" s="1" t="s">
        <v>4039</v>
      </c>
    </row>
    <row r="88" spans="1:94" s="1" customFormat="1" ht="6.95" customHeight="1">
      <c r="B88" s="28"/>
      <c r="AP88" s="187"/>
    </row>
    <row r="89" spans="1:94" s="1" customFormat="1" ht="25.7" customHeight="1">
      <c r="B89" s="28"/>
      <c r="C89" s="25" t="s">
        <v>22</v>
      </c>
      <c r="L89" s="3" t="str">
        <f>IF(E11= "","",E11)</f>
        <v>Královéhradecký kraj</v>
      </c>
      <c r="AI89" s="25" t="s">
        <v>28</v>
      </c>
      <c r="AM89" s="254" t="str">
        <f>IF(E17="","",E17)</f>
        <v>ATELIER H1 &amp; ATELIER HÁJEK s.r.o.</v>
      </c>
      <c r="AN89" s="255"/>
      <c r="AO89" s="255"/>
      <c r="AP89" s="256"/>
      <c r="AV89" s="257" t="s">
        <v>55</v>
      </c>
      <c r="AW89" s="258"/>
      <c r="AX89" s="49"/>
      <c r="AY89" s="49"/>
      <c r="AZ89" s="49"/>
      <c r="BA89" s="49"/>
      <c r="BB89" s="49"/>
      <c r="BC89" s="49"/>
      <c r="BD89" s="49"/>
      <c r="BE89" s="49"/>
      <c r="BF89" s="49"/>
      <c r="BG89" s="50"/>
    </row>
    <row r="90" spans="1:94" s="1" customFormat="1" ht="15.2" customHeight="1">
      <c r="B90" s="28"/>
      <c r="C90" s="25" t="s">
        <v>26</v>
      </c>
      <c r="L90" s="3" t="str">
        <f>IF(E14="","",E14)</f>
        <v xml:space="preserve"> </v>
      </c>
      <c r="AI90" s="25" t="s">
        <v>32</v>
      </c>
      <c r="AM90" s="254" t="str">
        <f>IF(E20="","",E20)</f>
        <v xml:space="preserve"> </v>
      </c>
      <c r="AN90" s="255"/>
      <c r="AO90" s="255"/>
      <c r="AP90" s="256"/>
      <c r="AV90" s="259"/>
      <c r="AW90" s="259"/>
      <c r="BG90" s="52"/>
    </row>
    <row r="91" spans="1:94" s="1" customFormat="1" ht="10.9" customHeight="1" thickBot="1">
      <c r="B91" s="28"/>
      <c r="AP91" s="187"/>
      <c r="AV91" s="259"/>
      <c r="AW91" s="259"/>
      <c r="BG91" s="52"/>
    </row>
    <row r="92" spans="1:94" s="1" customFormat="1" ht="36" customHeight="1">
      <c r="B92" s="28"/>
      <c r="C92" s="260" t="s">
        <v>56</v>
      </c>
      <c r="D92" s="261"/>
      <c r="E92" s="261"/>
      <c r="F92" s="261"/>
      <c r="G92" s="261"/>
      <c r="H92" s="53"/>
      <c r="I92" s="262" t="s">
        <v>57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3" t="s">
        <v>58</v>
      </c>
      <c r="AH92" s="261"/>
      <c r="AI92" s="261"/>
      <c r="AJ92" s="261"/>
      <c r="AK92" s="261"/>
      <c r="AL92" s="261"/>
      <c r="AM92" s="261"/>
      <c r="AN92" s="262" t="s">
        <v>59</v>
      </c>
      <c r="AO92" s="261"/>
      <c r="AP92" s="264"/>
      <c r="AQ92" s="54" t="s">
        <v>60</v>
      </c>
      <c r="AR92" s="217" t="s">
        <v>4032</v>
      </c>
      <c r="AS92" s="218" t="s">
        <v>4034</v>
      </c>
      <c r="AT92" s="219" t="s">
        <v>4031</v>
      </c>
      <c r="AU92" s="237" t="s">
        <v>4036</v>
      </c>
      <c r="AV92" s="56" t="s">
        <v>61</v>
      </c>
      <c r="AW92" s="56" t="s">
        <v>62</v>
      </c>
      <c r="AX92" s="56" t="s">
        <v>63</v>
      </c>
      <c r="AY92" s="56" t="s">
        <v>64</v>
      </c>
      <c r="AZ92" s="56" t="s">
        <v>65</v>
      </c>
      <c r="BA92" s="56" t="s">
        <v>66</v>
      </c>
      <c r="BB92" s="56" t="s">
        <v>67</v>
      </c>
      <c r="BC92" s="56" t="s">
        <v>68</v>
      </c>
      <c r="BD92" s="56" t="s">
        <v>69</v>
      </c>
      <c r="BE92" s="56" t="s">
        <v>70</v>
      </c>
      <c r="BF92" s="56" t="s">
        <v>71</v>
      </c>
      <c r="BG92" s="57" t="s">
        <v>72</v>
      </c>
    </row>
    <row r="93" spans="1:94" s="1" customFormat="1" ht="5.25" customHeight="1">
      <c r="B93" s="28"/>
      <c r="AP93" s="187"/>
      <c r="AR93" s="220"/>
      <c r="AT93" s="221"/>
      <c r="AU93" s="221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50"/>
    </row>
    <row r="94" spans="1:94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77">
        <f>ROUND(AG95+AG96+AG111+SUM(AG114:AG116),2)</f>
        <v>0</v>
      </c>
      <c r="AH94" s="277"/>
      <c r="AI94" s="277"/>
      <c r="AJ94" s="277"/>
      <c r="AK94" s="277"/>
      <c r="AL94" s="277"/>
      <c r="AM94" s="277"/>
      <c r="AN94" s="277">
        <f t="shared" ref="AN94:AN115" si="0">AG94*1.21</f>
        <v>0</v>
      </c>
      <c r="AO94" s="277"/>
      <c r="AP94" s="277"/>
      <c r="AQ94" s="63" t="s">
        <v>1</v>
      </c>
      <c r="AR94" s="222">
        <f>SUM(AR95:AR116)</f>
        <v>0</v>
      </c>
      <c r="AS94" s="211">
        <f t="shared" ref="AS94:AU94" si="1">SUM(AS95:AS116)</f>
        <v>0</v>
      </c>
      <c r="AT94" s="223">
        <f>SUM(AT95:AT116)</f>
        <v>0</v>
      </c>
      <c r="AU94" s="223">
        <f t="shared" si="1"/>
        <v>0</v>
      </c>
      <c r="AV94" s="65">
        <f>ROUND(AV95+AV96+AV111+SUM(AV114:AV116),2)</f>
        <v>0</v>
      </c>
      <c r="AW94" s="65">
        <f t="shared" ref="AW94:AW116" si="2">ROUND(SUM(AY94:AZ94),2)</f>
        <v>0</v>
      </c>
      <c r="AX94" s="66">
        <f>ROUND(AX95+AX96+AX111+SUM(AX114:AX116),5)</f>
        <v>22857.769990000001</v>
      </c>
      <c r="AY94" s="65">
        <f>ROUND(BC94*L29,2)</f>
        <v>0</v>
      </c>
      <c r="AZ94" s="65">
        <f>ROUND(BD94*L30,2)</f>
        <v>0</v>
      </c>
      <c r="BA94" s="65">
        <f>ROUND(BE94*L29,2)</f>
        <v>0</v>
      </c>
      <c r="BB94" s="65">
        <f>ROUND(BF94*L30,2)</f>
        <v>0</v>
      </c>
      <c r="BC94" s="65">
        <f>ROUND(BC95+BC96+BC111+SUM(BC114:BC116),2)</f>
        <v>0</v>
      </c>
      <c r="BD94" s="65">
        <f>ROUND(BD95+BD96+BD111+SUM(BD114:BD116),2)</f>
        <v>0</v>
      </c>
      <c r="BE94" s="65">
        <f>ROUND(BE95+BE96+BE111+SUM(BE114:BE116),2)</f>
        <v>0</v>
      </c>
      <c r="BF94" s="65">
        <f>ROUND(BF95+BF96+BF111+SUM(BF114:BF116),2)</f>
        <v>0</v>
      </c>
      <c r="BG94" s="67">
        <f>ROUND(BG95+BG96+BG111+SUM(BG114:BG116),2)</f>
        <v>0</v>
      </c>
      <c r="BV94" s="68" t="s">
        <v>74</v>
      </c>
      <c r="BW94" s="68" t="s">
        <v>75</v>
      </c>
      <c r="BX94" s="69" t="s">
        <v>76</v>
      </c>
      <c r="BY94" s="68" t="s">
        <v>77</v>
      </c>
      <c r="BZ94" s="68" t="s">
        <v>4</v>
      </c>
      <c r="CA94" s="68" t="s">
        <v>78</v>
      </c>
      <c r="CO94" s="68" t="s">
        <v>1</v>
      </c>
    </row>
    <row r="95" spans="1:94" s="195" customFormat="1" ht="24.75" customHeight="1">
      <c r="A95" s="208" t="s">
        <v>79</v>
      </c>
      <c r="B95" s="196"/>
      <c r="C95" s="197"/>
      <c r="D95" s="271" t="s">
        <v>80</v>
      </c>
      <c r="E95" s="271"/>
      <c r="F95" s="271"/>
      <c r="G95" s="271"/>
      <c r="H95" s="271"/>
      <c r="I95" s="197"/>
      <c r="J95" s="271" t="s">
        <v>81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78">
        <f>'SO 01-03 - Dílny - Kerami...'!J30</f>
        <v>0</v>
      </c>
      <c r="AH95" s="273"/>
      <c r="AI95" s="273"/>
      <c r="AJ95" s="273"/>
      <c r="AK95" s="273"/>
      <c r="AL95" s="273"/>
      <c r="AM95" s="273"/>
      <c r="AN95" s="278">
        <f t="shared" si="0"/>
        <v>0</v>
      </c>
      <c r="AO95" s="273"/>
      <c r="AP95" s="273"/>
      <c r="AQ95" s="198" t="s">
        <v>82</v>
      </c>
      <c r="AR95" s="224">
        <f>AG95-AT95</f>
        <v>0</v>
      </c>
      <c r="AS95" s="241"/>
      <c r="AT95" s="225">
        <f>'SO 01-03 - Dílny - Kerami...'!J232</f>
        <v>0</v>
      </c>
      <c r="AU95" s="238">
        <f>'SO 01-03 - Dílny - Kerami...'!J175+'SO 01-03 - Dílny - Kerami...'!J177+'SO 01-03 - Dílny - Kerami...'!J179+'SO 01-03 - Dílny - Kerami...'!J181+'SO 01-03 - Dílny - Kerami...'!J182+'SO 01-03 - Dílny - Kerami...'!J183+'SO 01-03 - Dílny - Kerami...'!J184+'SO 01-03 - Dílny - Kerami...'!J186+'SO 01-03 - Dílny - Kerami...'!J188+'SO 01-03 - Dílny - Kerami...'!J206+'SO 01-03 - Dílny - Kerami...'!J208+'SO 01-03 - Dílny - Kerami...'!J209+'SO 01-03 - Dílny - Kerami...'!J214+'SO 01-03 - Dílny - Kerami...'!J215+'SO 01-03 - Dílny - Kerami...'!J216+'SO 01-03 - Dílny - Kerami...'!J217+'SO 01-03 - Dílny - Kerami...'!J218+'SO 01-03 - Dílny - Kerami...'!J219+'SO 01-03 - Dílny - Kerami...'!J220+'SO 01-03 - Dílny - Kerami...'!J222+'SO 01-03 - Dílny - Kerami...'!J223+'SO 01-03 - Dílny - Kerami...'!J225+'SO 01-03 - Dílny - Kerami...'!J233+'SO 01-03 - Dílny - Kerami...'!J239+'SO 01-03 - Dílny - Kerami...'!J244+'SO 01-03 - Dílny - Kerami...'!J249+'SO 01-03 - Dílny - Kerami...'!J250+'SO 01-03 - Dílny - Kerami...'!J251+'SO 01-03 - Dílny - Kerami...'!J252+'SO 01-03 - Dílny - Kerami...'!J253+'SO 01-03 - Dílny - Kerami...'!J255+'SO 01-03 - Dílny - Kerami...'!J258+'SO 01-03 - Dílny - Kerami...'!J259+'SO 01-03 - Dílny - Kerami...'!J261+'SO 01-03 - Dílny - Kerami...'!J263+'SO 01-03 - Dílny - Kerami...'!J265+'SO 01-03 - Dílny - Kerami...'!J267+'SO 01-03 - Dílny - Kerami...'!J269+'SO 01-03 - Dílny - Kerami...'!J290+'SO 01-03 - Dílny - Kerami...'!J301+'SO 01-03 - Dílny - Kerami...'!J303+'SO 01-03 - Dílny - Kerami...'!J315+'SO 01-03 - Dílny - Kerami...'!J316+'SO 01-03 - Dílny - Kerami...'!J357+'SO 01-03 - Dílny - Kerami...'!J358+'SO 01-03 - Dílny - Kerami...'!J359+'SO 01-03 - Dílny - Kerami...'!J360+'SO 01-03 - Dílny - Kerami...'!J361+'SO 01-03 - Dílny - Kerami...'!J362+'SO 01-03 - Dílny - Kerami...'!J363+'SO 01-03 - Dílny - Kerami...'!J364+'SO 01-03 - Dílny - Kerami...'!J365+'SO 01-03 - Dílny - Kerami...'!J370+'SO 01-03 - Dílny - Kerami...'!J371+'SO 01-03 - Dílny - Kerami...'!J374+'SO 01-03 - Dílny - Kerami...'!J375+'SO 01-03 - Dílny - Kerami...'!J377+'SO 01-03 - Dílny - Kerami...'!J379+'SO 01-03 - Dílny - Kerami...'!J380+'SO 01-03 - Dílny - Kerami...'!J381+'SO 01-03 - Dílny - Kerami...'!J382+'SO 01-03 - Dílny - Kerami...'!J386+'SO 01-03 - Dílny - Kerami...'!J387+'SO 01-03 - Dílny - Kerami...'!J388+'SO 01-03 - Dílny - Kerami...'!J389+'SO 01-03 - Dílny - Kerami...'!J394+'SO 01-03 - Dílny - Kerami...'!J396+'SO 01-03 - Dílny - Kerami...'!J397+'SO 01-03 - Dílny - Kerami...'!J399+'SO 01-03 - Dílny - Kerami...'!J401+'SO 01-03 - Dílny - Kerami...'!J408+'SO 01-03 - Dílny - Kerami...'!J415+'SO 01-03 - Dílny - Kerami...'!J421+'SO 01-03 - Dílny - Kerami...'!J422+'SO 01-03 - Dílny - Kerami...'!J424</f>
        <v>0</v>
      </c>
      <c r="AV95" s="207">
        <v>0</v>
      </c>
      <c r="AW95" s="207">
        <f t="shared" si="2"/>
        <v>0</v>
      </c>
      <c r="AX95" s="207">
        <f>'SO 01-03 - Dílny - Kerami...'!Q136</f>
        <v>3638.4614380000003</v>
      </c>
      <c r="AY95" s="207">
        <f>'SO 01-03 - Dílny - Kerami...'!J33</f>
        <v>0</v>
      </c>
      <c r="AZ95" s="207">
        <f>'SO 01-03 - Dílny - Kerami...'!J34</f>
        <v>0</v>
      </c>
      <c r="BA95" s="206">
        <f>'SO 01-03 - Dílny - Kerami...'!J35</f>
        <v>0</v>
      </c>
      <c r="BB95" s="206">
        <f>'SO 01-03 - Dílny - Kerami...'!J36</f>
        <v>0</v>
      </c>
      <c r="BC95" s="206">
        <f>'SO 01-03 - Dílny - Kerami...'!F33</f>
        <v>0</v>
      </c>
      <c r="BD95" s="206">
        <f>'SO 01-03 - Dílny - Kerami...'!F34</f>
        <v>0</v>
      </c>
      <c r="BE95" s="206">
        <f>'SO 01-03 - Dílny - Kerami...'!F35</f>
        <v>0</v>
      </c>
      <c r="BF95" s="206">
        <f>'SO 01-03 - Dílny - Kerami...'!F36</f>
        <v>0</v>
      </c>
      <c r="BG95" s="206">
        <f>'SO 01-03 - Dílny - Kerami...'!F37</f>
        <v>0</v>
      </c>
      <c r="BH95" s="239" t="s">
        <v>4037</v>
      </c>
      <c r="BW95" s="202" t="s">
        <v>83</v>
      </c>
      <c r="BY95" s="202" t="s">
        <v>77</v>
      </c>
      <c r="BZ95" s="202" t="s">
        <v>84</v>
      </c>
      <c r="CA95" s="202" t="s">
        <v>4</v>
      </c>
      <c r="CO95" s="202" t="s">
        <v>1</v>
      </c>
      <c r="CP95" s="202" t="s">
        <v>85</v>
      </c>
    </row>
    <row r="96" spans="1:94" s="195" customFormat="1" ht="16.5" customHeight="1">
      <c r="B96" s="196"/>
      <c r="C96" s="197"/>
      <c r="D96" s="271" t="s">
        <v>86</v>
      </c>
      <c r="E96" s="271"/>
      <c r="F96" s="271"/>
      <c r="G96" s="271"/>
      <c r="H96" s="271"/>
      <c r="I96" s="197"/>
      <c r="J96" s="271" t="s">
        <v>87</v>
      </c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72">
        <f>ROUND(AG97+SUM(AG98:AG100)+SUM(AG105:AG107)+AG110,2)</f>
        <v>0</v>
      </c>
      <c r="AH96" s="273"/>
      <c r="AI96" s="273"/>
      <c r="AJ96" s="273"/>
      <c r="AK96" s="273"/>
      <c r="AL96" s="273"/>
      <c r="AM96" s="273"/>
      <c r="AN96" s="272">
        <f t="shared" si="0"/>
        <v>0</v>
      </c>
      <c r="AO96" s="273"/>
      <c r="AP96" s="273"/>
      <c r="AQ96" s="198" t="s">
        <v>82</v>
      </c>
      <c r="AR96" s="226"/>
      <c r="AS96" s="198"/>
      <c r="AT96" s="227"/>
      <c r="AU96" s="235"/>
      <c r="AV96" s="199">
        <f>ROUND(AV97+SUM(AV98:AV100)+SUM(AV105:AV107)+AV110,2)</f>
        <v>0</v>
      </c>
      <c r="AW96" s="199">
        <f t="shared" si="2"/>
        <v>0</v>
      </c>
      <c r="AX96" s="200">
        <f>ROUND(AX97+SUM(AX98:AX100)+SUM(AX105:AX107)+AX110,5)</f>
        <v>16662.439729999998</v>
      </c>
      <c r="AY96" s="199">
        <f>ROUND(BC96*L29,2)</f>
        <v>0</v>
      </c>
      <c r="AZ96" s="199">
        <f>ROUND(BD96*L30,2)</f>
        <v>0</v>
      </c>
      <c r="BA96" s="199">
        <f>ROUND(BE96*L29,2)</f>
        <v>0</v>
      </c>
      <c r="BB96" s="199">
        <f>ROUND(BF96*L30,2)</f>
        <v>0</v>
      </c>
      <c r="BC96" s="199">
        <f>ROUND(BC97+SUM(BC98:BC100)+SUM(BC105:BC107)+BC110,2)</f>
        <v>0</v>
      </c>
      <c r="BD96" s="199">
        <f>ROUND(BD97+SUM(BD98:BD100)+SUM(BD105:BD107)+BD110,2)</f>
        <v>0</v>
      </c>
      <c r="BE96" s="199">
        <f>ROUND(BE97+SUM(BE98:BE100)+SUM(BE105:BE107)+BE110,2)</f>
        <v>0</v>
      </c>
      <c r="BF96" s="199">
        <f>ROUND(BF97+SUM(BF98:BF100)+SUM(BF105:BF107)+BF110,2)</f>
        <v>0</v>
      </c>
      <c r="BG96" s="201">
        <f>ROUND(BG97+SUM(BG98:BG100)+SUM(BG105:BG107)+BG110,2)</f>
        <v>0</v>
      </c>
      <c r="BV96" s="202" t="s">
        <v>74</v>
      </c>
      <c r="BW96" s="202" t="s">
        <v>83</v>
      </c>
      <c r="BY96" s="202" t="s">
        <v>77</v>
      </c>
      <c r="BZ96" s="202" t="s">
        <v>88</v>
      </c>
      <c r="CA96" s="202" t="s">
        <v>4</v>
      </c>
      <c r="CO96" s="202" t="s">
        <v>1</v>
      </c>
      <c r="CP96" s="202" t="s">
        <v>85</v>
      </c>
    </row>
    <row r="97" spans="1:94" s="3" customFormat="1" ht="16.5" customHeight="1">
      <c r="A97" s="70" t="s">
        <v>79</v>
      </c>
      <c r="B97" s="44"/>
      <c r="C97" s="9"/>
      <c r="D97" s="9"/>
      <c r="E97" s="274" t="s">
        <v>86</v>
      </c>
      <c r="F97" s="274"/>
      <c r="G97" s="274"/>
      <c r="H97" s="274"/>
      <c r="I97" s="274"/>
      <c r="J97" s="9"/>
      <c r="K97" s="274" t="s">
        <v>87</v>
      </c>
      <c r="L97" s="274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  <c r="AF97" s="274"/>
      <c r="AG97" s="275">
        <f>'SO 04 - Dílny - Strojní a...'!J30</f>
        <v>0</v>
      </c>
      <c r="AH97" s="276"/>
      <c r="AI97" s="276"/>
      <c r="AJ97" s="276"/>
      <c r="AK97" s="276"/>
      <c r="AL97" s="276"/>
      <c r="AM97" s="276"/>
      <c r="AN97" s="275">
        <f t="shared" si="0"/>
        <v>0</v>
      </c>
      <c r="AO97" s="276"/>
      <c r="AP97" s="276"/>
      <c r="AQ97" s="80" t="s">
        <v>89</v>
      </c>
      <c r="AR97" s="228">
        <f>AG97-AT97</f>
        <v>0</v>
      </c>
      <c r="AS97" s="80"/>
      <c r="AT97" s="229">
        <f>SUM('SO 04 - Dílny - Strojní a...'!J329:J371)</f>
        <v>0</v>
      </c>
      <c r="AU97" s="238">
        <f>'SO 04 - Dílny - Strojní a...'!J376+'SO 04 - Dílny - Strojní a...'!J378+'SO 04 - Dílny - Strojní a...'!J380+'SO 04 - Dílny - Strojní a...'!J382+'SO 04 - Dílny - Strojní a...'!J384+'SO 04 - Dílny - Strojní a...'!J386+'SO 04 - Dílny - Strojní a...'!J388+'SO 04 - Dílny - Strojní a...'!J390+'SO 04 - Dílny - Strojní a...'!J392+'SO 04 - Dílny - Strojní a...'!J394+'SO 04 - Dílny - Strojní a...'!J396+'SO 04 - Dílny - Strojní a...'!J548+'SO 04 - Dílny - Strojní a...'!J557+'SO 04 - Dílny - Strojní a...'!J558+'SO 04 - Dílny - Strojní a...'!J559</f>
        <v>0</v>
      </c>
      <c r="AV97" s="82">
        <v>0</v>
      </c>
      <c r="AW97" s="82">
        <f t="shared" si="2"/>
        <v>0</v>
      </c>
      <c r="AX97" s="83">
        <f>'SO 04 - Dílny - Strojní a...'!P140</f>
        <v>11594.599352000001</v>
      </c>
      <c r="AY97" s="82">
        <f>'SO 04 - Dílny - Strojní a...'!J33</f>
        <v>0</v>
      </c>
      <c r="AZ97" s="82">
        <f>'SO 04 - Dílny - Strojní a...'!J34</f>
        <v>0</v>
      </c>
      <c r="BA97" s="82">
        <f>'SO 04 - Dílny - Strojní a...'!J35</f>
        <v>0</v>
      </c>
      <c r="BB97" s="82">
        <f>'SO 04 - Dílny - Strojní a...'!J36</f>
        <v>0</v>
      </c>
      <c r="BC97" s="82">
        <f>'SO 04 - Dílny - Strojní a...'!F33</f>
        <v>0</v>
      </c>
      <c r="BD97" s="82">
        <f>'SO 04 - Dílny - Strojní a...'!F34</f>
        <v>0</v>
      </c>
      <c r="BE97" s="82">
        <f>'SO 04 - Dílny - Strojní a...'!F35</f>
        <v>0</v>
      </c>
      <c r="BF97" s="82">
        <f>'SO 04 - Dílny - Strojní a...'!F36</f>
        <v>0</v>
      </c>
      <c r="BG97" s="84">
        <f>'SO 04 - Dílny - Strojní a...'!F37</f>
        <v>0</v>
      </c>
      <c r="BW97" s="23" t="s">
        <v>85</v>
      </c>
      <c r="BX97" s="23" t="s">
        <v>90</v>
      </c>
      <c r="BY97" s="23" t="s">
        <v>77</v>
      </c>
      <c r="BZ97" s="23" t="s">
        <v>88</v>
      </c>
      <c r="CA97" s="23" t="s">
        <v>4</v>
      </c>
      <c r="CO97" s="23" t="s">
        <v>1</v>
      </c>
      <c r="CP97" s="23" t="s">
        <v>85</v>
      </c>
    </row>
    <row r="98" spans="1:94" s="3" customFormat="1" ht="16.5" customHeight="1">
      <c r="A98" s="70" t="s">
        <v>79</v>
      </c>
      <c r="B98" s="44"/>
      <c r="C98" s="9"/>
      <c r="D98" s="9"/>
      <c r="E98" s="274" t="s">
        <v>91</v>
      </c>
      <c r="F98" s="274"/>
      <c r="G98" s="274"/>
      <c r="H98" s="274"/>
      <c r="I98" s="274"/>
      <c r="J98" s="9"/>
      <c r="K98" s="274" t="s">
        <v>92</v>
      </c>
      <c r="L98" s="274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274"/>
      <c r="AF98" s="274"/>
      <c r="AG98" s="275">
        <f>'04.1 - Technologie briket...'!J32</f>
        <v>0</v>
      </c>
      <c r="AH98" s="276"/>
      <c r="AI98" s="276"/>
      <c r="AJ98" s="276"/>
      <c r="AK98" s="276"/>
      <c r="AL98" s="276"/>
      <c r="AM98" s="276"/>
      <c r="AN98" s="275">
        <f t="shared" si="0"/>
        <v>0</v>
      </c>
      <c r="AO98" s="276"/>
      <c r="AP98" s="276"/>
      <c r="AQ98" s="80" t="s">
        <v>89</v>
      </c>
      <c r="AR98" s="228">
        <f>AG98</f>
        <v>0</v>
      </c>
      <c r="AS98" s="80"/>
      <c r="AT98" s="230"/>
      <c r="AU98" s="238"/>
      <c r="AV98" s="82">
        <v>0</v>
      </c>
      <c r="AW98" s="82">
        <f t="shared" si="2"/>
        <v>0</v>
      </c>
      <c r="AX98" s="83">
        <f>'04.1 - Technologie briket...'!P125</f>
        <v>0</v>
      </c>
      <c r="AY98" s="82">
        <f>'04.1 - Technologie briket...'!J35</f>
        <v>0</v>
      </c>
      <c r="AZ98" s="82">
        <f>'04.1 - Technologie briket...'!J36</f>
        <v>0</v>
      </c>
      <c r="BA98" s="82">
        <f>'04.1 - Technologie briket...'!J37</f>
        <v>0</v>
      </c>
      <c r="BB98" s="82">
        <f>'04.1 - Technologie briket...'!J38</f>
        <v>0</v>
      </c>
      <c r="BC98" s="82">
        <f>'04.1 - Technologie briket...'!F35</f>
        <v>0</v>
      </c>
      <c r="BD98" s="82">
        <f>'04.1 - Technologie briket...'!F36</f>
        <v>0</v>
      </c>
      <c r="BE98" s="82">
        <f>'04.1 - Technologie briket...'!F37</f>
        <v>0</v>
      </c>
      <c r="BF98" s="82">
        <f>'04.1 - Technologie briket...'!F38</f>
        <v>0</v>
      </c>
      <c r="BG98" s="84">
        <f>'04.1 - Technologie briket...'!F39</f>
        <v>0</v>
      </c>
      <c r="BW98" s="23" t="s">
        <v>85</v>
      </c>
      <c r="BY98" s="23" t="s">
        <v>77</v>
      </c>
      <c r="BZ98" s="23" t="s">
        <v>93</v>
      </c>
      <c r="CA98" s="23" t="s">
        <v>88</v>
      </c>
      <c r="CO98" s="23" t="s">
        <v>1</v>
      </c>
    </row>
    <row r="99" spans="1:94" s="3" customFormat="1" ht="16.5" customHeight="1">
      <c r="A99" s="70" t="s">
        <v>79</v>
      </c>
      <c r="B99" s="44"/>
      <c r="C99" s="9"/>
      <c r="D99" s="9"/>
      <c r="E99" s="274" t="s">
        <v>94</v>
      </c>
      <c r="F99" s="274"/>
      <c r="G99" s="274"/>
      <c r="H99" s="274"/>
      <c r="I99" s="274"/>
      <c r="J99" s="9"/>
      <c r="K99" s="274" t="s">
        <v>95</v>
      </c>
      <c r="L99" s="274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4"/>
      <c r="AD99" s="274"/>
      <c r="AE99" s="274"/>
      <c r="AF99" s="274"/>
      <c r="AG99" s="275">
        <f>'04.2 - Hromosvody'!J32</f>
        <v>0</v>
      </c>
      <c r="AH99" s="276"/>
      <c r="AI99" s="276"/>
      <c r="AJ99" s="276"/>
      <c r="AK99" s="276"/>
      <c r="AL99" s="276"/>
      <c r="AM99" s="276"/>
      <c r="AN99" s="275">
        <f t="shared" si="0"/>
        <v>0</v>
      </c>
      <c r="AO99" s="276"/>
      <c r="AP99" s="276"/>
      <c r="AQ99" s="80" t="s">
        <v>89</v>
      </c>
      <c r="AR99" s="228">
        <f>AG99</f>
        <v>0</v>
      </c>
      <c r="AS99" s="80"/>
      <c r="AT99" s="230"/>
      <c r="AU99" s="238"/>
      <c r="AV99" s="82">
        <v>0</v>
      </c>
      <c r="AW99" s="82">
        <f t="shared" si="2"/>
        <v>0</v>
      </c>
      <c r="AX99" s="83">
        <f>'04.2 - Hromosvody'!P126</f>
        <v>733.56760000000008</v>
      </c>
      <c r="AY99" s="82">
        <f>'04.2 - Hromosvody'!J35</f>
        <v>0</v>
      </c>
      <c r="AZ99" s="82">
        <f>'04.2 - Hromosvody'!J36</f>
        <v>0</v>
      </c>
      <c r="BA99" s="82">
        <f>'04.2 - Hromosvody'!J37</f>
        <v>0</v>
      </c>
      <c r="BB99" s="82">
        <f>'04.2 - Hromosvody'!J38</f>
        <v>0</v>
      </c>
      <c r="BC99" s="82">
        <f>'04.2 - Hromosvody'!F35</f>
        <v>0</v>
      </c>
      <c r="BD99" s="82">
        <f>'04.2 - Hromosvody'!F36</f>
        <v>0</v>
      </c>
      <c r="BE99" s="82">
        <f>'04.2 - Hromosvody'!F37</f>
        <v>0</v>
      </c>
      <c r="BF99" s="82">
        <f>'04.2 - Hromosvody'!F38</f>
        <v>0</v>
      </c>
      <c r="BG99" s="84">
        <f>'04.2 - Hromosvody'!F39</f>
        <v>0</v>
      </c>
      <c r="BW99" s="23" t="s">
        <v>85</v>
      </c>
      <c r="BY99" s="23" t="s">
        <v>77</v>
      </c>
      <c r="BZ99" s="23" t="s">
        <v>96</v>
      </c>
      <c r="CA99" s="23" t="s">
        <v>88</v>
      </c>
      <c r="CO99" s="23" t="s">
        <v>1</v>
      </c>
    </row>
    <row r="100" spans="1:94" s="3" customFormat="1" ht="16.5" customHeight="1">
      <c r="B100" s="44"/>
      <c r="C100" s="9"/>
      <c r="D100" s="9"/>
      <c r="E100" s="274" t="s">
        <v>97</v>
      </c>
      <c r="F100" s="274"/>
      <c r="G100" s="274"/>
      <c r="H100" s="274"/>
      <c r="I100" s="274"/>
      <c r="J100" s="9"/>
      <c r="K100" s="274" t="s">
        <v>98</v>
      </c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  <c r="AF100" s="274"/>
      <c r="AG100" s="279">
        <f>ROUND(SUM(AG101:AG104),2)</f>
        <v>0</v>
      </c>
      <c r="AH100" s="276"/>
      <c r="AI100" s="276"/>
      <c r="AJ100" s="276"/>
      <c r="AK100" s="276"/>
      <c r="AL100" s="276"/>
      <c r="AM100" s="276"/>
      <c r="AN100" s="279">
        <f t="shared" si="0"/>
        <v>0</v>
      </c>
      <c r="AO100" s="276"/>
      <c r="AP100" s="276"/>
      <c r="AQ100" s="80" t="s">
        <v>89</v>
      </c>
      <c r="AR100" s="228"/>
      <c r="AS100" s="80"/>
      <c r="AT100" s="230"/>
      <c r="AU100" s="238"/>
      <c r="AV100" s="82">
        <f>ROUND(SUM(AV101:AV104),2)</f>
        <v>0</v>
      </c>
      <c r="AW100" s="82">
        <f t="shared" si="2"/>
        <v>0</v>
      </c>
      <c r="AX100" s="83">
        <f>ROUND(SUM(AX101:AX104),5)</f>
        <v>1219.366</v>
      </c>
      <c r="AY100" s="82">
        <f>ROUND(BC100*L29,2)</f>
        <v>0</v>
      </c>
      <c r="AZ100" s="82">
        <f>ROUND(BD100*L30,2)</f>
        <v>0</v>
      </c>
      <c r="BA100" s="82">
        <f>ROUND(BE100*L29,2)</f>
        <v>0</v>
      </c>
      <c r="BB100" s="82">
        <f>ROUND(BF100*L30,2)</f>
        <v>0</v>
      </c>
      <c r="BC100" s="82">
        <f>ROUND(SUM(BC101:BC104),2)</f>
        <v>0</v>
      </c>
      <c r="BD100" s="82">
        <f>ROUND(SUM(BD101:BD104),2)</f>
        <v>0</v>
      </c>
      <c r="BE100" s="82">
        <f>ROUND(SUM(BE101:BE104),2)</f>
        <v>0</v>
      </c>
      <c r="BF100" s="82">
        <f>ROUND(SUM(BF101:BF104),2)</f>
        <v>0</v>
      </c>
      <c r="BG100" s="84">
        <f>ROUND(SUM(BG101:BG104),2)</f>
        <v>0</v>
      </c>
      <c r="BV100" s="23" t="s">
        <v>74</v>
      </c>
      <c r="BW100" s="23" t="s">
        <v>85</v>
      </c>
      <c r="BY100" s="23" t="s">
        <v>77</v>
      </c>
      <c r="BZ100" s="23" t="s">
        <v>99</v>
      </c>
      <c r="CA100" s="23" t="s">
        <v>88</v>
      </c>
      <c r="CO100" s="23" t="s">
        <v>1</v>
      </c>
    </row>
    <row r="101" spans="1:94" s="3" customFormat="1" ht="16.5" customHeight="1">
      <c r="A101" s="70" t="s">
        <v>79</v>
      </c>
      <c r="B101" s="44"/>
      <c r="C101" s="9"/>
      <c r="D101" s="9"/>
      <c r="E101" s="9"/>
      <c r="F101" s="274" t="s">
        <v>97</v>
      </c>
      <c r="G101" s="274"/>
      <c r="H101" s="274"/>
      <c r="I101" s="274"/>
      <c r="J101" s="274"/>
      <c r="K101" s="9"/>
      <c r="L101" s="274" t="s">
        <v>98</v>
      </c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  <c r="AA101" s="274"/>
      <c r="AB101" s="274"/>
      <c r="AC101" s="274"/>
      <c r="AD101" s="274"/>
      <c r="AE101" s="274"/>
      <c r="AF101" s="274"/>
      <c r="AG101" s="275">
        <f>'04.3 - Elektro'!J32</f>
        <v>0</v>
      </c>
      <c r="AH101" s="276"/>
      <c r="AI101" s="276"/>
      <c r="AJ101" s="276"/>
      <c r="AK101" s="276"/>
      <c r="AL101" s="276"/>
      <c r="AM101" s="276"/>
      <c r="AN101" s="275">
        <f t="shared" si="0"/>
        <v>0</v>
      </c>
      <c r="AO101" s="276"/>
      <c r="AP101" s="276"/>
      <c r="AQ101" s="80" t="s">
        <v>89</v>
      </c>
      <c r="AR101" s="228">
        <f>AG101-AT101</f>
        <v>0</v>
      </c>
      <c r="AS101" s="80"/>
      <c r="AT101" s="229">
        <f>'04.3 - Elektro'!J243</f>
        <v>0</v>
      </c>
      <c r="AU101" s="238">
        <f>'04.3 - Elektro'!J256+'04.3 - Elektro'!J242+'04.3 - Elektro'!J241+'04.3 - Elektro'!J240+'04.3 - Elektro'!J239+'04.3 - Elektro'!J238+'04.3 - Elektro'!J237+'04.3 - Elektro'!J236</f>
        <v>0</v>
      </c>
      <c r="AV101" s="82">
        <v>0</v>
      </c>
      <c r="AW101" s="82">
        <f t="shared" si="2"/>
        <v>0</v>
      </c>
      <c r="AX101" s="83">
        <f>'04.3 - Elektro'!P129</f>
        <v>1219.3660000000002</v>
      </c>
      <c r="AY101" s="82">
        <f>'04.3 - Elektro'!J35</f>
        <v>0</v>
      </c>
      <c r="AZ101" s="82">
        <f>'04.3 - Elektro'!J36</f>
        <v>0</v>
      </c>
      <c r="BA101" s="82">
        <f>'04.3 - Elektro'!J37</f>
        <v>0</v>
      </c>
      <c r="BB101" s="82">
        <f>'04.3 - Elektro'!J38</f>
        <v>0</v>
      </c>
      <c r="BC101" s="82">
        <f>'04.3 - Elektro'!F35</f>
        <v>0</v>
      </c>
      <c r="BD101" s="82">
        <f>'04.3 - Elektro'!F36</f>
        <v>0</v>
      </c>
      <c r="BE101" s="82">
        <f>'04.3 - Elektro'!F37</f>
        <v>0</v>
      </c>
      <c r="BF101" s="82">
        <f>'04.3 - Elektro'!F38</f>
        <v>0</v>
      </c>
      <c r="BG101" s="84">
        <f>'04.3 - Elektro'!F39</f>
        <v>0</v>
      </c>
      <c r="BW101" s="23" t="s">
        <v>100</v>
      </c>
      <c r="BX101" s="23" t="s">
        <v>90</v>
      </c>
      <c r="BY101" s="23" t="s">
        <v>77</v>
      </c>
      <c r="BZ101" s="23" t="s">
        <v>99</v>
      </c>
      <c r="CA101" s="23" t="s">
        <v>88</v>
      </c>
      <c r="CO101" s="23" t="s">
        <v>1</v>
      </c>
    </row>
    <row r="102" spans="1:94" s="3" customFormat="1" ht="16.5" customHeight="1">
      <c r="A102" s="70" t="s">
        <v>79</v>
      </c>
      <c r="B102" s="44"/>
      <c r="C102" s="9"/>
      <c r="D102" s="9"/>
      <c r="E102" s="9"/>
      <c r="F102" s="274" t="s">
        <v>101</v>
      </c>
      <c r="G102" s="274"/>
      <c r="H102" s="274"/>
      <c r="I102" s="274"/>
      <c r="J102" s="274"/>
      <c r="K102" s="9"/>
      <c r="L102" s="274" t="s">
        <v>102</v>
      </c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274"/>
      <c r="Z102" s="274"/>
      <c r="AA102" s="274"/>
      <c r="AB102" s="274"/>
      <c r="AC102" s="274"/>
      <c r="AD102" s="274"/>
      <c r="AE102" s="274"/>
      <c r="AF102" s="274"/>
      <c r="AG102" s="275">
        <f>'04.31 - Strukturovaná kab...'!J34</f>
        <v>0</v>
      </c>
      <c r="AH102" s="276"/>
      <c r="AI102" s="276"/>
      <c r="AJ102" s="276"/>
      <c r="AK102" s="276"/>
      <c r="AL102" s="276"/>
      <c r="AM102" s="276"/>
      <c r="AN102" s="275">
        <f t="shared" si="0"/>
        <v>0</v>
      </c>
      <c r="AO102" s="276"/>
      <c r="AP102" s="276"/>
      <c r="AQ102" s="80" t="s">
        <v>89</v>
      </c>
      <c r="AR102" s="228">
        <f>'04.31 - Strukturovaná kab...'!J156+'04.31 - Strukturovaná kab...'!J128</f>
        <v>0</v>
      </c>
      <c r="AS102" s="80"/>
      <c r="AT102" s="229">
        <f>'04.31 - Strukturovaná kab...'!J182</f>
        <v>0</v>
      </c>
      <c r="AU102" s="238"/>
      <c r="AV102" s="82">
        <v>0</v>
      </c>
      <c r="AW102" s="82">
        <f t="shared" si="2"/>
        <v>0</v>
      </c>
      <c r="AX102" s="83">
        <f>'04.31 - Strukturovaná kab...'!P127</f>
        <v>0</v>
      </c>
      <c r="AY102" s="82">
        <f>'04.31 - Strukturovaná kab...'!J37</f>
        <v>0</v>
      </c>
      <c r="AZ102" s="82">
        <f>'04.31 - Strukturovaná kab...'!J38</f>
        <v>0</v>
      </c>
      <c r="BA102" s="82">
        <f>'04.31 - Strukturovaná kab...'!J39</f>
        <v>0</v>
      </c>
      <c r="BB102" s="82">
        <f>'04.31 - Strukturovaná kab...'!J40</f>
        <v>0</v>
      </c>
      <c r="BC102" s="82">
        <f>'04.31 - Strukturovaná kab...'!F37</f>
        <v>0</v>
      </c>
      <c r="BD102" s="82">
        <f>'04.31 - Strukturovaná kab...'!F38</f>
        <v>0</v>
      </c>
      <c r="BE102" s="82">
        <f>'04.31 - Strukturovaná kab...'!F39</f>
        <v>0</v>
      </c>
      <c r="BF102" s="82">
        <f>'04.31 - Strukturovaná kab...'!F40</f>
        <v>0</v>
      </c>
      <c r="BG102" s="84">
        <f>'04.31 - Strukturovaná kab...'!F41</f>
        <v>0</v>
      </c>
      <c r="BW102" s="23" t="s">
        <v>100</v>
      </c>
      <c r="BY102" s="23" t="s">
        <v>77</v>
      </c>
      <c r="BZ102" s="23" t="s">
        <v>103</v>
      </c>
      <c r="CA102" s="23" t="s">
        <v>99</v>
      </c>
      <c r="CO102" s="23" t="s">
        <v>1</v>
      </c>
    </row>
    <row r="103" spans="1:94" s="3" customFormat="1" ht="16.5" customHeight="1">
      <c r="A103" s="70" t="s">
        <v>79</v>
      </c>
      <c r="B103" s="44"/>
      <c r="C103" s="9"/>
      <c r="D103" s="9"/>
      <c r="E103" s="9"/>
      <c r="F103" s="274" t="s">
        <v>104</v>
      </c>
      <c r="G103" s="274"/>
      <c r="H103" s="274"/>
      <c r="I103" s="274"/>
      <c r="J103" s="274"/>
      <c r="K103" s="9"/>
      <c r="L103" s="274" t="s">
        <v>105</v>
      </c>
      <c r="M103" s="274"/>
      <c r="N103" s="274"/>
      <c r="O103" s="274"/>
      <c r="P103" s="274"/>
      <c r="Q103" s="274"/>
      <c r="R103" s="274"/>
      <c r="S103" s="274"/>
      <c r="T103" s="274"/>
      <c r="U103" s="274"/>
      <c r="V103" s="274"/>
      <c r="W103" s="274"/>
      <c r="X103" s="274"/>
      <c r="Y103" s="274"/>
      <c r="Z103" s="274"/>
      <c r="AA103" s="274"/>
      <c r="AB103" s="274"/>
      <c r="AC103" s="274"/>
      <c r="AD103" s="274"/>
      <c r="AE103" s="274"/>
      <c r="AF103" s="274"/>
      <c r="AG103" s="275">
        <f>'04.32 - Jednotný čas'!J34</f>
        <v>0</v>
      </c>
      <c r="AH103" s="276"/>
      <c r="AI103" s="276"/>
      <c r="AJ103" s="276"/>
      <c r="AK103" s="276"/>
      <c r="AL103" s="276"/>
      <c r="AM103" s="276"/>
      <c r="AN103" s="275">
        <f t="shared" si="0"/>
        <v>0</v>
      </c>
      <c r="AO103" s="276"/>
      <c r="AP103" s="276"/>
      <c r="AQ103" s="80" t="s">
        <v>89</v>
      </c>
      <c r="AR103" s="228">
        <f>'04.32 - Jednotný čas'!J129+'04.32 - Jednotný čas'!J130+'04.32 - Jednotný čas'!J131+'04.32 - Jednotný čas'!J132+'04.32 - Jednotný čas'!J133+'04.32 - Jednotný čas'!J134+'04.32 - Jednotný čas'!J135</f>
        <v>0</v>
      </c>
      <c r="AS103" s="80"/>
      <c r="AT103" s="229">
        <f>'04.32 - Jednotný čas'!J136+'04.32 - Jednotný čas'!J137+'04.32 - Jednotný čas'!J138+'04.32 - Jednotný čas'!J139+'04.32 - Jednotný čas'!J140</f>
        <v>0</v>
      </c>
      <c r="AU103" s="238"/>
      <c r="AV103" s="82">
        <v>0</v>
      </c>
      <c r="AW103" s="82">
        <f t="shared" si="2"/>
        <v>0</v>
      </c>
      <c r="AX103" s="83">
        <f>'04.32 - Jednotný čas'!P126</f>
        <v>0</v>
      </c>
      <c r="AY103" s="82">
        <f>'04.32 - Jednotný čas'!J37</f>
        <v>0</v>
      </c>
      <c r="AZ103" s="82">
        <f>'04.32 - Jednotný čas'!J38</f>
        <v>0</v>
      </c>
      <c r="BA103" s="82">
        <f>'04.32 - Jednotný čas'!J39</f>
        <v>0</v>
      </c>
      <c r="BB103" s="82">
        <f>'04.32 - Jednotný čas'!J40</f>
        <v>0</v>
      </c>
      <c r="BC103" s="82">
        <f>'04.32 - Jednotný čas'!F37</f>
        <v>0</v>
      </c>
      <c r="BD103" s="82">
        <f>'04.32 - Jednotný čas'!F38</f>
        <v>0</v>
      </c>
      <c r="BE103" s="82">
        <f>'04.32 - Jednotný čas'!F39</f>
        <v>0</v>
      </c>
      <c r="BF103" s="82">
        <f>'04.32 - Jednotný čas'!F40</f>
        <v>0</v>
      </c>
      <c r="BG103" s="84">
        <f>'04.32 - Jednotný čas'!F41</f>
        <v>0</v>
      </c>
      <c r="BW103" s="23" t="s">
        <v>100</v>
      </c>
      <c r="BY103" s="23" t="s">
        <v>77</v>
      </c>
      <c r="BZ103" s="23" t="s">
        <v>106</v>
      </c>
      <c r="CA103" s="23" t="s">
        <v>99</v>
      </c>
      <c r="CO103" s="23" t="s">
        <v>1</v>
      </c>
    </row>
    <row r="104" spans="1:94" s="3" customFormat="1" ht="16.5" customHeight="1">
      <c r="A104" s="70" t="s">
        <v>79</v>
      </c>
      <c r="B104" s="44"/>
      <c r="C104" s="9"/>
      <c r="D104" s="9"/>
      <c r="E104" s="9"/>
      <c r="F104" s="274" t="s">
        <v>107</v>
      </c>
      <c r="G104" s="274"/>
      <c r="H104" s="274"/>
      <c r="I104" s="274"/>
      <c r="J104" s="274"/>
      <c r="K104" s="9"/>
      <c r="L104" s="274" t="s">
        <v>108</v>
      </c>
      <c r="M104" s="274"/>
      <c r="N104" s="274"/>
      <c r="O104" s="274"/>
      <c r="P104" s="274"/>
      <c r="Q104" s="274"/>
      <c r="R104" s="274"/>
      <c r="S104" s="274"/>
      <c r="T104" s="274"/>
      <c r="U104" s="274"/>
      <c r="V104" s="274"/>
      <c r="W104" s="274"/>
      <c r="X104" s="274"/>
      <c r="Y104" s="274"/>
      <c r="Z104" s="274"/>
      <c r="AA104" s="274"/>
      <c r="AB104" s="274"/>
      <c r="AC104" s="274"/>
      <c r="AD104" s="274"/>
      <c r="AE104" s="274"/>
      <c r="AF104" s="274"/>
      <c r="AG104" s="275">
        <f>'04.33 - Poplachový zabezp...'!J34</f>
        <v>0</v>
      </c>
      <c r="AH104" s="276"/>
      <c r="AI104" s="276"/>
      <c r="AJ104" s="276"/>
      <c r="AK104" s="276"/>
      <c r="AL104" s="276"/>
      <c r="AM104" s="276"/>
      <c r="AN104" s="275">
        <f t="shared" si="0"/>
        <v>0</v>
      </c>
      <c r="AO104" s="276"/>
      <c r="AP104" s="276"/>
      <c r="AQ104" s="80" t="s">
        <v>89</v>
      </c>
      <c r="AR104" s="228"/>
      <c r="AS104" s="80"/>
      <c r="AT104" s="229">
        <f>'04.33 - Poplachový zabezp...'!J127</f>
        <v>0</v>
      </c>
      <c r="AU104" s="238"/>
      <c r="AV104" s="82">
        <v>0</v>
      </c>
      <c r="AW104" s="82">
        <f t="shared" si="2"/>
        <v>0</v>
      </c>
      <c r="AX104" s="83">
        <f>'04.33 - Poplachový zabezp...'!P127</f>
        <v>0</v>
      </c>
      <c r="AY104" s="82">
        <f>'04.33 - Poplachový zabezp...'!J37</f>
        <v>0</v>
      </c>
      <c r="AZ104" s="82">
        <f>'04.33 - Poplachový zabezp...'!J38</f>
        <v>0</v>
      </c>
      <c r="BA104" s="82">
        <f>'04.33 - Poplachový zabezp...'!J39</f>
        <v>0</v>
      </c>
      <c r="BB104" s="82">
        <f>'04.33 - Poplachový zabezp...'!J40</f>
        <v>0</v>
      </c>
      <c r="BC104" s="82">
        <f>'04.33 - Poplachový zabezp...'!F37</f>
        <v>0</v>
      </c>
      <c r="BD104" s="82">
        <f>'04.33 - Poplachový zabezp...'!F38</f>
        <v>0</v>
      </c>
      <c r="BE104" s="82">
        <f>'04.33 - Poplachový zabezp...'!F39</f>
        <v>0</v>
      </c>
      <c r="BF104" s="82">
        <f>'04.33 - Poplachový zabezp...'!F40</f>
        <v>0</v>
      </c>
      <c r="BG104" s="84">
        <f>'04.33 - Poplachový zabezp...'!F41</f>
        <v>0</v>
      </c>
      <c r="BW104" s="23" t="s">
        <v>100</v>
      </c>
      <c r="BY104" s="23" t="s">
        <v>77</v>
      </c>
      <c r="BZ104" s="23" t="s">
        <v>109</v>
      </c>
      <c r="CA104" s="23" t="s">
        <v>99</v>
      </c>
      <c r="CO104" s="23" t="s">
        <v>1</v>
      </c>
    </row>
    <row r="105" spans="1:94" s="3" customFormat="1" ht="16.5" customHeight="1">
      <c r="A105" s="70" t="s">
        <v>79</v>
      </c>
      <c r="B105" s="44"/>
      <c r="C105" s="9"/>
      <c r="D105" s="9"/>
      <c r="E105" s="274" t="s">
        <v>110</v>
      </c>
      <c r="F105" s="274"/>
      <c r="G105" s="274"/>
      <c r="H105" s="274"/>
      <c r="I105" s="274"/>
      <c r="J105" s="9"/>
      <c r="K105" s="274" t="s">
        <v>111</v>
      </c>
      <c r="L105" s="274"/>
      <c r="M105" s="274"/>
      <c r="N105" s="274"/>
      <c r="O105" s="274"/>
      <c r="P105" s="274"/>
      <c r="Q105" s="274"/>
      <c r="R105" s="274"/>
      <c r="S105" s="274"/>
      <c r="T105" s="274"/>
      <c r="U105" s="274"/>
      <c r="V105" s="274"/>
      <c r="W105" s="274"/>
      <c r="X105" s="274"/>
      <c r="Y105" s="274"/>
      <c r="Z105" s="274"/>
      <c r="AA105" s="274"/>
      <c r="AB105" s="274"/>
      <c r="AC105" s="274"/>
      <c r="AD105" s="274"/>
      <c r="AE105" s="274"/>
      <c r="AF105" s="274"/>
      <c r="AG105" s="275">
        <f>'04.4 - Technologické plyny'!J32</f>
        <v>0</v>
      </c>
      <c r="AH105" s="276"/>
      <c r="AI105" s="276"/>
      <c r="AJ105" s="276"/>
      <c r="AK105" s="276"/>
      <c r="AL105" s="276"/>
      <c r="AM105" s="276"/>
      <c r="AN105" s="275">
        <f t="shared" si="0"/>
        <v>0</v>
      </c>
      <c r="AO105" s="276"/>
      <c r="AP105" s="276"/>
      <c r="AQ105" s="80" t="s">
        <v>89</v>
      </c>
      <c r="AR105" s="228">
        <f>AG105</f>
        <v>0</v>
      </c>
      <c r="AS105" s="80"/>
      <c r="AT105" s="229"/>
      <c r="AU105" s="238"/>
      <c r="AV105" s="82">
        <v>0</v>
      </c>
      <c r="AW105" s="82">
        <f t="shared" si="2"/>
        <v>0</v>
      </c>
      <c r="AX105" s="83">
        <f>'04.4 - Technologické plyny'!P124</f>
        <v>0</v>
      </c>
      <c r="AY105" s="82">
        <f>'04.4 - Technologické plyny'!J35</f>
        <v>0</v>
      </c>
      <c r="AZ105" s="82">
        <f>'04.4 - Technologické plyny'!J36</f>
        <v>0</v>
      </c>
      <c r="BA105" s="82">
        <f>'04.4 - Technologické plyny'!J37</f>
        <v>0</v>
      </c>
      <c r="BB105" s="82">
        <f>'04.4 - Technologické plyny'!J38</f>
        <v>0</v>
      </c>
      <c r="BC105" s="82">
        <f>'04.4 - Technologické plyny'!F35</f>
        <v>0</v>
      </c>
      <c r="BD105" s="82">
        <f>'04.4 - Technologické plyny'!F36</f>
        <v>0</v>
      </c>
      <c r="BE105" s="82">
        <f>'04.4 - Technologické plyny'!F37</f>
        <v>0</v>
      </c>
      <c r="BF105" s="82">
        <f>'04.4 - Technologické plyny'!F38</f>
        <v>0</v>
      </c>
      <c r="BG105" s="84">
        <f>'04.4 - Technologické plyny'!F39</f>
        <v>0</v>
      </c>
      <c r="BW105" s="23" t="s">
        <v>85</v>
      </c>
      <c r="BY105" s="23" t="s">
        <v>77</v>
      </c>
      <c r="BZ105" s="23" t="s">
        <v>112</v>
      </c>
      <c r="CA105" s="23" t="s">
        <v>88</v>
      </c>
      <c r="CO105" s="23" t="s">
        <v>1</v>
      </c>
    </row>
    <row r="106" spans="1:94" s="3" customFormat="1" ht="16.5" customHeight="1">
      <c r="A106" s="70" t="s">
        <v>79</v>
      </c>
      <c r="B106" s="44"/>
      <c r="C106" s="9"/>
      <c r="D106" s="9"/>
      <c r="E106" s="274" t="s">
        <v>113</v>
      </c>
      <c r="F106" s="274"/>
      <c r="G106" s="274"/>
      <c r="H106" s="274"/>
      <c r="I106" s="274"/>
      <c r="J106" s="9"/>
      <c r="K106" s="274" t="s">
        <v>114</v>
      </c>
      <c r="L106" s="274"/>
      <c r="M106" s="274"/>
      <c r="N106" s="274"/>
      <c r="O106" s="274"/>
      <c r="P106" s="274"/>
      <c r="Q106" s="274"/>
      <c r="R106" s="274"/>
      <c r="S106" s="274"/>
      <c r="T106" s="274"/>
      <c r="U106" s="274"/>
      <c r="V106" s="274"/>
      <c r="W106" s="274"/>
      <c r="X106" s="274"/>
      <c r="Y106" s="274"/>
      <c r="Z106" s="274"/>
      <c r="AA106" s="274"/>
      <c r="AB106" s="274"/>
      <c r="AC106" s="274"/>
      <c r="AD106" s="274"/>
      <c r="AE106" s="274"/>
      <c r="AF106" s="274"/>
      <c r="AG106" s="275">
        <f>'04.5 - Zdravotně technicé...'!J32</f>
        <v>0</v>
      </c>
      <c r="AH106" s="276"/>
      <c r="AI106" s="276"/>
      <c r="AJ106" s="276"/>
      <c r="AK106" s="276"/>
      <c r="AL106" s="276"/>
      <c r="AM106" s="276"/>
      <c r="AN106" s="275">
        <f t="shared" si="0"/>
        <v>0</v>
      </c>
      <c r="AO106" s="276"/>
      <c r="AP106" s="276"/>
      <c r="AQ106" s="80" t="s">
        <v>89</v>
      </c>
      <c r="AR106" s="228">
        <f>AG106</f>
        <v>0</v>
      </c>
      <c r="AS106" s="80"/>
      <c r="AT106" s="229"/>
      <c r="AU106" s="238"/>
      <c r="AV106" s="82">
        <v>0</v>
      </c>
      <c r="AW106" s="82">
        <f t="shared" si="2"/>
        <v>0</v>
      </c>
      <c r="AX106" s="83">
        <f>'04.5 - Zdravotně technicé...'!P133</f>
        <v>1976.0204510000003</v>
      </c>
      <c r="AY106" s="82">
        <f>'04.5 - Zdravotně technicé...'!J35</f>
        <v>0</v>
      </c>
      <c r="AZ106" s="82">
        <f>'04.5 - Zdravotně technicé...'!J36</f>
        <v>0</v>
      </c>
      <c r="BA106" s="82">
        <f>'04.5 - Zdravotně technicé...'!J37</f>
        <v>0</v>
      </c>
      <c r="BB106" s="82">
        <f>'04.5 - Zdravotně technicé...'!J38</f>
        <v>0</v>
      </c>
      <c r="BC106" s="82">
        <f>'04.5 - Zdravotně technicé...'!F35</f>
        <v>0</v>
      </c>
      <c r="BD106" s="82">
        <f>'04.5 - Zdravotně technicé...'!F36</f>
        <v>0</v>
      </c>
      <c r="BE106" s="82">
        <f>'04.5 - Zdravotně technicé...'!F37</f>
        <v>0</v>
      </c>
      <c r="BF106" s="82">
        <f>'04.5 - Zdravotně technicé...'!F38</f>
        <v>0</v>
      </c>
      <c r="BG106" s="84">
        <f>'04.5 - Zdravotně technicé...'!F39</f>
        <v>0</v>
      </c>
      <c r="BW106" s="23" t="s">
        <v>85</v>
      </c>
      <c r="BY106" s="23" t="s">
        <v>77</v>
      </c>
      <c r="BZ106" s="23" t="s">
        <v>115</v>
      </c>
      <c r="CA106" s="23" t="s">
        <v>88</v>
      </c>
      <c r="CO106" s="23" t="s">
        <v>1</v>
      </c>
    </row>
    <row r="107" spans="1:94" s="3" customFormat="1" ht="16.5" customHeight="1">
      <c r="B107" s="44"/>
      <c r="C107" s="9"/>
      <c r="D107" s="9"/>
      <c r="E107" s="274" t="s">
        <v>116</v>
      </c>
      <c r="F107" s="274"/>
      <c r="G107" s="274"/>
      <c r="H107" s="274"/>
      <c r="I107" s="274"/>
      <c r="J107" s="9"/>
      <c r="K107" s="274" t="s">
        <v>117</v>
      </c>
      <c r="L107" s="274"/>
      <c r="M107" s="274"/>
      <c r="N107" s="274"/>
      <c r="O107" s="274"/>
      <c r="P107" s="274"/>
      <c r="Q107" s="274"/>
      <c r="R107" s="274"/>
      <c r="S107" s="274"/>
      <c r="T107" s="274"/>
      <c r="U107" s="274"/>
      <c r="V107" s="274"/>
      <c r="W107" s="274"/>
      <c r="X107" s="274"/>
      <c r="Y107" s="274"/>
      <c r="Z107" s="274"/>
      <c r="AA107" s="274"/>
      <c r="AB107" s="274"/>
      <c r="AC107" s="274"/>
      <c r="AD107" s="274"/>
      <c r="AE107" s="274"/>
      <c r="AF107" s="274"/>
      <c r="AG107" s="279">
        <f>ROUND(SUM(AG108:AG109),2)</f>
        <v>0</v>
      </c>
      <c r="AH107" s="276"/>
      <c r="AI107" s="276"/>
      <c r="AJ107" s="276"/>
      <c r="AK107" s="276"/>
      <c r="AL107" s="276"/>
      <c r="AM107" s="276"/>
      <c r="AN107" s="279">
        <f t="shared" si="0"/>
        <v>0</v>
      </c>
      <c r="AO107" s="276"/>
      <c r="AP107" s="276"/>
      <c r="AQ107" s="80" t="s">
        <v>89</v>
      </c>
      <c r="AR107" s="228"/>
      <c r="AS107" s="80"/>
      <c r="AT107" s="229"/>
      <c r="AU107" s="238"/>
      <c r="AV107" s="82">
        <f>ROUND(SUM(AV108:AV109),2)</f>
        <v>0</v>
      </c>
      <c r="AW107" s="82">
        <f t="shared" si="2"/>
        <v>0</v>
      </c>
      <c r="AX107" s="83">
        <f>ROUND(SUM(AX108:AX109),5)</f>
        <v>1138.88633</v>
      </c>
      <c r="AY107" s="82">
        <f>ROUND(BC107*L29,2)</f>
        <v>0</v>
      </c>
      <c r="AZ107" s="82">
        <f>ROUND(BD107*L30,2)</f>
        <v>0</v>
      </c>
      <c r="BA107" s="82">
        <f>ROUND(BE107*L29,2)</f>
        <v>0</v>
      </c>
      <c r="BB107" s="82">
        <f>ROUND(BF107*L30,2)</f>
        <v>0</v>
      </c>
      <c r="BC107" s="82">
        <f>ROUND(SUM(BC108:BC109),2)</f>
        <v>0</v>
      </c>
      <c r="BD107" s="82">
        <f>ROUND(SUM(BD108:BD109),2)</f>
        <v>0</v>
      </c>
      <c r="BE107" s="82">
        <f>ROUND(SUM(BE108:BE109),2)</f>
        <v>0</v>
      </c>
      <c r="BF107" s="82">
        <f>ROUND(SUM(BF108:BF109),2)</f>
        <v>0</v>
      </c>
      <c r="BG107" s="84">
        <f>ROUND(SUM(BG108:BG109),2)</f>
        <v>0</v>
      </c>
      <c r="BV107" s="23" t="s">
        <v>74</v>
      </c>
      <c r="BW107" s="23" t="s">
        <v>85</v>
      </c>
      <c r="BX107" s="23" t="s">
        <v>76</v>
      </c>
      <c r="BY107" s="23" t="s">
        <v>77</v>
      </c>
      <c r="BZ107" s="23" t="s">
        <v>118</v>
      </c>
      <c r="CA107" s="23" t="s">
        <v>88</v>
      </c>
      <c r="CO107" s="23" t="s">
        <v>1</v>
      </c>
    </row>
    <row r="108" spans="1:94" s="3" customFormat="1" ht="16.5" customHeight="1">
      <c r="A108" s="70" t="s">
        <v>79</v>
      </c>
      <c r="B108" s="44"/>
      <c r="C108" s="9"/>
      <c r="D108" s="9"/>
      <c r="E108" s="9"/>
      <c r="F108" s="274" t="s">
        <v>119</v>
      </c>
      <c r="G108" s="274"/>
      <c r="H108" s="274"/>
      <c r="I108" s="274"/>
      <c r="J108" s="274"/>
      <c r="K108" s="9"/>
      <c r="L108" s="274" t="s">
        <v>120</v>
      </c>
      <c r="M108" s="274"/>
      <c r="N108" s="274"/>
      <c r="O108" s="274"/>
      <c r="P108" s="274"/>
      <c r="Q108" s="274"/>
      <c r="R108" s="274"/>
      <c r="S108" s="274"/>
      <c r="T108" s="274"/>
      <c r="U108" s="274"/>
      <c r="V108" s="274"/>
      <c r="W108" s="274"/>
      <c r="X108" s="274"/>
      <c r="Y108" s="274"/>
      <c r="Z108" s="274"/>
      <c r="AA108" s="274"/>
      <c r="AB108" s="274"/>
      <c r="AC108" s="274"/>
      <c r="AD108" s="274"/>
      <c r="AE108" s="274"/>
      <c r="AF108" s="274"/>
      <c r="AG108" s="275">
        <f>'04.61 - Zařízení pro vytá...'!J34</f>
        <v>0</v>
      </c>
      <c r="AH108" s="276"/>
      <c r="AI108" s="276"/>
      <c r="AJ108" s="276"/>
      <c r="AK108" s="276"/>
      <c r="AL108" s="276"/>
      <c r="AM108" s="276"/>
      <c r="AN108" s="275">
        <f t="shared" si="0"/>
        <v>0</v>
      </c>
      <c r="AO108" s="276"/>
      <c r="AP108" s="276"/>
      <c r="AQ108" s="80" t="s">
        <v>89</v>
      </c>
      <c r="AR108" s="228">
        <f>AG108</f>
        <v>0</v>
      </c>
      <c r="AS108" s="80"/>
      <c r="AT108" s="230"/>
      <c r="AU108" s="238">
        <f>AG108</f>
        <v>0</v>
      </c>
      <c r="AV108" s="82">
        <v>0</v>
      </c>
      <c r="AW108" s="82">
        <f t="shared" si="2"/>
        <v>0</v>
      </c>
      <c r="AX108" s="83">
        <f>'04.61 - Zařízení pro vytá...'!P132</f>
        <v>905.13585499999999</v>
      </c>
      <c r="AY108" s="82">
        <f>'04.61 - Zařízení pro vytá...'!J37</f>
        <v>0</v>
      </c>
      <c r="AZ108" s="82">
        <f>'04.61 - Zařízení pro vytá...'!J38</f>
        <v>0</v>
      </c>
      <c r="BA108" s="82">
        <f>'04.61 - Zařízení pro vytá...'!J39</f>
        <v>0</v>
      </c>
      <c r="BB108" s="82">
        <f>'04.61 - Zařízení pro vytá...'!J40</f>
        <v>0</v>
      </c>
      <c r="BC108" s="82">
        <f>'04.61 - Zařízení pro vytá...'!F37</f>
        <v>0</v>
      </c>
      <c r="BD108" s="82">
        <f>'04.61 - Zařízení pro vytá...'!F38</f>
        <v>0</v>
      </c>
      <c r="BE108" s="82">
        <f>'04.61 - Zařízení pro vytá...'!F39</f>
        <v>0</v>
      </c>
      <c r="BF108" s="82">
        <f>'04.61 - Zařízení pro vytá...'!F40</f>
        <v>0</v>
      </c>
      <c r="BG108" s="84">
        <f>'04.61 - Zařízení pro vytá...'!F41</f>
        <v>0</v>
      </c>
      <c r="BW108" s="23" t="s">
        <v>100</v>
      </c>
      <c r="BY108" s="23" t="s">
        <v>77</v>
      </c>
      <c r="BZ108" s="23" t="s">
        <v>121</v>
      </c>
      <c r="CA108" s="23" t="s">
        <v>118</v>
      </c>
      <c r="CO108" s="23" t="s">
        <v>1</v>
      </c>
    </row>
    <row r="109" spans="1:94" s="3" customFormat="1" ht="16.5" customHeight="1">
      <c r="A109" s="70" t="s">
        <v>79</v>
      </c>
      <c r="B109" s="44"/>
      <c r="C109" s="9"/>
      <c r="D109" s="9"/>
      <c r="E109" s="9"/>
      <c r="F109" s="274" t="s">
        <v>122</v>
      </c>
      <c r="G109" s="274"/>
      <c r="H109" s="274"/>
      <c r="I109" s="274"/>
      <c r="J109" s="274"/>
      <c r="K109" s="9"/>
      <c r="L109" s="274" t="s">
        <v>123</v>
      </c>
      <c r="M109" s="274"/>
      <c r="N109" s="274"/>
      <c r="O109" s="274"/>
      <c r="P109" s="274"/>
      <c r="Q109" s="274"/>
      <c r="R109" s="274"/>
      <c r="S109" s="274"/>
      <c r="T109" s="274"/>
      <c r="U109" s="274"/>
      <c r="V109" s="274"/>
      <c r="W109" s="274"/>
      <c r="X109" s="274"/>
      <c r="Y109" s="274"/>
      <c r="Z109" s="274"/>
      <c r="AA109" s="274"/>
      <c r="AB109" s="274"/>
      <c r="AC109" s="274"/>
      <c r="AD109" s="274"/>
      <c r="AE109" s="274"/>
      <c r="AF109" s="274"/>
      <c r="AG109" s="275">
        <f>'04.62 - Plynová zařízení'!J34</f>
        <v>0</v>
      </c>
      <c r="AH109" s="276"/>
      <c r="AI109" s="276"/>
      <c r="AJ109" s="276"/>
      <c r="AK109" s="276"/>
      <c r="AL109" s="276"/>
      <c r="AM109" s="276"/>
      <c r="AN109" s="275">
        <f t="shared" si="0"/>
        <v>0</v>
      </c>
      <c r="AO109" s="276"/>
      <c r="AP109" s="276"/>
      <c r="AQ109" s="80" t="s">
        <v>89</v>
      </c>
      <c r="AR109" s="228"/>
      <c r="AS109" s="80"/>
      <c r="AT109" s="229">
        <f>SUM('04.62 - Plynová zařízení'!J131:J164,'04.62 - Plynová zařízení'!J166:J174,'04.62 - Plynová zařízení'!J176:J178)</f>
        <v>0</v>
      </c>
      <c r="AU109" s="238">
        <f>AG109</f>
        <v>0</v>
      </c>
      <c r="AV109" s="82">
        <v>0</v>
      </c>
      <c r="AW109" s="82">
        <f t="shared" si="2"/>
        <v>0</v>
      </c>
      <c r="AX109" s="83">
        <f>'04.62 - Plynová zařízení'!P128</f>
        <v>233.750472</v>
      </c>
      <c r="AY109" s="82">
        <f>'04.62 - Plynová zařízení'!J37</f>
        <v>0</v>
      </c>
      <c r="AZ109" s="82">
        <f>'04.62 - Plynová zařízení'!J38</f>
        <v>0</v>
      </c>
      <c r="BA109" s="82">
        <f>'04.62 - Plynová zařízení'!J39</f>
        <v>0</v>
      </c>
      <c r="BB109" s="82">
        <f>'04.62 - Plynová zařízení'!J40</f>
        <v>0</v>
      </c>
      <c r="BC109" s="82">
        <f>'04.62 - Plynová zařízení'!F37</f>
        <v>0</v>
      </c>
      <c r="BD109" s="82">
        <f>'04.62 - Plynová zařízení'!F38</f>
        <v>0</v>
      </c>
      <c r="BE109" s="82">
        <f>'04.62 - Plynová zařízení'!F39</f>
        <v>0</v>
      </c>
      <c r="BF109" s="82">
        <f>'04.62 - Plynová zařízení'!F40</f>
        <v>0</v>
      </c>
      <c r="BG109" s="84">
        <f>'04.62 - Plynová zařízení'!F41</f>
        <v>0</v>
      </c>
      <c r="BW109" s="23" t="s">
        <v>100</v>
      </c>
      <c r="BY109" s="23" t="s">
        <v>77</v>
      </c>
      <c r="BZ109" s="23" t="s">
        <v>124</v>
      </c>
      <c r="CA109" s="23" t="s">
        <v>118</v>
      </c>
      <c r="CO109" s="23" t="s">
        <v>1</v>
      </c>
    </row>
    <row r="110" spans="1:94" s="3" customFormat="1" ht="16.5" customHeight="1">
      <c r="A110" s="70" t="s">
        <v>79</v>
      </c>
      <c r="B110" s="44"/>
      <c r="C110" s="9"/>
      <c r="D110" s="9"/>
      <c r="E110" s="274" t="s">
        <v>125</v>
      </c>
      <c r="F110" s="274"/>
      <c r="G110" s="274"/>
      <c r="H110" s="274"/>
      <c r="I110" s="274"/>
      <c r="J110" s="9"/>
      <c r="K110" s="274" t="s">
        <v>126</v>
      </c>
      <c r="L110" s="274"/>
      <c r="M110" s="274"/>
      <c r="N110" s="274"/>
      <c r="O110" s="274"/>
      <c r="P110" s="274"/>
      <c r="Q110" s="274"/>
      <c r="R110" s="274"/>
      <c r="S110" s="274"/>
      <c r="T110" s="274"/>
      <c r="U110" s="274"/>
      <c r="V110" s="274"/>
      <c r="W110" s="274"/>
      <c r="X110" s="274"/>
      <c r="Y110" s="274"/>
      <c r="Z110" s="274"/>
      <c r="AA110" s="274"/>
      <c r="AB110" s="274"/>
      <c r="AC110" s="274"/>
      <c r="AD110" s="274"/>
      <c r="AE110" s="274"/>
      <c r="AF110" s="274"/>
      <c r="AG110" s="275">
        <f>'04.7 - VZT'!J32</f>
        <v>0</v>
      </c>
      <c r="AH110" s="276"/>
      <c r="AI110" s="276"/>
      <c r="AJ110" s="276"/>
      <c r="AK110" s="276"/>
      <c r="AL110" s="276"/>
      <c r="AM110" s="276"/>
      <c r="AN110" s="275">
        <f t="shared" si="0"/>
        <v>0</v>
      </c>
      <c r="AO110" s="276"/>
      <c r="AP110" s="276"/>
      <c r="AQ110" s="80" t="s">
        <v>89</v>
      </c>
      <c r="AR110" s="228">
        <f>AG110</f>
        <v>0</v>
      </c>
      <c r="AS110" s="80"/>
      <c r="AT110" s="230"/>
      <c r="AU110" s="238"/>
      <c r="AV110" s="82">
        <v>0</v>
      </c>
      <c r="AW110" s="82">
        <f t="shared" si="2"/>
        <v>0</v>
      </c>
      <c r="AX110" s="83">
        <f>'04.7 - VZT'!P123</f>
        <v>0</v>
      </c>
      <c r="AY110" s="82">
        <f>'04.7 - VZT'!J35</f>
        <v>0</v>
      </c>
      <c r="AZ110" s="82">
        <f>'04.7 - VZT'!J36</f>
        <v>0</v>
      </c>
      <c r="BA110" s="82">
        <f>'04.7 - VZT'!J37</f>
        <v>0</v>
      </c>
      <c r="BB110" s="82">
        <f>'04.7 - VZT'!J38</f>
        <v>0</v>
      </c>
      <c r="BC110" s="82">
        <f>'04.7 - VZT'!F35</f>
        <v>0</v>
      </c>
      <c r="BD110" s="82">
        <f>'04.7 - VZT'!F36</f>
        <v>0</v>
      </c>
      <c r="BE110" s="82">
        <f>'04.7 - VZT'!F37</f>
        <v>0</v>
      </c>
      <c r="BF110" s="82">
        <f>'04.7 - VZT'!F38</f>
        <v>0</v>
      </c>
      <c r="BG110" s="84">
        <f>'04.7 - VZT'!F39</f>
        <v>0</v>
      </c>
      <c r="BW110" s="23" t="s">
        <v>85</v>
      </c>
      <c r="BY110" s="23" t="s">
        <v>77</v>
      </c>
      <c r="BZ110" s="23" t="s">
        <v>127</v>
      </c>
      <c r="CA110" s="23" t="s">
        <v>88</v>
      </c>
      <c r="CO110" s="23" t="s">
        <v>1</v>
      </c>
    </row>
    <row r="111" spans="1:94" s="195" customFormat="1" ht="16.5" customHeight="1">
      <c r="B111" s="196"/>
      <c r="C111" s="197"/>
      <c r="D111" s="271" t="s">
        <v>128</v>
      </c>
      <c r="E111" s="271"/>
      <c r="F111" s="271"/>
      <c r="G111" s="271"/>
      <c r="H111" s="271"/>
      <c r="I111" s="197"/>
      <c r="J111" s="271" t="s">
        <v>129</v>
      </c>
      <c r="K111" s="271"/>
      <c r="L111" s="271"/>
      <c r="M111" s="271"/>
      <c r="N111" s="271"/>
      <c r="O111" s="271"/>
      <c r="P111" s="271"/>
      <c r="Q111" s="271"/>
      <c r="R111" s="271"/>
      <c r="S111" s="271"/>
      <c r="T111" s="271"/>
      <c r="U111" s="271"/>
      <c r="V111" s="271"/>
      <c r="W111" s="271"/>
      <c r="X111" s="271"/>
      <c r="Y111" s="271"/>
      <c r="Z111" s="271"/>
      <c r="AA111" s="271"/>
      <c r="AB111" s="271"/>
      <c r="AC111" s="271"/>
      <c r="AD111" s="271"/>
      <c r="AE111" s="271"/>
      <c r="AF111" s="271"/>
      <c r="AG111" s="272">
        <f>ROUND(SUM(AG112:AG113),2)</f>
        <v>0</v>
      </c>
      <c r="AH111" s="273"/>
      <c r="AI111" s="273"/>
      <c r="AJ111" s="273"/>
      <c r="AK111" s="273"/>
      <c r="AL111" s="273"/>
      <c r="AM111" s="273"/>
      <c r="AN111" s="272">
        <f t="shared" si="0"/>
        <v>0</v>
      </c>
      <c r="AO111" s="273"/>
      <c r="AP111" s="273"/>
      <c r="AQ111" s="198" t="s">
        <v>82</v>
      </c>
      <c r="AR111" s="226"/>
      <c r="AS111" s="198"/>
      <c r="AT111" s="231"/>
      <c r="AU111" s="238"/>
      <c r="AV111" s="199">
        <f>ROUND(SUM(AV112:AV113),2)</f>
        <v>0</v>
      </c>
      <c r="AW111" s="199">
        <f t="shared" si="2"/>
        <v>0</v>
      </c>
      <c r="AX111" s="200">
        <f>ROUND(SUM(AX112:AX113),5)</f>
        <v>2294.35295</v>
      </c>
      <c r="AY111" s="199">
        <f>ROUND(BC111*L29,2)</f>
        <v>0</v>
      </c>
      <c r="AZ111" s="199">
        <f>ROUND(BD111*L30,2)</f>
        <v>0</v>
      </c>
      <c r="BA111" s="199">
        <f>ROUND(BE111*L29,2)</f>
        <v>0</v>
      </c>
      <c r="BB111" s="199">
        <f>ROUND(BF111*L30,2)</f>
        <v>0</v>
      </c>
      <c r="BC111" s="199">
        <f>ROUND(SUM(BC112:BC113),2)</f>
        <v>0</v>
      </c>
      <c r="BD111" s="199">
        <f>ROUND(SUM(BD112:BD113),2)</f>
        <v>0</v>
      </c>
      <c r="BE111" s="199">
        <f>ROUND(SUM(BE112:BE113),2)</f>
        <v>0</v>
      </c>
      <c r="BF111" s="199">
        <f>ROUND(SUM(BF112:BF113),2)</f>
        <v>0</v>
      </c>
      <c r="BG111" s="201">
        <f>ROUND(SUM(BG112:BG113),2)</f>
        <v>0</v>
      </c>
      <c r="BV111" s="202" t="s">
        <v>74</v>
      </c>
      <c r="BW111" s="202" t="s">
        <v>83</v>
      </c>
      <c r="BY111" s="202" t="s">
        <v>77</v>
      </c>
      <c r="BZ111" s="202" t="s">
        <v>130</v>
      </c>
      <c r="CA111" s="202" t="s">
        <v>4</v>
      </c>
      <c r="CO111" s="202" t="s">
        <v>1</v>
      </c>
      <c r="CP111" s="202" t="s">
        <v>85</v>
      </c>
    </row>
    <row r="112" spans="1:94" s="3" customFormat="1" ht="16.5" customHeight="1">
      <c r="A112" s="70" t="s">
        <v>79</v>
      </c>
      <c r="B112" s="44"/>
      <c r="C112" s="9"/>
      <c r="D112" s="9"/>
      <c r="E112" s="274" t="s">
        <v>128</v>
      </c>
      <c r="F112" s="274"/>
      <c r="G112" s="274"/>
      <c r="H112" s="274"/>
      <c r="I112" s="274"/>
      <c r="J112" s="9"/>
      <c r="K112" s="274" t="s">
        <v>129</v>
      </c>
      <c r="L112" s="274"/>
      <c r="M112" s="274"/>
      <c r="N112" s="274"/>
      <c r="O112" s="274"/>
      <c r="P112" s="274"/>
      <c r="Q112" s="274"/>
      <c r="R112" s="274"/>
      <c r="S112" s="274"/>
      <c r="T112" s="274"/>
      <c r="U112" s="274"/>
      <c r="V112" s="274"/>
      <c r="W112" s="274"/>
      <c r="X112" s="274"/>
      <c r="Y112" s="274"/>
      <c r="Z112" s="274"/>
      <c r="AA112" s="274"/>
      <c r="AB112" s="274"/>
      <c r="AC112" s="274"/>
      <c r="AD112" s="274"/>
      <c r="AE112" s="274"/>
      <c r="AF112" s="274"/>
      <c r="AG112" s="275">
        <f>'SO 05 - Sklad řeziva'!J30</f>
        <v>0</v>
      </c>
      <c r="AH112" s="276"/>
      <c r="AI112" s="276"/>
      <c r="AJ112" s="276"/>
      <c r="AK112" s="276"/>
      <c r="AL112" s="276"/>
      <c r="AM112" s="276"/>
      <c r="AN112" s="275">
        <f t="shared" si="0"/>
        <v>0</v>
      </c>
      <c r="AO112" s="276"/>
      <c r="AP112" s="276"/>
      <c r="AQ112" s="80" t="s">
        <v>89</v>
      </c>
      <c r="AR112" s="228">
        <f>AG112</f>
        <v>0</v>
      </c>
      <c r="AT112" s="230"/>
      <c r="AU112" s="238">
        <f>'SO 05 - Sklad řeziva'!J233+'SO 05 - Sklad řeziva'!J235+'SO 05 - Sklad řeziva'!J237+'SO 05 - Sklad řeziva'!J239+'SO 05 - Sklad řeziva'!J241</f>
        <v>0</v>
      </c>
      <c r="AV112" s="82">
        <v>0</v>
      </c>
      <c r="AW112" s="82">
        <f t="shared" si="2"/>
        <v>0</v>
      </c>
      <c r="AX112" s="83">
        <f>'SO 05 - Sklad řeziva'!P131</f>
        <v>2112.1329529999998</v>
      </c>
      <c r="AY112" s="82">
        <f>'SO 05 - Sklad řeziva'!J33</f>
        <v>0</v>
      </c>
      <c r="AZ112" s="82">
        <f>'SO 05 - Sklad řeziva'!J34</f>
        <v>0</v>
      </c>
      <c r="BA112" s="82">
        <f>'SO 05 - Sklad řeziva'!J35</f>
        <v>0</v>
      </c>
      <c r="BB112" s="82">
        <f>'SO 05 - Sklad řeziva'!J36</f>
        <v>0</v>
      </c>
      <c r="BC112" s="82">
        <f>'SO 05 - Sklad řeziva'!F33</f>
        <v>0</v>
      </c>
      <c r="BD112" s="82">
        <f>'SO 05 - Sklad řeziva'!F34</f>
        <v>0</v>
      </c>
      <c r="BE112" s="82">
        <f>'SO 05 - Sklad řeziva'!F35</f>
        <v>0</v>
      </c>
      <c r="BF112" s="82">
        <f>'SO 05 - Sklad řeziva'!F36</f>
        <v>0</v>
      </c>
      <c r="BG112" s="84">
        <f>'SO 05 - Sklad řeziva'!F37</f>
        <v>0</v>
      </c>
      <c r="BW112" s="23" t="s">
        <v>85</v>
      </c>
      <c r="BX112" s="23" t="s">
        <v>90</v>
      </c>
      <c r="BY112" s="23" t="s">
        <v>77</v>
      </c>
      <c r="BZ112" s="23" t="s">
        <v>130</v>
      </c>
      <c r="CA112" s="23" t="s">
        <v>4</v>
      </c>
      <c r="CO112" s="23" t="s">
        <v>1</v>
      </c>
      <c r="CP112" s="23" t="s">
        <v>85</v>
      </c>
    </row>
    <row r="113" spans="1:94" s="3" customFormat="1" ht="16.5" customHeight="1">
      <c r="A113" s="70" t="s">
        <v>79</v>
      </c>
      <c r="B113" s="44"/>
      <c r="C113" s="9"/>
      <c r="D113" s="9"/>
      <c r="E113" s="274" t="s">
        <v>131</v>
      </c>
      <c r="F113" s="274"/>
      <c r="G113" s="274"/>
      <c r="H113" s="274"/>
      <c r="I113" s="274"/>
      <c r="J113" s="9"/>
      <c r="K113" s="274" t="s">
        <v>98</v>
      </c>
      <c r="L113" s="274"/>
      <c r="M113" s="274"/>
      <c r="N113" s="274"/>
      <c r="O113" s="274"/>
      <c r="P113" s="274"/>
      <c r="Q113" s="274"/>
      <c r="R113" s="274"/>
      <c r="S113" s="274"/>
      <c r="T113" s="274"/>
      <c r="U113" s="274"/>
      <c r="V113" s="274"/>
      <c r="W113" s="274"/>
      <c r="X113" s="274"/>
      <c r="Y113" s="274"/>
      <c r="Z113" s="274"/>
      <c r="AA113" s="274"/>
      <c r="AB113" s="274"/>
      <c r="AC113" s="274"/>
      <c r="AD113" s="274"/>
      <c r="AE113" s="274"/>
      <c r="AF113" s="274"/>
      <c r="AG113" s="275">
        <f>'05.1 - Elektro'!J32</f>
        <v>0</v>
      </c>
      <c r="AH113" s="276"/>
      <c r="AI113" s="276"/>
      <c r="AJ113" s="276"/>
      <c r="AK113" s="276"/>
      <c r="AL113" s="276"/>
      <c r="AM113" s="276"/>
      <c r="AN113" s="275">
        <f t="shared" si="0"/>
        <v>0</v>
      </c>
      <c r="AO113" s="276"/>
      <c r="AP113" s="276"/>
      <c r="AQ113" s="80" t="s">
        <v>89</v>
      </c>
      <c r="AR113" s="228">
        <f>AG113-AT113</f>
        <v>0</v>
      </c>
      <c r="AT113" s="229">
        <f>'05.1 - Elektro'!J174</f>
        <v>0</v>
      </c>
      <c r="AU113" s="238">
        <f>'05.1 - Elektro'!J169+'05.1 - Elektro'!J170+'05.1 - Elektro'!J171+'05.1 - Elektro'!J172+'05.1 - Elektro'!J173</f>
        <v>0</v>
      </c>
      <c r="AV113" s="82">
        <v>0</v>
      </c>
      <c r="AW113" s="82">
        <f t="shared" si="2"/>
        <v>0</v>
      </c>
      <c r="AX113" s="83">
        <f>'05.1 - Elektro'!P129</f>
        <v>182.22000000000003</v>
      </c>
      <c r="AY113" s="82">
        <f>'05.1 - Elektro'!J35</f>
        <v>0</v>
      </c>
      <c r="AZ113" s="82">
        <f>'05.1 - Elektro'!J36</f>
        <v>0</v>
      </c>
      <c r="BA113" s="82">
        <f>'05.1 - Elektro'!J37</f>
        <v>0</v>
      </c>
      <c r="BB113" s="82">
        <f>'05.1 - Elektro'!J38</f>
        <v>0</v>
      </c>
      <c r="BC113" s="82">
        <f>'05.1 - Elektro'!F35</f>
        <v>0</v>
      </c>
      <c r="BD113" s="82">
        <f>'05.1 - Elektro'!F36</f>
        <v>0</v>
      </c>
      <c r="BE113" s="82">
        <f>'05.1 - Elektro'!F37</f>
        <v>0</v>
      </c>
      <c r="BF113" s="82">
        <f>'05.1 - Elektro'!F38</f>
        <v>0</v>
      </c>
      <c r="BG113" s="84">
        <f>'05.1 - Elektro'!F39</f>
        <v>0</v>
      </c>
      <c r="BW113" s="23" t="s">
        <v>85</v>
      </c>
      <c r="BY113" s="23" t="s">
        <v>77</v>
      </c>
      <c r="BZ113" s="23" t="s">
        <v>132</v>
      </c>
      <c r="CA113" s="23" t="s">
        <v>130</v>
      </c>
      <c r="CO113" s="23" t="s">
        <v>1</v>
      </c>
    </row>
    <row r="114" spans="1:94" s="195" customFormat="1" ht="24.75" customHeight="1">
      <c r="A114" s="208" t="s">
        <v>79</v>
      </c>
      <c r="B114" s="196"/>
      <c r="C114" s="197"/>
      <c r="D114" s="271" t="s">
        <v>133</v>
      </c>
      <c r="E114" s="271"/>
      <c r="F114" s="271"/>
      <c r="G114" s="271"/>
      <c r="H114" s="271"/>
      <c r="I114" s="197"/>
      <c r="J114" s="271" t="s">
        <v>134</v>
      </c>
      <c r="K114" s="271"/>
      <c r="L114" s="271"/>
      <c r="M114" s="271"/>
      <c r="N114" s="271"/>
      <c r="O114" s="271"/>
      <c r="P114" s="271"/>
      <c r="Q114" s="271"/>
      <c r="R114" s="271"/>
      <c r="S114" s="271"/>
      <c r="T114" s="271"/>
      <c r="U114" s="271"/>
      <c r="V114" s="271"/>
      <c r="W114" s="271"/>
      <c r="X114" s="271"/>
      <c r="Y114" s="271"/>
      <c r="Z114" s="271"/>
      <c r="AA114" s="271"/>
      <c r="AB114" s="271"/>
      <c r="AC114" s="271"/>
      <c r="AD114" s="271"/>
      <c r="AE114" s="271"/>
      <c r="AF114" s="271"/>
      <c r="AG114" s="278">
        <f>'SO 06 - OPLOCENÍ A VJEZDO...'!J30</f>
        <v>0</v>
      </c>
      <c r="AH114" s="273"/>
      <c r="AI114" s="273"/>
      <c r="AJ114" s="273"/>
      <c r="AK114" s="273"/>
      <c r="AL114" s="273"/>
      <c r="AM114" s="273"/>
      <c r="AN114" s="278">
        <f t="shared" si="0"/>
        <v>0</v>
      </c>
      <c r="AO114" s="273"/>
      <c r="AP114" s="273"/>
      <c r="AQ114" s="198" t="s">
        <v>82</v>
      </c>
      <c r="AR114" s="226"/>
      <c r="AS114" s="240"/>
      <c r="AT114" s="229">
        <f>AG114</f>
        <v>0</v>
      </c>
      <c r="AU114" s="238"/>
      <c r="AV114" s="199">
        <v>0</v>
      </c>
      <c r="AW114" s="199">
        <f t="shared" si="2"/>
        <v>0</v>
      </c>
      <c r="AX114" s="200">
        <f>'SO 06 - OPLOCENÍ A VJEZDO...'!P130</f>
        <v>251.319365</v>
      </c>
      <c r="AY114" s="199">
        <f>'SO 06 - OPLOCENÍ A VJEZDO...'!J33</f>
        <v>0</v>
      </c>
      <c r="AZ114" s="199">
        <f>'SO 06 - OPLOCENÍ A VJEZDO...'!J34</f>
        <v>0</v>
      </c>
      <c r="BA114" s="199">
        <f>'SO 06 - OPLOCENÍ A VJEZDO...'!J35</f>
        <v>0</v>
      </c>
      <c r="BB114" s="199">
        <f>'SO 06 - OPLOCENÍ A VJEZDO...'!J36</f>
        <v>0</v>
      </c>
      <c r="BC114" s="199">
        <f>'SO 06 - OPLOCENÍ A VJEZDO...'!F33</f>
        <v>0</v>
      </c>
      <c r="BD114" s="199">
        <f>'SO 06 - OPLOCENÍ A VJEZDO...'!F34</f>
        <v>0</v>
      </c>
      <c r="BE114" s="199">
        <f>'SO 06 - OPLOCENÍ A VJEZDO...'!F35</f>
        <v>0</v>
      </c>
      <c r="BF114" s="199">
        <f>'SO 06 - OPLOCENÍ A VJEZDO...'!F36</f>
        <v>0</v>
      </c>
      <c r="BG114" s="201">
        <f>'SO 06 - OPLOCENÍ A VJEZDO...'!F37</f>
        <v>0</v>
      </c>
      <c r="BW114" s="202" t="s">
        <v>83</v>
      </c>
      <c r="BY114" s="202" t="s">
        <v>77</v>
      </c>
      <c r="BZ114" s="202" t="s">
        <v>135</v>
      </c>
      <c r="CA114" s="202" t="s">
        <v>4</v>
      </c>
      <c r="CO114" s="202" t="s">
        <v>1</v>
      </c>
      <c r="CP114" s="202" t="s">
        <v>85</v>
      </c>
    </row>
    <row r="115" spans="1:94" s="195" customFormat="1" ht="16.5" customHeight="1">
      <c r="A115" s="208" t="s">
        <v>79</v>
      </c>
      <c r="B115" s="196"/>
      <c r="C115" s="197"/>
      <c r="D115" s="271" t="s">
        <v>136</v>
      </c>
      <c r="E115" s="271"/>
      <c r="F115" s="271"/>
      <c r="G115" s="271"/>
      <c r="H115" s="271"/>
      <c r="I115" s="197"/>
      <c r="J115" s="271" t="s">
        <v>137</v>
      </c>
      <c r="K115" s="271"/>
      <c r="L115" s="271"/>
      <c r="M115" s="271"/>
      <c r="N115" s="271"/>
      <c r="O115" s="271"/>
      <c r="P115" s="271"/>
      <c r="Q115" s="271"/>
      <c r="R115" s="271"/>
      <c r="S115" s="271"/>
      <c r="T115" s="271"/>
      <c r="U115" s="271"/>
      <c r="V115" s="271"/>
      <c r="W115" s="271"/>
      <c r="X115" s="271"/>
      <c r="Y115" s="271"/>
      <c r="Z115" s="271"/>
      <c r="AA115" s="271"/>
      <c r="AB115" s="271"/>
      <c r="AC115" s="271"/>
      <c r="AD115" s="271"/>
      <c r="AE115" s="271"/>
      <c r="AF115" s="271"/>
      <c r="AG115" s="278">
        <f>'SO 07 - SKLAD HOŘLAVÝCH K...'!J30</f>
        <v>0</v>
      </c>
      <c r="AH115" s="273"/>
      <c r="AI115" s="273"/>
      <c r="AJ115" s="273"/>
      <c r="AK115" s="273"/>
      <c r="AL115" s="273"/>
      <c r="AM115" s="273"/>
      <c r="AN115" s="278">
        <f t="shared" si="0"/>
        <v>0</v>
      </c>
      <c r="AO115" s="273"/>
      <c r="AP115" s="273"/>
      <c r="AQ115" s="198" t="s">
        <v>82</v>
      </c>
      <c r="AR115" s="228">
        <f>AG115</f>
        <v>0</v>
      </c>
      <c r="AT115" s="229"/>
      <c r="AU115" s="238"/>
      <c r="AV115" s="199">
        <v>0</v>
      </c>
      <c r="AW115" s="199">
        <f t="shared" si="2"/>
        <v>0</v>
      </c>
      <c r="AX115" s="200">
        <f>'SO 07 - SKLAD HOŘLAVÝCH K...'!P122</f>
        <v>11.196510000000002</v>
      </c>
      <c r="AY115" s="199">
        <f>'SO 07 - SKLAD HOŘLAVÝCH K...'!J33</f>
        <v>0</v>
      </c>
      <c r="AZ115" s="199">
        <f>'SO 07 - SKLAD HOŘLAVÝCH K...'!J34</f>
        <v>0</v>
      </c>
      <c r="BA115" s="199">
        <f>'SO 07 - SKLAD HOŘLAVÝCH K...'!J35</f>
        <v>0</v>
      </c>
      <c r="BB115" s="199">
        <f>'SO 07 - SKLAD HOŘLAVÝCH K...'!J36</f>
        <v>0</v>
      </c>
      <c r="BC115" s="199">
        <f>'SO 07 - SKLAD HOŘLAVÝCH K...'!F33</f>
        <v>0</v>
      </c>
      <c r="BD115" s="199">
        <f>'SO 07 - SKLAD HOŘLAVÝCH K...'!F34</f>
        <v>0</v>
      </c>
      <c r="BE115" s="199">
        <f>'SO 07 - SKLAD HOŘLAVÝCH K...'!F35</f>
        <v>0</v>
      </c>
      <c r="BF115" s="199">
        <f>'SO 07 - SKLAD HOŘLAVÝCH K...'!F36</f>
        <v>0</v>
      </c>
      <c r="BG115" s="201">
        <f>'SO 07 - SKLAD HOŘLAVÝCH K...'!F37</f>
        <v>0</v>
      </c>
      <c r="BW115" s="202" t="s">
        <v>83</v>
      </c>
      <c r="BY115" s="202" t="s">
        <v>77</v>
      </c>
      <c r="BZ115" s="202" t="s">
        <v>138</v>
      </c>
      <c r="CA115" s="202" t="s">
        <v>4</v>
      </c>
      <c r="CO115" s="202" t="s">
        <v>1</v>
      </c>
      <c r="CP115" s="202" t="s">
        <v>85</v>
      </c>
    </row>
    <row r="116" spans="1:94" s="195" customFormat="1" ht="16.5" customHeight="1">
      <c r="A116" s="208" t="s">
        <v>79</v>
      </c>
      <c r="B116" s="196"/>
      <c r="C116" s="197"/>
      <c r="D116" s="271" t="s">
        <v>139</v>
      </c>
      <c r="E116" s="271"/>
      <c r="F116" s="271"/>
      <c r="G116" s="271"/>
      <c r="H116" s="271"/>
      <c r="I116" s="197"/>
      <c r="J116" s="271" t="s">
        <v>140</v>
      </c>
      <c r="K116" s="271"/>
      <c r="L116" s="271"/>
      <c r="M116" s="271"/>
      <c r="N116" s="271"/>
      <c r="O116" s="271"/>
      <c r="P116" s="271"/>
      <c r="Q116" s="271"/>
      <c r="R116" s="271"/>
      <c r="S116" s="271"/>
      <c r="T116" s="271"/>
      <c r="U116" s="271"/>
      <c r="V116" s="271"/>
      <c r="W116" s="271"/>
      <c r="X116" s="271"/>
      <c r="Y116" s="271"/>
      <c r="Z116" s="271"/>
      <c r="AA116" s="271"/>
      <c r="AB116" s="271"/>
      <c r="AC116" s="271"/>
      <c r="AD116" s="271"/>
      <c r="AE116" s="271"/>
      <c r="AF116" s="271"/>
      <c r="AG116" s="278">
        <f>'VRN - Vedlejší rozpočtové...'!J30</f>
        <v>0</v>
      </c>
      <c r="AH116" s="273"/>
      <c r="AI116" s="273"/>
      <c r="AJ116" s="273"/>
      <c r="AK116" s="273"/>
      <c r="AL116" s="273"/>
      <c r="AM116" s="273"/>
      <c r="AN116" s="278">
        <f>AG116*1.21</f>
        <v>0</v>
      </c>
      <c r="AO116" s="273"/>
      <c r="AP116" s="273"/>
      <c r="AQ116" s="198" t="s">
        <v>82</v>
      </c>
      <c r="AR116" s="226"/>
      <c r="AS116" s="198"/>
      <c r="AT116" s="229">
        <f>AG116</f>
        <v>0</v>
      </c>
      <c r="AU116" s="238"/>
      <c r="AV116" s="203">
        <v>0</v>
      </c>
      <c r="AW116" s="203">
        <f t="shared" si="2"/>
        <v>0</v>
      </c>
      <c r="AX116" s="204">
        <f>'VRN - Vedlejší rozpočtové...'!P121</f>
        <v>0</v>
      </c>
      <c r="AY116" s="203">
        <f>'VRN - Vedlejší rozpočtové...'!J33</f>
        <v>0</v>
      </c>
      <c r="AZ116" s="203">
        <f>'VRN - Vedlejší rozpočtové...'!J34</f>
        <v>0</v>
      </c>
      <c r="BA116" s="203">
        <f>'VRN - Vedlejší rozpočtové...'!J35</f>
        <v>0</v>
      </c>
      <c r="BB116" s="203">
        <f>'VRN - Vedlejší rozpočtové...'!J36</f>
        <v>0</v>
      </c>
      <c r="BC116" s="203">
        <f>'VRN - Vedlejší rozpočtové...'!F33</f>
        <v>0</v>
      </c>
      <c r="BD116" s="203">
        <f>'VRN - Vedlejší rozpočtové...'!F34</f>
        <v>0</v>
      </c>
      <c r="BE116" s="203">
        <f>'VRN - Vedlejší rozpočtové...'!F35</f>
        <v>0</v>
      </c>
      <c r="BF116" s="203">
        <f>'VRN - Vedlejší rozpočtové...'!F36</f>
        <v>0</v>
      </c>
      <c r="BG116" s="205">
        <f>'VRN - Vedlejší rozpočtové...'!F37</f>
        <v>0</v>
      </c>
      <c r="BW116" s="202" t="s">
        <v>83</v>
      </c>
      <c r="BY116" s="202" t="s">
        <v>77</v>
      </c>
      <c r="BZ116" s="202" t="s">
        <v>141</v>
      </c>
      <c r="CA116" s="202" t="s">
        <v>4</v>
      </c>
      <c r="CO116" s="202" t="s">
        <v>1</v>
      </c>
      <c r="CP116" s="202" t="s">
        <v>85</v>
      </c>
    </row>
    <row r="117" spans="1:94" s="1" customFormat="1" ht="30" customHeight="1">
      <c r="B117" s="28"/>
      <c r="AP117" s="187"/>
      <c r="AR117" s="220"/>
      <c r="AT117" s="221"/>
      <c r="AU117" s="238"/>
    </row>
    <row r="118" spans="1:94" s="1" customFormat="1" ht="6.95" customHeight="1" thickBo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190"/>
      <c r="AQ118" s="41"/>
      <c r="AR118" s="232"/>
      <c r="AS118" s="233"/>
      <c r="AT118" s="234"/>
      <c r="AU118" s="236"/>
    </row>
  </sheetData>
  <mergeCells count="124">
    <mergeCell ref="D116:H116"/>
    <mergeCell ref="J116:AF116"/>
    <mergeCell ref="AG116:AM116"/>
    <mergeCell ref="AN116:AP116"/>
    <mergeCell ref="D114:H114"/>
    <mergeCell ref="J114:AF114"/>
    <mergeCell ref="AG114:AM114"/>
    <mergeCell ref="AN114:AP114"/>
    <mergeCell ref="D115:H115"/>
    <mergeCell ref="J115:AF115"/>
    <mergeCell ref="AG115:AM115"/>
    <mergeCell ref="AN115:AP115"/>
    <mergeCell ref="E112:I112"/>
    <mergeCell ref="K112:AF112"/>
    <mergeCell ref="AG112:AM112"/>
    <mergeCell ref="AN112:AP112"/>
    <mergeCell ref="E113:I113"/>
    <mergeCell ref="K113:AF113"/>
    <mergeCell ref="AG113:AM113"/>
    <mergeCell ref="AN113:AP113"/>
    <mergeCell ref="E110:I110"/>
    <mergeCell ref="K110:AF110"/>
    <mergeCell ref="AG110:AM110"/>
    <mergeCell ref="AN110:AP110"/>
    <mergeCell ref="D111:H111"/>
    <mergeCell ref="J111:AF111"/>
    <mergeCell ref="AG111:AM111"/>
    <mergeCell ref="AN111:AP111"/>
    <mergeCell ref="F108:J108"/>
    <mergeCell ref="L108:AF108"/>
    <mergeCell ref="AG108:AM108"/>
    <mergeCell ref="AN108:AP108"/>
    <mergeCell ref="F109:J109"/>
    <mergeCell ref="L109:AF109"/>
    <mergeCell ref="AG109:AM109"/>
    <mergeCell ref="AN109:AP109"/>
    <mergeCell ref="E106:I106"/>
    <mergeCell ref="K106:AF106"/>
    <mergeCell ref="AG106:AM106"/>
    <mergeCell ref="AN106:AP106"/>
    <mergeCell ref="E107:I107"/>
    <mergeCell ref="K107:AF107"/>
    <mergeCell ref="AG107:AM107"/>
    <mergeCell ref="AN107:AP107"/>
    <mergeCell ref="F104:J104"/>
    <mergeCell ref="L104:AF104"/>
    <mergeCell ref="AG104:AM104"/>
    <mergeCell ref="AN104:AP104"/>
    <mergeCell ref="E105:I105"/>
    <mergeCell ref="K105:AF105"/>
    <mergeCell ref="AG105:AM105"/>
    <mergeCell ref="AN105:AP105"/>
    <mergeCell ref="F102:J102"/>
    <mergeCell ref="L102:AF102"/>
    <mergeCell ref="AG102:AM102"/>
    <mergeCell ref="AN102:AP102"/>
    <mergeCell ref="F103:J103"/>
    <mergeCell ref="L103:AF103"/>
    <mergeCell ref="AG103:AM103"/>
    <mergeCell ref="AN103:AP103"/>
    <mergeCell ref="E100:I100"/>
    <mergeCell ref="K100:AF100"/>
    <mergeCell ref="AG100:AM100"/>
    <mergeCell ref="AN100:AP100"/>
    <mergeCell ref="F101:J101"/>
    <mergeCell ref="L101:AF101"/>
    <mergeCell ref="AG101:AM101"/>
    <mergeCell ref="AN101:AP101"/>
    <mergeCell ref="E98:I98"/>
    <mergeCell ref="K98:AF98"/>
    <mergeCell ref="AG98:AM98"/>
    <mergeCell ref="AN98:AP98"/>
    <mergeCell ref="E99:I99"/>
    <mergeCell ref="K99:AF99"/>
    <mergeCell ref="AG99:AM99"/>
    <mergeCell ref="AN99:AP99"/>
    <mergeCell ref="D96:H96"/>
    <mergeCell ref="J96:AF96"/>
    <mergeCell ref="AG96:AM96"/>
    <mergeCell ref="AN96:AP96"/>
    <mergeCell ref="E97:I97"/>
    <mergeCell ref="K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V89:AW91"/>
    <mergeCell ref="AM90:AP90"/>
    <mergeCell ref="C92:G92"/>
    <mergeCell ref="I92:AF92"/>
    <mergeCell ref="AG92:AM92"/>
    <mergeCell ref="AN92:AP92"/>
    <mergeCell ref="L33:P33"/>
    <mergeCell ref="W33:AE33"/>
    <mergeCell ref="AK33:AO33"/>
    <mergeCell ref="X35:AB35"/>
    <mergeCell ref="AK35:AO35"/>
    <mergeCell ref="L85:AO85"/>
    <mergeCell ref="L32:P32"/>
    <mergeCell ref="W32:AE32"/>
    <mergeCell ref="AK32:AO32"/>
    <mergeCell ref="L29:P29"/>
    <mergeCell ref="W29:AE29"/>
    <mergeCell ref="AK29:AO29"/>
    <mergeCell ref="L30:P30"/>
    <mergeCell ref="W30:AE30"/>
    <mergeCell ref="AK30:AO30"/>
    <mergeCell ref="AU2:BH2"/>
    <mergeCell ref="K5:AO5"/>
    <mergeCell ref="K6:AO6"/>
    <mergeCell ref="E23:AN23"/>
    <mergeCell ref="AK26:AO26"/>
    <mergeCell ref="L28:P28"/>
    <mergeCell ref="W28:AE28"/>
    <mergeCell ref="AK28:AO28"/>
    <mergeCell ref="L31:P31"/>
    <mergeCell ref="W31:AE31"/>
    <mergeCell ref="AK31:AO31"/>
  </mergeCells>
  <hyperlinks>
    <hyperlink ref="A95" location="'SO 01-03 - Dílny - Kerami...'!C2" display="/" xr:uid="{B2393FB3-61ED-4649-815E-CA2A147F2F2A}"/>
    <hyperlink ref="A97" location="'SO 04 - Dílny - Strojní a...'!C2" display="/" xr:uid="{2C099F22-B0C4-400B-8D88-B91D1B53C90D}"/>
    <hyperlink ref="A98" location="'04.1 - Technologie briket...'!C2" display="/" xr:uid="{52E45262-5AE3-4DF9-8CDA-5599D439BE30}"/>
    <hyperlink ref="A99" location="'04.2 - Hromosvody'!C2" display="/" xr:uid="{BD458FBE-033A-41B2-A61E-50D5134F0C22}"/>
    <hyperlink ref="A101" location="'04.3 - Elektro'!C2" display="/" xr:uid="{9E4CCADE-F606-449F-8A4F-282BD3227FAC}"/>
    <hyperlink ref="A102" location="'04.31 - Strukturovaná kab...'!C2" display="/" xr:uid="{F7AC2E29-0A76-4265-B58B-02A3615EBFC4}"/>
    <hyperlink ref="A103" location="'04.32 - Jednotný čas'!C2" display="/" xr:uid="{1C3C5FB9-8CC3-45B3-8A7F-9D1CC1E87D01}"/>
    <hyperlink ref="A104" location="'04.33 - Poplachový zabezp...'!C2" display="/" xr:uid="{3882B4C9-95CB-4D6C-A54A-89545BB12E74}"/>
    <hyperlink ref="A105" location="'04.4 - Technologické plyny'!C2" display="/" xr:uid="{41D22D48-CDAB-4A49-9381-538F39FD3ABD}"/>
    <hyperlink ref="A106" location="'04.5 - Zdravotně technicé...'!C2" display="/" xr:uid="{28F305B6-A196-4EF0-9537-964B48A3DF49}"/>
    <hyperlink ref="A108" location="'04.61 - Zařízení pro vytá...'!C2" display="/" xr:uid="{5241A75A-5810-490A-9A98-9789D21876B2}"/>
    <hyperlink ref="A109" location="'04.62 - Plynová zařízení'!C2" display="/" xr:uid="{50D7859D-8F57-426B-9159-FBE6560F3199}"/>
    <hyperlink ref="A110" location="'04.7 - VZT'!C2" display="/" xr:uid="{087F5C84-8AA9-436A-A9FA-57DFCCD83884}"/>
    <hyperlink ref="A112" location="'SO 05 - Sklad řeziva'!C2" display="/" xr:uid="{0155FCA4-C5D9-4A7E-9C7E-048740CCCE54}"/>
    <hyperlink ref="A113" location="'05.1 - Elektro'!C2" display="/" xr:uid="{E5E36B31-8F7C-4868-B1C9-BDA957EE24FC}"/>
    <hyperlink ref="A114" location="'SO 06 - OPLOCENÍ A VJEZDO...'!C2" display="/" xr:uid="{C0916DC9-58B4-4695-978D-3580319A4A41}"/>
    <hyperlink ref="A115" location="'SO 07 - SKLAD HOŘLAVÝCH K...'!C2" display="/" xr:uid="{853D264C-DD06-412D-B573-401836DFD3E8}"/>
    <hyperlink ref="A116" location="'VRN - Vedlejší rozpočtové...'!C2" display="/" xr:uid="{A16C6E8F-A2AB-43A9-9090-13BD019E2035}"/>
  </hyperlinks>
  <pageMargins left="0.39374999999999999" right="0.39374999999999999" top="0.39374999999999999" bottom="0.39374999999999999" header="0" footer="0"/>
  <pageSetup paperSize="9" scale="57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86"/>
  <sheetViews>
    <sheetView showGridLines="0" topLeftCell="A113" workbookViewId="0">
      <selection activeCell="I129" sqref="I129:I1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9" bestFit="1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109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.75" hidden="1">
      <c r="B8" s="19"/>
      <c r="D8" s="25" t="s">
        <v>143</v>
      </c>
      <c r="L8" s="19"/>
    </row>
    <row r="9" spans="2:46" ht="16.5" hidden="1" customHeight="1">
      <c r="B9" s="19"/>
      <c r="E9" s="289" t="s">
        <v>914</v>
      </c>
      <c r="F9" s="243"/>
      <c r="G9" s="243"/>
      <c r="H9" s="243"/>
      <c r="L9" s="19"/>
    </row>
    <row r="10" spans="2:46" ht="12" hidden="1" customHeight="1">
      <c r="B10" s="19"/>
      <c r="D10" s="25" t="s">
        <v>1598</v>
      </c>
      <c r="L10" s="19"/>
    </row>
    <row r="11" spans="2:46" s="1" customFormat="1" ht="16.5" hidden="1" customHeight="1">
      <c r="B11" s="28"/>
      <c r="E11" s="259" t="s">
        <v>1756</v>
      </c>
      <c r="F11" s="288"/>
      <c r="G11" s="288"/>
      <c r="H11" s="288"/>
      <c r="L11" s="28"/>
    </row>
    <row r="12" spans="2:46" s="1" customFormat="1" ht="12" hidden="1" customHeight="1">
      <c r="B12" s="28"/>
      <c r="D12" s="25" t="s">
        <v>2130</v>
      </c>
      <c r="L12" s="28"/>
    </row>
    <row r="13" spans="2:46" s="1" customFormat="1" ht="16.5" hidden="1" customHeight="1">
      <c r="B13" s="28"/>
      <c r="E13" s="269" t="s">
        <v>2269</v>
      </c>
      <c r="F13" s="288"/>
      <c r="G13" s="288"/>
      <c r="H13" s="288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16</v>
      </c>
      <c r="F15" s="23" t="s">
        <v>1</v>
      </c>
      <c r="I15" s="25" t="s">
        <v>17</v>
      </c>
      <c r="J15" s="23" t="s">
        <v>1</v>
      </c>
      <c r="L15" s="28"/>
    </row>
    <row r="16" spans="2:46" s="1" customFormat="1" ht="12" hidden="1" customHeight="1">
      <c r="B16" s="28"/>
      <c r="D16" s="25" t="s">
        <v>18</v>
      </c>
      <c r="F16" s="23" t="s">
        <v>27</v>
      </c>
      <c r="I16" s="25" t="s">
        <v>20</v>
      </c>
      <c r="J16" s="48" t="str">
        <f>'Rekapitulace stavby'!AN8</f>
        <v>10. 11. 2021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tr">
        <f>IF('Rekapitulace stavby'!AN10="","",'Rekapitulace stavby'!AN10)</f>
        <v/>
      </c>
      <c r="L18" s="28"/>
    </row>
    <row r="19" spans="2:12" s="1" customFormat="1" ht="18" hidden="1" customHeight="1">
      <c r="B19" s="28"/>
      <c r="E19" s="23" t="str">
        <f>IF('Rekapitulace stavby'!E11="","",'Rekapitulace stavby'!E11)</f>
        <v>Královéhradecký kraj</v>
      </c>
      <c r="I19" s="25" t="s">
        <v>25</v>
      </c>
      <c r="J19" s="23" t="str">
        <f>IF('Rekapitulace stavby'!AN11="","",'Rekapitulace stavby'!AN11)</f>
        <v/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26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244" t="str">
        <f>'Rekapitulace stavby'!E14</f>
        <v xml:space="preserve"> </v>
      </c>
      <c r="F22" s="244"/>
      <c r="G22" s="244"/>
      <c r="H22" s="244"/>
      <c r="I22" s="25" t="s">
        <v>25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28</v>
      </c>
      <c r="I24" s="25" t="s">
        <v>23</v>
      </c>
      <c r="J24" s="23" t="str">
        <f>IF('Rekapitulace stavby'!AN16="","",'Rekapitulace stavby'!AN16)</f>
        <v>64792374</v>
      </c>
      <c r="L24" s="28"/>
    </row>
    <row r="25" spans="2:12" s="1" customFormat="1" ht="18" hidden="1" customHeight="1">
      <c r="B25" s="28"/>
      <c r="E25" s="23" t="str">
        <f>IF('Rekapitulace stavby'!E17="","",'Rekapitulace stavby'!E17)</f>
        <v>ATELIER H1 &amp; ATELIER HÁJEK s.r.o.</v>
      </c>
      <c r="I25" s="25" t="s">
        <v>25</v>
      </c>
      <c r="J25" s="23" t="str">
        <f>IF('Rekapitulace stavby'!AN17="","",'Rekapitulace stavby'!AN17)</f>
        <v/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32</v>
      </c>
      <c r="I27" s="25" t="s">
        <v>23</v>
      </c>
      <c r="J27" s="23" t="str">
        <f>IF('Rekapitulace stavby'!AN19="","",'Rekapitulace stavby'!AN19)</f>
        <v/>
      </c>
      <c r="L27" s="28"/>
    </row>
    <row r="28" spans="2:12" s="1" customFormat="1" ht="18" hidden="1" customHeight="1">
      <c r="B28" s="28"/>
      <c r="E28" s="23" t="str">
        <f>IF('Rekapitulace stavby'!E20="","",'Rekapitulace stavby'!E20)</f>
        <v xml:space="preserve"> </v>
      </c>
      <c r="I28" s="25" t="s">
        <v>25</v>
      </c>
      <c r="J28" s="23" t="str">
        <f>IF('Rekapitulace stavby'!AN20="","",'Rekapitulace stavby'!AN20)</f>
        <v/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33</v>
      </c>
      <c r="L30" s="28"/>
    </row>
    <row r="31" spans="2:12" s="7" customFormat="1" ht="16.5" hidden="1" customHeight="1">
      <c r="B31" s="90"/>
      <c r="E31" s="246" t="s">
        <v>1</v>
      </c>
      <c r="F31" s="246"/>
      <c r="G31" s="246"/>
      <c r="H31" s="246"/>
      <c r="L31" s="9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91" t="s">
        <v>35</v>
      </c>
      <c r="J34" s="62">
        <f>ROUND(J127,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5" hidden="1" customHeight="1">
      <c r="B37" s="28"/>
      <c r="D37" s="51" t="s">
        <v>39</v>
      </c>
      <c r="E37" s="25" t="s">
        <v>40</v>
      </c>
      <c r="F37" s="82">
        <f>ROUND((SUM(BE127:BE185)),  2)</f>
        <v>0</v>
      </c>
      <c r="I37" s="92">
        <v>0.21</v>
      </c>
      <c r="J37" s="82">
        <f>ROUND(((SUM(BE127:BE185))*I37),  2)</f>
        <v>0</v>
      </c>
      <c r="L37" s="28"/>
    </row>
    <row r="38" spans="2:12" s="1" customFormat="1" ht="14.45" hidden="1" customHeight="1">
      <c r="B38" s="28"/>
      <c r="E38" s="25" t="s">
        <v>41</v>
      </c>
      <c r="F38" s="82">
        <f>ROUND((SUM(BF127:BF185)),  2)</f>
        <v>0</v>
      </c>
      <c r="I38" s="92">
        <v>0.15</v>
      </c>
      <c r="J38" s="82">
        <f>ROUND(((SUM(BF127:BF185))*I38),  2)</f>
        <v>0</v>
      </c>
      <c r="L38" s="28"/>
    </row>
    <row r="39" spans="2:12" s="1" customFormat="1" ht="14.45" hidden="1" customHeight="1">
      <c r="B39" s="28"/>
      <c r="E39" s="25" t="s">
        <v>42</v>
      </c>
      <c r="F39" s="82">
        <f>ROUND((SUM(BG127:BG185)),  2)</f>
        <v>0</v>
      </c>
      <c r="I39" s="92">
        <v>0.21</v>
      </c>
      <c r="J39" s="82">
        <f>0</f>
        <v>0</v>
      </c>
      <c r="L39" s="28"/>
    </row>
    <row r="40" spans="2:12" s="1" customFormat="1" ht="14.45" hidden="1" customHeight="1">
      <c r="B40" s="28"/>
      <c r="E40" s="25" t="s">
        <v>43</v>
      </c>
      <c r="F40" s="82">
        <f>ROUND((SUM(BH127:BH185)),  2)</f>
        <v>0</v>
      </c>
      <c r="I40" s="92">
        <v>0.15</v>
      </c>
      <c r="J40" s="82">
        <f>0</f>
        <v>0</v>
      </c>
      <c r="L40" s="28"/>
    </row>
    <row r="41" spans="2:12" s="1" customFormat="1" ht="14.45" hidden="1" customHeight="1">
      <c r="B41" s="28"/>
      <c r="E41" s="25" t="s">
        <v>44</v>
      </c>
      <c r="F41" s="82">
        <f>ROUND((SUM(BI127:BI185)),  2)</f>
        <v>0</v>
      </c>
      <c r="I41" s="92">
        <v>0</v>
      </c>
      <c r="J41" s="82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93"/>
      <c r="D43" s="94" t="s">
        <v>45</v>
      </c>
      <c r="E43" s="53"/>
      <c r="F43" s="53"/>
      <c r="G43" s="95" t="s">
        <v>46</v>
      </c>
      <c r="H43" s="96" t="s">
        <v>47</v>
      </c>
      <c r="I43" s="53"/>
      <c r="J43" s="97">
        <f>SUM(J34:J41)</f>
        <v>0</v>
      </c>
      <c r="K43" s="9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ht="16.5" hidden="1" customHeight="1">
      <c r="B87" s="19"/>
      <c r="E87" s="289" t="s">
        <v>914</v>
      </c>
      <c r="F87" s="243"/>
      <c r="G87" s="243"/>
      <c r="H87" s="243"/>
      <c r="L87" s="19"/>
    </row>
    <row r="88" spans="2:12" ht="12" hidden="1" customHeight="1">
      <c r="B88" s="19"/>
      <c r="C88" s="25" t="s">
        <v>1598</v>
      </c>
      <c r="L88" s="19"/>
    </row>
    <row r="89" spans="2:12" s="1" customFormat="1" ht="16.5" hidden="1" customHeight="1">
      <c r="B89" s="28"/>
      <c r="E89" s="259" t="s">
        <v>1756</v>
      </c>
      <c r="F89" s="288"/>
      <c r="G89" s="288"/>
      <c r="H89" s="288"/>
      <c r="L89" s="28"/>
    </row>
    <row r="90" spans="2:12" s="1" customFormat="1" ht="12" hidden="1" customHeight="1">
      <c r="B90" s="28"/>
      <c r="C90" s="25" t="s">
        <v>2130</v>
      </c>
      <c r="L90" s="28"/>
    </row>
    <row r="91" spans="2:12" s="1" customFormat="1" ht="16.5" hidden="1" customHeight="1">
      <c r="B91" s="28"/>
      <c r="E91" s="269" t="str">
        <f>E13</f>
        <v>04.33 - Poplachový zabezpečo...</v>
      </c>
      <c r="F91" s="288"/>
      <c r="G91" s="288"/>
      <c r="H91" s="288"/>
      <c r="L91" s="28"/>
    </row>
    <row r="92" spans="2:12" s="1" customFormat="1" ht="6.95" hidden="1" customHeight="1">
      <c r="B92" s="28"/>
      <c r="L92" s="28"/>
    </row>
    <row r="93" spans="2:12" s="1" customFormat="1" ht="12" hidden="1" customHeight="1">
      <c r="B93" s="28"/>
      <c r="C93" s="25" t="s">
        <v>18</v>
      </c>
      <c r="F93" s="23" t="str">
        <f>F16</f>
        <v xml:space="preserve"> </v>
      </c>
      <c r="I93" s="25" t="s">
        <v>20</v>
      </c>
      <c r="J93" s="48" t="str">
        <f>IF(J16="","",J16)</f>
        <v>10. 11. 2021</v>
      </c>
      <c r="L93" s="28"/>
    </row>
    <row r="94" spans="2:12" s="1" customFormat="1" ht="6.95" hidden="1" customHeight="1">
      <c r="B94" s="28"/>
      <c r="L94" s="28"/>
    </row>
    <row r="95" spans="2:12" s="1" customFormat="1" ht="40.15" hidden="1" customHeight="1">
      <c r="B95" s="28"/>
      <c r="C95" s="25" t="s">
        <v>22</v>
      </c>
      <c r="F95" s="23" t="str">
        <f>E19</f>
        <v>Královéhradecký kraj</v>
      </c>
      <c r="I95" s="25" t="s">
        <v>28</v>
      </c>
      <c r="J95" s="26" t="str">
        <f>E25</f>
        <v>ATELIER H1 &amp; ATELIER HÁJEK s.r.o.</v>
      </c>
      <c r="L95" s="28"/>
    </row>
    <row r="96" spans="2:12" s="1" customFormat="1" ht="15.2" hidden="1" customHeight="1">
      <c r="B96" s="28"/>
      <c r="C96" s="25" t="s">
        <v>26</v>
      </c>
      <c r="F96" s="23" t="str">
        <f>IF(E22="","",E22)</f>
        <v xml:space="preserve"> </v>
      </c>
      <c r="I96" s="25" t="s">
        <v>32</v>
      </c>
      <c r="J96" s="26" t="str">
        <f>E28</f>
        <v xml:space="preserve"> </v>
      </c>
      <c r="L96" s="28"/>
    </row>
    <row r="97" spans="2:47" s="1" customFormat="1" ht="10.35" hidden="1" customHeight="1">
      <c r="B97" s="28"/>
      <c r="L97" s="28"/>
    </row>
    <row r="98" spans="2:47" s="1" customFormat="1" ht="29.25" hidden="1" customHeight="1">
      <c r="B98" s="28"/>
      <c r="C98" s="101" t="s">
        <v>146</v>
      </c>
      <c r="D98" s="93"/>
      <c r="E98" s="93"/>
      <c r="F98" s="93"/>
      <c r="G98" s="93"/>
      <c r="H98" s="93"/>
      <c r="I98" s="93"/>
      <c r="J98" s="102" t="s">
        <v>147</v>
      </c>
      <c r="K98" s="93"/>
      <c r="L98" s="28"/>
    </row>
    <row r="99" spans="2:47" s="1" customFormat="1" ht="10.35" hidden="1" customHeight="1">
      <c r="B99" s="28"/>
      <c r="L99" s="28"/>
    </row>
    <row r="100" spans="2:47" s="1" customFormat="1" ht="22.9" hidden="1" customHeight="1">
      <c r="B100" s="28"/>
      <c r="C100" s="103" t="s">
        <v>148</v>
      </c>
      <c r="J100" s="62">
        <f>J127</f>
        <v>0</v>
      </c>
      <c r="L100" s="28"/>
      <c r="AU100" s="16" t="s">
        <v>149</v>
      </c>
    </row>
    <row r="101" spans="2:47" s="8" customFormat="1" ht="24.95" hidden="1" customHeight="1">
      <c r="B101" s="104"/>
      <c r="D101" s="105" t="s">
        <v>2270</v>
      </c>
      <c r="E101" s="106"/>
      <c r="F101" s="106"/>
      <c r="G101" s="106"/>
      <c r="H101" s="106"/>
      <c r="I101" s="106"/>
      <c r="J101" s="107">
        <f>J128</f>
        <v>0</v>
      </c>
      <c r="L101" s="104"/>
    </row>
    <row r="102" spans="2:47" s="8" customFormat="1" ht="24.95" hidden="1" customHeight="1">
      <c r="B102" s="104"/>
      <c r="D102" s="105" t="s">
        <v>2133</v>
      </c>
      <c r="E102" s="106"/>
      <c r="F102" s="106"/>
      <c r="G102" s="106"/>
      <c r="H102" s="106"/>
      <c r="I102" s="106"/>
      <c r="J102" s="107">
        <f>J168</f>
        <v>0</v>
      </c>
      <c r="L102" s="104"/>
    </row>
    <row r="103" spans="2:47" s="8" customFormat="1" ht="24.95" hidden="1" customHeight="1">
      <c r="B103" s="104"/>
      <c r="D103" s="105" t="s">
        <v>1760</v>
      </c>
      <c r="E103" s="106"/>
      <c r="F103" s="106"/>
      <c r="G103" s="106"/>
      <c r="H103" s="106"/>
      <c r="I103" s="106"/>
      <c r="J103" s="107">
        <f>J180</f>
        <v>0</v>
      </c>
      <c r="L103" s="104"/>
    </row>
    <row r="104" spans="2:47" s="1" customFormat="1" ht="21.75" hidden="1" customHeight="1">
      <c r="B104" s="28"/>
      <c r="L104" s="28"/>
    </row>
    <row r="105" spans="2:47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8"/>
    </row>
    <row r="106" spans="2:47" hidden="1"/>
    <row r="107" spans="2:47" hidden="1"/>
    <row r="108" spans="2:47" hidden="1"/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8"/>
    </row>
    <row r="110" spans="2:47" s="1" customFormat="1" ht="24.95" customHeight="1">
      <c r="B110" s="28"/>
      <c r="C110" s="20" t="s">
        <v>170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5" t="s">
        <v>14</v>
      </c>
      <c r="L112" s="28"/>
    </row>
    <row r="113" spans="2:63" s="1" customFormat="1" ht="26.25" customHeight="1">
      <c r="B113" s="28"/>
      <c r="E113" s="289" t="str">
        <f>E7</f>
        <v>Rekonstrukce dílen Střední školy řemeslné Jaroměř - TRUHLÁŘSKÉ DÍLNY</v>
      </c>
      <c r="F113" s="290"/>
      <c r="G113" s="290"/>
      <c r="H113" s="290"/>
      <c r="L113" s="28"/>
    </row>
    <row r="114" spans="2:63" ht="12" customHeight="1">
      <c r="B114" s="19"/>
      <c r="C114" s="25" t="s">
        <v>143</v>
      </c>
      <c r="L114" s="19"/>
    </row>
    <row r="115" spans="2:63" ht="16.5" customHeight="1">
      <c r="B115" s="19"/>
      <c r="E115" s="289" t="s">
        <v>914</v>
      </c>
      <c r="F115" s="243"/>
      <c r="G115" s="243"/>
      <c r="H115" s="243"/>
      <c r="L115" s="19"/>
    </row>
    <row r="116" spans="2:63" ht="12" customHeight="1">
      <c r="B116" s="19"/>
      <c r="C116" s="25" t="s">
        <v>1598</v>
      </c>
      <c r="L116" s="19"/>
    </row>
    <row r="117" spans="2:63" s="1" customFormat="1" ht="16.5" customHeight="1">
      <c r="B117" s="28"/>
      <c r="E117" s="259" t="s">
        <v>1756</v>
      </c>
      <c r="F117" s="288"/>
      <c r="G117" s="288"/>
      <c r="H117" s="288"/>
      <c r="L117" s="28"/>
    </row>
    <row r="118" spans="2:63" s="1" customFormat="1" ht="12" customHeight="1">
      <c r="B118" s="28"/>
      <c r="C118" s="25" t="s">
        <v>2130</v>
      </c>
      <c r="L118" s="28"/>
    </row>
    <row r="119" spans="2:63" s="1" customFormat="1" ht="16.5" customHeight="1">
      <c r="B119" s="28"/>
      <c r="E119" s="269" t="str">
        <f>E13</f>
        <v>04.33 - Poplachový zabezpečo...</v>
      </c>
      <c r="F119" s="288"/>
      <c r="G119" s="288"/>
      <c r="H119" s="288"/>
      <c r="L119" s="28"/>
    </row>
    <row r="120" spans="2:63" s="1" customFormat="1" ht="6.95" customHeight="1">
      <c r="B120" s="28"/>
      <c r="L120" s="28"/>
    </row>
    <row r="121" spans="2:63" s="1" customFormat="1" ht="12" customHeight="1">
      <c r="B121" s="28"/>
      <c r="C121" s="25" t="s">
        <v>18</v>
      </c>
      <c r="F121" s="23" t="str">
        <f>F16</f>
        <v xml:space="preserve"> </v>
      </c>
      <c r="I121" s="25" t="s">
        <v>20</v>
      </c>
      <c r="J121" s="48" t="str">
        <f>IF(J16="","",J16)</f>
        <v>10. 11. 2021</v>
      </c>
      <c r="L121" s="28"/>
    </row>
    <row r="122" spans="2:63" s="1" customFormat="1" ht="6.95" customHeight="1">
      <c r="B122" s="28"/>
      <c r="L122" s="28"/>
    </row>
    <row r="123" spans="2:63" s="1" customFormat="1" ht="40.15" customHeight="1">
      <c r="B123" s="28"/>
      <c r="C123" s="25" t="s">
        <v>22</v>
      </c>
      <c r="F123" s="23" t="str">
        <f>E19</f>
        <v>Královéhradecký kraj</v>
      </c>
      <c r="I123" s="25" t="s">
        <v>28</v>
      </c>
      <c r="J123" s="26" t="str">
        <f>E25</f>
        <v>ATELIER H1 &amp; ATELIER HÁJEK s.r.o.</v>
      </c>
      <c r="L123" s="28"/>
    </row>
    <row r="124" spans="2:63" s="1" customFormat="1" ht="15.2" customHeight="1">
      <c r="B124" s="28"/>
      <c r="C124" s="25" t="s">
        <v>26</v>
      </c>
      <c r="F124" s="23" t="str">
        <f>IF(E22="","",E22)</f>
        <v xml:space="preserve"> </v>
      </c>
      <c r="I124" s="25" t="s">
        <v>32</v>
      </c>
      <c r="J124" s="26" t="str">
        <f>E28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2"/>
      <c r="C126" s="113" t="s">
        <v>171</v>
      </c>
      <c r="D126" s="114" t="s">
        <v>60</v>
      </c>
      <c r="E126" s="114" t="s">
        <v>56</v>
      </c>
      <c r="F126" s="114" t="s">
        <v>57</v>
      </c>
      <c r="G126" s="114" t="s">
        <v>172</v>
      </c>
      <c r="H126" s="114" t="s">
        <v>173</v>
      </c>
      <c r="I126" s="114" t="s">
        <v>174</v>
      </c>
      <c r="J126" s="114" t="s">
        <v>147</v>
      </c>
      <c r="K126" s="115" t="s">
        <v>175</v>
      </c>
      <c r="L126" s="114" t="s">
        <v>4033</v>
      </c>
      <c r="M126" s="55" t="s">
        <v>1</v>
      </c>
      <c r="N126" s="56" t="s">
        <v>39</v>
      </c>
      <c r="O126" s="56" t="s">
        <v>176</v>
      </c>
      <c r="P126" s="56" t="s">
        <v>177</v>
      </c>
      <c r="Q126" s="56" t="s">
        <v>178</v>
      </c>
      <c r="R126" s="56" t="s">
        <v>179</v>
      </c>
      <c r="S126" s="56" t="s">
        <v>180</v>
      </c>
      <c r="T126" s="57" t="s">
        <v>181</v>
      </c>
    </row>
    <row r="127" spans="2:63" s="1" customFormat="1" ht="22.9" customHeight="1">
      <c r="B127" s="28"/>
      <c r="C127" s="60" t="s">
        <v>182</v>
      </c>
      <c r="J127" s="116">
        <f>BK127</f>
        <v>0</v>
      </c>
      <c r="L127" s="28"/>
      <c r="M127" s="58"/>
      <c r="N127" s="49"/>
      <c r="O127" s="49"/>
      <c r="P127" s="117">
        <f>P128+P168+P180</f>
        <v>0</v>
      </c>
      <c r="Q127" s="49"/>
      <c r="R127" s="117">
        <f>R128+R168+R180</f>
        <v>0</v>
      </c>
      <c r="S127" s="49"/>
      <c r="T127" s="118">
        <f>T128+T168+T180</f>
        <v>0</v>
      </c>
      <c r="AT127" s="16" t="s">
        <v>74</v>
      </c>
      <c r="AU127" s="16" t="s">
        <v>149</v>
      </c>
      <c r="BK127" s="119">
        <f>BK128+BK168+BK180</f>
        <v>0</v>
      </c>
    </row>
    <row r="128" spans="2:63" s="11" customFormat="1" ht="25.9" customHeight="1">
      <c r="B128" s="120"/>
      <c r="D128" s="121" t="s">
        <v>74</v>
      </c>
      <c r="E128" s="122" t="s">
        <v>2271</v>
      </c>
      <c r="F128" s="122" t="s">
        <v>2272</v>
      </c>
      <c r="J128" s="123">
        <f>BK128</f>
        <v>0</v>
      </c>
      <c r="L128" s="120"/>
      <c r="M128" s="124"/>
      <c r="P128" s="125">
        <f>SUM(P129:P167)</f>
        <v>0</v>
      </c>
      <c r="R128" s="125">
        <f>SUM(R129:R167)</f>
        <v>0</v>
      </c>
      <c r="T128" s="126">
        <f>SUM(T129:T167)</f>
        <v>0</v>
      </c>
      <c r="AR128" s="121" t="s">
        <v>83</v>
      </c>
      <c r="AT128" s="127" t="s">
        <v>74</v>
      </c>
      <c r="AU128" s="127" t="s">
        <v>75</v>
      </c>
      <c r="AY128" s="121" t="s">
        <v>185</v>
      </c>
      <c r="BK128" s="128">
        <f>SUM(BK129:BK167)</f>
        <v>0</v>
      </c>
    </row>
    <row r="129" spans="2:65" s="1" customFormat="1" ht="66.75" customHeight="1">
      <c r="B129" s="131"/>
      <c r="C129" s="157" t="s">
        <v>83</v>
      </c>
      <c r="D129" s="157" t="s">
        <v>280</v>
      </c>
      <c r="E129" s="158" t="s">
        <v>2273</v>
      </c>
      <c r="F129" s="159" t="s">
        <v>2274</v>
      </c>
      <c r="G129" s="160" t="s">
        <v>1656</v>
      </c>
      <c r="H129" s="161">
        <v>1</v>
      </c>
      <c r="I129" s="162"/>
      <c r="J129" s="162">
        <f t="shared" ref="J129:J167" si="0">ROUND(I129*H129,2)</f>
        <v>0</v>
      </c>
      <c r="K129" s="159" t="s">
        <v>1</v>
      </c>
      <c r="L129" s="184" t="s">
        <v>4031</v>
      </c>
      <c r="M129" s="163" t="s">
        <v>1</v>
      </c>
      <c r="N129" s="164" t="s">
        <v>40</v>
      </c>
      <c r="O129" s="140">
        <v>0</v>
      </c>
      <c r="P129" s="140">
        <f t="shared" ref="P129:P167" si="1">O129*H129</f>
        <v>0</v>
      </c>
      <c r="Q129" s="140">
        <v>0</v>
      </c>
      <c r="R129" s="140">
        <f t="shared" ref="R129:R167" si="2">Q129*H129</f>
        <v>0</v>
      </c>
      <c r="S129" s="140">
        <v>0</v>
      </c>
      <c r="T129" s="141">
        <f t="shared" ref="T129:T167" si="3">S129*H129</f>
        <v>0</v>
      </c>
      <c r="AR129" s="142" t="s">
        <v>224</v>
      </c>
      <c r="AT129" s="142" t="s">
        <v>280</v>
      </c>
      <c r="AU129" s="142" t="s">
        <v>83</v>
      </c>
      <c r="AY129" s="16" t="s">
        <v>185</v>
      </c>
      <c r="BE129" s="143">
        <f t="shared" ref="BE129:BE167" si="4">IF(N129="základní",J129,0)</f>
        <v>0</v>
      </c>
      <c r="BF129" s="143">
        <f t="shared" ref="BF129:BF167" si="5">IF(N129="snížená",J129,0)</f>
        <v>0</v>
      </c>
      <c r="BG129" s="143">
        <f t="shared" ref="BG129:BG167" si="6">IF(N129="zákl. přenesená",J129,0)</f>
        <v>0</v>
      </c>
      <c r="BH129" s="143">
        <f t="shared" ref="BH129:BH167" si="7">IF(N129="sníž. přenesená",J129,0)</f>
        <v>0</v>
      </c>
      <c r="BI129" s="143">
        <f t="shared" ref="BI129:BI167" si="8">IF(N129="nulová",J129,0)</f>
        <v>0</v>
      </c>
      <c r="BJ129" s="16" t="s">
        <v>83</v>
      </c>
      <c r="BK129" s="143">
        <f t="shared" ref="BK129:BK167" si="9">ROUND(I129*H129,2)</f>
        <v>0</v>
      </c>
      <c r="BL129" s="16" t="s">
        <v>191</v>
      </c>
      <c r="BM129" s="142" t="s">
        <v>85</v>
      </c>
    </row>
    <row r="130" spans="2:65" s="1" customFormat="1" ht="33" customHeight="1">
      <c r="B130" s="131"/>
      <c r="C130" s="132" t="s">
        <v>85</v>
      </c>
      <c r="D130" s="132" t="s">
        <v>187</v>
      </c>
      <c r="E130" s="133" t="s">
        <v>2275</v>
      </c>
      <c r="F130" s="134" t="s">
        <v>2276</v>
      </c>
      <c r="G130" s="135" t="s">
        <v>245</v>
      </c>
      <c r="H130" s="136">
        <v>1</v>
      </c>
      <c r="I130" s="137"/>
      <c r="J130" s="137">
        <f t="shared" si="0"/>
        <v>0</v>
      </c>
      <c r="K130" s="134" t="s">
        <v>4029</v>
      </c>
      <c r="L130" s="184" t="s">
        <v>4031</v>
      </c>
      <c r="M130" s="138" t="s">
        <v>1</v>
      </c>
      <c r="N130" s="139" t="s">
        <v>40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191</v>
      </c>
      <c r="AT130" s="142" t="s">
        <v>187</v>
      </c>
      <c r="AU130" s="142" t="s">
        <v>83</v>
      </c>
      <c r="AY130" s="16" t="s">
        <v>185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6" t="s">
        <v>83</v>
      </c>
      <c r="BK130" s="143">
        <f t="shared" si="9"/>
        <v>0</v>
      </c>
      <c r="BL130" s="16" t="s">
        <v>191</v>
      </c>
      <c r="BM130" s="142" t="s">
        <v>191</v>
      </c>
    </row>
    <row r="131" spans="2:65" s="1" customFormat="1" ht="24.2" customHeight="1">
      <c r="B131" s="131"/>
      <c r="C131" s="132" t="s">
        <v>100</v>
      </c>
      <c r="D131" s="132" t="s">
        <v>187</v>
      </c>
      <c r="E131" s="133" t="s">
        <v>2277</v>
      </c>
      <c r="F131" s="134" t="s">
        <v>2278</v>
      </c>
      <c r="G131" s="135" t="s">
        <v>245</v>
      </c>
      <c r="H131" s="136">
        <v>1</v>
      </c>
      <c r="I131" s="137"/>
      <c r="J131" s="137">
        <f t="shared" si="0"/>
        <v>0</v>
      </c>
      <c r="K131" s="134" t="s">
        <v>4029</v>
      </c>
      <c r="L131" s="184" t="s">
        <v>4031</v>
      </c>
      <c r="M131" s="138" t="s">
        <v>1</v>
      </c>
      <c r="N131" s="139" t="s">
        <v>40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191</v>
      </c>
      <c r="AT131" s="142" t="s">
        <v>187</v>
      </c>
      <c r="AU131" s="142" t="s">
        <v>83</v>
      </c>
      <c r="AY131" s="16" t="s">
        <v>185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83</v>
      </c>
      <c r="BK131" s="143">
        <f t="shared" si="9"/>
        <v>0</v>
      </c>
      <c r="BL131" s="16" t="s">
        <v>191</v>
      </c>
      <c r="BM131" s="142" t="s">
        <v>211</v>
      </c>
    </row>
    <row r="132" spans="2:65" s="1" customFormat="1" ht="24.2" customHeight="1">
      <c r="B132" s="131"/>
      <c r="C132" s="132" t="s">
        <v>191</v>
      </c>
      <c r="D132" s="132" t="s">
        <v>187</v>
      </c>
      <c r="E132" s="133" t="s">
        <v>2279</v>
      </c>
      <c r="F132" s="134" t="s">
        <v>2280</v>
      </c>
      <c r="G132" s="135" t="s">
        <v>245</v>
      </c>
      <c r="H132" s="136">
        <v>25</v>
      </c>
      <c r="I132" s="137"/>
      <c r="J132" s="137">
        <f t="shared" si="0"/>
        <v>0</v>
      </c>
      <c r="K132" s="134" t="s">
        <v>4029</v>
      </c>
      <c r="L132" s="184" t="s">
        <v>4031</v>
      </c>
      <c r="M132" s="138" t="s">
        <v>1</v>
      </c>
      <c r="N132" s="139" t="s">
        <v>40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191</v>
      </c>
      <c r="AT132" s="142" t="s">
        <v>187</v>
      </c>
      <c r="AU132" s="142" t="s">
        <v>83</v>
      </c>
      <c r="AY132" s="16" t="s">
        <v>185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6" t="s">
        <v>83</v>
      </c>
      <c r="BK132" s="143">
        <f t="shared" si="9"/>
        <v>0</v>
      </c>
      <c r="BL132" s="16" t="s">
        <v>191</v>
      </c>
      <c r="BM132" s="142" t="s">
        <v>224</v>
      </c>
    </row>
    <row r="133" spans="2:65" s="1" customFormat="1" ht="24.2" customHeight="1">
      <c r="B133" s="131"/>
      <c r="C133" s="132" t="s">
        <v>207</v>
      </c>
      <c r="D133" s="132" t="s">
        <v>187</v>
      </c>
      <c r="E133" s="133" t="s">
        <v>2281</v>
      </c>
      <c r="F133" s="134" t="s">
        <v>2282</v>
      </c>
      <c r="G133" s="135" t="s">
        <v>245</v>
      </c>
      <c r="H133" s="136">
        <v>25</v>
      </c>
      <c r="I133" s="137"/>
      <c r="J133" s="137">
        <f t="shared" si="0"/>
        <v>0</v>
      </c>
      <c r="K133" s="134" t="s">
        <v>4029</v>
      </c>
      <c r="L133" s="184" t="s">
        <v>4031</v>
      </c>
      <c r="M133" s="138" t="s">
        <v>1</v>
      </c>
      <c r="N133" s="139" t="s">
        <v>40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191</v>
      </c>
      <c r="AT133" s="142" t="s">
        <v>187</v>
      </c>
      <c r="AU133" s="142" t="s">
        <v>83</v>
      </c>
      <c r="AY133" s="16" t="s">
        <v>185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6" t="s">
        <v>83</v>
      </c>
      <c r="BK133" s="143">
        <f t="shared" si="9"/>
        <v>0</v>
      </c>
      <c r="BL133" s="16" t="s">
        <v>191</v>
      </c>
      <c r="BM133" s="142" t="s">
        <v>235</v>
      </c>
    </row>
    <row r="134" spans="2:65" s="1" customFormat="1" ht="21.75" customHeight="1">
      <c r="B134" s="131"/>
      <c r="C134" s="132" t="s">
        <v>211</v>
      </c>
      <c r="D134" s="132" t="s">
        <v>187</v>
      </c>
      <c r="E134" s="133" t="s">
        <v>2283</v>
      </c>
      <c r="F134" s="134" t="s">
        <v>2284</v>
      </c>
      <c r="G134" s="135" t="s">
        <v>245</v>
      </c>
      <c r="H134" s="136">
        <v>1</v>
      </c>
      <c r="I134" s="137"/>
      <c r="J134" s="137">
        <f t="shared" si="0"/>
        <v>0</v>
      </c>
      <c r="K134" s="134" t="s">
        <v>4029</v>
      </c>
      <c r="L134" s="184" t="s">
        <v>4031</v>
      </c>
      <c r="M134" s="138" t="s">
        <v>1</v>
      </c>
      <c r="N134" s="139" t="s">
        <v>40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191</v>
      </c>
      <c r="AT134" s="142" t="s">
        <v>187</v>
      </c>
      <c r="AU134" s="142" t="s">
        <v>83</v>
      </c>
      <c r="AY134" s="16" t="s">
        <v>185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6" t="s">
        <v>83</v>
      </c>
      <c r="BK134" s="143">
        <f t="shared" si="9"/>
        <v>0</v>
      </c>
      <c r="BL134" s="16" t="s">
        <v>191</v>
      </c>
      <c r="BM134" s="142" t="s">
        <v>247</v>
      </c>
    </row>
    <row r="135" spans="2:65" s="1" customFormat="1" ht="37.9" customHeight="1">
      <c r="B135" s="131"/>
      <c r="C135" s="132" t="s">
        <v>219</v>
      </c>
      <c r="D135" s="132" t="s">
        <v>187</v>
      </c>
      <c r="E135" s="133" t="s">
        <v>2285</v>
      </c>
      <c r="F135" s="134" t="s">
        <v>2286</v>
      </c>
      <c r="G135" s="135" t="s">
        <v>910</v>
      </c>
      <c r="H135" s="136">
        <v>3</v>
      </c>
      <c r="I135" s="137"/>
      <c r="J135" s="137">
        <f t="shared" si="0"/>
        <v>0</v>
      </c>
      <c r="K135" s="134" t="s">
        <v>1</v>
      </c>
      <c r="L135" s="184" t="s">
        <v>4031</v>
      </c>
      <c r="M135" s="138" t="s">
        <v>1</v>
      </c>
      <c r="N135" s="139" t="s">
        <v>40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191</v>
      </c>
      <c r="AT135" s="142" t="s">
        <v>187</v>
      </c>
      <c r="AU135" s="142" t="s">
        <v>83</v>
      </c>
      <c r="AY135" s="16" t="s">
        <v>185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6" t="s">
        <v>83</v>
      </c>
      <c r="BK135" s="143">
        <f t="shared" si="9"/>
        <v>0</v>
      </c>
      <c r="BL135" s="16" t="s">
        <v>191</v>
      </c>
      <c r="BM135" s="142" t="s">
        <v>256</v>
      </c>
    </row>
    <row r="136" spans="2:65" s="1" customFormat="1" ht="76.349999999999994" customHeight="1">
      <c r="B136" s="131"/>
      <c r="C136" s="157" t="s">
        <v>224</v>
      </c>
      <c r="D136" s="157" t="s">
        <v>280</v>
      </c>
      <c r="E136" s="158" t="s">
        <v>2287</v>
      </c>
      <c r="F136" s="159" t="s">
        <v>2288</v>
      </c>
      <c r="G136" s="160" t="s">
        <v>1656</v>
      </c>
      <c r="H136" s="161">
        <v>1</v>
      </c>
      <c r="I136" s="162"/>
      <c r="J136" s="162">
        <f t="shared" si="0"/>
        <v>0</v>
      </c>
      <c r="K136" s="159" t="s">
        <v>1</v>
      </c>
      <c r="L136" s="184" t="s">
        <v>4031</v>
      </c>
      <c r="M136" s="163" t="s">
        <v>1</v>
      </c>
      <c r="N136" s="164" t="s">
        <v>40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224</v>
      </c>
      <c r="AT136" s="142" t="s">
        <v>280</v>
      </c>
      <c r="AU136" s="142" t="s">
        <v>83</v>
      </c>
      <c r="AY136" s="16" t="s">
        <v>185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83</v>
      </c>
      <c r="BK136" s="143">
        <f t="shared" si="9"/>
        <v>0</v>
      </c>
      <c r="BL136" s="16" t="s">
        <v>191</v>
      </c>
      <c r="BM136" s="142" t="s">
        <v>268</v>
      </c>
    </row>
    <row r="137" spans="2:65" s="1" customFormat="1" ht="66.75" customHeight="1">
      <c r="B137" s="131"/>
      <c r="C137" s="157" t="s">
        <v>229</v>
      </c>
      <c r="D137" s="157" t="s">
        <v>280</v>
      </c>
      <c r="E137" s="158" t="s">
        <v>2289</v>
      </c>
      <c r="F137" s="159" t="s">
        <v>2290</v>
      </c>
      <c r="G137" s="160" t="s">
        <v>1656</v>
      </c>
      <c r="H137" s="161">
        <v>1</v>
      </c>
      <c r="I137" s="162"/>
      <c r="J137" s="162">
        <f t="shared" si="0"/>
        <v>0</v>
      </c>
      <c r="K137" s="159" t="s">
        <v>1</v>
      </c>
      <c r="L137" s="184" t="s">
        <v>4031</v>
      </c>
      <c r="M137" s="163" t="s">
        <v>1</v>
      </c>
      <c r="N137" s="164" t="s">
        <v>40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224</v>
      </c>
      <c r="AT137" s="142" t="s">
        <v>280</v>
      </c>
      <c r="AU137" s="142" t="s">
        <v>83</v>
      </c>
      <c r="AY137" s="16" t="s">
        <v>185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83</v>
      </c>
      <c r="BK137" s="143">
        <f t="shared" si="9"/>
        <v>0</v>
      </c>
      <c r="BL137" s="16" t="s">
        <v>191</v>
      </c>
      <c r="BM137" s="142" t="s">
        <v>279</v>
      </c>
    </row>
    <row r="138" spans="2:65" s="1" customFormat="1" ht="24.2" customHeight="1">
      <c r="B138" s="131"/>
      <c r="C138" s="157" t="s">
        <v>235</v>
      </c>
      <c r="D138" s="157" t="s">
        <v>280</v>
      </c>
      <c r="E138" s="158" t="s">
        <v>2291</v>
      </c>
      <c r="F138" s="159" t="s">
        <v>2292</v>
      </c>
      <c r="G138" s="160" t="s">
        <v>1656</v>
      </c>
      <c r="H138" s="161">
        <v>1</v>
      </c>
      <c r="I138" s="162"/>
      <c r="J138" s="162">
        <f t="shared" si="0"/>
        <v>0</v>
      </c>
      <c r="K138" s="159" t="s">
        <v>1</v>
      </c>
      <c r="L138" s="184" t="s">
        <v>4031</v>
      </c>
      <c r="M138" s="163" t="s">
        <v>1</v>
      </c>
      <c r="N138" s="164" t="s">
        <v>40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224</v>
      </c>
      <c r="AT138" s="142" t="s">
        <v>280</v>
      </c>
      <c r="AU138" s="142" t="s">
        <v>83</v>
      </c>
      <c r="AY138" s="16" t="s">
        <v>185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83</v>
      </c>
      <c r="BK138" s="143">
        <f t="shared" si="9"/>
        <v>0</v>
      </c>
      <c r="BL138" s="16" t="s">
        <v>191</v>
      </c>
      <c r="BM138" s="142" t="s">
        <v>290</v>
      </c>
    </row>
    <row r="139" spans="2:65" s="1" customFormat="1" ht="16.5" customHeight="1">
      <c r="B139" s="131"/>
      <c r="C139" s="132" t="s">
        <v>242</v>
      </c>
      <c r="D139" s="132" t="s">
        <v>187</v>
      </c>
      <c r="E139" s="133" t="s">
        <v>2293</v>
      </c>
      <c r="F139" s="134" t="s">
        <v>2294</v>
      </c>
      <c r="G139" s="135" t="s">
        <v>245</v>
      </c>
      <c r="H139" s="136">
        <v>2</v>
      </c>
      <c r="I139" s="137"/>
      <c r="J139" s="137">
        <f t="shared" si="0"/>
        <v>0</v>
      </c>
      <c r="K139" s="134" t="s">
        <v>4029</v>
      </c>
      <c r="L139" s="184" t="s">
        <v>4031</v>
      </c>
      <c r="M139" s="138" t="s">
        <v>1</v>
      </c>
      <c r="N139" s="139" t="s">
        <v>40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191</v>
      </c>
      <c r="AT139" s="142" t="s">
        <v>187</v>
      </c>
      <c r="AU139" s="142" t="s">
        <v>83</v>
      </c>
      <c r="AY139" s="16" t="s">
        <v>185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83</v>
      </c>
      <c r="BK139" s="143">
        <f t="shared" si="9"/>
        <v>0</v>
      </c>
      <c r="BL139" s="16" t="s">
        <v>191</v>
      </c>
      <c r="BM139" s="142" t="s">
        <v>297</v>
      </c>
    </row>
    <row r="140" spans="2:65" s="1" customFormat="1" ht="55.5" customHeight="1">
      <c r="B140" s="131"/>
      <c r="C140" s="157" t="s">
        <v>247</v>
      </c>
      <c r="D140" s="157" t="s">
        <v>280</v>
      </c>
      <c r="E140" s="158" t="s">
        <v>2295</v>
      </c>
      <c r="F140" s="159" t="s">
        <v>2296</v>
      </c>
      <c r="G140" s="160" t="s">
        <v>1656</v>
      </c>
      <c r="H140" s="161">
        <v>1</v>
      </c>
      <c r="I140" s="162"/>
      <c r="J140" s="162">
        <f t="shared" si="0"/>
        <v>0</v>
      </c>
      <c r="K140" s="159" t="s">
        <v>1</v>
      </c>
      <c r="L140" s="184" t="s">
        <v>4031</v>
      </c>
      <c r="M140" s="163" t="s">
        <v>1</v>
      </c>
      <c r="N140" s="164" t="s">
        <v>40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224</v>
      </c>
      <c r="AT140" s="142" t="s">
        <v>280</v>
      </c>
      <c r="AU140" s="142" t="s">
        <v>83</v>
      </c>
      <c r="AY140" s="16" t="s">
        <v>185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83</v>
      </c>
      <c r="BK140" s="143">
        <f t="shared" si="9"/>
        <v>0</v>
      </c>
      <c r="BL140" s="16" t="s">
        <v>191</v>
      </c>
      <c r="BM140" s="142" t="s">
        <v>307</v>
      </c>
    </row>
    <row r="141" spans="2:65" s="1" customFormat="1" ht="16.5" customHeight="1">
      <c r="B141" s="131"/>
      <c r="C141" s="132" t="s">
        <v>251</v>
      </c>
      <c r="D141" s="132" t="s">
        <v>187</v>
      </c>
      <c r="E141" s="133" t="s">
        <v>2297</v>
      </c>
      <c r="F141" s="134" t="s">
        <v>2298</v>
      </c>
      <c r="G141" s="135" t="s">
        <v>245</v>
      </c>
      <c r="H141" s="136">
        <v>1</v>
      </c>
      <c r="I141" s="137"/>
      <c r="J141" s="137">
        <f t="shared" si="0"/>
        <v>0</v>
      </c>
      <c r="K141" s="134" t="s">
        <v>4029</v>
      </c>
      <c r="L141" s="184" t="s">
        <v>4031</v>
      </c>
      <c r="M141" s="138" t="s">
        <v>1</v>
      </c>
      <c r="N141" s="139" t="s">
        <v>40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191</v>
      </c>
      <c r="AT141" s="142" t="s">
        <v>187</v>
      </c>
      <c r="AU141" s="142" t="s">
        <v>83</v>
      </c>
      <c r="AY141" s="16" t="s">
        <v>185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83</v>
      </c>
      <c r="BK141" s="143">
        <f t="shared" si="9"/>
        <v>0</v>
      </c>
      <c r="BL141" s="16" t="s">
        <v>191</v>
      </c>
      <c r="BM141" s="142" t="s">
        <v>332</v>
      </c>
    </row>
    <row r="142" spans="2:65" s="1" customFormat="1" ht="78" customHeight="1">
      <c r="B142" s="131"/>
      <c r="C142" s="157" t="s">
        <v>256</v>
      </c>
      <c r="D142" s="157" t="s">
        <v>280</v>
      </c>
      <c r="E142" s="158" t="s">
        <v>2299</v>
      </c>
      <c r="F142" s="159" t="s">
        <v>2300</v>
      </c>
      <c r="G142" s="160" t="s">
        <v>1656</v>
      </c>
      <c r="H142" s="161">
        <v>1</v>
      </c>
      <c r="I142" s="162"/>
      <c r="J142" s="162">
        <f t="shared" si="0"/>
        <v>0</v>
      </c>
      <c r="K142" s="159" t="s">
        <v>1</v>
      </c>
      <c r="L142" s="184" t="s">
        <v>4031</v>
      </c>
      <c r="M142" s="163" t="s">
        <v>1</v>
      </c>
      <c r="N142" s="164" t="s">
        <v>40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224</v>
      </c>
      <c r="AT142" s="142" t="s">
        <v>280</v>
      </c>
      <c r="AU142" s="142" t="s">
        <v>83</v>
      </c>
      <c r="AY142" s="16" t="s">
        <v>185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6" t="s">
        <v>83</v>
      </c>
      <c r="BK142" s="143">
        <f t="shared" si="9"/>
        <v>0</v>
      </c>
      <c r="BL142" s="16" t="s">
        <v>191</v>
      </c>
      <c r="BM142" s="142" t="s">
        <v>340</v>
      </c>
    </row>
    <row r="143" spans="2:65" s="1" customFormat="1" ht="16.5" customHeight="1">
      <c r="B143" s="131"/>
      <c r="C143" s="132" t="s">
        <v>8</v>
      </c>
      <c r="D143" s="132" t="s">
        <v>187</v>
      </c>
      <c r="E143" s="133" t="s">
        <v>2301</v>
      </c>
      <c r="F143" s="134" t="s">
        <v>2302</v>
      </c>
      <c r="G143" s="135" t="s">
        <v>245</v>
      </c>
      <c r="H143" s="136">
        <v>1</v>
      </c>
      <c r="I143" s="137"/>
      <c r="J143" s="137">
        <f t="shared" si="0"/>
        <v>0</v>
      </c>
      <c r="K143" s="134" t="s">
        <v>4029</v>
      </c>
      <c r="L143" s="184" t="s">
        <v>4031</v>
      </c>
      <c r="M143" s="138" t="s">
        <v>1</v>
      </c>
      <c r="N143" s="139" t="s">
        <v>40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191</v>
      </c>
      <c r="AT143" s="142" t="s">
        <v>187</v>
      </c>
      <c r="AU143" s="142" t="s">
        <v>83</v>
      </c>
      <c r="AY143" s="16" t="s">
        <v>185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6" t="s">
        <v>83</v>
      </c>
      <c r="BK143" s="143">
        <f t="shared" si="9"/>
        <v>0</v>
      </c>
      <c r="BL143" s="16" t="s">
        <v>191</v>
      </c>
      <c r="BM143" s="142" t="s">
        <v>349</v>
      </c>
    </row>
    <row r="144" spans="2:65" s="1" customFormat="1" ht="66.75" customHeight="1">
      <c r="B144" s="131"/>
      <c r="C144" s="157" t="s">
        <v>268</v>
      </c>
      <c r="D144" s="157" t="s">
        <v>280</v>
      </c>
      <c r="E144" s="158" t="s">
        <v>2303</v>
      </c>
      <c r="F144" s="159" t="s">
        <v>2304</v>
      </c>
      <c r="G144" s="160" t="s">
        <v>1656</v>
      </c>
      <c r="H144" s="161">
        <v>2</v>
      </c>
      <c r="I144" s="162"/>
      <c r="J144" s="162">
        <f t="shared" si="0"/>
        <v>0</v>
      </c>
      <c r="K144" s="159" t="s">
        <v>1</v>
      </c>
      <c r="L144" s="184" t="s">
        <v>4031</v>
      </c>
      <c r="M144" s="163" t="s">
        <v>1</v>
      </c>
      <c r="N144" s="164" t="s">
        <v>40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224</v>
      </c>
      <c r="AT144" s="142" t="s">
        <v>280</v>
      </c>
      <c r="AU144" s="142" t="s">
        <v>83</v>
      </c>
      <c r="AY144" s="16" t="s">
        <v>185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6" t="s">
        <v>83</v>
      </c>
      <c r="BK144" s="143">
        <f t="shared" si="9"/>
        <v>0</v>
      </c>
      <c r="BL144" s="16" t="s">
        <v>191</v>
      </c>
      <c r="BM144" s="142" t="s">
        <v>357</v>
      </c>
    </row>
    <row r="145" spans="2:65" s="1" customFormat="1" ht="16.5" customHeight="1">
      <c r="B145" s="131"/>
      <c r="C145" s="132" t="s">
        <v>273</v>
      </c>
      <c r="D145" s="132" t="s">
        <v>187</v>
      </c>
      <c r="E145" s="133" t="s">
        <v>2305</v>
      </c>
      <c r="F145" s="134" t="s">
        <v>2306</v>
      </c>
      <c r="G145" s="135" t="s">
        <v>245</v>
      </c>
      <c r="H145" s="136">
        <v>2</v>
      </c>
      <c r="I145" s="137"/>
      <c r="J145" s="137">
        <f t="shared" si="0"/>
        <v>0</v>
      </c>
      <c r="K145" s="134" t="s">
        <v>4029</v>
      </c>
      <c r="L145" s="184" t="s">
        <v>4031</v>
      </c>
      <c r="M145" s="138" t="s">
        <v>1</v>
      </c>
      <c r="N145" s="139" t="s">
        <v>40</v>
      </c>
      <c r="O145" s="140">
        <v>0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191</v>
      </c>
      <c r="AT145" s="142" t="s">
        <v>187</v>
      </c>
      <c r="AU145" s="142" t="s">
        <v>83</v>
      </c>
      <c r="AY145" s="16" t="s">
        <v>185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6" t="s">
        <v>83</v>
      </c>
      <c r="BK145" s="143">
        <f t="shared" si="9"/>
        <v>0</v>
      </c>
      <c r="BL145" s="16" t="s">
        <v>191</v>
      </c>
      <c r="BM145" s="142" t="s">
        <v>365</v>
      </c>
    </row>
    <row r="146" spans="2:65" s="1" customFormat="1" ht="44.25" customHeight="1">
      <c r="B146" s="131"/>
      <c r="C146" s="157" t="s">
        <v>279</v>
      </c>
      <c r="D146" s="157" t="s">
        <v>280</v>
      </c>
      <c r="E146" s="158" t="s">
        <v>2307</v>
      </c>
      <c r="F146" s="159" t="s">
        <v>2308</v>
      </c>
      <c r="G146" s="160" t="s">
        <v>1656</v>
      </c>
      <c r="H146" s="161">
        <v>1</v>
      </c>
      <c r="I146" s="162"/>
      <c r="J146" s="162">
        <f t="shared" si="0"/>
        <v>0</v>
      </c>
      <c r="K146" s="159" t="s">
        <v>1</v>
      </c>
      <c r="L146" s="184" t="s">
        <v>4031</v>
      </c>
      <c r="M146" s="163" t="s">
        <v>1</v>
      </c>
      <c r="N146" s="164" t="s">
        <v>40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224</v>
      </c>
      <c r="AT146" s="142" t="s">
        <v>280</v>
      </c>
      <c r="AU146" s="142" t="s">
        <v>83</v>
      </c>
      <c r="AY146" s="16" t="s">
        <v>185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6" t="s">
        <v>83</v>
      </c>
      <c r="BK146" s="143">
        <f t="shared" si="9"/>
        <v>0</v>
      </c>
      <c r="BL146" s="16" t="s">
        <v>191</v>
      </c>
      <c r="BM146" s="142" t="s">
        <v>373</v>
      </c>
    </row>
    <row r="147" spans="2:65" s="1" customFormat="1" ht="16.5" customHeight="1">
      <c r="B147" s="131"/>
      <c r="C147" s="132" t="s">
        <v>285</v>
      </c>
      <c r="D147" s="132" t="s">
        <v>187</v>
      </c>
      <c r="E147" s="133" t="s">
        <v>2309</v>
      </c>
      <c r="F147" s="134" t="s">
        <v>2310</v>
      </c>
      <c r="G147" s="135" t="s">
        <v>245</v>
      </c>
      <c r="H147" s="136">
        <v>1</v>
      </c>
      <c r="I147" s="137"/>
      <c r="J147" s="137">
        <f t="shared" si="0"/>
        <v>0</v>
      </c>
      <c r="K147" s="134" t="s">
        <v>4029</v>
      </c>
      <c r="L147" s="184" t="s">
        <v>4031</v>
      </c>
      <c r="M147" s="138" t="s">
        <v>1</v>
      </c>
      <c r="N147" s="139" t="s">
        <v>40</v>
      </c>
      <c r="O147" s="140">
        <v>0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191</v>
      </c>
      <c r="AT147" s="142" t="s">
        <v>187</v>
      </c>
      <c r="AU147" s="142" t="s">
        <v>83</v>
      </c>
      <c r="AY147" s="16" t="s">
        <v>185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6" t="s">
        <v>83</v>
      </c>
      <c r="BK147" s="143">
        <f t="shared" si="9"/>
        <v>0</v>
      </c>
      <c r="BL147" s="16" t="s">
        <v>191</v>
      </c>
      <c r="BM147" s="142" t="s">
        <v>382</v>
      </c>
    </row>
    <row r="148" spans="2:65" s="1" customFormat="1" ht="62.65" customHeight="1">
      <c r="B148" s="131"/>
      <c r="C148" s="157" t="s">
        <v>290</v>
      </c>
      <c r="D148" s="157" t="s">
        <v>280</v>
      </c>
      <c r="E148" s="158" t="s">
        <v>2311</v>
      </c>
      <c r="F148" s="159" t="s">
        <v>2312</v>
      </c>
      <c r="G148" s="160" t="s">
        <v>1656</v>
      </c>
      <c r="H148" s="161">
        <v>22</v>
      </c>
      <c r="I148" s="162"/>
      <c r="J148" s="162">
        <f t="shared" si="0"/>
        <v>0</v>
      </c>
      <c r="K148" s="159" t="s">
        <v>1</v>
      </c>
      <c r="L148" s="184" t="s">
        <v>4031</v>
      </c>
      <c r="M148" s="163" t="s">
        <v>1</v>
      </c>
      <c r="N148" s="164" t="s">
        <v>40</v>
      </c>
      <c r="O148" s="140">
        <v>0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224</v>
      </c>
      <c r="AT148" s="142" t="s">
        <v>280</v>
      </c>
      <c r="AU148" s="142" t="s">
        <v>83</v>
      </c>
      <c r="AY148" s="16" t="s">
        <v>185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6" t="s">
        <v>83</v>
      </c>
      <c r="BK148" s="143">
        <f t="shared" si="9"/>
        <v>0</v>
      </c>
      <c r="BL148" s="16" t="s">
        <v>191</v>
      </c>
      <c r="BM148" s="142" t="s">
        <v>391</v>
      </c>
    </row>
    <row r="149" spans="2:65" s="1" customFormat="1" ht="62.65" customHeight="1">
      <c r="B149" s="131"/>
      <c r="C149" s="157" t="s">
        <v>7</v>
      </c>
      <c r="D149" s="157" t="s">
        <v>280</v>
      </c>
      <c r="E149" s="158" t="s">
        <v>2313</v>
      </c>
      <c r="F149" s="159" t="s">
        <v>2314</v>
      </c>
      <c r="G149" s="160" t="s">
        <v>1</v>
      </c>
      <c r="H149" s="161">
        <v>1</v>
      </c>
      <c r="I149" s="162"/>
      <c r="J149" s="162">
        <f t="shared" si="0"/>
        <v>0</v>
      </c>
      <c r="K149" s="159" t="s">
        <v>1</v>
      </c>
      <c r="L149" s="184" t="s">
        <v>4031</v>
      </c>
      <c r="M149" s="163" t="s">
        <v>1</v>
      </c>
      <c r="N149" s="164" t="s">
        <v>40</v>
      </c>
      <c r="O149" s="140">
        <v>0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224</v>
      </c>
      <c r="AT149" s="142" t="s">
        <v>280</v>
      </c>
      <c r="AU149" s="142" t="s">
        <v>83</v>
      </c>
      <c r="AY149" s="16" t="s">
        <v>185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6" t="s">
        <v>83</v>
      </c>
      <c r="BK149" s="143">
        <f t="shared" si="9"/>
        <v>0</v>
      </c>
      <c r="BL149" s="16" t="s">
        <v>191</v>
      </c>
      <c r="BM149" s="142" t="s">
        <v>403</v>
      </c>
    </row>
    <row r="150" spans="2:65" s="1" customFormat="1" ht="24.2" customHeight="1">
      <c r="B150" s="131"/>
      <c r="C150" s="132" t="s">
        <v>297</v>
      </c>
      <c r="D150" s="132" t="s">
        <v>187</v>
      </c>
      <c r="E150" s="133" t="s">
        <v>2315</v>
      </c>
      <c r="F150" s="134" t="s">
        <v>2316</v>
      </c>
      <c r="G150" s="135" t="s">
        <v>245</v>
      </c>
      <c r="H150" s="136">
        <v>23</v>
      </c>
      <c r="I150" s="137"/>
      <c r="J150" s="137">
        <f t="shared" si="0"/>
        <v>0</v>
      </c>
      <c r="K150" s="134" t="s">
        <v>4029</v>
      </c>
      <c r="L150" s="184" t="s">
        <v>4031</v>
      </c>
      <c r="M150" s="138" t="s">
        <v>1</v>
      </c>
      <c r="N150" s="139" t="s">
        <v>40</v>
      </c>
      <c r="O150" s="140">
        <v>0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191</v>
      </c>
      <c r="AT150" s="142" t="s">
        <v>187</v>
      </c>
      <c r="AU150" s="142" t="s">
        <v>83</v>
      </c>
      <c r="AY150" s="16" t="s">
        <v>185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6" t="s">
        <v>83</v>
      </c>
      <c r="BK150" s="143">
        <f t="shared" si="9"/>
        <v>0</v>
      </c>
      <c r="BL150" s="16" t="s">
        <v>191</v>
      </c>
      <c r="BM150" s="142" t="s">
        <v>415</v>
      </c>
    </row>
    <row r="151" spans="2:65" s="1" customFormat="1" ht="55.5" customHeight="1">
      <c r="B151" s="131"/>
      <c r="C151" s="157" t="s">
        <v>302</v>
      </c>
      <c r="D151" s="157" t="s">
        <v>280</v>
      </c>
      <c r="E151" s="158" t="s">
        <v>2317</v>
      </c>
      <c r="F151" s="159" t="s">
        <v>2318</v>
      </c>
      <c r="G151" s="160" t="s">
        <v>1656</v>
      </c>
      <c r="H151" s="161">
        <v>1</v>
      </c>
      <c r="I151" s="162"/>
      <c r="J151" s="162">
        <f t="shared" si="0"/>
        <v>0</v>
      </c>
      <c r="K151" s="159" t="s">
        <v>1</v>
      </c>
      <c r="L151" s="184" t="s">
        <v>4031</v>
      </c>
      <c r="M151" s="163" t="s">
        <v>1</v>
      </c>
      <c r="N151" s="164" t="s">
        <v>40</v>
      </c>
      <c r="O151" s="140">
        <v>0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224</v>
      </c>
      <c r="AT151" s="142" t="s">
        <v>280</v>
      </c>
      <c r="AU151" s="142" t="s">
        <v>83</v>
      </c>
      <c r="AY151" s="16" t="s">
        <v>185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6" t="s">
        <v>83</v>
      </c>
      <c r="BK151" s="143">
        <f t="shared" si="9"/>
        <v>0</v>
      </c>
      <c r="BL151" s="16" t="s">
        <v>191</v>
      </c>
      <c r="BM151" s="142" t="s">
        <v>430</v>
      </c>
    </row>
    <row r="152" spans="2:65" s="1" customFormat="1" ht="24.2" customHeight="1">
      <c r="B152" s="131"/>
      <c r="C152" s="157" t="s">
        <v>307</v>
      </c>
      <c r="D152" s="157" t="s">
        <v>280</v>
      </c>
      <c r="E152" s="158" t="s">
        <v>2319</v>
      </c>
      <c r="F152" s="159" t="s">
        <v>2320</v>
      </c>
      <c r="G152" s="160" t="s">
        <v>245</v>
      </c>
      <c r="H152" s="161">
        <v>1</v>
      </c>
      <c r="I152" s="162"/>
      <c r="J152" s="162">
        <f t="shared" si="0"/>
        <v>0</v>
      </c>
      <c r="K152" s="159" t="s">
        <v>1</v>
      </c>
      <c r="L152" s="184" t="s">
        <v>4031</v>
      </c>
      <c r="M152" s="163" t="s">
        <v>1</v>
      </c>
      <c r="N152" s="164" t="s">
        <v>40</v>
      </c>
      <c r="O152" s="140">
        <v>0</v>
      </c>
      <c r="P152" s="140">
        <f t="shared" si="1"/>
        <v>0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224</v>
      </c>
      <c r="AT152" s="142" t="s">
        <v>280</v>
      </c>
      <c r="AU152" s="142" t="s">
        <v>83</v>
      </c>
      <c r="AY152" s="16" t="s">
        <v>185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6" t="s">
        <v>83</v>
      </c>
      <c r="BK152" s="143">
        <f t="shared" si="9"/>
        <v>0</v>
      </c>
      <c r="BL152" s="16" t="s">
        <v>191</v>
      </c>
      <c r="BM152" s="142" t="s">
        <v>438</v>
      </c>
    </row>
    <row r="153" spans="2:65" s="1" customFormat="1" ht="24.2" customHeight="1">
      <c r="B153" s="131"/>
      <c r="C153" s="132" t="s">
        <v>327</v>
      </c>
      <c r="D153" s="132" t="s">
        <v>187</v>
      </c>
      <c r="E153" s="133" t="s">
        <v>2321</v>
      </c>
      <c r="F153" s="134" t="s">
        <v>2322</v>
      </c>
      <c r="G153" s="135" t="s">
        <v>245</v>
      </c>
      <c r="H153" s="136">
        <v>1</v>
      </c>
      <c r="I153" s="137"/>
      <c r="J153" s="137">
        <f t="shared" si="0"/>
        <v>0</v>
      </c>
      <c r="K153" s="134" t="s">
        <v>4029</v>
      </c>
      <c r="L153" s="184" t="s">
        <v>4031</v>
      </c>
      <c r="M153" s="138" t="s">
        <v>1</v>
      </c>
      <c r="N153" s="139" t="s">
        <v>40</v>
      </c>
      <c r="O153" s="140">
        <v>0</v>
      </c>
      <c r="P153" s="140">
        <f t="shared" si="1"/>
        <v>0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191</v>
      </c>
      <c r="AT153" s="142" t="s">
        <v>187</v>
      </c>
      <c r="AU153" s="142" t="s">
        <v>83</v>
      </c>
      <c r="AY153" s="16" t="s">
        <v>185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6" t="s">
        <v>83</v>
      </c>
      <c r="BK153" s="143">
        <f t="shared" si="9"/>
        <v>0</v>
      </c>
      <c r="BL153" s="16" t="s">
        <v>191</v>
      </c>
      <c r="BM153" s="142" t="s">
        <v>446</v>
      </c>
    </row>
    <row r="154" spans="2:65" s="1" customFormat="1" ht="24.2" customHeight="1">
      <c r="B154" s="131"/>
      <c r="C154" s="132" t="s">
        <v>332</v>
      </c>
      <c r="D154" s="132" t="s">
        <v>187</v>
      </c>
      <c r="E154" s="133" t="s">
        <v>2323</v>
      </c>
      <c r="F154" s="134" t="s">
        <v>2324</v>
      </c>
      <c r="G154" s="135" t="s">
        <v>245</v>
      </c>
      <c r="H154" s="136">
        <v>1</v>
      </c>
      <c r="I154" s="137"/>
      <c r="J154" s="137">
        <f t="shared" si="0"/>
        <v>0</v>
      </c>
      <c r="K154" s="134" t="s">
        <v>4029</v>
      </c>
      <c r="L154" s="184" t="s">
        <v>4031</v>
      </c>
      <c r="M154" s="138" t="s">
        <v>1</v>
      </c>
      <c r="N154" s="139" t="s">
        <v>40</v>
      </c>
      <c r="O154" s="140">
        <v>0</v>
      </c>
      <c r="P154" s="140">
        <f t="shared" si="1"/>
        <v>0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191</v>
      </c>
      <c r="AT154" s="142" t="s">
        <v>187</v>
      </c>
      <c r="AU154" s="142" t="s">
        <v>83</v>
      </c>
      <c r="AY154" s="16" t="s">
        <v>185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6" t="s">
        <v>83</v>
      </c>
      <c r="BK154" s="143">
        <f t="shared" si="9"/>
        <v>0</v>
      </c>
      <c r="BL154" s="16" t="s">
        <v>191</v>
      </c>
      <c r="BM154" s="142" t="s">
        <v>460</v>
      </c>
    </row>
    <row r="155" spans="2:65" s="1" customFormat="1" ht="66.75" customHeight="1">
      <c r="B155" s="131"/>
      <c r="C155" s="157" t="s">
        <v>336</v>
      </c>
      <c r="D155" s="157" t="s">
        <v>280</v>
      </c>
      <c r="E155" s="158" t="s">
        <v>2325</v>
      </c>
      <c r="F155" s="159" t="s">
        <v>2326</v>
      </c>
      <c r="G155" s="160" t="s">
        <v>245</v>
      </c>
      <c r="H155" s="161">
        <v>5</v>
      </c>
      <c r="I155" s="162"/>
      <c r="J155" s="162">
        <f t="shared" si="0"/>
        <v>0</v>
      </c>
      <c r="K155" s="159" t="s">
        <v>1</v>
      </c>
      <c r="L155" s="184" t="s">
        <v>4031</v>
      </c>
      <c r="M155" s="163" t="s">
        <v>1</v>
      </c>
      <c r="N155" s="164" t="s">
        <v>40</v>
      </c>
      <c r="O155" s="140">
        <v>0</v>
      </c>
      <c r="P155" s="140">
        <f t="shared" si="1"/>
        <v>0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224</v>
      </c>
      <c r="AT155" s="142" t="s">
        <v>280</v>
      </c>
      <c r="AU155" s="142" t="s">
        <v>83</v>
      </c>
      <c r="AY155" s="16" t="s">
        <v>185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6" t="s">
        <v>83</v>
      </c>
      <c r="BK155" s="143">
        <f t="shared" si="9"/>
        <v>0</v>
      </c>
      <c r="BL155" s="16" t="s">
        <v>191</v>
      </c>
      <c r="BM155" s="142" t="s">
        <v>469</v>
      </c>
    </row>
    <row r="156" spans="2:65" s="1" customFormat="1" ht="24.2" customHeight="1">
      <c r="B156" s="131"/>
      <c r="C156" s="132" t="s">
        <v>340</v>
      </c>
      <c r="D156" s="132" t="s">
        <v>187</v>
      </c>
      <c r="E156" s="133" t="s">
        <v>2327</v>
      </c>
      <c r="F156" s="134" t="s">
        <v>2328</v>
      </c>
      <c r="G156" s="135" t="s">
        <v>245</v>
      </c>
      <c r="H156" s="136">
        <v>5</v>
      </c>
      <c r="I156" s="137"/>
      <c r="J156" s="137">
        <f t="shared" si="0"/>
        <v>0</v>
      </c>
      <c r="K156" s="134" t="s">
        <v>4029</v>
      </c>
      <c r="L156" s="184" t="s">
        <v>4031</v>
      </c>
      <c r="M156" s="138" t="s">
        <v>1</v>
      </c>
      <c r="N156" s="139" t="s">
        <v>40</v>
      </c>
      <c r="O156" s="140">
        <v>0</v>
      </c>
      <c r="P156" s="140">
        <f t="shared" si="1"/>
        <v>0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191</v>
      </c>
      <c r="AT156" s="142" t="s">
        <v>187</v>
      </c>
      <c r="AU156" s="142" t="s">
        <v>83</v>
      </c>
      <c r="AY156" s="16" t="s">
        <v>185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6" t="s">
        <v>83</v>
      </c>
      <c r="BK156" s="143">
        <f t="shared" si="9"/>
        <v>0</v>
      </c>
      <c r="BL156" s="16" t="s">
        <v>191</v>
      </c>
      <c r="BM156" s="142" t="s">
        <v>479</v>
      </c>
    </row>
    <row r="157" spans="2:65" s="1" customFormat="1" ht="24.2" customHeight="1">
      <c r="B157" s="131"/>
      <c r="C157" s="157" t="s">
        <v>345</v>
      </c>
      <c r="D157" s="157" t="s">
        <v>280</v>
      </c>
      <c r="E157" s="158" t="s">
        <v>2329</v>
      </c>
      <c r="F157" s="159" t="s">
        <v>2330</v>
      </c>
      <c r="G157" s="160" t="s">
        <v>1656</v>
      </c>
      <c r="H157" s="161">
        <v>5</v>
      </c>
      <c r="I157" s="162"/>
      <c r="J157" s="162">
        <f t="shared" si="0"/>
        <v>0</v>
      </c>
      <c r="K157" s="159" t="s">
        <v>1</v>
      </c>
      <c r="L157" s="184" t="s">
        <v>4031</v>
      </c>
      <c r="M157" s="163" t="s">
        <v>1</v>
      </c>
      <c r="N157" s="164" t="s">
        <v>40</v>
      </c>
      <c r="O157" s="140">
        <v>0</v>
      </c>
      <c r="P157" s="140">
        <f t="shared" si="1"/>
        <v>0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224</v>
      </c>
      <c r="AT157" s="142" t="s">
        <v>280</v>
      </c>
      <c r="AU157" s="142" t="s">
        <v>83</v>
      </c>
      <c r="AY157" s="16" t="s">
        <v>185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6" t="s">
        <v>83</v>
      </c>
      <c r="BK157" s="143">
        <f t="shared" si="9"/>
        <v>0</v>
      </c>
      <c r="BL157" s="16" t="s">
        <v>191</v>
      </c>
      <c r="BM157" s="142" t="s">
        <v>489</v>
      </c>
    </row>
    <row r="158" spans="2:65" s="1" customFormat="1" ht="55.5" customHeight="1">
      <c r="B158" s="131"/>
      <c r="C158" s="132" t="s">
        <v>349</v>
      </c>
      <c r="D158" s="132" t="s">
        <v>187</v>
      </c>
      <c r="E158" s="133" t="s">
        <v>2189</v>
      </c>
      <c r="F158" s="134" t="s">
        <v>2190</v>
      </c>
      <c r="G158" s="135" t="s">
        <v>245</v>
      </c>
      <c r="H158" s="136">
        <v>5</v>
      </c>
      <c r="I158" s="137"/>
      <c r="J158" s="137">
        <f t="shared" si="0"/>
        <v>0</v>
      </c>
      <c r="K158" s="134" t="s">
        <v>4029</v>
      </c>
      <c r="L158" s="184" t="s">
        <v>4031</v>
      </c>
      <c r="M158" s="138" t="s">
        <v>1</v>
      </c>
      <c r="N158" s="139" t="s">
        <v>40</v>
      </c>
      <c r="O158" s="140">
        <v>0</v>
      </c>
      <c r="P158" s="140">
        <f t="shared" si="1"/>
        <v>0</v>
      </c>
      <c r="Q158" s="140">
        <v>0</v>
      </c>
      <c r="R158" s="140">
        <f t="shared" si="2"/>
        <v>0</v>
      </c>
      <c r="S158" s="140">
        <v>0</v>
      </c>
      <c r="T158" s="141">
        <f t="shared" si="3"/>
        <v>0</v>
      </c>
      <c r="AR158" s="142" t="s">
        <v>191</v>
      </c>
      <c r="AT158" s="142" t="s">
        <v>187</v>
      </c>
      <c r="AU158" s="142" t="s">
        <v>83</v>
      </c>
      <c r="AY158" s="16" t="s">
        <v>185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6" t="s">
        <v>83</v>
      </c>
      <c r="BK158" s="143">
        <f t="shared" si="9"/>
        <v>0</v>
      </c>
      <c r="BL158" s="16" t="s">
        <v>191</v>
      </c>
      <c r="BM158" s="142" t="s">
        <v>500</v>
      </c>
    </row>
    <row r="159" spans="2:65" s="1" customFormat="1" ht="37.9" customHeight="1">
      <c r="B159" s="131"/>
      <c r="C159" s="157" t="s">
        <v>353</v>
      </c>
      <c r="D159" s="157" t="s">
        <v>280</v>
      </c>
      <c r="E159" s="158" t="s">
        <v>2331</v>
      </c>
      <c r="F159" s="159" t="s">
        <v>2332</v>
      </c>
      <c r="G159" s="160" t="s">
        <v>276</v>
      </c>
      <c r="H159" s="161">
        <v>975</v>
      </c>
      <c r="I159" s="162"/>
      <c r="J159" s="162">
        <f t="shared" si="0"/>
        <v>0</v>
      </c>
      <c r="K159" s="159" t="s">
        <v>1</v>
      </c>
      <c r="L159" s="184" t="s">
        <v>4031</v>
      </c>
      <c r="M159" s="163" t="s">
        <v>1</v>
      </c>
      <c r="N159" s="164" t="s">
        <v>40</v>
      </c>
      <c r="O159" s="140">
        <v>0</v>
      </c>
      <c r="P159" s="140">
        <f t="shared" si="1"/>
        <v>0</v>
      </c>
      <c r="Q159" s="140">
        <v>0</v>
      </c>
      <c r="R159" s="140">
        <f t="shared" si="2"/>
        <v>0</v>
      </c>
      <c r="S159" s="140">
        <v>0</v>
      </c>
      <c r="T159" s="141">
        <f t="shared" si="3"/>
        <v>0</v>
      </c>
      <c r="AR159" s="142" t="s">
        <v>224</v>
      </c>
      <c r="AT159" s="142" t="s">
        <v>280</v>
      </c>
      <c r="AU159" s="142" t="s">
        <v>83</v>
      </c>
      <c r="AY159" s="16" t="s">
        <v>185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6" t="s">
        <v>83</v>
      </c>
      <c r="BK159" s="143">
        <f t="shared" si="9"/>
        <v>0</v>
      </c>
      <c r="BL159" s="16" t="s">
        <v>191</v>
      </c>
      <c r="BM159" s="142" t="s">
        <v>511</v>
      </c>
    </row>
    <row r="160" spans="2:65" s="1" customFormat="1" ht="49.15" customHeight="1">
      <c r="B160" s="131"/>
      <c r="C160" s="157" t="s">
        <v>357</v>
      </c>
      <c r="D160" s="157" t="s">
        <v>280</v>
      </c>
      <c r="E160" s="158" t="s">
        <v>2333</v>
      </c>
      <c r="F160" s="159" t="s">
        <v>2334</v>
      </c>
      <c r="G160" s="160" t="s">
        <v>276</v>
      </c>
      <c r="H160" s="161">
        <v>125</v>
      </c>
      <c r="I160" s="162"/>
      <c r="J160" s="162">
        <f t="shared" si="0"/>
        <v>0</v>
      </c>
      <c r="K160" s="159" t="s">
        <v>1</v>
      </c>
      <c r="L160" s="184" t="s">
        <v>4031</v>
      </c>
      <c r="M160" s="163" t="s">
        <v>1</v>
      </c>
      <c r="N160" s="164" t="s">
        <v>40</v>
      </c>
      <c r="O160" s="140">
        <v>0</v>
      </c>
      <c r="P160" s="140">
        <f t="shared" si="1"/>
        <v>0</v>
      </c>
      <c r="Q160" s="140">
        <v>0</v>
      </c>
      <c r="R160" s="140">
        <f t="shared" si="2"/>
        <v>0</v>
      </c>
      <c r="S160" s="140">
        <v>0</v>
      </c>
      <c r="T160" s="141">
        <f t="shared" si="3"/>
        <v>0</v>
      </c>
      <c r="AR160" s="142" t="s">
        <v>224</v>
      </c>
      <c r="AT160" s="142" t="s">
        <v>280</v>
      </c>
      <c r="AU160" s="142" t="s">
        <v>83</v>
      </c>
      <c r="AY160" s="16" t="s">
        <v>185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6" t="s">
        <v>83</v>
      </c>
      <c r="BK160" s="143">
        <f t="shared" si="9"/>
        <v>0</v>
      </c>
      <c r="BL160" s="16" t="s">
        <v>191</v>
      </c>
      <c r="BM160" s="142" t="s">
        <v>519</v>
      </c>
    </row>
    <row r="161" spans="2:65" s="1" customFormat="1" ht="24.2" customHeight="1">
      <c r="B161" s="131"/>
      <c r="C161" s="132" t="s">
        <v>361</v>
      </c>
      <c r="D161" s="132" t="s">
        <v>187</v>
      </c>
      <c r="E161" s="133" t="s">
        <v>2173</v>
      </c>
      <c r="F161" s="134" t="s">
        <v>2174</v>
      </c>
      <c r="G161" s="135" t="s">
        <v>276</v>
      </c>
      <c r="H161" s="136">
        <v>1100</v>
      </c>
      <c r="I161" s="137"/>
      <c r="J161" s="137">
        <f t="shared" si="0"/>
        <v>0</v>
      </c>
      <c r="K161" s="134" t="s">
        <v>4029</v>
      </c>
      <c r="L161" s="184" t="s">
        <v>4031</v>
      </c>
      <c r="M161" s="138" t="s">
        <v>1</v>
      </c>
      <c r="N161" s="139" t="s">
        <v>40</v>
      </c>
      <c r="O161" s="140">
        <v>0</v>
      </c>
      <c r="P161" s="140">
        <f t="shared" si="1"/>
        <v>0</v>
      </c>
      <c r="Q161" s="140">
        <v>0</v>
      </c>
      <c r="R161" s="140">
        <f t="shared" si="2"/>
        <v>0</v>
      </c>
      <c r="S161" s="140">
        <v>0</v>
      </c>
      <c r="T161" s="141">
        <f t="shared" si="3"/>
        <v>0</v>
      </c>
      <c r="AR161" s="142" t="s">
        <v>191</v>
      </c>
      <c r="AT161" s="142" t="s">
        <v>187</v>
      </c>
      <c r="AU161" s="142" t="s">
        <v>83</v>
      </c>
      <c r="AY161" s="16" t="s">
        <v>185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6" t="s">
        <v>83</v>
      </c>
      <c r="BK161" s="143">
        <f t="shared" si="9"/>
        <v>0</v>
      </c>
      <c r="BL161" s="16" t="s">
        <v>191</v>
      </c>
      <c r="BM161" s="142" t="s">
        <v>528</v>
      </c>
    </row>
    <row r="162" spans="2:65" s="1" customFormat="1" ht="33" customHeight="1">
      <c r="B162" s="131"/>
      <c r="C162" s="132" t="s">
        <v>365</v>
      </c>
      <c r="D162" s="132" t="s">
        <v>187</v>
      </c>
      <c r="E162" s="133" t="s">
        <v>2335</v>
      </c>
      <c r="F162" s="134" t="s">
        <v>2336</v>
      </c>
      <c r="G162" s="135" t="s">
        <v>245</v>
      </c>
      <c r="H162" s="136">
        <v>1</v>
      </c>
      <c r="I162" s="137"/>
      <c r="J162" s="137">
        <f t="shared" si="0"/>
        <v>0</v>
      </c>
      <c r="K162" s="134" t="s">
        <v>4029</v>
      </c>
      <c r="L162" s="184" t="s">
        <v>4031</v>
      </c>
      <c r="M162" s="138" t="s">
        <v>1</v>
      </c>
      <c r="N162" s="139" t="s">
        <v>40</v>
      </c>
      <c r="O162" s="140">
        <v>0</v>
      </c>
      <c r="P162" s="140">
        <f t="shared" si="1"/>
        <v>0</v>
      </c>
      <c r="Q162" s="140">
        <v>0</v>
      </c>
      <c r="R162" s="140">
        <f t="shared" si="2"/>
        <v>0</v>
      </c>
      <c r="S162" s="140">
        <v>0</v>
      </c>
      <c r="T162" s="141">
        <f t="shared" si="3"/>
        <v>0</v>
      </c>
      <c r="AR162" s="142" t="s">
        <v>191</v>
      </c>
      <c r="AT162" s="142" t="s">
        <v>187</v>
      </c>
      <c r="AU162" s="142" t="s">
        <v>83</v>
      </c>
      <c r="AY162" s="16" t="s">
        <v>185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6" t="s">
        <v>83</v>
      </c>
      <c r="BK162" s="143">
        <f t="shared" si="9"/>
        <v>0</v>
      </c>
      <c r="BL162" s="16" t="s">
        <v>191</v>
      </c>
      <c r="BM162" s="142" t="s">
        <v>538</v>
      </c>
    </row>
    <row r="163" spans="2:65" s="1" customFormat="1" ht="16.5" customHeight="1">
      <c r="B163" s="131"/>
      <c r="C163" s="132" t="s">
        <v>369</v>
      </c>
      <c r="D163" s="132" t="s">
        <v>187</v>
      </c>
      <c r="E163" s="133" t="s">
        <v>2337</v>
      </c>
      <c r="F163" s="134" t="s">
        <v>2338</v>
      </c>
      <c r="G163" s="135" t="s">
        <v>245</v>
      </c>
      <c r="H163" s="136">
        <v>1</v>
      </c>
      <c r="I163" s="137"/>
      <c r="J163" s="137">
        <f t="shared" si="0"/>
        <v>0</v>
      </c>
      <c r="K163" s="134" t="s">
        <v>4029</v>
      </c>
      <c r="L163" s="184" t="s">
        <v>4031</v>
      </c>
      <c r="M163" s="138" t="s">
        <v>1</v>
      </c>
      <c r="N163" s="139" t="s">
        <v>40</v>
      </c>
      <c r="O163" s="140">
        <v>0</v>
      </c>
      <c r="P163" s="140">
        <f t="shared" si="1"/>
        <v>0</v>
      </c>
      <c r="Q163" s="140">
        <v>0</v>
      </c>
      <c r="R163" s="140">
        <f t="shared" si="2"/>
        <v>0</v>
      </c>
      <c r="S163" s="140">
        <v>0</v>
      </c>
      <c r="T163" s="141">
        <f t="shared" si="3"/>
        <v>0</v>
      </c>
      <c r="AR163" s="142" t="s">
        <v>191</v>
      </c>
      <c r="AT163" s="142" t="s">
        <v>187</v>
      </c>
      <c r="AU163" s="142" t="s">
        <v>83</v>
      </c>
      <c r="AY163" s="16" t="s">
        <v>185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6" t="s">
        <v>83</v>
      </c>
      <c r="BK163" s="143">
        <f t="shared" si="9"/>
        <v>0</v>
      </c>
      <c r="BL163" s="16" t="s">
        <v>191</v>
      </c>
      <c r="BM163" s="142" t="s">
        <v>547</v>
      </c>
    </row>
    <row r="164" spans="2:65" s="1" customFormat="1" ht="24.2" customHeight="1">
      <c r="B164" s="131"/>
      <c r="C164" s="132" t="s">
        <v>373</v>
      </c>
      <c r="D164" s="132" t="s">
        <v>187</v>
      </c>
      <c r="E164" s="133" t="s">
        <v>2339</v>
      </c>
      <c r="F164" s="134" t="s">
        <v>2340</v>
      </c>
      <c r="G164" s="135" t="s">
        <v>245</v>
      </c>
      <c r="H164" s="136">
        <v>1</v>
      </c>
      <c r="I164" s="137"/>
      <c r="J164" s="137">
        <f t="shared" si="0"/>
        <v>0</v>
      </c>
      <c r="K164" s="134" t="s">
        <v>4029</v>
      </c>
      <c r="L164" s="184" t="s">
        <v>4031</v>
      </c>
      <c r="M164" s="138" t="s">
        <v>1</v>
      </c>
      <c r="N164" s="139" t="s">
        <v>40</v>
      </c>
      <c r="O164" s="140">
        <v>0</v>
      </c>
      <c r="P164" s="140">
        <f t="shared" si="1"/>
        <v>0</v>
      </c>
      <c r="Q164" s="140">
        <v>0</v>
      </c>
      <c r="R164" s="140">
        <f t="shared" si="2"/>
        <v>0</v>
      </c>
      <c r="S164" s="140">
        <v>0</v>
      </c>
      <c r="T164" s="141">
        <f t="shared" si="3"/>
        <v>0</v>
      </c>
      <c r="AR164" s="142" t="s">
        <v>191</v>
      </c>
      <c r="AT164" s="142" t="s">
        <v>187</v>
      </c>
      <c r="AU164" s="142" t="s">
        <v>83</v>
      </c>
      <c r="AY164" s="16" t="s">
        <v>185</v>
      </c>
      <c r="BE164" s="143">
        <f t="shared" si="4"/>
        <v>0</v>
      </c>
      <c r="BF164" s="143">
        <f t="shared" si="5"/>
        <v>0</v>
      </c>
      <c r="BG164" s="143">
        <f t="shared" si="6"/>
        <v>0</v>
      </c>
      <c r="BH164" s="143">
        <f t="shared" si="7"/>
        <v>0</v>
      </c>
      <c r="BI164" s="143">
        <f t="shared" si="8"/>
        <v>0</v>
      </c>
      <c r="BJ164" s="16" t="s">
        <v>83</v>
      </c>
      <c r="BK164" s="143">
        <f t="shared" si="9"/>
        <v>0</v>
      </c>
      <c r="BL164" s="16" t="s">
        <v>191</v>
      </c>
      <c r="BM164" s="142" t="s">
        <v>556</v>
      </c>
    </row>
    <row r="165" spans="2:65" s="1" customFormat="1" ht="24.2" customHeight="1">
      <c r="B165" s="131"/>
      <c r="C165" s="132" t="s">
        <v>377</v>
      </c>
      <c r="D165" s="132" t="s">
        <v>187</v>
      </c>
      <c r="E165" s="133" t="s">
        <v>2341</v>
      </c>
      <c r="F165" s="134" t="s">
        <v>2342</v>
      </c>
      <c r="G165" s="135" t="s">
        <v>245</v>
      </c>
      <c r="H165" s="136">
        <v>10</v>
      </c>
      <c r="I165" s="137"/>
      <c r="J165" s="137">
        <f t="shared" si="0"/>
        <v>0</v>
      </c>
      <c r="K165" s="134" t="s">
        <v>4029</v>
      </c>
      <c r="L165" s="184" t="s">
        <v>4031</v>
      </c>
      <c r="M165" s="138" t="s">
        <v>1</v>
      </c>
      <c r="N165" s="139" t="s">
        <v>40</v>
      </c>
      <c r="O165" s="140">
        <v>0</v>
      </c>
      <c r="P165" s="140">
        <f t="shared" si="1"/>
        <v>0</v>
      </c>
      <c r="Q165" s="140">
        <v>0</v>
      </c>
      <c r="R165" s="140">
        <f t="shared" si="2"/>
        <v>0</v>
      </c>
      <c r="S165" s="140">
        <v>0</v>
      </c>
      <c r="T165" s="141">
        <f t="shared" si="3"/>
        <v>0</v>
      </c>
      <c r="AR165" s="142" t="s">
        <v>191</v>
      </c>
      <c r="AT165" s="142" t="s">
        <v>187</v>
      </c>
      <c r="AU165" s="142" t="s">
        <v>83</v>
      </c>
      <c r="AY165" s="16" t="s">
        <v>185</v>
      </c>
      <c r="BE165" s="143">
        <f t="shared" si="4"/>
        <v>0</v>
      </c>
      <c r="BF165" s="143">
        <f t="shared" si="5"/>
        <v>0</v>
      </c>
      <c r="BG165" s="143">
        <f t="shared" si="6"/>
        <v>0</v>
      </c>
      <c r="BH165" s="143">
        <f t="shared" si="7"/>
        <v>0</v>
      </c>
      <c r="BI165" s="143">
        <f t="shared" si="8"/>
        <v>0</v>
      </c>
      <c r="BJ165" s="16" t="s">
        <v>83</v>
      </c>
      <c r="BK165" s="143">
        <f t="shared" si="9"/>
        <v>0</v>
      </c>
      <c r="BL165" s="16" t="s">
        <v>191</v>
      </c>
      <c r="BM165" s="142" t="s">
        <v>565</v>
      </c>
    </row>
    <row r="166" spans="2:65" s="1" customFormat="1" ht="24.2" customHeight="1">
      <c r="B166" s="131"/>
      <c r="C166" s="132" t="s">
        <v>382</v>
      </c>
      <c r="D166" s="132" t="s">
        <v>187</v>
      </c>
      <c r="E166" s="133" t="s">
        <v>2343</v>
      </c>
      <c r="F166" s="134" t="s">
        <v>2344</v>
      </c>
      <c r="G166" s="135" t="s">
        <v>245</v>
      </c>
      <c r="H166" s="136">
        <v>1</v>
      </c>
      <c r="I166" s="137"/>
      <c r="J166" s="137">
        <f t="shared" si="0"/>
        <v>0</v>
      </c>
      <c r="K166" s="134" t="s">
        <v>4029</v>
      </c>
      <c r="L166" s="184" t="s">
        <v>4031</v>
      </c>
      <c r="M166" s="138" t="s">
        <v>1</v>
      </c>
      <c r="N166" s="139" t="s">
        <v>40</v>
      </c>
      <c r="O166" s="140">
        <v>0</v>
      </c>
      <c r="P166" s="140">
        <f t="shared" si="1"/>
        <v>0</v>
      </c>
      <c r="Q166" s="140">
        <v>0</v>
      </c>
      <c r="R166" s="140">
        <f t="shared" si="2"/>
        <v>0</v>
      </c>
      <c r="S166" s="140">
        <v>0</v>
      </c>
      <c r="T166" s="141">
        <f t="shared" si="3"/>
        <v>0</v>
      </c>
      <c r="AR166" s="142" t="s">
        <v>191</v>
      </c>
      <c r="AT166" s="142" t="s">
        <v>187</v>
      </c>
      <c r="AU166" s="142" t="s">
        <v>83</v>
      </c>
      <c r="AY166" s="16" t="s">
        <v>185</v>
      </c>
      <c r="BE166" s="143">
        <f t="shared" si="4"/>
        <v>0</v>
      </c>
      <c r="BF166" s="143">
        <f t="shared" si="5"/>
        <v>0</v>
      </c>
      <c r="BG166" s="143">
        <f t="shared" si="6"/>
        <v>0</v>
      </c>
      <c r="BH166" s="143">
        <f t="shared" si="7"/>
        <v>0</v>
      </c>
      <c r="BI166" s="143">
        <f t="shared" si="8"/>
        <v>0</v>
      </c>
      <c r="BJ166" s="16" t="s">
        <v>83</v>
      </c>
      <c r="BK166" s="143">
        <f t="shared" si="9"/>
        <v>0</v>
      </c>
      <c r="BL166" s="16" t="s">
        <v>191</v>
      </c>
      <c r="BM166" s="142" t="s">
        <v>574</v>
      </c>
    </row>
    <row r="167" spans="2:65" s="1" customFormat="1" ht="24.2" customHeight="1">
      <c r="B167" s="131"/>
      <c r="C167" s="132" t="s">
        <v>386</v>
      </c>
      <c r="D167" s="132" t="s">
        <v>187</v>
      </c>
      <c r="E167" s="133" t="s">
        <v>2345</v>
      </c>
      <c r="F167" s="134" t="s">
        <v>2346</v>
      </c>
      <c r="G167" s="135" t="s">
        <v>245</v>
      </c>
      <c r="H167" s="136">
        <v>1</v>
      </c>
      <c r="I167" s="137"/>
      <c r="J167" s="137">
        <f t="shared" si="0"/>
        <v>0</v>
      </c>
      <c r="K167" s="134" t="s">
        <v>4029</v>
      </c>
      <c r="L167" s="184" t="s">
        <v>4031</v>
      </c>
      <c r="M167" s="138" t="s">
        <v>1</v>
      </c>
      <c r="N167" s="139" t="s">
        <v>40</v>
      </c>
      <c r="O167" s="140">
        <v>0</v>
      </c>
      <c r="P167" s="140">
        <f t="shared" si="1"/>
        <v>0</v>
      </c>
      <c r="Q167" s="140">
        <v>0</v>
      </c>
      <c r="R167" s="140">
        <f t="shared" si="2"/>
        <v>0</v>
      </c>
      <c r="S167" s="140">
        <v>0</v>
      </c>
      <c r="T167" s="141">
        <f t="shared" si="3"/>
        <v>0</v>
      </c>
      <c r="AR167" s="142" t="s">
        <v>191</v>
      </c>
      <c r="AT167" s="142" t="s">
        <v>187</v>
      </c>
      <c r="AU167" s="142" t="s">
        <v>83</v>
      </c>
      <c r="AY167" s="16" t="s">
        <v>185</v>
      </c>
      <c r="BE167" s="143">
        <f t="shared" si="4"/>
        <v>0</v>
      </c>
      <c r="BF167" s="143">
        <f t="shared" si="5"/>
        <v>0</v>
      </c>
      <c r="BG167" s="143">
        <f t="shared" si="6"/>
        <v>0</v>
      </c>
      <c r="BH167" s="143">
        <f t="shared" si="7"/>
        <v>0</v>
      </c>
      <c r="BI167" s="143">
        <f t="shared" si="8"/>
        <v>0</v>
      </c>
      <c r="BJ167" s="16" t="s">
        <v>83</v>
      </c>
      <c r="BK167" s="143">
        <f t="shared" si="9"/>
        <v>0</v>
      </c>
      <c r="BL167" s="16" t="s">
        <v>191</v>
      </c>
      <c r="BM167" s="142" t="s">
        <v>584</v>
      </c>
    </row>
    <row r="168" spans="2:65" s="11" customFormat="1" ht="25.9" customHeight="1">
      <c r="B168" s="120"/>
      <c r="D168" s="121" t="s">
        <v>74</v>
      </c>
      <c r="E168" s="122" t="s">
        <v>2191</v>
      </c>
      <c r="F168" s="122" t="s">
        <v>2192</v>
      </c>
      <c r="J168" s="123">
        <f>BK168</f>
        <v>0</v>
      </c>
      <c r="L168" s="120"/>
      <c r="M168" s="124"/>
      <c r="P168" s="125">
        <f>SUM(P169:P179)</f>
        <v>0</v>
      </c>
      <c r="R168" s="125">
        <f>SUM(R169:R179)</f>
        <v>0</v>
      </c>
      <c r="T168" s="126">
        <f>SUM(T169:T179)</f>
        <v>0</v>
      </c>
      <c r="AR168" s="121" t="s">
        <v>83</v>
      </c>
      <c r="AT168" s="127" t="s">
        <v>74</v>
      </c>
      <c r="AU168" s="127" t="s">
        <v>75</v>
      </c>
      <c r="AY168" s="121" t="s">
        <v>185</v>
      </c>
      <c r="BK168" s="128">
        <f>SUM(BK169:BK179)</f>
        <v>0</v>
      </c>
    </row>
    <row r="169" spans="2:65" s="1" customFormat="1" ht="16.5" customHeight="1">
      <c r="B169" s="131"/>
      <c r="C169" s="157" t="s">
        <v>391</v>
      </c>
      <c r="D169" s="157" t="s">
        <v>280</v>
      </c>
      <c r="E169" s="158" t="s">
        <v>2347</v>
      </c>
      <c r="F169" s="159" t="s">
        <v>2348</v>
      </c>
      <c r="G169" s="160" t="s">
        <v>276</v>
      </c>
      <c r="H169" s="161">
        <v>245</v>
      </c>
      <c r="I169" s="162"/>
      <c r="J169" s="162">
        <f t="shared" ref="J169:J179" si="10">ROUND(I169*H169,2)</f>
        <v>0</v>
      </c>
      <c r="K169" s="159" t="s">
        <v>4029</v>
      </c>
      <c r="L169" s="184" t="s">
        <v>4031</v>
      </c>
      <c r="M169" s="163" t="s">
        <v>1</v>
      </c>
      <c r="N169" s="164" t="s">
        <v>40</v>
      </c>
      <c r="O169" s="140">
        <v>0</v>
      </c>
      <c r="P169" s="140">
        <f t="shared" ref="P169:P179" si="11">O169*H169</f>
        <v>0</v>
      </c>
      <c r="Q169" s="140">
        <v>0</v>
      </c>
      <c r="R169" s="140">
        <f t="shared" ref="R169:R179" si="12">Q169*H169</f>
        <v>0</v>
      </c>
      <c r="S169" s="140">
        <v>0</v>
      </c>
      <c r="T169" s="141">
        <f t="shared" ref="T169:T179" si="13">S169*H169</f>
        <v>0</v>
      </c>
      <c r="AR169" s="142" t="s">
        <v>224</v>
      </c>
      <c r="AT169" s="142" t="s">
        <v>280</v>
      </c>
      <c r="AU169" s="142" t="s">
        <v>83</v>
      </c>
      <c r="AY169" s="16" t="s">
        <v>185</v>
      </c>
      <c r="BE169" s="143">
        <f t="shared" ref="BE169:BE179" si="14">IF(N169="základní",J169,0)</f>
        <v>0</v>
      </c>
      <c r="BF169" s="143">
        <f t="shared" ref="BF169:BF179" si="15">IF(N169="snížená",J169,0)</f>
        <v>0</v>
      </c>
      <c r="BG169" s="143">
        <f t="shared" ref="BG169:BG179" si="16">IF(N169="zákl. přenesená",J169,0)</f>
        <v>0</v>
      </c>
      <c r="BH169" s="143">
        <f t="shared" ref="BH169:BH179" si="17">IF(N169="sníž. přenesená",J169,0)</f>
        <v>0</v>
      </c>
      <c r="BI169" s="143">
        <f t="shared" ref="BI169:BI179" si="18">IF(N169="nulová",J169,0)</f>
        <v>0</v>
      </c>
      <c r="BJ169" s="16" t="s">
        <v>83</v>
      </c>
      <c r="BK169" s="143">
        <f t="shared" ref="BK169:BK179" si="19">ROUND(I169*H169,2)</f>
        <v>0</v>
      </c>
      <c r="BL169" s="16" t="s">
        <v>191</v>
      </c>
      <c r="BM169" s="142" t="s">
        <v>593</v>
      </c>
    </row>
    <row r="170" spans="2:65" s="1" customFormat="1" ht="16.5" customHeight="1">
      <c r="B170" s="131"/>
      <c r="C170" s="157" t="s">
        <v>396</v>
      </c>
      <c r="D170" s="157" t="s">
        <v>280</v>
      </c>
      <c r="E170" s="158" t="s">
        <v>2193</v>
      </c>
      <c r="F170" s="159" t="s">
        <v>2194</v>
      </c>
      <c r="G170" s="160" t="s">
        <v>276</v>
      </c>
      <c r="H170" s="161">
        <v>45</v>
      </c>
      <c r="I170" s="162"/>
      <c r="J170" s="162">
        <f t="shared" si="10"/>
        <v>0</v>
      </c>
      <c r="K170" s="159" t="s">
        <v>4029</v>
      </c>
      <c r="L170" s="184" t="s">
        <v>4031</v>
      </c>
      <c r="M170" s="163" t="s">
        <v>1</v>
      </c>
      <c r="N170" s="164" t="s">
        <v>40</v>
      </c>
      <c r="O170" s="140">
        <v>0</v>
      </c>
      <c r="P170" s="140">
        <f t="shared" si="11"/>
        <v>0</v>
      </c>
      <c r="Q170" s="140">
        <v>0</v>
      </c>
      <c r="R170" s="140">
        <f t="shared" si="12"/>
        <v>0</v>
      </c>
      <c r="S170" s="140">
        <v>0</v>
      </c>
      <c r="T170" s="141">
        <f t="shared" si="13"/>
        <v>0</v>
      </c>
      <c r="AR170" s="142" t="s">
        <v>224</v>
      </c>
      <c r="AT170" s="142" t="s">
        <v>280</v>
      </c>
      <c r="AU170" s="142" t="s">
        <v>83</v>
      </c>
      <c r="AY170" s="16" t="s">
        <v>185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6" t="s">
        <v>83</v>
      </c>
      <c r="BK170" s="143">
        <f t="shared" si="19"/>
        <v>0</v>
      </c>
      <c r="BL170" s="16" t="s">
        <v>191</v>
      </c>
      <c r="BM170" s="142" t="s">
        <v>602</v>
      </c>
    </row>
    <row r="171" spans="2:65" s="1" customFormat="1" ht="16.5" customHeight="1">
      <c r="B171" s="131"/>
      <c r="C171" s="157" t="s">
        <v>403</v>
      </c>
      <c r="D171" s="157" t="s">
        <v>280</v>
      </c>
      <c r="E171" s="158" t="s">
        <v>2195</v>
      </c>
      <c r="F171" s="159" t="s">
        <v>2196</v>
      </c>
      <c r="G171" s="160" t="s">
        <v>276</v>
      </c>
      <c r="H171" s="161">
        <v>60</v>
      </c>
      <c r="I171" s="162"/>
      <c r="J171" s="162">
        <f t="shared" si="10"/>
        <v>0</v>
      </c>
      <c r="K171" s="159" t="s">
        <v>4029</v>
      </c>
      <c r="L171" s="184" t="s">
        <v>4031</v>
      </c>
      <c r="M171" s="163" t="s">
        <v>1</v>
      </c>
      <c r="N171" s="164" t="s">
        <v>40</v>
      </c>
      <c r="O171" s="140">
        <v>0</v>
      </c>
      <c r="P171" s="140">
        <f t="shared" si="11"/>
        <v>0</v>
      </c>
      <c r="Q171" s="140">
        <v>0</v>
      </c>
      <c r="R171" s="140">
        <f t="shared" si="12"/>
        <v>0</v>
      </c>
      <c r="S171" s="140">
        <v>0</v>
      </c>
      <c r="T171" s="141">
        <f t="shared" si="13"/>
        <v>0</v>
      </c>
      <c r="AR171" s="142" t="s">
        <v>224</v>
      </c>
      <c r="AT171" s="142" t="s">
        <v>280</v>
      </c>
      <c r="AU171" s="142" t="s">
        <v>83</v>
      </c>
      <c r="AY171" s="16" t="s">
        <v>185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6" t="s">
        <v>83</v>
      </c>
      <c r="BK171" s="143">
        <f t="shared" si="19"/>
        <v>0</v>
      </c>
      <c r="BL171" s="16" t="s">
        <v>191</v>
      </c>
      <c r="BM171" s="142" t="s">
        <v>610</v>
      </c>
    </row>
    <row r="172" spans="2:65" s="1" customFormat="1" ht="16.5" customHeight="1">
      <c r="B172" s="131"/>
      <c r="C172" s="132" t="s">
        <v>407</v>
      </c>
      <c r="D172" s="132" t="s">
        <v>187</v>
      </c>
      <c r="E172" s="133" t="s">
        <v>2199</v>
      </c>
      <c r="F172" s="134" t="s">
        <v>2200</v>
      </c>
      <c r="G172" s="135" t="s">
        <v>276</v>
      </c>
      <c r="H172" s="136">
        <v>350</v>
      </c>
      <c r="I172" s="137"/>
      <c r="J172" s="137">
        <f t="shared" si="10"/>
        <v>0</v>
      </c>
      <c r="K172" s="134" t="s">
        <v>4029</v>
      </c>
      <c r="L172" s="184" t="s">
        <v>4031</v>
      </c>
      <c r="M172" s="138" t="s">
        <v>1</v>
      </c>
      <c r="N172" s="139" t="s">
        <v>40</v>
      </c>
      <c r="O172" s="140">
        <v>0</v>
      </c>
      <c r="P172" s="140">
        <f t="shared" si="11"/>
        <v>0</v>
      </c>
      <c r="Q172" s="140">
        <v>0</v>
      </c>
      <c r="R172" s="140">
        <f t="shared" si="12"/>
        <v>0</v>
      </c>
      <c r="S172" s="140">
        <v>0</v>
      </c>
      <c r="T172" s="141">
        <f t="shared" si="13"/>
        <v>0</v>
      </c>
      <c r="AR172" s="142" t="s">
        <v>191</v>
      </c>
      <c r="AT172" s="142" t="s">
        <v>187</v>
      </c>
      <c r="AU172" s="142" t="s">
        <v>83</v>
      </c>
      <c r="AY172" s="16" t="s">
        <v>185</v>
      </c>
      <c r="BE172" s="143">
        <f t="shared" si="14"/>
        <v>0</v>
      </c>
      <c r="BF172" s="143">
        <f t="shared" si="15"/>
        <v>0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6" t="s">
        <v>83</v>
      </c>
      <c r="BK172" s="143">
        <f t="shared" si="19"/>
        <v>0</v>
      </c>
      <c r="BL172" s="16" t="s">
        <v>191</v>
      </c>
      <c r="BM172" s="142" t="s">
        <v>620</v>
      </c>
    </row>
    <row r="173" spans="2:65" s="1" customFormat="1" ht="55.5" customHeight="1">
      <c r="B173" s="131"/>
      <c r="C173" s="132" t="s">
        <v>415</v>
      </c>
      <c r="D173" s="132" t="s">
        <v>187</v>
      </c>
      <c r="E173" s="133" t="s">
        <v>2226</v>
      </c>
      <c r="F173" s="134" t="s">
        <v>2227</v>
      </c>
      <c r="G173" s="135" t="s">
        <v>245</v>
      </c>
      <c r="H173" s="136">
        <v>25</v>
      </c>
      <c r="I173" s="137"/>
      <c r="J173" s="137">
        <f t="shared" si="10"/>
        <v>0</v>
      </c>
      <c r="K173" s="134" t="s">
        <v>4029</v>
      </c>
      <c r="L173" s="184" t="s">
        <v>4031</v>
      </c>
      <c r="M173" s="138" t="s">
        <v>1</v>
      </c>
      <c r="N173" s="139" t="s">
        <v>40</v>
      </c>
      <c r="O173" s="140">
        <v>0</v>
      </c>
      <c r="P173" s="140">
        <f t="shared" si="11"/>
        <v>0</v>
      </c>
      <c r="Q173" s="140">
        <v>0</v>
      </c>
      <c r="R173" s="140">
        <f t="shared" si="12"/>
        <v>0</v>
      </c>
      <c r="S173" s="140">
        <v>0</v>
      </c>
      <c r="T173" s="141">
        <f t="shared" si="13"/>
        <v>0</v>
      </c>
      <c r="AR173" s="142" t="s">
        <v>191</v>
      </c>
      <c r="AT173" s="142" t="s">
        <v>187</v>
      </c>
      <c r="AU173" s="142" t="s">
        <v>83</v>
      </c>
      <c r="AY173" s="16" t="s">
        <v>185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6" t="s">
        <v>83</v>
      </c>
      <c r="BK173" s="143">
        <f t="shared" si="19"/>
        <v>0</v>
      </c>
      <c r="BL173" s="16" t="s">
        <v>191</v>
      </c>
      <c r="BM173" s="142" t="s">
        <v>667</v>
      </c>
    </row>
    <row r="174" spans="2:65" s="1" customFormat="1" ht="37.9" customHeight="1">
      <c r="B174" s="131"/>
      <c r="C174" s="132" t="s">
        <v>422</v>
      </c>
      <c r="D174" s="132" t="s">
        <v>187</v>
      </c>
      <c r="E174" s="133" t="s">
        <v>2230</v>
      </c>
      <c r="F174" s="134" t="s">
        <v>2231</v>
      </c>
      <c r="G174" s="135" t="s">
        <v>245</v>
      </c>
      <c r="H174" s="136">
        <v>3</v>
      </c>
      <c r="I174" s="137"/>
      <c r="J174" s="137">
        <f t="shared" si="10"/>
        <v>0</v>
      </c>
      <c r="K174" s="134" t="s">
        <v>4029</v>
      </c>
      <c r="L174" s="184" t="s">
        <v>4031</v>
      </c>
      <c r="M174" s="138" t="s">
        <v>1</v>
      </c>
      <c r="N174" s="139" t="s">
        <v>40</v>
      </c>
      <c r="O174" s="140">
        <v>0</v>
      </c>
      <c r="P174" s="140">
        <f t="shared" si="11"/>
        <v>0</v>
      </c>
      <c r="Q174" s="140">
        <v>0</v>
      </c>
      <c r="R174" s="140">
        <f t="shared" si="12"/>
        <v>0</v>
      </c>
      <c r="S174" s="140">
        <v>0</v>
      </c>
      <c r="T174" s="141">
        <f t="shared" si="13"/>
        <v>0</v>
      </c>
      <c r="AR174" s="142" t="s">
        <v>191</v>
      </c>
      <c r="AT174" s="142" t="s">
        <v>187</v>
      </c>
      <c r="AU174" s="142" t="s">
        <v>83</v>
      </c>
      <c r="AY174" s="16" t="s">
        <v>185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6" t="s">
        <v>83</v>
      </c>
      <c r="BK174" s="143">
        <f t="shared" si="19"/>
        <v>0</v>
      </c>
      <c r="BL174" s="16" t="s">
        <v>191</v>
      </c>
      <c r="BM174" s="142" t="s">
        <v>675</v>
      </c>
    </row>
    <row r="175" spans="2:65" s="1" customFormat="1" ht="24.2" customHeight="1">
      <c r="B175" s="131"/>
      <c r="C175" s="157" t="s">
        <v>430</v>
      </c>
      <c r="D175" s="157" t="s">
        <v>280</v>
      </c>
      <c r="E175" s="158" t="s">
        <v>2232</v>
      </c>
      <c r="F175" s="159" t="s">
        <v>2233</v>
      </c>
      <c r="G175" s="160" t="s">
        <v>1656</v>
      </c>
      <c r="H175" s="161">
        <v>1</v>
      </c>
      <c r="I175" s="162"/>
      <c r="J175" s="162">
        <f t="shared" si="10"/>
        <v>0</v>
      </c>
      <c r="K175" s="159" t="s">
        <v>1</v>
      </c>
      <c r="L175" s="184" t="s">
        <v>4031</v>
      </c>
      <c r="M175" s="163" t="s">
        <v>1</v>
      </c>
      <c r="N175" s="164" t="s">
        <v>40</v>
      </c>
      <c r="O175" s="140">
        <v>0</v>
      </c>
      <c r="P175" s="140">
        <f t="shared" si="11"/>
        <v>0</v>
      </c>
      <c r="Q175" s="140">
        <v>0</v>
      </c>
      <c r="R175" s="140">
        <f t="shared" si="12"/>
        <v>0</v>
      </c>
      <c r="S175" s="140">
        <v>0</v>
      </c>
      <c r="T175" s="141">
        <f t="shared" si="13"/>
        <v>0</v>
      </c>
      <c r="AR175" s="142" t="s">
        <v>224</v>
      </c>
      <c r="AT175" s="142" t="s">
        <v>280</v>
      </c>
      <c r="AU175" s="142" t="s">
        <v>83</v>
      </c>
      <c r="AY175" s="16" t="s">
        <v>185</v>
      </c>
      <c r="BE175" s="143">
        <f t="shared" si="14"/>
        <v>0</v>
      </c>
      <c r="BF175" s="143">
        <f t="shared" si="15"/>
        <v>0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6" t="s">
        <v>83</v>
      </c>
      <c r="BK175" s="143">
        <f t="shared" si="19"/>
        <v>0</v>
      </c>
      <c r="BL175" s="16" t="s">
        <v>191</v>
      </c>
      <c r="BM175" s="142" t="s">
        <v>683</v>
      </c>
    </row>
    <row r="176" spans="2:65" s="1" customFormat="1" ht="24.2" customHeight="1">
      <c r="B176" s="131"/>
      <c r="C176" s="132" t="s">
        <v>434</v>
      </c>
      <c r="D176" s="132" t="s">
        <v>187</v>
      </c>
      <c r="E176" s="133" t="s">
        <v>2234</v>
      </c>
      <c r="F176" s="134" t="s">
        <v>2235</v>
      </c>
      <c r="G176" s="135" t="s">
        <v>245</v>
      </c>
      <c r="H176" s="136">
        <v>4</v>
      </c>
      <c r="I176" s="137"/>
      <c r="J176" s="137">
        <f t="shared" si="10"/>
        <v>0</v>
      </c>
      <c r="K176" s="134" t="s">
        <v>4029</v>
      </c>
      <c r="L176" s="184" t="s">
        <v>4031</v>
      </c>
      <c r="M176" s="138" t="s">
        <v>1</v>
      </c>
      <c r="N176" s="139" t="s">
        <v>40</v>
      </c>
      <c r="O176" s="140">
        <v>0</v>
      </c>
      <c r="P176" s="140">
        <f t="shared" si="11"/>
        <v>0</v>
      </c>
      <c r="Q176" s="140">
        <v>0</v>
      </c>
      <c r="R176" s="140">
        <f t="shared" si="12"/>
        <v>0</v>
      </c>
      <c r="S176" s="140">
        <v>0</v>
      </c>
      <c r="T176" s="141">
        <f t="shared" si="13"/>
        <v>0</v>
      </c>
      <c r="AR176" s="142" t="s">
        <v>191</v>
      </c>
      <c r="AT176" s="142" t="s">
        <v>187</v>
      </c>
      <c r="AU176" s="142" t="s">
        <v>83</v>
      </c>
      <c r="AY176" s="16" t="s">
        <v>185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6" t="s">
        <v>83</v>
      </c>
      <c r="BK176" s="143">
        <f t="shared" si="19"/>
        <v>0</v>
      </c>
      <c r="BL176" s="16" t="s">
        <v>191</v>
      </c>
      <c r="BM176" s="142" t="s">
        <v>691</v>
      </c>
    </row>
    <row r="177" spans="2:65" s="1" customFormat="1" ht="44.25" customHeight="1">
      <c r="B177" s="131"/>
      <c r="C177" s="132" t="s">
        <v>438</v>
      </c>
      <c r="D177" s="132" t="s">
        <v>187</v>
      </c>
      <c r="E177" s="133" t="s">
        <v>2236</v>
      </c>
      <c r="F177" s="134" t="s">
        <v>2237</v>
      </c>
      <c r="G177" s="135" t="s">
        <v>204</v>
      </c>
      <c r="H177" s="136">
        <v>1</v>
      </c>
      <c r="I177" s="137"/>
      <c r="J177" s="137">
        <f t="shared" si="10"/>
        <v>0</v>
      </c>
      <c r="K177" s="134" t="s">
        <v>4029</v>
      </c>
      <c r="L177" s="184" t="s">
        <v>4031</v>
      </c>
      <c r="M177" s="138" t="s">
        <v>1</v>
      </c>
      <c r="N177" s="139" t="s">
        <v>40</v>
      </c>
      <c r="O177" s="140">
        <v>0</v>
      </c>
      <c r="P177" s="140">
        <f t="shared" si="11"/>
        <v>0</v>
      </c>
      <c r="Q177" s="140">
        <v>0</v>
      </c>
      <c r="R177" s="140">
        <f t="shared" si="12"/>
        <v>0</v>
      </c>
      <c r="S177" s="140">
        <v>0</v>
      </c>
      <c r="T177" s="141">
        <f t="shared" si="13"/>
        <v>0</v>
      </c>
      <c r="AR177" s="142" t="s">
        <v>191</v>
      </c>
      <c r="AT177" s="142" t="s">
        <v>187</v>
      </c>
      <c r="AU177" s="142" t="s">
        <v>83</v>
      </c>
      <c r="AY177" s="16" t="s">
        <v>185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6" t="s">
        <v>83</v>
      </c>
      <c r="BK177" s="143">
        <f t="shared" si="19"/>
        <v>0</v>
      </c>
      <c r="BL177" s="16" t="s">
        <v>191</v>
      </c>
      <c r="BM177" s="142" t="s">
        <v>702</v>
      </c>
    </row>
    <row r="178" spans="2:65" s="1" customFormat="1" ht="16.5" customHeight="1">
      <c r="B178" s="131"/>
      <c r="C178" s="157" t="s">
        <v>442</v>
      </c>
      <c r="D178" s="157" t="s">
        <v>280</v>
      </c>
      <c r="E178" s="158" t="s">
        <v>2238</v>
      </c>
      <c r="F178" s="159" t="s">
        <v>2239</v>
      </c>
      <c r="G178" s="160" t="s">
        <v>2240</v>
      </c>
      <c r="H178" s="161">
        <v>1</v>
      </c>
      <c r="I178" s="162"/>
      <c r="J178" s="162">
        <f t="shared" si="10"/>
        <v>0</v>
      </c>
      <c r="K178" s="159" t="s">
        <v>1</v>
      </c>
      <c r="L178" s="184" t="s">
        <v>4031</v>
      </c>
      <c r="M178" s="163" t="s">
        <v>1</v>
      </c>
      <c r="N178" s="164" t="s">
        <v>40</v>
      </c>
      <c r="O178" s="140">
        <v>0</v>
      </c>
      <c r="P178" s="140">
        <f t="shared" si="11"/>
        <v>0</v>
      </c>
      <c r="Q178" s="140">
        <v>0</v>
      </c>
      <c r="R178" s="140">
        <f t="shared" si="12"/>
        <v>0</v>
      </c>
      <c r="S178" s="140">
        <v>0</v>
      </c>
      <c r="T178" s="141">
        <f t="shared" si="13"/>
        <v>0</v>
      </c>
      <c r="AR178" s="142" t="s">
        <v>224</v>
      </c>
      <c r="AT178" s="142" t="s">
        <v>280</v>
      </c>
      <c r="AU178" s="142" t="s">
        <v>83</v>
      </c>
      <c r="AY178" s="16" t="s">
        <v>185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6" t="s">
        <v>83</v>
      </c>
      <c r="BK178" s="143">
        <f t="shared" si="19"/>
        <v>0</v>
      </c>
      <c r="BL178" s="16" t="s">
        <v>191</v>
      </c>
      <c r="BM178" s="142" t="s">
        <v>712</v>
      </c>
    </row>
    <row r="179" spans="2:65" s="1" customFormat="1" ht="37.9" customHeight="1">
      <c r="B179" s="131"/>
      <c r="C179" s="132" t="s">
        <v>446</v>
      </c>
      <c r="D179" s="132" t="s">
        <v>187</v>
      </c>
      <c r="E179" s="133" t="s">
        <v>2241</v>
      </c>
      <c r="F179" s="134" t="s">
        <v>2242</v>
      </c>
      <c r="G179" s="135" t="s">
        <v>910</v>
      </c>
      <c r="H179" s="136">
        <v>10</v>
      </c>
      <c r="I179" s="137"/>
      <c r="J179" s="137">
        <f t="shared" si="10"/>
        <v>0</v>
      </c>
      <c r="K179" s="134" t="s">
        <v>4029</v>
      </c>
      <c r="L179" s="184" t="s">
        <v>4031</v>
      </c>
      <c r="M179" s="138" t="s">
        <v>1</v>
      </c>
      <c r="N179" s="139" t="s">
        <v>40</v>
      </c>
      <c r="O179" s="140">
        <v>0</v>
      </c>
      <c r="P179" s="140">
        <f t="shared" si="11"/>
        <v>0</v>
      </c>
      <c r="Q179" s="140">
        <v>0</v>
      </c>
      <c r="R179" s="140">
        <f t="shared" si="12"/>
        <v>0</v>
      </c>
      <c r="S179" s="140">
        <v>0</v>
      </c>
      <c r="T179" s="141">
        <f t="shared" si="13"/>
        <v>0</v>
      </c>
      <c r="AR179" s="142" t="s">
        <v>191</v>
      </c>
      <c r="AT179" s="142" t="s">
        <v>187</v>
      </c>
      <c r="AU179" s="142" t="s">
        <v>83</v>
      </c>
      <c r="AY179" s="16" t="s">
        <v>185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6" t="s">
        <v>83</v>
      </c>
      <c r="BK179" s="143">
        <f t="shared" si="19"/>
        <v>0</v>
      </c>
      <c r="BL179" s="16" t="s">
        <v>191</v>
      </c>
      <c r="BM179" s="142" t="s">
        <v>721</v>
      </c>
    </row>
    <row r="180" spans="2:65" s="11" customFormat="1" ht="25.9" customHeight="1">
      <c r="B180" s="120"/>
      <c r="D180" s="121" t="s">
        <v>74</v>
      </c>
      <c r="E180" s="122" t="s">
        <v>139</v>
      </c>
      <c r="F180" s="122" t="s">
        <v>140</v>
      </c>
      <c r="J180" s="123">
        <f>BK180</f>
        <v>0</v>
      </c>
      <c r="L180" s="120"/>
      <c r="M180" s="124"/>
      <c r="P180" s="125">
        <f>SUM(P181:P185)</f>
        <v>0</v>
      </c>
      <c r="R180" s="125">
        <f>SUM(R181:R185)</f>
        <v>0</v>
      </c>
      <c r="T180" s="126">
        <f>SUM(T181:T185)</f>
        <v>0</v>
      </c>
      <c r="AR180" s="121" t="s">
        <v>207</v>
      </c>
      <c r="AT180" s="127" t="s">
        <v>74</v>
      </c>
      <c r="AU180" s="127" t="s">
        <v>75</v>
      </c>
      <c r="AY180" s="121" t="s">
        <v>185</v>
      </c>
      <c r="BK180" s="128">
        <f>SUM(BK181:BK185)</f>
        <v>0</v>
      </c>
    </row>
    <row r="181" spans="2:65" s="1" customFormat="1" ht="16.5" customHeight="1">
      <c r="B181" s="131"/>
      <c r="C181" s="132" t="s">
        <v>452</v>
      </c>
      <c r="D181" s="132" t="s">
        <v>187</v>
      </c>
      <c r="E181" s="133" t="s">
        <v>2243</v>
      </c>
      <c r="F181" s="134" t="s">
        <v>2244</v>
      </c>
      <c r="G181" s="135" t="s">
        <v>2245</v>
      </c>
      <c r="H181" s="136">
        <v>1</v>
      </c>
      <c r="I181" s="209"/>
      <c r="J181" s="137">
        <f>ROUND(I181*H181,2)</f>
        <v>0</v>
      </c>
      <c r="K181" s="134" t="s">
        <v>4029</v>
      </c>
      <c r="L181" s="184" t="s">
        <v>4031</v>
      </c>
      <c r="M181" s="138" t="s">
        <v>1</v>
      </c>
      <c r="N181" s="139" t="s">
        <v>40</v>
      </c>
      <c r="O181" s="140">
        <v>0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191</v>
      </c>
      <c r="AT181" s="142" t="s">
        <v>187</v>
      </c>
      <c r="AU181" s="142" t="s">
        <v>83</v>
      </c>
      <c r="AY181" s="16" t="s">
        <v>185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83</v>
      </c>
      <c r="BK181" s="143">
        <f>ROUND(I181*H181,2)</f>
        <v>0</v>
      </c>
      <c r="BL181" s="16" t="s">
        <v>191</v>
      </c>
      <c r="BM181" s="142" t="s">
        <v>730</v>
      </c>
    </row>
    <row r="182" spans="2:65" s="1" customFormat="1" ht="16.5" customHeight="1">
      <c r="B182" s="131"/>
      <c r="C182" s="132" t="s">
        <v>460</v>
      </c>
      <c r="D182" s="132" t="s">
        <v>187</v>
      </c>
      <c r="E182" s="133" t="s">
        <v>2246</v>
      </c>
      <c r="F182" s="134" t="s">
        <v>2098</v>
      </c>
      <c r="G182" s="135" t="s">
        <v>2245</v>
      </c>
      <c r="H182" s="136">
        <v>1</v>
      </c>
      <c r="I182" s="209"/>
      <c r="J182" s="137">
        <f>ROUND(I182*H182,2)</f>
        <v>0</v>
      </c>
      <c r="K182" s="134" t="s">
        <v>4029</v>
      </c>
      <c r="L182" s="184" t="s">
        <v>4031</v>
      </c>
      <c r="M182" s="138" t="s">
        <v>1</v>
      </c>
      <c r="N182" s="139" t="s">
        <v>40</v>
      </c>
      <c r="O182" s="140">
        <v>0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191</v>
      </c>
      <c r="AT182" s="142" t="s">
        <v>187</v>
      </c>
      <c r="AU182" s="142" t="s">
        <v>83</v>
      </c>
      <c r="AY182" s="16" t="s">
        <v>185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83</v>
      </c>
      <c r="BK182" s="143">
        <f>ROUND(I182*H182,2)</f>
        <v>0</v>
      </c>
      <c r="BL182" s="16" t="s">
        <v>191</v>
      </c>
      <c r="BM182" s="142" t="s">
        <v>738</v>
      </c>
    </row>
    <row r="183" spans="2:65" s="1" customFormat="1" ht="16.5" customHeight="1">
      <c r="B183" s="131"/>
      <c r="C183" s="132" t="s">
        <v>464</v>
      </c>
      <c r="D183" s="132" t="s">
        <v>187</v>
      </c>
      <c r="E183" s="133" t="s">
        <v>2247</v>
      </c>
      <c r="F183" s="134" t="s">
        <v>2103</v>
      </c>
      <c r="G183" s="135" t="s">
        <v>2245</v>
      </c>
      <c r="H183" s="136">
        <v>1</v>
      </c>
      <c r="I183" s="209"/>
      <c r="J183" s="137">
        <f>ROUND(I183*H183,2)</f>
        <v>0</v>
      </c>
      <c r="K183" s="134" t="s">
        <v>4029</v>
      </c>
      <c r="L183" s="184" t="s">
        <v>4031</v>
      </c>
      <c r="M183" s="138" t="s">
        <v>1</v>
      </c>
      <c r="N183" s="139" t="s">
        <v>40</v>
      </c>
      <c r="O183" s="140">
        <v>0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191</v>
      </c>
      <c r="AT183" s="142" t="s">
        <v>187</v>
      </c>
      <c r="AU183" s="142" t="s">
        <v>83</v>
      </c>
      <c r="AY183" s="16" t="s">
        <v>185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83</v>
      </c>
      <c r="BK183" s="143">
        <f>ROUND(I183*H183,2)</f>
        <v>0</v>
      </c>
      <c r="BL183" s="16" t="s">
        <v>191</v>
      </c>
      <c r="BM183" s="142" t="s">
        <v>748</v>
      </c>
    </row>
    <row r="184" spans="2:65" s="1" customFormat="1" ht="16.5" customHeight="1">
      <c r="B184" s="131"/>
      <c r="C184" s="132" t="s">
        <v>469</v>
      </c>
      <c r="D184" s="132" t="s">
        <v>187</v>
      </c>
      <c r="E184" s="133" t="s">
        <v>2107</v>
      </c>
      <c r="F184" s="134" t="s">
        <v>2248</v>
      </c>
      <c r="G184" s="135" t="s">
        <v>2245</v>
      </c>
      <c r="H184" s="136">
        <v>1</v>
      </c>
      <c r="I184" s="209"/>
      <c r="J184" s="137">
        <f>ROUND(I184*H184,2)</f>
        <v>0</v>
      </c>
      <c r="K184" s="134" t="s">
        <v>4029</v>
      </c>
      <c r="L184" s="184" t="s">
        <v>4031</v>
      </c>
      <c r="M184" s="138" t="s">
        <v>1</v>
      </c>
      <c r="N184" s="139" t="s">
        <v>40</v>
      </c>
      <c r="O184" s="140">
        <v>0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191</v>
      </c>
      <c r="AT184" s="142" t="s">
        <v>187</v>
      </c>
      <c r="AU184" s="142" t="s">
        <v>83</v>
      </c>
      <c r="AY184" s="16" t="s">
        <v>185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83</v>
      </c>
      <c r="BK184" s="143">
        <f>ROUND(I184*H184,2)</f>
        <v>0</v>
      </c>
      <c r="BL184" s="16" t="s">
        <v>191</v>
      </c>
      <c r="BM184" s="142" t="s">
        <v>756</v>
      </c>
    </row>
    <row r="185" spans="2:65" s="1" customFormat="1" ht="16.5" customHeight="1">
      <c r="B185" s="131"/>
      <c r="C185" s="132" t="s">
        <v>474</v>
      </c>
      <c r="D185" s="132" t="s">
        <v>187</v>
      </c>
      <c r="E185" s="133" t="s">
        <v>2249</v>
      </c>
      <c r="F185" s="134" t="s">
        <v>2250</v>
      </c>
      <c r="G185" s="135" t="s">
        <v>2245</v>
      </c>
      <c r="H185" s="136">
        <v>1</v>
      </c>
      <c r="I185" s="209"/>
      <c r="J185" s="137">
        <f>ROUND(I185*H185,2)</f>
        <v>0</v>
      </c>
      <c r="K185" s="134" t="s">
        <v>4029</v>
      </c>
      <c r="L185" s="184" t="s">
        <v>4031</v>
      </c>
      <c r="M185" s="176" t="s">
        <v>1</v>
      </c>
      <c r="N185" s="177" t="s">
        <v>40</v>
      </c>
      <c r="O185" s="178">
        <v>0</v>
      </c>
      <c r="P185" s="178">
        <f>O185*H185</f>
        <v>0</v>
      </c>
      <c r="Q185" s="178">
        <v>0</v>
      </c>
      <c r="R185" s="178">
        <f>Q185*H185</f>
        <v>0</v>
      </c>
      <c r="S185" s="178">
        <v>0</v>
      </c>
      <c r="T185" s="179">
        <f>S185*H185</f>
        <v>0</v>
      </c>
      <c r="AR185" s="142" t="s">
        <v>191</v>
      </c>
      <c r="AT185" s="142" t="s">
        <v>187</v>
      </c>
      <c r="AU185" s="142" t="s">
        <v>83</v>
      </c>
      <c r="AY185" s="16" t="s">
        <v>185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83</v>
      </c>
      <c r="BK185" s="143">
        <f>ROUND(I185*H185,2)</f>
        <v>0</v>
      </c>
      <c r="BL185" s="16" t="s">
        <v>191</v>
      </c>
      <c r="BM185" s="142" t="s">
        <v>769</v>
      </c>
    </row>
    <row r="186" spans="2:65" s="1" customFormat="1" ht="6.95" customHeight="1">
      <c r="B186" s="40"/>
      <c r="C186" s="41"/>
      <c r="D186" s="41"/>
      <c r="E186" s="41"/>
      <c r="F186" s="41"/>
      <c r="G186" s="41"/>
      <c r="H186" s="41"/>
      <c r="I186" s="41"/>
      <c r="J186" s="41"/>
      <c r="K186" s="41"/>
      <c r="L186" s="28"/>
    </row>
  </sheetData>
  <autoFilter ref="C126:K185" xr:uid="{00000000-0009-0000-0000-000008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57"/>
  <sheetViews>
    <sheetView showGridLines="0" topLeftCell="A2" workbookViewId="0">
      <selection activeCell="I126" sqref="I126:I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9" bestFit="1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112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" hidden="1" customHeight="1">
      <c r="B8" s="19"/>
      <c r="D8" s="25" t="s">
        <v>143</v>
      </c>
      <c r="L8" s="19"/>
    </row>
    <row r="9" spans="2:46" s="1" customFormat="1" ht="16.5" hidden="1" customHeight="1">
      <c r="B9" s="28"/>
      <c r="E9" s="289" t="s">
        <v>914</v>
      </c>
      <c r="F9" s="288"/>
      <c r="G9" s="288"/>
      <c r="H9" s="288"/>
      <c r="L9" s="28"/>
    </row>
    <row r="10" spans="2:46" s="1" customFormat="1" ht="12" hidden="1" customHeight="1">
      <c r="B10" s="28"/>
      <c r="D10" s="25" t="s">
        <v>1598</v>
      </c>
      <c r="L10" s="28"/>
    </row>
    <row r="11" spans="2:46" s="1" customFormat="1" ht="16.5" hidden="1" customHeight="1">
      <c r="B11" s="28"/>
      <c r="E11" s="269" t="s">
        <v>2349</v>
      </c>
      <c r="F11" s="288"/>
      <c r="G11" s="288"/>
      <c r="H11" s="288"/>
      <c r="L11" s="28"/>
    </row>
    <row r="12" spans="2:46" s="1" customFormat="1" hidden="1">
      <c r="B12" s="28"/>
      <c r="L12" s="28"/>
    </row>
    <row r="13" spans="2:46" s="1" customFormat="1" ht="12" hidden="1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hidden="1" customHeight="1">
      <c r="B14" s="28"/>
      <c r="D14" s="25" t="s">
        <v>18</v>
      </c>
      <c r="F14" s="23" t="s">
        <v>27</v>
      </c>
      <c r="I14" s="25" t="s">
        <v>20</v>
      </c>
      <c r="J14" s="48" t="str">
        <f>'Rekapitulace stavby'!AN8</f>
        <v>10. 11. 2021</v>
      </c>
      <c r="L14" s="28"/>
    </row>
    <row r="15" spans="2:46" s="1" customFormat="1" ht="10.9" hidden="1" customHeight="1">
      <c r="B15" s="28"/>
      <c r="L15" s="28"/>
    </row>
    <row r="16" spans="2:46" s="1" customFormat="1" ht="12" hidden="1" customHeight="1">
      <c r="B16" s="28"/>
      <c r="D16" s="25" t="s">
        <v>22</v>
      </c>
      <c r="I16" s="25" t="s">
        <v>23</v>
      </c>
      <c r="J16" s="23" t="str">
        <f>IF('Rekapitulace stavby'!AN10="","",'Rekapitulace stavby'!AN10)</f>
        <v/>
      </c>
      <c r="L16" s="28"/>
    </row>
    <row r="17" spans="2:12" s="1" customFormat="1" ht="18" hidden="1" customHeight="1">
      <c r="B17" s="28"/>
      <c r="E17" s="23" t="str">
        <f>IF('Rekapitulace stavby'!E11="","",'Rekapitulace stavby'!E11)</f>
        <v>Královéhradecký kraj</v>
      </c>
      <c r="I17" s="25" t="s">
        <v>25</v>
      </c>
      <c r="J17" s="23" t="str">
        <f>IF('Rekapitulace stavby'!AN11="","",'Rekapitulace stavby'!AN11)</f>
        <v/>
      </c>
      <c r="L17" s="28"/>
    </row>
    <row r="18" spans="2:12" s="1" customFormat="1" ht="6.95" hidden="1" customHeight="1">
      <c r="B18" s="28"/>
      <c r="L18" s="28"/>
    </row>
    <row r="19" spans="2:12" s="1" customFormat="1" ht="12" hidden="1" customHeight="1">
      <c r="B19" s="28"/>
      <c r="D19" s="25" t="s">
        <v>26</v>
      </c>
      <c r="I19" s="25" t="s">
        <v>23</v>
      </c>
      <c r="J19" s="23" t="str">
        <f>'Rekapitulace stavby'!AN13</f>
        <v/>
      </c>
      <c r="L19" s="28"/>
    </row>
    <row r="20" spans="2:12" s="1" customFormat="1" ht="18" hidden="1" customHeight="1">
      <c r="B20" s="28"/>
      <c r="E20" s="244" t="str">
        <f>'Rekapitulace stavby'!E14</f>
        <v xml:space="preserve"> </v>
      </c>
      <c r="F20" s="244"/>
      <c r="G20" s="244"/>
      <c r="H20" s="244"/>
      <c r="I20" s="25" t="s">
        <v>25</v>
      </c>
      <c r="J20" s="23" t="str">
        <f>'Rekapitulace stavby'!AN14</f>
        <v/>
      </c>
      <c r="L20" s="28"/>
    </row>
    <row r="21" spans="2:12" s="1" customFormat="1" ht="6.95" hidden="1" customHeight="1">
      <c r="B21" s="28"/>
      <c r="L21" s="28"/>
    </row>
    <row r="22" spans="2:12" s="1" customFormat="1" ht="12" hidden="1" customHeight="1">
      <c r="B22" s="28"/>
      <c r="D22" s="25" t="s">
        <v>28</v>
      </c>
      <c r="I22" s="25" t="s">
        <v>23</v>
      </c>
      <c r="J22" s="23" t="str">
        <f>IF('Rekapitulace stavby'!AN16="","",'Rekapitulace stavby'!AN16)</f>
        <v>64792374</v>
      </c>
      <c r="L22" s="28"/>
    </row>
    <row r="23" spans="2:12" s="1" customFormat="1" ht="18" hidden="1" customHeight="1">
      <c r="B23" s="28"/>
      <c r="E23" s="23" t="str">
        <f>IF('Rekapitulace stavby'!E17="","",'Rekapitulace stavby'!E17)</f>
        <v>ATELIER H1 &amp; ATELIER HÁJEK s.r.o.</v>
      </c>
      <c r="I23" s="25" t="s">
        <v>25</v>
      </c>
      <c r="J23" s="23" t="str">
        <f>IF('Rekapitulace stavby'!AN17="","",'Rekapitulace stavby'!AN17)</f>
        <v/>
      </c>
      <c r="L23" s="28"/>
    </row>
    <row r="24" spans="2:12" s="1" customFormat="1" ht="6.95" hidden="1" customHeight="1">
      <c r="B24" s="28"/>
      <c r="L24" s="28"/>
    </row>
    <row r="25" spans="2:12" s="1" customFormat="1" ht="12" hidden="1" customHeight="1">
      <c r="B25" s="28"/>
      <c r="D25" s="25" t="s">
        <v>32</v>
      </c>
      <c r="I25" s="25" t="s">
        <v>23</v>
      </c>
      <c r="J25" s="23" t="str">
        <f>IF('Rekapitulace stavby'!AN19="","",'Rekapitulace stavby'!AN19)</f>
        <v/>
      </c>
      <c r="L25" s="28"/>
    </row>
    <row r="26" spans="2:12" s="1" customFormat="1" ht="18" hidden="1" customHeight="1">
      <c r="B26" s="28"/>
      <c r="E26" s="23" t="str">
        <f>IF('Rekapitulace stavby'!E20="","",'Rekapitulace stavby'!E20)</f>
        <v xml:space="preserve"> </v>
      </c>
      <c r="I26" s="25" t="s">
        <v>25</v>
      </c>
      <c r="J26" s="23" t="str">
        <f>IF('Rekapitulace stavby'!AN20="","",'Rekapitulace stavby'!AN20)</f>
        <v/>
      </c>
      <c r="L26" s="28"/>
    </row>
    <row r="27" spans="2:12" s="1" customFormat="1" ht="6.95" hidden="1" customHeight="1">
      <c r="B27" s="28"/>
      <c r="L27" s="28"/>
    </row>
    <row r="28" spans="2:12" s="1" customFormat="1" ht="12" hidden="1" customHeight="1">
      <c r="B28" s="28"/>
      <c r="D28" s="25" t="s">
        <v>33</v>
      </c>
      <c r="L28" s="28"/>
    </row>
    <row r="29" spans="2:12" s="7" customFormat="1" ht="16.5" hidden="1" customHeight="1">
      <c r="B29" s="90"/>
      <c r="E29" s="246" t="s">
        <v>1</v>
      </c>
      <c r="F29" s="246"/>
      <c r="G29" s="246"/>
      <c r="H29" s="246"/>
      <c r="L29" s="90"/>
    </row>
    <row r="30" spans="2:12" s="1" customFormat="1" ht="6.95" hidden="1" customHeight="1">
      <c r="B30" s="28"/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hidden="1" customHeight="1">
      <c r="B32" s="28"/>
      <c r="D32" s="91" t="s">
        <v>35</v>
      </c>
      <c r="J32" s="62">
        <f>ROUND(J124, 2)</f>
        <v>0</v>
      </c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hidden="1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5" hidden="1" customHeight="1">
      <c r="B35" s="28"/>
      <c r="D35" s="51" t="s">
        <v>39</v>
      </c>
      <c r="E35" s="25" t="s">
        <v>40</v>
      </c>
      <c r="F35" s="82">
        <f>ROUND((SUM(BE124:BE156)),  2)</f>
        <v>0</v>
      </c>
      <c r="I35" s="92">
        <v>0.21</v>
      </c>
      <c r="J35" s="82">
        <f>ROUND(((SUM(BE124:BE156))*I35),  2)</f>
        <v>0</v>
      </c>
      <c r="L35" s="28"/>
    </row>
    <row r="36" spans="2:12" s="1" customFormat="1" ht="14.45" hidden="1" customHeight="1">
      <c r="B36" s="28"/>
      <c r="E36" s="25" t="s">
        <v>41</v>
      </c>
      <c r="F36" s="82">
        <f>ROUND((SUM(BF124:BF156)),  2)</f>
        <v>0</v>
      </c>
      <c r="I36" s="92">
        <v>0.15</v>
      </c>
      <c r="J36" s="82">
        <f>ROUND(((SUM(BF124:BF156))*I36),  2)</f>
        <v>0</v>
      </c>
      <c r="L36" s="28"/>
    </row>
    <row r="37" spans="2:12" s="1" customFormat="1" ht="14.45" hidden="1" customHeight="1">
      <c r="B37" s="28"/>
      <c r="E37" s="25" t="s">
        <v>42</v>
      </c>
      <c r="F37" s="82">
        <f>ROUND((SUM(BG124:BG156)),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43</v>
      </c>
      <c r="F38" s="82">
        <f>ROUND((SUM(BH124:BH156)),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44</v>
      </c>
      <c r="F39" s="82">
        <f>ROUND((SUM(BI124:BI156)),  2)</f>
        <v>0</v>
      </c>
      <c r="I39" s="92">
        <v>0</v>
      </c>
      <c r="J39" s="82">
        <f>0</f>
        <v>0</v>
      </c>
      <c r="L39" s="28"/>
    </row>
    <row r="40" spans="2:12" s="1" customFormat="1" ht="6.95" hidden="1" customHeight="1">
      <c r="B40" s="28"/>
      <c r="L40" s="28"/>
    </row>
    <row r="41" spans="2:12" s="1" customFormat="1" ht="25.35" hidden="1" customHeight="1">
      <c r="B41" s="28"/>
      <c r="C41" s="93"/>
      <c r="D41" s="94" t="s">
        <v>45</v>
      </c>
      <c r="E41" s="53"/>
      <c r="F41" s="53"/>
      <c r="G41" s="95" t="s">
        <v>46</v>
      </c>
      <c r="H41" s="96" t="s">
        <v>47</v>
      </c>
      <c r="I41" s="53"/>
      <c r="J41" s="97">
        <f>SUM(J32:J39)</f>
        <v>0</v>
      </c>
      <c r="K41" s="98"/>
      <c r="L41" s="28"/>
    </row>
    <row r="42" spans="2:12" s="1" customFormat="1" ht="14.45" hidden="1" customHeight="1">
      <c r="B42" s="28"/>
      <c r="L42" s="28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s="1" customFormat="1" ht="16.5" hidden="1" customHeight="1">
      <c r="B87" s="28"/>
      <c r="E87" s="289" t="s">
        <v>914</v>
      </c>
      <c r="F87" s="288"/>
      <c r="G87" s="288"/>
      <c r="H87" s="288"/>
      <c r="L87" s="28"/>
    </row>
    <row r="88" spans="2:12" s="1" customFormat="1" ht="12" hidden="1" customHeight="1">
      <c r="B88" s="28"/>
      <c r="C88" s="25" t="s">
        <v>1598</v>
      </c>
      <c r="L88" s="28"/>
    </row>
    <row r="89" spans="2:12" s="1" customFormat="1" ht="16.5" hidden="1" customHeight="1">
      <c r="B89" s="28"/>
      <c r="E89" s="269" t="str">
        <f>E11</f>
        <v>04.4 - Technologické plyny</v>
      </c>
      <c r="F89" s="288"/>
      <c r="G89" s="288"/>
      <c r="H89" s="288"/>
      <c r="L89" s="28"/>
    </row>
    <row r="90" spans="2:12" s="1" customFormat="1" ht="6.95" hidden="1" customHeight="1">
      <c r="B90" s="28"/>
      <c r="L90" s="28"/>
    </row>
    <row r="91" spans="2:12" s="1" customFormat="1" ht="12" hidden="1" customHeight="1">
      <c r="B91" s="28"/>
      <c r="C91" s="25" t="s">
        <v>18</v>
      </c>
      <c r="F91" s="23" t="str">
        <f>F14</f>
        <v xml:space="preserve"> </v>
      </c>
      <c r="I91" s="25" t="s">
        <v>20</v>
      </c>
      <c r="J91" s="48" t="str">
        <f>IF(J14="","",J14)</f>
        <v>10. 11. 2021</v>
      </c>
      <c r="L91" s="28"/>
    </row>
    <row r="92" spans="2:12" s="1" customFormat="1" ht="6.95" hidden="1" customHeight="1">
      <c r="B92" s="28"/>
      <c r="L92" s="28"/>
    </row>
    <row r="93" spans="2:12" s="1" customFormat="1" ht="40.15" hidden="1" customHeight="1">
      <c r="B93" s="28"/>
      <c r="C93" s="25" t="s">
        <v>22</v>
      </c>
      <c r="F93" s="23" t="str">
        <f>E17</f>
        <v>Královéhradecký kraj</v>
      </c>
      <c r="I93" s="25" t="s">
        <v>28</v>
      </c>
      <c r="J93" s="26" t="str">
        <f>E23</f>
        <v>ATELIER H1 &amp; ATELIER HÁJEK s.r.o.</v>
      </c>
      <c r="L93" s="28"/>
    </row>
    <row r="94" spans="2:12" s="1" customFormat="1" ht="15.2" hidden="1" customHeight="1">
      <c r="B94" s="28"/>
      <c r="C94" s="25" t="s">
        <v>26</v>
      </c>
      <c r="F94" s="23" t="str">
        <f>IF(E20="","",E20)</f>
        <v xml:space="preserve"> </v>
      </c>
      <c r="I94" s="25" t="s">
        <v>32</v>
      </c>
      <c r="J94" s="26" t="str">
        <f>E26</f>
        <v xml:space="preserve"> </v>
      </c>
      <c r="L94" s="28"/>
    </row>
    <row r="95" spans="2:12" s="1" customFormat="1" ht="10.35" hidden="1" customHeight="1">
      <c r="B95" s="28"/>
      <c r="L95" s="28"/>
    </row>
    <row r="96" spans="2:12" s="1" customFormat="1" ht="29.25" hidden="1" customHeight="1">
      <c r="B96" s="28"/>
      <c r="C96" s="101" t="s">
        <v>146</v>
      </c>
      <c r="D96" s="93"/>
      <c r="E96" s="93"/>
      <c r="F96" s="93"/>
      <c r="G96" s="93"/>
      <c r="H96" s="93"/>
      <c r="I96" s="93"/>
      <c r="J96" s="102" t="s">
        <v>147</v>
      </c>
      <c r="K96" s="93"/>
      <c r="L96" s="28"/>
    </row>
    <row r="97" spans="2:47" s="1" customFormat="1" ht="10.35" hidden="1" customHeight="1">
      <c r="B97" s="28"/>
      <c r="L97" s="28"/>
    </row>
    <row r="98" spans="2:47" s="1" customFormat="1" ht="22.9" hidden="1" customHeight="1">
      <c r="B98" s="28"/>
      <c r="C98" s="103" t="s">
        <v>148</v>
      </c>
      <c r="J98" s="62">
        <f>J124</f>
        <v>0</v>
      </c>
      <c r="L98" s="28"/>
      <c r="AU98" s="16" t="s">
        <v>149</v>
      </c>
    </row>
    <row r="99" spans="2:47" s="8" customFormat="1" ht="24.95" hidden="1" customHeight="1">
      <c r="B99" s="104"/>
      <c r="D99" s="105" t="s">
        <v>2350</v>
      </c>
      <c r="E99" s="106"/>
      <c r="F99" s="106"/>
      <c r="G99" s="106"/>
      <c r="H99" s="106"/>
      <c r="I99" s="106"/>
      <c r="J99" s="107">
        <f>J125</f>
        <v>0</v>
      </c>
      <c r="L99" s="104"/>
    </row>
    <row r="100" spans="2:47" s="8" customFormat="1" ht="24.95" hidden="1" customHeight="1">
      <c r="B100" s="104"/>
      <c r="D100" s="105" t="s">
        <v>2351</v>
      </c>
      <c r="E100" s="106"/>
      <c r="F100" s="106"/>
      <c r="G100" s="106"/>
      <c r="H100" s="106"/>
      <c r="I100" s="106"/>
      <c r="J100" s="107">
        <f>J137</f>
        <v>0</v>
      </c>
      <c r="L100" s="104"/>
    </row>
    <row r="101" spans="2:47" s="8" customFormat="1" ht="24.95" hidden="1" customHeight="1">
      <c r="B101" s="104"/>
      <c r="D101" s="105" t="s">
        <v>2352</v>
      </c>
      <c r="E101" s="106"/>
      <c r="F101" s="106"/>
      <c r="G101" s="106"/>
      <c r="H101" s="106"/>
      <c r="I101" s="106"/>
      <c r="J101" s="107">
        <f>J146</f>
        <v>0</v>
      </c>
      <c r="L101" s="104"/>
    </row>
    <row r="102" spans="2:47" s="8" customFormat="1" ht="24.95" hidden="1" customHeight="1">
      <c r="B102" s="104"/>
      <c r="D102" s="105" t="s">
        <v>2353</v>
      </c>
      <c r="E102" s="106"/>
      <c r="F102" s="106"/>
      <c r="G102" s="106"/>
      <c r="H102" s="106"/>
      <c r="I102" s="106"/>
      <c r="J102" s="107">
        <f>J150</f>
        <v>0</v>
      </c>
      <c r="L102" s="104"/>
    </row>
    <row r="103" spans="2:47" s="1" customFormat="1" ht="21.75" hidden="1" customHeight="1">
      <c r="B103" s="28"/>
      <c r="L103" s="28"/>
    </row>
    <row r="104" spans="2:47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5" spans="2:47" hidden="1"/>
    <row r="106" spans="2:47" hidden="1"/>
    <row r="107" spans="2:47" hidden="1"/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47" s="1" customFormat="1" ht="24.95" customHeight="1">
      <c r="B109" s="28"/>
      <c r="C109" s="20" t="s">
        <v>170</v>
      </c>
      <c r="L109" s="28"/>
    </row>
    <row r="110" spans="2:47" s="1" customFormat="1" ht="6.95" customHeight="1">
      <c r="B110" s="28"/>
      <c r="L110" s="28"/>
    </row>
    <row r="111" spans="2:47" s="1" customFormat="1" ht="12" customHeight="1">
      <c r="B111" s="28"/>
      <c r="C111" s="25" t="s">
        <v>14</v>
      </c>
      <c r="L111" s="28"/>
    </row>
    <row r="112" spans="2:47" s="1" customFormat="1" ht="26.25" customHeight="1">
      <c r="B112" s="28"/>
      <c r="E112" s="289" t="str">
        <f>E7</f>
        <v>Rekonstrukce dílen Střední školy řemeslné Jaroměř - TRUHLÁŘSKÉ DÍLNY</v>
      </c>
      <c r="F112" s="290"/>
      <c r="G112" s="290"/>
      <c r="H112" s="290"/>
      <c r="L112" s="28"/>
    </row>
    <row r="113" spans="2:65" ht="12" customHeight="1">
      <c r="B113" s="19"/>
      <c r="C113" s="25" t="s">
        <v>143</v>
      </c>
      <c r="L113" s="19"/>
    </row>
    <row r="114" spans="2:65" s="1" customFormat="1" ht="16.5" customHeight="1">
      <c r="B114" s="28"/>
      <c r="E114" s="289" t="s">
        <v>914</v>
      </c>
      <c r="F114" s="288"/>
      <c r="G114" s="288"/>
      <c r="H114" s="288"/>
      <c r="L114" s="28"/>
    </row>
    <row r="115" spans="2:65" s="1" customFormat="1" ht="12" customHeight="1">
      <c r="B115" s="28"/>
      <c r="C115" s="25" t="s">
        <v>1598</v>
      </c>
      <c r="L115" s="28"/>
    </row>
    <row r="116" spans="2:65" s="1" customFormat="1" ht="16.5" customHeight="1">
      <c r="B116" s="28"/>
      <c r="E116" s="269" t="str">
        <f>E11</f>
        <v>04.4 - Technologické plyny</v>
      </c>
      <c r="F116" s="288"/>
      <c r="G116" s="288"/>
      <c r="H116" s="288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5" t="s">
        <v>18</v>
      </c>
      <c r="F118" s="23" t="str">
        <f>F14</f>
        <v xml:space="preserve"> </v>
      </c>
      <c r="I118" s="25" t="s">
        <v>20</v>
      </c>
      <c r="J118" s="48" t="str">
        <f>IF(J14="","",J14)</f>
        <v>10. 11. 2021</v>
      </c>
      <c r="L118" s="28"/>
    </row>
    <row r="119" spans="2:65" s="1" customFormat="1" ht="6.95" customHeight="1">
      <c r="B119" s="28"/>
      <c r="L119" s="28"/>
    </row>
    <row r="120" spans="2:65" s="1" customFormat="1" ht="40.15" customHeight="1">
      <c r="B120" s="28"/>
      <c r="C120" s="25" t="s">
        <v>22</v>
      </c>
      <c r="F120" s="23" t="str">
        <f>E17</f>
        <v>Královéhradecký kraj</v>
      </c>
      <c r="I120" s="25" t="s">
        <v>28</v>
      </c>
      <c r="J120" s="26" t="str">
        <f>E23</f>
        <v>ATELIER H1 &amp; ATELIER HÁJEK s.r.o.</v>
      </c>
      <c r="L120" s="28"/>
    </row>
    <row r="121" spans="2:65" s="1" customFormat="1" ht="15.2" customHeight="1">
      <c r="B121" s="28"/>
      <c r="C121" s="25" t="s">
        <v>26</v>
      </c>
      <c r="F121" s="23" t="str">
        <f>IF(E20="","",E20)</f>
        <v xml:space="preserve"> </v>
      </c>
      <c r="I121" s="25" t="s">
        <v>32</v>
      </c>
      <c r="J121" s="26" t="str">
        <f>E26</f>
        <v xml:space="preserve"> 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2"/>
      <c r="C123" s="113" t="s">
        <v>171</v>
      </c>
      <c r="D123" s="114" t="s">
        <v>60</v>
      </c>
      <c r="E123" s="114" t="s">
        <v>56</v>
      </c>
      <c r="F123" s="114" t="s">
        <v>57</v>
      </c>
      <c r="G123" s="114" t="s">
        <v>172</v>
      </c>
      <c r="H123" s="114" t="s">
        <v>173</v>
      </c>
      <c r="I123" s="114" t="s">
        <v>174</v>
      </c>
      <c r="J123" s="114" t="s">
        <v>147</v>
      </c>
      <c r="K123" s="115" t="s">
        <v>175</v>
      </c>
      <c r="L123" s="114" t="s">
        <v>4033</v>
      </c>
      <c r="M123" s="55" t="s">
        <v>1</v>
      </c>
      <c r="N123" s="56" t="s">
        <v>39</v>
      </c>
      <c r="O123" s="56" t="s">
        <v>176</v>
      </c>
      <c r="P123" s="56" t="s">
        <v>177</v>
      </c>
      <c r="Q123" s="56" t="s">
        <v>178</v>
      </c>
      <c r="R123" s="56" t="s">
        <v>179</v>
      </c>
      <c r="S123" s="56" t="s">
        <v>180</v>
      </c>
      <c r="T123" s="57" t="s">
        <v>181</v>
      </c>
    </row>
    <row r="124" spans="2:65" s="1" customFormat="1" ht="22.9" customHeight="1">
      <c r="B124" s="28"/>
      <c r="C124" s="60" t="s">
        <v>182</v>
      </c>
      <c r="J124" s="116">
        <f>BK124</f>
        <v>0</v>
      </c>
      <c r="L124" s="28"/>
      <c r="M124" s="58"/>
      <c r="N124" s="49"/>
      <c r="O124" s="49"/>
      <c r="P124" s="117">
        <f>P125+P137+P146+P150</f>
        <v>0</v>
      </c>
      <c r="Q124" s="49"/>
      <c r="R124" s="117">
        <f>R125+R137+R146+R150</f>
        <v>0</v>
      </c>
      <c r="S124" s="49"/>
      <c r="T124" s="118">
        <f>T125+T137+T146+T150</f>
        <v>0</v>
      </c>
      <c r="AT124" s="16" t="s">
        <v>74</v>
      </c>
      <c r="AU124" s="16" t="s">
        <v>149</v>
      </c>
      <c r="BK124" s="119">
        <f>BK125+BK137+BK146+BK150</f>
        <v>0</v>
      </c>
    </row>
    <row r="125" spans="2:65" s="11" customFormat="1" ht="25.9" customHeight="1">
      <c r="B125" s="120"/>
      <c r="D125" s="121" t="s">
        <v>74</v>
      </c>
      <c r="E125" s="122" t="s">
        <v>2354</v>
      </c>
      <c r="F125" s="122" t="s">
        <v>2355</v>
      </c>
      <c r="J125" s="123">
        <f>BK125</f>
        <v>0</v>
      </c>
      <c r="L125" s="120"/>
      <c r="M125" s="124"/>
      <c r="P125" s="125">
        <f>SUM(P126:P136)</f>
        <v>0</v>
      </c>
      <c r="R125" s="125">
        <f>SUM(R126:R136)</f>
        <v>0</v>
      </c>
      <c r="T125" s="126">
        <f>SUM(T126:T136)</f>
        <v>0</v>
      </c>
      <c r="AR125" s="121" t="s">
        <v>83</v>
      </c>
      <c r="AT125" s="127" t="s">
        <v>74</v>
      </c>
      <c r="AU125" s="127" t="s">
        <v>75</v>
      </c>
      <c r="AY125" s="121" t="s">
        <v>185</v>
      </c>
      <c r="BK125" s="128">
        <f>SUM(BK126:BK136)</f>
        <v>0</v>
      </c>
    </row>
    <row r="126" spans="2:65" s="1" customFormat="1" ht="24.2" customHeight="1">
      <c r="B126" s="131"/>
      <c r="C126" s="132" t="s">
        <v>83</v>
      </c>
      <c r="D126" s="132" t="s">
        <v>187</v>
      </c>
      <c r="E126" s="133" t="s">
        <v>2356</v>
      </c>
      <c r="F126" s="134" t="s">
        <v>2357</v>
      </c>
      <c r="G126" s="135" t="s">
        <v>276</v>
      </c>
      <c r="H126" s="136">
        <v>108</v>
      </c>
      <c r="I126" s="137"/>
      <c r="J126" s="137">
        <f t="shared" ref="J126:J136" si="0">ROUND(I126*H126,2)</f>
        <v>0</v>
      </c>
      <c r="K126" s="134" t="s">
        <v>1</v>
      </c>
      <c r="L126" s="185" t="s">
        <v>4032</v>
      </c>
      <c r="M126" s="138" t="s">
        <v>1</v>
      </c>
      <c r="N126" s="139" t="s">
        <v>40</v>
      </c>
      <c r="O126" s="140">
        <v>0</v>
      </c>
      <c r="P126" s="140">
        <f t="shared" ref="P126:P136" si="1">O126*H126</f>
        <v>0</v>
      </c>
      <c r="Q126" s="140">
        <v>0</v>
      </c>
      <c r="R126" s="140">
        <f t="shared" ref="R126:R136" si="2">Q126*H126</f>
        <v>0</v>
      </c>
      <c r="S126" s="140">
        <v>0</v>
      </c>
      <c r="T126" s="141">
        <f t="shared" ref="T126:T136" si="3">S126*H126</f>
        <v>0</v>
      </c>
      <c r="AR126" s="142" t="s">
        <v>191</v>
      </c>
      <c r="AT126" s="142" t="s">
        <v>187</v>
      </c>
      <c r="AU126" s="142" t="s">
        <v>83</v>
      </c>
      <c r="AY126" s="16" t="s">
        <v>185</v>
      </c>
      <c r="BE126" s="143">
        <f t="shared" ref="BE126:BE136" si="4">IF(N126="základní",J126,0)</f>
        <v>0</v>
      </c>
      <c r="BF126" s="143">
        <f t="shared" ref="BF126:BF136" si="5">IF(N126="snížená",J126,0)</f>
        <v>0</v>
      </c>
      <c r="BG126" s="143">
        <f t="shared" ref="BG126:BG136" si="6">IF(N126="zákl. přenesená",J126,0)</f>
        <v>0</v>
      </c>
      <c r="BH126" s="143">
        <f t="shared" ref="BH126:BH136" si="7">IF(N126="sníž. přenesená",J126,0)</f>
        <v>0</v>
      </c>
      <c r="BI126" s="143">
        <f t="shared" ref="BI126:BI136" si="8">IF(N126="nulová",J126,0)</f>
        <v>0</v>
      </c>
      <c r="BJ126" s="16" t="s">
        <v>83</v>
      </c>
      <c r="BK126" s="143">
        <f t="shared" ref="BK126:BK136" si="9">ROUND(I126*H126,2)</f>
        <v>0</v>
      </c>
      <c r="BL126" s="16" t="s">
        <v>191</v>
      </c>
      <c r="BM126" s="142" t="s">
        <v>85</v>
      </c>
    </row>
    <row r="127" spans="2:65" s="1" customFormat="1" ht="24.2" customHeight="1">
      <c r="B127" s="131"/>
      <c r="C127" s="132" t="s">
        <v>85</v>
      </c>
      <c r="D127" s="132" t="s">
        <v>187</v>
      </c>
      <c r="E127" s="133" t="s">
        <v>2358</v>
      </c>
      <c r="F127" s="134" t="s">
        <v>2359</v>
      </c>
      <c r="G127" s="135" t="s">
        <v>276</v>
      </c>
      <c r="H127" s="136">
        <v>32</v>
      </c>
      <c r="I127" s="137"/>
      <c r="J127" s="137">
        <f t="shared" si="0"/>
        <v>0</v>
      </c>
      <c r="K127" s="134" t="s">
        <v>1</v>
      </c>
      <c r="L127" s="185" t="s">
        <v>4032</v>
      </c>
      <c r="M127" s="138" t="s">
        <v>1</v>
      </c>
      <c r="N127" s="139" t="s">
        <v>40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191</v>
      </c>
      <c r="AT127" s="142" t="s">
        <v>187</v>
      </c>
      <c r="AU127" s="142" t="s">
        <v>83</v>
      </c>
      <c r="AY127" s="16" t="s">
        <v>185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6" t="s">
        <v>83</v>
      </c>
      <c r="BK127" s="143">
        <f t="shared" si="9"/>
        <v>0</v>
      </c>
      <c r="BL127" s="16" t="s">
        <v>191</v>
      </c>
      <c r="BM127" s="142" t="s">
        <v>191</v>
      </c>
    </row>
    <row r="128" spans="2:65" s="1" customFormat="1" ht="16.5" customHeight="1">
      <c r="B128" s="131"/>
      <c r="C128" s="132" t="s">
        <v>100</v>
      </c>
      <c r="D128" s="132" t="s">
        <v>187</v>
      </c>
      <c r="E128" s="133" t="s">
        <v>2360</v>
      </c>
      <c r="F128" s="134" t="s">
        <v>2361</v>
      </c>
      <c r="G128" s="135" t="s">
        <v>1656</v>
      </c>
      <c r="H128" s="136">
        <v>20</v>
      </c>
      <c r="I128" s="137"/>
      <c r="J128" s="137">
        <f t="shared" si="0"/>
        <v>0</v>
      </c>
      <c r="K128" s="134" t="s">
        <v>1</v>
      </c>
      <c r="L128" s="185" t="s">
        <v>4032</v>
      </c>
      <c r="M128" s="138" t="s">
        <v>1</v>
      </c>
      <c r="N128" s="139" t="s">
        <v>40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191</v>
      </c>
      <c r="AT128" s="142" t="s">
        <v>187</v>
      </c>
      <c r="AU128" s="142" t="s">
        <v>83</v>
      </c>
      <c r="AY128" s="16" t="s">
        <v>185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6" t="s">
        <v>83</v>
      </c>
      <c r="BK128" s="143">
        <f t="shared" si="9"/>
        <v>0</v>
      </c>
      <c r="BL128" s="16" t="s">
        <v>191</v>
      </c>
      <c r="BM128" s="142" t="s">
        <v>211</v>
      </c>
    </row>
    <row r="129" spans="2:65" s="1" customFormat="1" ht="16.5" customHeight="1">
      <c r="B129" s="131"/>
      <c r="C129" s="132" t="s">
        <v>191</v>
      </c>
      <c r="D129" s="132" t="s">
        <v>187</v>
      </c>
      <c r="E129" s="133" t="s">
        <v>2362</v>
      </c>
      <c r="F129" s="134" t="s">
        <v>2363</v>
      </c>
      <c r="G129" s="135" t="s">
        <v>1656</v>
      </c>
      <c r="H129" s="136">
        <v>25</v>
      </c>
      <c r="I129" s="137"/>
      <c r="J129" s="137">
        <f t="shared" si="0"/>
        <v>0</v>
      </c>
      <c r="K129" s="134" t="s">
        <v>1</v>
      </c>
      <c r="L129" s="185" t="s">
        <v>4032</v>
      </c>
      <c r="M129" s="138" t="s">
        <v>1</v>
      </c>
      <c r="N129" s="139" t="s">
        <v>40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191</v>
      </c>
      <c r="AT129" s="142" t="s">
        <v>187</v>
      </c>
      <c r="AU129" s="142" t="s">
        <v>83</v>
      </c>
      <c r="AY129" s="16" t="s">
        <v>185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6" t="s">
        <v>83</v>
      </c>
      <c r="BK129" s="143">
        <f t="shared" si="9"/>
        <v>0</v>
      </c>
      <c r="BL129" s="16" t="s">
        <v>191</v>
      </c>
      <c r="BM129" s="142" t="s">
        <v>224</v>
      </c>
    </row>
    <row r="130" spans="2:65" s="1" customFormat="1" ht="16.5" customHeight="1">
      <c r="B130" s="131"/>
      <c r="C130" s="132" t="s">
        <v>207</v>
      </c>
      <c r="D130" s="132" t="s">
        <v>187</v>
      </c>
      <c r="E130" s="133" t="s">
        <v>2364</v>
      </c>
      <c r="F130" s="134" t="s">
        <v>2365</v>
      </c>
      <c r="G130" s="135" t="s">
        <v>1656</v>
      </c>
      <c r="H130" s="136">
        <v>8</v>
      </c>
      <c r="I130" s="137"/>
      <c r="J130" s="137">
        <f t="shared" si="0"/>
        <v>0</v>
      </c>
      <c r="K130" s="134" t="s">
        <v>1</v>
      </c>
      <c r="L130" s="185" t="s">
        <v>4032</v>
      </c>
      <c r="M130" s="138" t="s">
        <v>1</v>
      </c>
      <c r="N130" s="139" t="s">
        <v>40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191</v>
      </c>
      <c r="AT130" s="142" t="s">
        <v>187</v>
      </c>
      <c r="AU130" s="142" t="s">
        <v>83</v>
      </c>
      <c r="AY130" s="16" t="s">
        <v>185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6" t="s">
        <v>83</v>
      </c>
      <c r="BK130" s="143">
        <f t="shared" si="9"/>
        <v>0</v>
      </c>
      <c r="BL130" s="16" t="s">
        <v>191</v>
      </c>
      <c r="BM130" s="142" t="s">
        <v>235</v>
      </c>
    </row>
    <row r="131" spans="2:65" s="1" customFormat="1" ht="16.5" customHeight="1">
      <c r="B131" s="131"/>
      <c r="C131" s="132" t="s">
        <v>211</v>
      </c>
      <c r="D131" s="132" t="s">
        <v>187</v>
      </c>
      <c r="E131" s="133" t="s">
        <v>2366</v>
      </c>
      <c r="F131" s="134" t="s">
        <v>2367</v>
      </c>
      <c r="G131" s="135" t="s">
        <v>1656</v>
      </c>
      <c r="H131" s="136">
        <v>2</v>
      </c>
      <c r="I131" s="137"/>
      <c r="J131" s="137">
        <f t="shared" si="0"/>
        <v>0</v>
      </c>
      <c r="K131" s="134" t="s">
        <v>1</v>
      </c>
      <c r="L131" s="185" t="s">
        <v>4032</v>
      </c>
      <c r="M131" s="138" t="s">
        <v>1</v>
      </c>
      <c r="N131" s="139" t="s">
        <v>40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191</v>
      </c>
      <c r="AT131" s="142" t="s">
        <v>187</v>
      </c>
      <c r="AU131" s="142" t="s">
        <v>83</v>
      </c>
      <c r="AY131" s="16" t="s">
        <v>185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83</v>
      </c>
      <c r="BK131" s="143">
        <f t="shared" si="9"/>
        <v>0</v>
      </c>
      <c r="BL131" s="16" t="s">
        <v>191</v>
      </c>
      <c r="BM131" s="142" t="s">
        <v>247</v>
      </c>
    </row>
    <row r="132" spans="2:65" s="1" customFormat="1" ht="21.75" customHeight="1">
      <c r="B132" s="131"/>
      <c r="C132" s="157" t="s">
        <v>219</v>
      </c>
      <c r="D132" s="157" t="s">
        <v>280</v>
      </c>
      <c r="E132" s="158" t="s">
        <v>2368</v>
      </c>
      <c r="F132" s="159" t="s">
        <v>2369</v>
      </c>
      <c r="G132" s="160" t="s">
        <v>1656</v>
      </c>
      <c r="H132" s="161">
        <v>1</v>
      </c>
      <c r="I132" s="162"/>
      <c r="J132" s="162">
        <f t="shared" si="0"/>
        <v>0</v>
      </c>
      <c r="K132" s="159" t="s">
        <v>1</v>
      </c>
      <c r="L132" s="185" t="s">
        <v>4032</v>
      </c>
      <c r="M132" s="163" t="s">
        <v>1</v>
      </c>
      <c r="N132" s="164" t="s">
        <v>40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224</v>
      </c>
      <c r="AT132" s="142" t="s">
        <v>280</v>
      </c>
      <c r="AU132" s="142" t="s">
        <v>83</v>
      </c>
      <c r="AY132" s="16" t="s">
        <v>185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6" t="s">
        <v>83</v>
      </c>
      <c r="BK132" s="143">
        <f t="shared" si="9"/>
        <v>0</v>
      </c>
      <c r="BL132" s="16" t="s">
        <v>191</v>
      </c>
      <c r="BM132" s="142" t="s">
        <v>256</v>
      </c>
    </row>
    <row r="133" spans="2:65" s="1" customFormat="1" ht="24.2" customHeight="1">
      <c r="B133" s="131"/>
      <c r="C133" s="157" t="s">
        <v>224</v>
      </c>
      <c r="D133" s="157" t="s">
        <v>280</v>
      </c>
      <c r="E133" s="158" t="s">
        <v>2370</v>
      </c>
      <c r="F133" s="159" t="s">
        <v>2371</v>
      </c>
      <c r="G133" s="160" t="s">
        <v>1656</v>
      </c>
      <c r="H133" s="161">
        <v>8</v>
      </c>
      <c r="I133" s="162"/>
      <c r="J133" s="162">
        <f t="shared" si="0"/>
        <v>0</v>
      </c>
      <c r="K133" s="159" t="s">
        <v>1</v>
      </c>
      <c r="L133" s="185" t="s">
        <v>4032</v>
      </c>
      <c r="M133" s="163" t="s">
        <v>1</v>
      </c>
      <c r="N133" s="164" t="s">
        <v>40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224</v>
      </c>
      <c r="AT133" s="142" t="s">
        <v>280</v>
      </c>
      <c r="AU133" s="142" t="s">
        <v>83</v>
      </c>
      <c r="AY133" s="16" t="s">
        <v>185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6" t="s">
        <v>83</v>
      </c>
      <c r="BK133" s="143">
        <f t="shared" si="9"/>
        <v>0</v>
      </c>
      <c r="BL133" s="16" t="s">
        <v>191</v>
      </c>
      <c r="BM133" s="142" t="s">
        <v>268</v>
      </c>
    </row>
    <row r="134" spans="2:65" s="1" customFormat="1" ht="16.5" customHeight="1">
      <c r="B134" s="131"/>
      <c r="C134" s="132" t="s">
        <v>229</v>
      </c>
      <c r="D134" s="132" t="s">
        <v>187</v>
      </c>
      <c r="E134" s="133" t="s">
        <v>2372</v>
      </c>
      <c r="F134" s="134" t="s">
        <v>2373</v>
      </c>
      <c r="G134" s="135" t="s">
        <v>1656</v>
      </c>
      <c r="H134" s="136">
        <v>3</v>
      </c>
      <c r="I134" s="137"/>
      <c r="J134" s="137">
        <f t="shared" si="0"/>
        <v>0</v>
      </c>
      <c r="K134" s="134" t="s">
        <v>1</v>
      </c>
      <c r="L134" s="185" t="s">
        <v>4032</v>
      </c>
      <c r="M134" s="138" t="s">
        <v>1</v>
      </c>
      <c r="N134" s="139" t="s">
        <v>40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191</v>
      </c>
      <c r="AT134" s="142" t="s">
        <v>187</v>
      </c>
      <c r="AU134" s="142" t="s">
        <v>83</v>
      </c>
      <c r="AY134" s="16" t="s">
        <v>185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6" t="s">
        <v>83</v>
      </c>
      <c r="BK134" s="143">
        <f t="shared" si="9"/>
        <v>0</v>
      </c>
      <c r="BL134" s="16" t="s">
        <v>191</v>
      </c>
      <c r="BM134" s="142" t="s">
        <v>279</v>
      </c>
    </row>
    <row r="135" spans="2:65" s="1" customFormat="1" ht="21.75" customHeight="1">
      <c r="B135" s="131"/>
      <c r="C135" s="157" t="s">
        <v>235</v>
      </c>
      <c r="D135" s="157" t="s">
        <v>280</v>
      </c>
      <c r="E135" s="158" t="s">
        <v>2374</v>
      </c>
      <c r="F135" s="159" t="s">
        <v>2375</v>
      </c>
      <c r="G135" s="160" t="s">
        <v>1656</v>
      </c>
      <c r="H135" s="161">
        <v>75</v>
      </c>
      <c r="I135" s="162"/>
      <c r="J135" s="162">
        <f t="shared" si="0"/>
        <v>0</v>
      </c>
      <c r="K135" s="159" t="s">
        <v>1</v>
      </c>
      <c r="L135" s="185" t="s">
        <v>4032</v>
      </c>
      <c r="M135" s="163" t="s">
        <v>1</v>
      </c>
      <c r="N135" s="164" t="s">
        <v>40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224</v>
      </c>
      <c r="AT135" s="142" t="s">
        <v>280</v>
      </c>
      <c r="AU135" s="142" t="s">
        <v>83</v>
      </c>
      <c r="AY135" s="16" t="s">
        <v>185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6" t="s">
        <v>83</v>
      </c>
      <c r="BK135" s="143">
        <f t="shared" si="9"/>
        <v>0</v>
      </c>
      <c r="BL135" s="16" t="s">
        <v>191</v>
      </c>
      <c r="BM135" s="142" t="s">
        <v>290</v>
      </c>
    </row>
    <row r="136" spans="2:65" s="1" customFormat="1" ht="16.5" customHeight="1">
      <c r="B136" s="131"/>
      <c r="C136" s="157" t="s">
        <v>242</v>
      </c>
      <c r="D136" s="157" t="s">
        <v>280</v>
      </c>
      <c r="E136" s="158" t="s">
        <v>2376</v>
      </c>
      <c r="F136" s="159" t="s">
        <v>2377</v>
      </c>
      <c r="G136" s="160" t="s">
        <v>2240</v>
      </c>
      <c r="H136" s="161">
        <v>1</v>
      </c>
      <c r="I136" s="162"/>
      <c r="J136" s="162">
        <f t="shared" si="0"/>
        <v>0</v>
      </c>
      <c r="K136" s="159" t="s">
        <v>1</v>
      </c>
      <c r="L136" s="185" t="s">
        <v>4032</v>
      </c>
      <c r="M136" s="163" t="s">
        <v>1</v>
      </c>
      <c r="N136" s="164" t="s">
        <v>40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224</v>
      </c>
      <c r="AT136" s="142" t="s">
        <v>280</v>
      </c>
      <c r="AU136" s="142" t="s">
        <v>83</v>
      </c>
      <c r="AY136" s="16" t="s">
        <v>185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83</v>
      </c>
      <c r="BK136" s="143">
        <f t="shared" si="9"/>
        <v>0</v>
      </c>
      <c r="BL136" s="16" t="s">
        <v>191</v>
      </c>
      <c r="BM136" s="142" t="s">
        <v>297</v>
      </c>
    </row>
    <row r="137" spans="2:65" s="11" customFormat="1" ht="25.9" customHeight="1">
      <c r="B137" s="120"/>
      <c r="D137" s="121" t="s">
        <v>74</v>
      </c>
      <c r="E137" s="122" t="s">
        <v>2378</v>
      </c>
      <c r="F137" s="122" t="s">
        <v>2379</v>
      </c>
      <c r="J137" s="123">
        <f>BK137</f>
        <v>0</v>
      </c>
      <c r="L137" s="120"/>
      <c r="M137" s="124"/>
      <c r="P137" s="125">
        <f>SUM(P138:P145)</f>
        <v>0</v>
      </c>
      <c r="R137" s="125">
        <f>SUM(R138:R145)</f>
        <v>0</v>
      </c>
      <c r="T137" s="126">
        <f>SUM(T138:T145)</f>
        <v>0</v>
      </c>
      <c r="AR137" s="121" t="s">
        <v>83</v>
      </c>
      <c r="AT137" s="127" t="s">
        <v>74</v>
      </c>
      <c r="AU137" s="127" t="s">
        <v>75</v>
      </c>
      <c r="AY137" s="121" t="s">
        <v>185</v>
      </c>
      <c r="BK137" s="128">
        <f>SUM(BK138:BK145)</f>
        <v>0</v>
      </c>
    </row>
    <row r="138" spans="2:65" s="1" customFormat="1" ht="24.2" customHeight="1">
      <c r="B138" s="131"/>
      <c r="C138" s="132" t="s">
        <v>247</v>
      </c>
      <c r="D138" s="132" t="s">
        <v>187</v>
      </c>
      <c r="E138" s="133" t="s">
        <v>2356</v>
      </c>
      <c r="F138" s="134" t="s">
        <v>2357</v>
      </c>
      <c r="G138" s="135" t="s">
        <v>276</v>
      </c>
      <c r="H138" s="136">
        <v>10</v>
      </c>
      <c r="I138" s="137"/>
      <c r="J138" s="137">
        <f t="shared" ref="J138:J145" si="10">ROUND(I138*H138,2)</f>
        <v>0</v>
      </c>
      <c r="K138" s="134" t="s">
        <v>1</v>
      </c>
      <c r="L138" s="185" t="s">
        <v>4032</v>
      </c>
      <c r="M138" s="138" t="s">
        <v>1</v>
      </c>
      <c r="N138" s="139" t="s">
        <v>40</v>
      </c>
      <c r="O138" s="140">
        <v>0</v>
      </c>
      <c r="P138" s="140">
        <f t="shared" ref="P138:P145" si="11">O138*H138</f>
        <v>0</v>
      </c>
      <c r="Q138" s="140">
        <v>0</v>
      </c>
      <c r="R138" s="140">
        <f t="shared" ref="R138:R145" si="12">Q138*H138</f>
        <v>0</v>
      </c>
      <c r="S138" s="140">
        <v>0</v>
      </c>
      <c r="T138" s="141">
        <f t="shared" ref="T138:T145" si="13">S138*H138</f>
        <v>0</v>
      </c>
      <c r="AR138" s="142" t="s">
        <v>191</v>
      </c>
      <c r="AT138" s="142" t="s">
        <v>187</v>
      </c>
      <c r="AU138" s="142" t="s">
        <v>83</v>
      </c>
      <c r="AY138" s="16" t="s">
        <v>185</v>
      </c>
      <c r="BE138" s="143">
        <f t="shared" ref="BE138:BE145" si="14">IF(N138="základní",J138,0)</f>
        <v>0</v>
      </c>
      <c r="BF138" s="143">
        <f t="shared" ref="BF138:BF145" si="15">IF(N138="snížená",J138,0)</f>
        <v>0</v>
      </c>
      <c r="BG138" s="143">
        <f t="shared" ref="BG138:BG145" si="16">IF(N138="zákl. přenesená",J138,0)</f>
        <v>0</v>
      </c>
      <c r="BH138" s="143">
        <f t="shared" ref="BH138:BH145" si="17">IF(N138="sníž. přenesená",J138,0)</f>
        <v>0</v>
      </c>
      <c r="BI138" s="143">
        <f t="shared" ref="BI138:BI145" si="18">IF(N138="nulová",J138,0)</f>
        <v>0</v>
      </c>
      <c r="BJ138" s="16" t="s">
        <v>83</v>
      </c>
      <c r="BK138" s="143">
        <f t="shared" ref="BK138:BK145" si="19">ROUND(I138*H138,2)</f>
        <v>0</v>
      </c>
      <c r="BL138" s="16" t="s">
        <v>191</v>
      </c>
      <c r="BM138" s="142" t="s">
        <v>307</v>
      </c>
    </row>
    <row r="139" spans="2:65" s="1" customFormat="1" ht="16.5" customHeight="1">
      <c r="B139" s="131"/>
      <c r="C139" s="132" t="s">
        <v>251</v>
      </c>
      <c r="D139" s="132" t="s">
        <v>187</v>
      </c>
      <c r="E139" s="133" t="s">
        <v>2360</v>
      </c>
      <c r="F139" s="134" t="s">
        <v>2361</v>
      </c>
      <c r="G139" s="135" t="s">
        <v>1656</v>
      </c>
      <c r="H139" s="136">
        <v>3</v>
      </c>
      <c r="I139" s="137"/>
      <c r="J139" s="137">
        <f t="shared" si="10"/>
        <v>0</v>
      </c>
      <c r="K139" s="134" t="s">
        <v>1</v>
      </c>
      <c r="L139" s="185" t="s">
        <v>4032</v>
      </c>
      <c r="M139" s="138" t="s">
        <v>1</v>
      </c>
      <c r="N139" s="139" t="s">
        <v>40</v>
      </c>
      <c r="O139" s="140">
        <v>0</v>
      </c>
      <c r="P139" s="140">
        <f t="shared" si="11"/>
        <v>0</v>
      </c>
      <c r="Q139" s="140">
        <v>0</v>
      </c>
      <c r="R139" s="140">
        <f t="shared" si="12"/>
        <v>0</v>
      </c>
      <c r="S139" s="140">
        <v>0</v>
      </c>
      <c r="T139" s="141">
        <f t="shared" si="13"/>
        <v>0</v>
      </c>
      <c r="AR139" s="142" t="s">
        <v>191</v>
      </c>
      <c r="AT139" s="142" t="s">
        <v>187</v>
      </c>
      <c r="AU139" s="142" t="s">
        <v>83</v>
      </c>
      <c r="AY139" s="16" t="s">
        <v>185</v>
      </c>
      <c r="BE139" s="143">
        <f t="shared" si="14"/>
        <v>0</v>
      </c>
      <c r="BF139" s="143">
        <f t="shared" si="15"/>
        <v>0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6" t="s">
        <v>83</v>
      </c>
      <c r="BK139" s="143">
        <f t="shared" si="19"/>
        <v>0</v>
      </c>
      <c r="BL139" s="16" t="s">
        <v>191</v>
      </c>
      <c r="BM139" s="142" t="s">
        <v>332</v>
      </c>
    </row>
    <row r="140" spans="2:65" s="1" customFormat="1" ht="16.5" customHeight="1">
      <c r="B140" s="131"/>
      <c r="C140" s="132" t="s">
        <v>256</v>
      </c>
      <c r="D140" s="132" t="s">
        <v>187</v>
      </c>
      <c r="E140" s="133" t="s">
        <v>2380</v>
      </c>
      <c r="F140" s="134" t="s">
        <v>2381</v>
      </c>
      <c r="G140" s="135" t="s">
        <v>1656</v>
      </c>
      <c r="H140" s="136">
        <v>3</v>
      </c>
      <c r="I140" s="137"/>
      <c r="J140" s="137">
        <f t="shared" si="10"/>
        <v>0</v>
      </c>
      <c r="K140" s="134" t="s">
        <v>1</v>
      </c>
      <c r="L140" s="185" t="s">
        <v>4032</v>
      </c>
      <c r="M140" s="138" t="s">
        <v>1</v>
      </c>
      <c r="N140" s="139" t="s">
        <v>40</v>
      </c>
      <c r="O140" s="140">
        <v>0</v>
      </c>
      <c r="P140" s="140">
        <f t="shared" si="11"/>
        <v>0</v>
      </c>
      <c r="Q140" s="140">
        <v>0</v>
      </c>
      <c r="R140" s="140">
        <f t="shared" si="12"/>
        <v>0</v>
      </c>
      <c r="S140" s="140">
        <v>0</v>
      </c>
      <c r="T140" s="141">
        <f t="shared" si="13"/>
        <v>0</v>
      </c>
      <c r="AR140" s="142" t="s">
        <v>191</v>
      </c>
      <c r="AT140" s="142" t="s">
        <v>187</v>
      </c>
      <c r="AU140" s="142" t="s">
        <v>83</v>
      </c>
      <c r="AY140" s="16" t="s">
        <v>185</v>
      </c>
      <c r="BE140" s="143">
        <f t="shared" si="14"/>
        <v>0</v>
      </c>
      <c r="BF140" s="143">
        <f t="shared" si="15"/>
        <v>0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6" t="s">
        <v>83</v>
      </c>
      <c r="BK140" s="143">
        <f t="shared" si="19"/>
        <v>0</v>
      </c>
      <c r="BL140" s="16" t="s">
        <v>191</v>
      </c>
      <c r="BM140" s="142" t="s">
        <v>340</v>
      </c>
    </row>
    <row r="141" spans="2:65" s="1" customFormat="1" ht="21.75" customHeight="1">
      <c r="B141" s="131"/>
      <c r="C141" s="157" t="s">
        <v>8</v>
      </c>
      <c r="D141" s="157" t="s">
        <v>280</v>
      </c>
      <c r="E141" s="158" t="s">
        <v>2374</v>
      </c>
      <c r="F141" s="159" t="s">
        <v>2375</v>
      </c>
      <c r="G141" s="160" t="s">
        <v>1656</v>
      </c>
      <c r="H141" s="161">
        <v>5</v>
      </c>
      <c r="I141" s="162"/>
      <c r="J141" s="162">
        <f t="shared" si="10"/>
        <v>0</v>
      </c>
      <c r="K141" s="159" t="s">
        <v>1</v>
      </c>
      <c r="L141" s="185" t="s">
        <v>4032</v>
      </c>
      <c r="M141" s="163" t="s">
        <v>1</v>
      </c>
      <c r="N141" s="164" t="s">
        <v>40</v>
      </c>
      <c r="O141" s="140">
        <v>0</v>
      </c>
      <c r="P141" s="140">
        <f t="shared" si="11"/>
        <v>0</v>
      </c>
      <c r="Q141" s="140">
        <v>0</v>
      </c>
      <c r="R141" s="140">
        <f t="shared" si="12"/>
        <v>0</v>
      </c>
      <c r="S141" s="140">
        <v>0</v>
      </c>
      <c r="T141" s="141">
        <f t="shared" si="13"/>
        <v>0</v>
      </c>
      <c r="AR141" s="142" t="s">
        <v>224</v>
      </c>
      <c r="AT141" s="142" t="s">
        <v>280</v>
      </c>
      <c r="AU141" s="142" t="s">
        <v>83</v>
      </c>
      <c r="AY141" s="16" t="s">
        <v>185</v>
      </c>
      <c r="BE141" s="143">
        <f t="shared" si="14"/>
        <v>0</v>
      </c>
      <c r="BF141" s="143">
        <f t="shared" si="15"/>
        <v>0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6" t="s">
        <v>83</v>
      </c>
      <c r="BK141" s="143">
        <f t="shared" si="19"/>
        <v>0</v>
      </c>
      <c r="BL141" s="16" t="s">
        <v>191</v>
      </c>
      <c r="BM141" s="142" t="s">
        <v>349</v>
      </c>
    </row>
    <row r="142" spans="2:65" s="1" customFormat="1" ht="16.5" customHeight="1">
      <c r="B142" s="131"/>
      <c r="C142" s="157" t="s">
        <v>268</v>
      </c>
      <c r="D142" s="157" t="s">
        <v>280</v>
      </c>
      <c r="E142" s="158" t="s">
        <v>2382</v>
      </c>
      <c r="F142" s="159" t="s">
        <v>2383</v>
      </c>
      <c r="G142" s="160" t="s">
        <v>1656</v>
      </c>
      <c r="H142" s="161">
        <v>1</v>
      </c>
      <c r="I142" s="162"/>
      <c r="J142" s="162">
        <f t="shared" si="10"/>
        <v>0</v>
      </c>
      <c r="K142" s="159" t="s">
        <v>1</v>
      </c>
      <c r="L142" s="185" t="s">
        <v>4032</v>
      </c>
      <c r="M142" s="163" t="s">
        <v>1</v>
      </c>
      <c r="N142" s="164" t="s">
        <v>40</v>
      </c>
      <c r="O142" s="140">
        <v>0</v>
      </c>
      <c r="P142" s="140">
        <f t="shared" si="11"/>
        <v>0</v>
      </c>
      <c r="Q142" s="140">
        <v>0</v>
      </c>
      <c r="R142" s="140">
        <f t="shared" si="12"/>
        <v>0</v>
      </c>
      <c r="S142" s="140">
        <v>0</v>
      </c>
      <c r="T142" s="141">
        <f t="shared" si="13"/>
        <v>0</v>
      </c>
      <c r="AR142" s="142" t="s">
        <v>224</v>
      </c>
      <c r="AT142" s="142" t="s">
        <v>280</v>
      </c>
      <c r="AU142" s="142" t="s">
        <v>83</v>
      </c>
      <c r="AY142" s="16" t="s">
        <v>185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6" t="s">
        <v>83</v>
      </c>
      <c r="BK142" s="143">
        <f t="shared" si="19"/>
        <v>0</v>
      </c>
      <c r="BL142" s="16" t="s">
        <v>191</v>
      </c>
      <c r="BM142" s="142" t="s">
        <v>357</v>
      </c>
    </row>
    <row r="143" spans="2:65" s="1" customFormat="1" ht="16.5" customHeight="1">
      <c r="B143" s="131"/>
      <c r="C143" s="157" t="s">
        <v>273</v>
      </c>
      <c r="D143" s="157" t="s">
        <v>280</v>
      </c>
      <c r="E143" s="158" t="s">
        <v>2384</v>
      </c>
      <c r="F143" s="159" t="s">
        <v>2385</v>
      </c>
      <c r="G143" s="160" t="s">
        <v>1656</v>
      </c>
      <c r="H143" s="161">
        <v>1</v>
      </c>
      <c r="I143" s="162"/>
      <c r="J143" s="162">
        <f t="shared" si="10"/>
        <v>0</v>
      </c>
      <c r="K143" s="159" t="s">
        <v>1</v>
      </c>
      <c r="L143" s="185" t="s">
        <v>4032</v>
      </c>
      <c r="M143" s="163" t="s">
        <v>1</v>
      </c>
      <c r="N143" s="164" t="s">
        <v>40</v>
      </c>
      <c r="O143" s="140">
        <v>0</v>
      </c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AR143" s="142" t="s">
        <v>224</v>
      </c>
      <c r="AT143" s="142" t="s">
        <v>280</v>
      </c>
      <c r="AU143" s="142" t="s">
        <v>83</v>
      </c>
      <c r="AY143" s="16" t="s">
        <v>185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6" t="s">
        <v>83</v>
      </c>
      <c r="BK143" s="143">
        <f t="shared" si="19"/>
        <v>0</v>
      </c>
      <c r="BL143" s="16" t="s">
        <v>191</v>
      </c>
      <c r="BM143" s="142" t="s">
        <v>365</v>
      </c>
    </row>
    <row r="144" spans="2:65" s="1" customFormat="1" ht="16.5" customHeight="1">
      <c r="B144" s="131"/>
      <c r="C144" s="157" t="s">
        <v>279</v>
      </c>
      <c r="D144" s="157" t="s">
        <v>280</v>
      </c>
      <c r="E144" s="158" t="s">
        <v>2386</v>
      </c>
      <c r="F144" s="159" t="s">
        <v>2387</v>
      </c>
      <c r="G144" s="160" t="s">
        <v>1656</v>
      </c>
      <c r="H144" s="161">
        <v>1</v>
      </c>
      <c r="I144" s="162"/>
      <c r="J144" s="162">
        <f t="shared" si="10"/>
        <v>0</v>
      </c>
      <c r="K144" s="159" t="s">
        <v>1</v>
      </c>
      <c r="L144" s="185" t="s">
        <v>4032</v>
      </c>
      <c r="M144" s="163" t="s">
        <v>1</v>
      </c>
      <c r="N144" s="164" t="s">
        <v>40</v>
      </c>
      <c r="O144" s="140">
        <v>0</v>
      </c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AR144" s="142" t="s">
        <v>224</v>
      </c>
      <c r="AT144" s="142" t="s">
        <v>280</v>
      </c>
      <c r="AU144" s="142" t="s">
        <v>83</v>
      </c>
      <c r="AY144" s="16" t="s">
        <v>185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6" t="s">
        <v>83</v>
      </c>
      <c r="BK144" s="143">
        <f t="shared" si="19"/>
        <v>0</v>
      </c>
      <c r="BL144" s="16" t="s">
        <v>191</v>
      </c>
      <c r="BM144" s="142" t="s">
        <v>373</v>
      </c>
    </row>
    <row r="145" spans="2:65" s="1" customFormat="1" ht="16.5" customHeight="1">
      <c r="B145" s="131"/>
      <c r="C145" s="157" t="s">
        <v>285</v>
      </c>
      <c r="D145" s="157" t="s">
        <v>280</v>
      </c>
      <c r="E145" s="158" t="s">
        <v>2376</v>
      </c>
      <c r="F145" s="159" t="s">
        <v>2377</v>
      </c>
      <c r="G145" s="160" t="s">
        <v>2240</v>
      </c>
      <c r="H145" s="161">
        <v>1</v>
      </c>
      <c r="I145" s="162"/>
      <c r="J145" s="162">
        <f t="shared" si="10"/>
        <v>0</v>
      </c>
      <c r="K145" s="159" t="s">
        <v>1</v>
      </c>
      <c r="L145" s="185" t="s">
        <v>4032</v>
      </c>
      <c r="M145" s="163" t="s">
        <v>1</v>
      </c>
      <c r="N145" s="164" t="s">
        <v>40</v>
      </c>
      <c r="O145" s="140">
        <v>0</v>
      </c>
      <c r="P145" s="140">
        <f t="shared" si="11"/>
        <v>0</v>
      </c>
      <c r="Q145" s="140">
        <v>0</v>
      </c>
      <c r="R145" s="140">
        <f t="shared" si="12"/>
        <v>0</v>
      </c>
      <c r="S145" s="140">
        <v>0</v>
      </c>
      <c r="T145" s="141">
        <f t="shared" si="13"/>
        <v>0</v>
      </c>
      <c r="AR145" s="142" t="s">
        <v>224</v>
      </c>
      <c r="AT145" s="142" t="s">
        <v>280</v>
      </c>
      <c r="AU145" s="142" t="s">
        <v>83</v>
      </c>
      <c r="AY145" s="16" t="s">
        <v>185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6" t="s">
        <v>83</v>
      </c>
      <c r="BK145" s="143">
        <f t="shared" si="19"/>
        <v>0</v>
      </c>
      <c r="BL145" s="16" t="s">
        <v>191</v>
      </c>
      <c r="BM145" s="142" t="s">
        <v>382</v>
      </c>
    </row>
    <row r="146" spans="2:65" s="11" customFormat="1" ht="25.9" customHeight="1">
      <c r="B146" s="120"/>
      <c r="D146" s="121" t="s">
        <v>74</v>
      </c>
      <c r="E146" s="122" t="s">
        <v>2388</v>
      </c>
      <c r="F146" s="122" t="s">
        <v>2389</v>
      </c>
      <c r="J146" s="123">
        <f>BK146</f>
        <v>0</v>
      </c>
      <c r="L146" s="120"/>
      <c r="M146" s="124"/>
      <c r="P146" s="125">
        <f>SUM(P147:P149)</f>
        <v>0</v>
      </c>
      <c r="R146" s="125">
        <f>SUM(R147:R149)</f>
        <v>0</v>
      </c>
      <c r="T146" s="126">
        <f>SUM(T147:T149)</f>
        <v>0</v>
      </c>
      <c r="AR146" s="121" t="s">
        <v>83</v>
      </c>
      <c r="AT146" s="127" t="s">
        <v>74</v>
      </c>
      <c r="AU146" s="127" t="s">
        <v>75</v>
      </c>
      <c r="AY146" s="121" t="s">
        <v>185</v>
      </c>
      <c r="BK146" s="128">
        <f>SUM(BK147:BK149)</f>
        <v>0</v>
      </c>
    </row>
    <row r="147" spans="2:65" s="1" customFormat="1" ht="37.9" customHeight="1">
      <c r="B147" s="131"/>
      <c r="C147" s="132" t="s">
        <v>290</v>
      </c>
      <c r="D147" s="132" t="s">
        <v>187</v>
      </c>
      <c r="E147" s="133" t="s">
        <v>2390</v>
      </c>
      <c r="F147" s="134" t="s">
        <v>2391</v>
      </c>
      <c r="G147" s="135" t="s">
        <v>1656</v>
      </c>
      <c r="H147" s="136">
        <v>1</v>
      </c>
      <c r="I147" s="137"/>
      <c r="J147" s="137">
        <f>ROUND(I147*H147,2)</f>
        <v>0</v>
      </c>
      <c r="K147" s="134" t="s">
        <v>1</v>
      </c>
      <c r="L147" s="185" t="s">
        <v>4032</v>
      </c>
      <c r="M147" s="138" t="s">
        <v>1</v>
      </c>
      <c r="N147" s="139" t="s">
        <v>40</v>
      </c>
      <c r="O147" s="140">
        <v>0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191</v>
      </c>
      <c r="AT147" s="142" t="s">
        <v>187</v>
      </c>
      <c r="AU147" s="142" t="s">
        <v>83</v>
      </c>
      <c r="AY147" s="16" t="s">
        <v>185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83</v>
      </c>
      <c r="BK147" s="143">
        <f>ROUND(I147*H147,2)</f>
        <v>0</v>
      </c>
      <c r="BL147" s="16" t="s">
        <v>191</v>
      </c>
      <c r="BM147" s="142" t="s">
        <v>391</v>
      </c>
    </row>
    <row r="148" spans="2:65" s="1" customFormat="1" ht="21.75" customHeight="1">
      <c r="B148" s="131"/>
      <c r="C148" s="132" t="s">
        <v>7</v>
      </c>
      <c r="D148" s="132" t="s">
        <v>187</v>
      </c>
      <c r="E148" s="133" t="s">
        <v>2392</v>
      </c>
      <c r="F148" s="134" t="s">
        <v>2393</v>
      </c>
      <c r="G148" s="135" t="s">
        <v>1656</v>
      </c>
      <c r="H148" s="136">
        <v>1</v>
      </c>
      <c r="I148" s="137"/>
      <c r="J148" s="137">
        <f>ROUND(I148*H148,2)</f>
        <v>0</v>
      </c>
      <c r="K148" s="134" t="s">
        <v>1</v>
      </c>
      <c r="L148" s="185" t="s">
        <v>4032</v>
      </c>
      <c r="M148" s="138" t="s">
        <v>1</v>
      </c>
      <c r="N148" s="139" t="s">
        <v>40</v>
      </c>
      <c r="O148" s="140">
        <v>0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191</v>
      </c>
      <c r="AT148" s="142" t="s">
        <v>187</v>
      </c>
      <c r="AU148" s="142" t="s">
        <v>83</v>
      </c>
      <c r="AY148" s="16" t="s">
        <v>185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83</v>
      </c>
      <c r="BK148" s="143">
        <f>ROUND(I148*H148,2)</f>
        <v>0</v>
      </c>
      <c r="BL148" s="16" t="s">
        <v>191</v>
      </c>
      <c r="BM148" s="142" t="s">
        <v>403</v>
      </c>
    </row>
    <row r="149" spans="2:65" s="1" customFormat="1" ht="16.5" customHeight="1">
      <c r="B149" s="131"/>
      <c r="C149" s="157" t="s">
        <v>297</v>
      </c>
      <c r="D149" s="157" t="s">
        <v>280</v>
      </c>
      <c r="E149" s="158" t="s">
        <v>2394</v>
      </c>
      <c r="F149" s="159" t="s">
        <v>2377</v>
      </c>
      <c r="G149" s="160" t="s">
        <v>2240</v>
      </c>
      <c r="H149" s="161">
        <v>1</v>
      </c>
      <c r="I149" s="162"/>
      <c r="J149" s="162">
        <f>ROUND(I149*H149,2)</f>
        <v>0</v>
      </c>
      <c r="K149" s="159" t="s">
        <v>1</v>
      </c>
      <c r="L149" s="185" t="s">
        <v>4032</v>
      </c>
      <c r="M149" s="163" t="s">
        <v>1</v>
      </c>
      <c r="N149" s="164" t="s">
        <v>40</v>
      </c>
      <c r="O149" s="140">
        <v>0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224</v>
      </c>
      <c r="AT149" s="142" t="s">
        <v>280</v>
      </c>
      <c r="AU149" s="142" t="s">
        <v>83</v>
      </c>
      <c r="AY149" s="16" t="s">
        <v>185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83</v>
      </c>
      <c r="BK149" s="143">
        <f>ROUND(I149*H149,2)</f>
        <v>0</v>
      </c>
      <c r="BL149" s="16" t="s">
        <v>191</v>
      </c>
      <c r="BM149" s="142" t="s">
        <v>415</v>
      </c>
    </row>
    <row r="150" spans="2:65" s="11" customFormat="1" ht="25.9" customHeight="1">
      <c r="B150" s="120"/>
      <c r="D150" s="121" t="s">
        <v>74</v>
      </c>
      <c r="E150" s="122" t="s">
        <v>2395</v>
      </c>
      <c r="F150" s="122" t="s">
        <v>2396</v>
      </c>
      <c r="J150" s="123">
        <f>BK150</f>
        <v>0</v>
      </c>
      <c r="L150" s="120"/>
      <c r="M150" s="124"/>
      <c r="P150" s="125">
        <f>SUM(P151:P156)</f>
        <v>0</v>
      </c>
      <c r="R150" s="125">
        <f>SUM(R151:R156)</f>
        <v>0</v>
      </c>
      <c r="T150" s="126">
        <f>SUM(T151:T156)</f>
        <v>0</v>
      </c>
      <c r="AR150" s="121" t="s">
        <v>83</v>
      </c>
      <c r="AT150" s="127" t="s">
        <v>74</v>
      </c>
      <c r="AU150" s="127" t="s">
        <v>75</v>
      </c>
      <c r="AY150" s="121" t="s">
        <v>185</v>
      </c>
      <c r="BK150" s="128">
        <f>SUM(BK151:BK156)</f>
        <v>0</v>
      </c>
    </row>
    <row r="151" spans="2:65" s="1" customFormat="1" ht="16.5" customHeight="1">
      <c r="B151" s="131"/>
      <c r="C151" s="132" t="s">
        <v>302</v>
      </c>
      <c r="D151" s="132" t="s">
        <v>187</v>
      </c>
      <c r="E151" s="133" t="s">
        <v>2397</v>
      </c>
      <c r="F151" s="134" t="s">
        <v>2398</v>
      </c>
      <c r="G151" s="135" t="s">
        <v>2240</v>
      </c>
      <c r="H151" s="136">
        <v>1</v>
      </c>
      <c r="I151" s="137"/>
      <c r="J151" s="137">
        <f t="shared" ref="J151:J156" si="20">ROUND(I151*H151,2)</f>
        <v>0</v>
      </c>
      <c r="K151" s="134" t="s">
        <v>1</v>
      </c>
      <c r="L151" s="184" t="s">
        <v>4031</v>
      </c>
      <c r="M151" s="138" t="s">
        <v>1</v>
      </c>
      <c r="N151" s="139" t="s">
        <v>40</v>
      </c>
      <c r="O151" s="140">
        <v>0</v>
      </c>
      <c r="P151" s="140">
        <f t="shared" ref="P151:P156" si="21">O151*H151</f>
        <v>0</v>
      </c>
      <c r="Q151" s="140">
        <v>0</v>
      </c>
      <c r="R151" s="140">
        <f t="shared" ref="R151:R156" si="22">Q151*H151</f>
        <v>0</v>
      </c>
      <c r="S151" s="140">
        <v>0</v>
      </c>
      <c r="T151" s="141">
        <f t="shared" ref="T151:T156" si="23">S151*H151</f>
        <v>0</v>
      </c>
      <c r="AR151" s="142" t="s">
        <v>191</v>
      </c>
      <c r="AT151" s="142" t="s">
        <v>187</v>
      </c>
      <c r="AU151" s="142" t="s">
        <v>83</v>
      </c>
      <c r="AY151" s="16" t="s">
        <v>185</v>
      </c>
      <c r="BE151" s="143">
        <f t="shared" ref="BE151:BE156" si="24">IF(N151="základní",J151,0)</f>
        <v>0</v>
      </c>
      <c r="BF151" s="143">
        <f t="shared" ref="BF151:BF156" si="25">IF(N151="snížená",J151,0)</f>
        <v>0</v>
      </c>
      <c r="BG151" s="143">
        <f t="shared" ref="BG151:BG156" si="26">IF(N151="zákl. přenesená",J151,0)</f>
        <v>0</v>
      </c>
      <c r="BH151" s="143">
        <f t="shared" ref="BH151:BH156" si="27">IF(N151="sníž. přenesená",J151,0)</f>
        <v>0</v>
      </c>
      <c r="BI151" s="143">
        <f t="shared" ref="BI151:BI156" si="28">IF(N151="nulová",J151,0)</f>
        <v>0</v>
      </c>
      <c r="BJ151" s="16" t="s">
        <v>83</v>
      </c>
      <c r="BK151" s="143">
        <f t="shared" ref="BK151:BK156" si="29">ROUND(I151*H151,2)</f>
        <v>0</v>
      </c>
      <c r="BL151" s="16" t="s">
        <v>191</v>
      </c>
      <c r="BM151" s="142" t="s">
        <v>430</v>
      </c>
    </row>
    <row r="152" spans="2:65" s="1" customFormat="1" ht="16.5" customHeight="1">
      <c r="B152" s="131"/>
      <c r="C152" s="132" t="s">
        <v>307</v>
      </c>
      <c r="D152" s="132" t="s">
        <v>187</v>
      </c>
      <c r="E152" s="133" t="s">
        <v>2399</v>
      </c>
      <c r="F152" s="134" t="s">
        <v>2400</v>
      </c>
      <c r="G152" s="135" t="s">
        <v>2240</v>
      </c>
      <c r="H152" s="136">
        <v>1</v>
      </c>
      <c r="I152" s="137"/>
      <c r="J152" s="137">
        <f t="shared" si="20"/>
        <v>0</v>
      </c>
      <c r="K152" s="134" t="s">
        <v>1</v>
      </c>
      <c r="L152" s="184" t="s">
        <v>4031</v>
      </c>
      <c r="M152" s="138" t="s">
        <v>1</v>
      </c>
      <c r="N152" s="139" t="s">
        <v>40</v>
      </c>
      <c r="O152" s="140">
        <v>0</v>
      </c>
      <c r="P152" s="140">
        <f t="shared" si="21"/>
        <v>0</v>
      </c>
      <c r="Q152" s="140">
        <v>0</v>
      </c>
      <c r="R152" s="140">
        <f t="shared" si="22"/>
        <v>0</v>
      </c>
      <c r="S152" s="140">
        <v>0</v>
      </c>
      <c r="T152" s="141">
        <f t="shared" si="23"/>
        <v>0</v>
      </c>
      <c r="AR152" s="142" t="s">
        <v>191</v>
      </c>
      <c r="AT152" s="142" t="s">
        <v>187</v>
      </c>
      <c r="AU152" s="142" t="s">
        <v>83</v>
      </c>
      <c r="AY152" s="16" t="s">
        <v>185</v>
      </c>
      <c r="BE152" s="143">
        <f t="shared" si="24"/>
        <v>0</v>
      </c>
      <c r="BF152" s="143">
        <f t="shared" si="25"/>
        <v>0</v>
      </c>
      <c r="BG152" s="143">
        <f t="shared" si="26"/>
        <v>0</v>
      </c>
      <c r="BH152" s="143">
        <f t="shared" si="27"/>
        <v>0</v>
      </c>
      <c r="BI152" s="143">
        <f t="shared" si="28"/>
        <v>0</v>
      </c>
      <c r="BJ152" s="16" t="s">
        <v>83</v>
      </c>
      <c r="BK152" s="143">
        <f t="shared" si="29"/>
        <v>0</v>
      </c>
      <c r="BL152" s="16" t="s">
        <v>191</v>
      </c>
      <c r="BM152" s="142" t="s">
        <v>438</v>
      </c>
    </row>
    <row r="153" spans="2:65" s="1" customFormat="1" ht="16.5" customHeight="1">
      <c r="B153" s="131"/>
      <c r="C153" s="132" t="s">
        <v>327</v>
      </c>
      <c r="D153" s="132" t="s">
        <v>187</v>
      </c>
      <c r="E153" s="133" t="s">
        <v>2401</v>
      </c>
      <c r="F153" s="134" t="s">
        <v>2402</v>
      </c>
      <c r="G153" s="135" t="s">
        <v>2240</v>
      </c>
      <c r="H153" s="136">
        <v>1</v>
      </c>
      <c r="I153" s="137"/>
      <c r="J153" s="137">
        <f t="shared" si="20"/>
        <v>0</v>
      </c>
      <c r="K153" s="134" t="s">
        <v>1</v>
      </c>
      <c r="L153" s="184" t="s">
        <v>4031</v>
      </c>
      <c r="M153" s="138" t="s">
        <v>1</v>
      </c>
      <c r="N153" s="139" t="s">
        <v>40</v>
      </c>
      <c r="O153" s="140">
        <v>0</v>
      </c>
      <c r="P153" s="140">
        <f t="shared" si="21"/>
        <v>0</v>
      </c>
      <c r="Q153" s="140">
        <v>0</v>
      </c>
      <c r="R153" s="140">
        <f t="shared" si="22"/>
        <v>0</v>
      </c>
      <c r="S153" s="140">
        <v>0</v>
      </c>
      <c r="T153" s="141">
        <f t="shared" si="23"/>
        <v>0</v>
      </c>
      <c r="AR153" s="142" t="s">
        <v>191</v>
      </c>
      <c r="AT153" s="142" t="s">
        <v>187</v>
      </c>
      <c r="AU153" s="142" t="s">
        <v>83</v>
      </c>
      <c r="AY153" s="16" t="s">
        <v>185</v>
      </c>
      <c r="BE153" s="143">
        <f t="shared" si="24"/>
        <v>0</v>
      </c>
      <c r="BF153" s="143">
        <f t="shared" si="25"/>
        <v>0</v>
      </c>
      <c r="BG153" s="143">
        <f t="shared" si="26"/>
        <v>0</v>
      </c>
      <c r="BH153" s="143">
        <f t="shared" si="27"/>
        <v>0</v>
      </c>
      <c r="BI153" s="143">
        <f t="shared" si="28"/>
        <v>0</v>
      </c>
      <c r="BJ153" s="16" t="s">
        <v>83</v>
      </c>
      <c r="BK153" s="143">
        <f t="shared" si="29"/>
        <v>0</v>
      </c>
      <c r="BL153" s="16" t="s">
        <v>191</v>
      </c>
      <c r="BM153" s="142" t="s">
        <v>446</v>
      </c>
    </row>
    <row r="154" spans="2:65" s="1" customFormat="1" ht="16.5" customHeight="1">
      <c r="B154" s="131"/>
      <c r="C154" s="132" t="s">
        <v>332</v>
      </c>
      <c r="D154" s="132" t="s">
        <v>187</v>
      </c>
      <c r="E154" s="133" t="s">
        <v>2403</v>
      </c>
      <c r="F154" s="134" t="s">
        <v>2404</v>
      </c>
      <c r="G154" s="135" t="s">
        <v>2240</v>
      </c>
      <c r="H154" s="136">
        <v>1</v>
      </c>
      <c r="I154" s="137"/>
      <c r="J154" s="137">
        <f t="shared" si="20"/>
        <v>0</v>
      </c>
      <c r="K154" s="134" t="s">
        <v>1</v>
      </c>
      <c r="L154" s="184" t="s">
        <v>4031</v>
      </c>
      <c r="M154" s="138" t="s">
        <v>1</v>
      </c>
      <c r="N154" s="139" t="s">
        <v>40</v>
      </c>
      <c r="O154" s="140">
        <v>0</v>
      </c>
      <c r="P154" s="140">
        <f t="shared" si="21"/>
        <v>0</v>
      </c>
      <c r="Q154" s="140">
        <v>0</v>
      </c>
      <c r="R154" s="140">
        <f t="shared" si="22"/>
        <v>0</v>
      </c>
      <c r="S154" s="140">
        <v>0</v>
      </c>
      <c r="T154" s="141">
        <f t="shared" si="23"/>
        <v>0</v>
      </c>
      <c r="AR154" s="142" t="s">
        <v>191</v>
      </c>
      <c r="AT154" s="142" t="s">
        <v>187</v>
      </c>
      <c r="AU154" s="142" t="s">
        <v>83</v>
      </c>
      <c r="AY154" s="16" t="s">
        <v>185</v>
      </c>
      <c r="BE154" s="143">
        <f t="shared" si="24"/>
        <v>0</v>
      </c>
      <c r="BF154" s="143">
        <f t="shared" si="25"/>
        <v>0</v>
      </c>
      <c r="BG154" s="143">
        <f t="shared" si="26"/>
        <v>0</v>
      </c>
      <c r="BH154" s="143">
        <f t="shared" si="27"/>
        <v>0</v>
      </c>
      <c r="BI154" s="143">
        <f t="shared" si="28"/>
        <v>0</v>
      </c>
      <c r="BJ154" s="16" t="s">
        <v>83</v>
      </c>
      <c r="BK154" s="143">
        <f t="shared" si="29"/>
        <v>0</v>
      </c>
      <c r="BL154" s="16" t="s">
        <v>191</v>
      </c>
      <c r="BM154" s="142" t="s">
        <v>460</v>
      </c>
    </row>
    <row r="155" spans="2:65" s="1" customFormat="1" ht="16.5" customHeight="1">
      <c r="B155" s="131"/>
      <c r="C155" s="132" t="s">
        <v>336</v>
      </c>
      <c r="D155" s="132" t="s">
        <v>187</v>
      </c>
      <c r="E155" s="133" t="s">
        <v>2405</v>
      </c>
      <c r="F155" s="134" t="s">
        <v>2406</v>
      </c>
      <c r="G155" s="135" t="s">
        <v>2240</v>
      </c>
      <c r="H155" s="136">
        <v>1</v>
      </c>
      <c r="I155" s="137"/>
      <c r="J155" s="137">
        <f t="shared" si="20"/>
        <v>0</v>
      </c>
      <c r="K155" s="134" t="s">
        <v>1</v>
      </c>
      <c r="L155" s="184" t="s">
        <v>4031</v>
      </c>
      <c r="M155" s="138" t="s">
        <v>1</v>
      </c>
      <c r="N155" s="139" t="s">
        <v>40</v>
      </c>
      <c r="O155" s="140">
        <v>0</v>
      </c>
      <c r="P155" s="140">
        <f t="shared" si="21"/>
        <v>0</v>
      </c>
      <c r="Q155" s="140">
        <v>0</v>
      </c>
      <c r="R155" s="140">
        <f t="shared" si="22"/>
        <v>0</v>
      </c>
      <c r="S155" s="140">
        <v>0</v>
      </c>
      <c r="T155" s="141">
        <f t="shared" si="23"/>
        <v>0</v>
      </c>
      <c r="AR155" s="142" t="s">
        <v>191</v>
      </c>
      <c r="AT155" s="142" t="s">
        <v>187</v>
      </c>
      <c r="AU155" s="142" t="s">
        <v>83</v>
      </c>
      <c r="AY155" s="16" t="s">
        <v>185</v>
      </c>
      <c r="BE155" s="143">
        <f t="shared" si="24"/>
        <v>0</v>
      </c>
      <c r="BF155" s="143">
        <f t="shared" si="25"/>
        <v>0</v>
      </c>
      <c r="BG155" s="143">
        <f t="shared" si="26"/>
        <v>0</v>
      </c>
      <c r="BH155" s="143">
        <f t="shared" si="27"/>
        <v>0</v>
      </c>
      <c r="BI155" s="143">
        <f t="shared" si="28"/>
        <v>0</v>
      </c>
      <c r="BJ155" s="16" t="s">
        <v>83</v>
      </c>
      <c r="BK155" s="143">
        <f t="shared" si="29"/>
        <v>0</v>
      </c>
      <c r="BL155" s="16" t="s">
        <v>191</v>
      </c>
      <c r="BM155" s="142" t="s">
        <v>469</v>
      </c>
    </row>
    <row r="156" spans="2:65" s="1" customFormat="1" ht="16.5" customHeight="1">
      <c r="B156" s="131"/>
      <c r="C156" s="132" t="s">
        <v>340</v>
      </c>
      <c r="D156" s="132" t="s">
        <v>187</v>
      </c>
      <c r="E156" s="133" t="s">
        <v>2407</v>
      </c>
      <c r="F156" s="134" t="s">
        <v>2408</v>
      </c>
      <c r="G156" s="135" t="s">
        <v>2240</v>
      </c>
      <c r="H156" s="136">
        <v>1</v>
      </c>
      <c r="I156" s="137"/>
      <c r="J156" s="137">
        <f t="shared" si="20"/>
        <v>0</v>
      </c>
      <c r="K156" s="134" t="s">
        <v>1</v>
      </c>
      <c r="L156" s="184" t="s">
        <v>4031</v>
      </c>
      <c r="M156" s="176" t="s">
        <v>1</v>
      </c>
      <c r="N156" s="177" t="s">
        <v>40</v>
      </c>
      <c r="O156" s="178">
        <v>0</v>
      </c>
      <c r="P156" s="178">
        <f t="shared" si="21"/>
        <v>0</v>
      </c>
      <c r="Q156" s="178">
        <v>0</v>
      </c>
      <c r="R156" s="178">
        <f t="shared" si="22"/>
        <v>0</v>
      </c>
      <c r="S156" s="178">
        <v>0</v>
      </c>
      <c r="T156" s="179">
        <f t="shared" si="23"/>
        <v>0</v>
      </c>
      <c r="AR156" s="142" t="s">
        <v>191</v>
      </c>
      <c r="AT156" s="142" t="s">
        <v>187</v>
      </c>
      <c r="AU156" s="142" t="s">
        <v>83</v>
      </c>
      <c r="AY156" s="16" t="s">
        <v>185</v>
      </c>
      <c r="BE156" s="143">
        <f t="shared" si="24"/>
        <v>0</v>
      </c>
      <c r="BF156" s="143">
        <f t="shared" si="25"/>
        <v>0</v>
      </c>
      <c r="BG156" s="143">
        <f t="shared" si="26"/>
        <v>0</v>
      </c>
      <c r="BH156" s="143">
        <f t="shared" si="27"/>
        <v>0</v>
      </c>
      <c r="BI156" s="143">
        <f t="shared" si="28"/>
        <v>0</v>
      </c>
      <c r="BJ156" s="16" t="s">
        <v>83</v>
      </c>
      <c r="BK156" s="143">
        <f t="shared" si="29"/>
        <v>0</v>
      </c>
      <c r="BL156" s="16" t="s">
        <v>191</v>
      </c>
      <c r="BM156" s="142" t="s">
        <v>479</v>
      </c>
    </row>
    <row r="157" spans="2:65" s="1" customFormat="1" ht="6.95" customHeight="1">
      <c r="B157" s="40"/>
      <c r="C157" s="41"/>
      <c r="D157" s="41"/>
      <c r="E157" s="41"/>
      <c r="F157" s="41"/>
      <c r="G157" s="41"/>
      <c r="H157" s="41"/>
      <c r="I157" s="41"/>
      <c r="J157" s="41"/>
      <c r="K157" s="41"/>
      <c r="L157" s="28"/>
    </row>
  </sheetData>
  <autoFilter ref="C123:K156" xr:uid="{00000000-0009-0000-0000-000009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403"/>
  <sheetViews>
    <sheetView showGridLines="0" topLeftCell="A119" workbookViewId="0">
      <selection activeCell="I136" sqref="I136:I40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9" bestFit="1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115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" hidden="1" customHeight="1">
      <c r="B8" s="19"/>
      <c r="D8" s="25" t="s">
        <v>143</v>
      </c>
      <c r="L8" s="19"/>
    </row>
    <row r="9" spans="2:46" s="1" customFormat="1" ht="16.5" hidden="1" customHeight="1">
      <c r="B9" s="28"/>
      <c r="E9" s="289" t="s">
        <v>914</v>
      </c>
      <c r="F9" s="288"/>
      <c r="G9" s="288"/>
      <c r="H9" s="288"/>
      <c r="L9" s="28"/>
    </row>
    <row r="10" spans="2:46" s="1" customFormat="1" ht="12" hidden="1" customHeight="1">
      <c r="B10" s="28"/>
      <c r="D10" s="25" t="s">
        <v>1598</v>
      </c>
      <c r="L10" s="28"/>
    </row>
    <row r="11" spans="2:46" s="1" customFormat="1" ht="16.5" hidden="1" customHeight="1">
      <c r="B11" s="28"/>
      <c r="E11" s="269" t="s">
        <v>2409</v>
      </c>
      <c r="F11" s="288"/>
      <c r="G11" s="288"/>
      <c r="H11" s="288"/>
      <c r="L11" s="28"/>
    </row>
    <row r="12" spans="2:46" s="1" customFormat="1" hidden="1">
      <c r="B12" s="28"/>
      <c r="L12" s="28"/>
    </row>
    <row r="13" spans="2:46" s="1" customFormat="1" ht="12" hidden="1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hidden="1" customHeight="1">
      <c r="B14" s="28"/>
      <c r="D14" s="25" t="s">
        <v>18</v>
      </c>
      <c r="F14" s="23" t="s">
        <v>2410</v>
      </c>
      <c r="I14" s="25" t="s">
        <v>20</v>
      </c>
      <c r="J14" s="48" t="str">
        <f>'Rekapitulace stavby'!AN8</f>
        <v>10. 11. 2021</v>
      </c>
      <c r="L14" s="28"/>
    </row>
    <row r="15" spans="2:46" s="1" customFormat="1" ht="10.9" hidden="1" customHeight="1">
      <c r="B15" s="28"/>
      <c r="L15" s="28"/>
    </row>
    <row r="16" spans="2:46" s="1" customFormat="1" ht="12" hidden="1" customHeight="1">
      <c r="B16" s="28"/>
      <c r="D16" s="25" t="s">
        <v>22</v>
      </c>
      <c r="I16" s="25" t="s">
        <v>23</v>
      </c>
      <c r="J16" s="23" t="s">
        <v>1</v>
      </c>
      <c r="L16" s="28"/>
    </row>
    <row r="17" spans="2:12" s="1" customFormat="1" ht="18" hidden="1" customHeight="1">
      <c r="B17" s="28"/>
      <c r="E17" s="23" t="s">
        <v>2411</v>
      </c>
      <c r="I17" s="25" t="s">
        <v>25</v>
      </c>
      <c r="J17" s="23" t="s">
        <v>1</v>
      </c>
      <c r="L17" s="28"/>
    </row>
    <row r="18" spans="2:12" s="1" customFormat="1" ht="6.95" hidden="1" customHeight="1">
      <c r="B18" s="28"/>
      <c r="L18" s="28"/>
    </row>
    <row r="19" spans="2:12" s="1" customFormat="1" ht="12" hidden="1" customHeight="1">
      <c r="B19" s="28"/>
      <c r="D19" s="25" t="s">
        <v>26</v>
      </c>
      <c r="I19" s="25" t="s">
        <v>23</v>
      </c>
      <c r="J19" s="23" t="s">
        <v>1</v>
      </c>
      <c r="L19" s="28"/>
    </row>
    <row r="20" spans="2:12" s="1" customFormat="1" ht="18" hidden="1" customHeight="1">
      <c r="B20" s="28"/>
      <c r="E20" s="23" t="s">
        <v>27</v>
      </c>
      <c r="I20" s="25" t="s">
        <v>25</v>
      </c>
      <c r="J20" s="23" t="s">
        <v>1</v>
      </c>
      <c r="L20" s="28"/>
    </row>
    <row r="21" spans="2:12" s="1" customFormat="1" ht="6.95" hidden="1" customHeight="1">
      <c r="B21" s="28"/>
      <c r="L21" s="28"/>
    </row>
    <row r="22" spans="2:12" s="1" customFormat="1" ht="12" hidden="1" customHeight="1">
      <c r="B22" s="28"/>
      <c r="D22" s="25" t="s">
        <v>28</v>
      </c>
      <c r="I22" s="25" t="s">
        <v>23</v>
      </c>
      <c r="J22" s="23" t="s">
        <v>1</v>
      </c>
      <c r="L22" s="28"/>
    </row>
    <row r="23" spans="2:12" s="1" customFormat="1" ht="18" hidden="1" customHeight="1">
      <c r="B23" s="28"/>
      <c r="E23" s="23" t="s">
        <v>2412</v>
      </c>
      <c r="I23" s="25" t="s">
        <v>25</v>
      </c>
      <c r="J23" s="23" t="s">
        <v>1</v>
      </c>
      <c r="L23" s="28"/>
    </row>
    <row r="24" spans="2:12" s="1" customFormat="1" ht="6.95" hidden="1" customHeight="1">
      <c r="B24" s="28"/>
      <c r="L24" s="28"/>
    </row>
    <row r="25" spans="2:12" s="1" customFormat="1" ht="12" hidden="1" customHeight="1">
      <c r="B25" s="28"/>
      <c r="D25" s="25" t="s">
        <v>32</v>
      </c>
      <c r="I25" s="25" t="s">
        <v>23</v>
      </c>
      <c r="J25" s="23" t="s">
        <v>1</v>
      </c>
      <c r="L25" s="28"/>
    </row>
    <row r="26" spans="2:12" s="1" customFormat="1" ht="18" hidden="1" customHeight="1">
      <c r="B26" s="28"/>
      <c r="E26" s="23" t="s">
        <v>2413</v>
      </c>
      <c r="I26" s="25" t="s">
        <v>25</v>
      </c>
      <c r="J26" s="23" t="s">
        <v>1</v>
      </c>
      <c r="L26" s="28"/>
    </row>
    <row r="27" spans="2:12" s="1" customFormat="1" ht="6.95" hidden="1" customHeight="1">
      <c r="B27" s="28"/>
      <c r="L27" s="28"/>
    </row>
    <row r="28" spans="2:12" s="1" customFormat="1" ht="12" hidden="1" customHeight="1">
      <c r="B28" s="28"/>
      <c r="D28" s="25" t="s">
        <v>33</v>
      </c>
      <c r="L28" s="28"/>
    </row>
    <row r="29" spans="2:12" s="7" customFormat="1" ht="16.5" hidden="1" customHeight="1">
      <c r="B29" s="90"/>
      <c r="E29" s="246" t="s">
        <v>1</v>
      </c>
      <c r="F29" s="246"/>
      <c r="G29" s="246"/>
      <c r="H29" s="246"/>
      <c r="L29" s="90"/>
    </row>
    <row r="30" spans="2:12" s="1" customFormat="1" ht="6.95" hidden="1" customHeight="1">
      <c r="B30" s="28"/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hidden="1" customHeight="1">
      <c r="B32" s="28"/>
      <c r="D32" s="91" t="s">
        <v>35</v>
      </c>
      <c r="J32" s="62">
        <f>ROUND(J133, 2)</f>
        <v>0</v>
      </c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hidden="1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5" hidden="1" customHeight="1">
      <c r="B35" s="28"/>
      <c r="D35" s="51" t="s">
        <v>39</v>
      </c>
      <c r="E35" s="25" t="s">
        <v>40</v>
      </c>
      <c r="F35" s="82">
        <f>ROUND((SUM(BE133:BE402)),  2)</f>
        <v>0</v>
      </c>
      <c r="I35" s="92">
        <v>0.21</v>
      </c>
      <c r="J35" s="82">
        <f>ROUND(((SUM(BE133:BE402))*I35),  2)</f>
        <v>0</v>
      </c>
      <c r="L35" s="28"/>
    </row>
    <row r="36" spans="2:12" s="1" customFormat="1" ht="14.45" hidden="1" customHeight="1">
      <c r="B36" s="28"/>
      <c r="E36" s="25" t="s">
        <v>41</v>
      </c>
      <c r="F36" s="82">
        <f>ROUND((SUM(BF133:BF402)),  2)</f>
        <v>0</v>
      </c>
      <c r="I36" s="92">
        <v>0.15</v>
      </c>
      <c r="J36" s="82">
        <f>ROUND(((SUM(BF133:BF402))*I36),  2)</f>
        <v>0</v>
      </c>
      <c r="L36" s="28"/>
    </row>
    <row r="37" spans="2:12" s="1" customFormat="1" ht="14.45" hidden="1" customHeight="1">
      <c r="B37" s="28"/>
      <c r="E37" s="25" t="s">
        <v>42</v>
      </c>
      <c r="F37" s="82">
        <f>ROUND((SUM(BG133:BG402)),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43</v>
      </c>
      <c r="F38" s="82">
        <f>ROUND((SUM(BH133:BH402)),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44</v>
      </c>
      <c r="F39" s="82">
        <f>ROUND((SUM(BI133:BI402)),  2)</f>
        <v>0</v>
      </c>
      <c r="I39" s="92">
        <v>0</v>
      </c>
      <c r="J39" s="82">
        <f>0</f>
        <v>0</v>
      </c>
      <c r="L39" s="28"/>
    </row>
    <row r="40" spans="2:12" s="1" customFormat="1" ht="6.95" hidden="1" customHeight="1">
      <c r="B40" s="28"/>
      <c r="L40" s="28"/>
    </row>
    <row r="41" spans="2:12" s="1" customFormat="1" ht="25.35" hidden="1" customHeight="1">
      <c r="B41" s="28"/>
      <c r="C41" s="93"/>
      <c r="D41" s="94" t="s">
        <v>45</v>
      </c>
      <c r="E41" s="53"/>
      <c r="F41" s="53"/>
      <c r="G41" s="95" t="s">
        <v>46</v>
      </c>
      <c r="H41" s="96" t="s">
        <v>47</v>
      </c>
      <c r="I41" s="53"/>
      <c r="J41" s="97">
        <f>SUM(J32:J39)</f>
        <v>0</v>
      </c>
      <c r="K41" s="98"/>
      <c r="L41" s="28"/>
    </row>
    <row r="42" spans="2:12" s="1" customFormat="1" ht="14.45" hidden="1" customHeight="1">
      <c r="B42" s="28"/>
      <c r="L42" s="28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s="1" customFormat="1" ht="16.5" hidden="1" customHeight="1">
      <c r="B87" s="28"/>
      <c r="E87" s="289" t="s">
        <v>914</v>
      </c>
      <c r="F87" s="288"/>
      <c r="G87" s="288"/>
      <c r="H87" s="288"/>
      <c r="L87" s="28"/>
    </row>
    <row r="88" spans="2:12" s="1" customFormat="1" ht="12" hidden="1" customHeight="1">
      <c r="B88" s="28"/>
      <c r="C88" s="25" t="s">
        <v>1598</v>
      </c>
      <c r="L88" s="28"/>
    </row>
    <row r="89" spans="2:12" s="1" customFormat="1" ht="16.5" hidden="1" customHeight="1">
      <c r="B89" s="28"/>
      <c r="E89" s="269" t="str">
        <f>E11</f>
        <v>04.5 - Zdravotně technicé instalace</v>
      </c>
      <c r="F89" s="288"/>
      <c r="G89" s="288"/>
      <c r="H89" s="288"/>
      <c r="L89" s="28"/>
    </row>
    <row r="90" spans="2:12" s="1" customFormat="1" ht="6.95" hidden="1" customHeight="1">
      <c r="B90" s="28"/>
      <c r="L90" s="28"/>
    </row>
    <row r="91" spans="2:12" s="1" customFormat="1" ht="12" hidden="1" customHeight="1">
      <c r="B91" s="28"/>
      <c r="C91" s="25" t="s">
        <v>18</v>
      </c>
      <c r="F91" s="23" t="str">
        <f>F14</f>
        <v>Jaroměř- Husova ul.</v>
      </c>
      <c r="I91" s="25" t="s">
        <v>20</v>
      </c>
      <c r="J91" s="48" t="str">
        <f>IF(J14="","",J14)</f>
        <v>10. 11. 2021</v>
      </c>
      <c r="L91" s="28"/>
    </row>
    <row r="92" spans="2:12" s="1" customFormat="1" ht="6.95" hidden="1" customHeight="1">
      <c r="B92" s="28"/>
      <c r="L92" s="28"/>
    </row>
    <row r="93" spans="2:12" s="1" customFormat="1" ht="15.2" hidden="1" customHeight="1">
      <c r="B93" s="28"/>
      <c r="C93" s="25" t="s">
        <v>22</v>
      </c>
      <c r="F93" s="23" t="str">
        <f>E17</f>
        <v>Královehradecký kraj, Pivovarské nám. 1245, HK</v>
      </c>
      <c r="I93" s="25" t="s">
        <v>28</v>
      </c>
      <c r="J93" s="26" t="str">
        <f>E23</f>
        <v>Sanit Studio,s.r.o.</v>
      </c>
      <c r="L93" s="28"/>
    </row>
    <row r="94" spans="2:12" s="1" customFormat="1" ht="15.2" hidden="1" customHeight="1">
      <c r="B94" s="28"/>
      <c r="C94" s="25" t="s">
        <v>26</v>
      </c>
      <c r="F94" s="23" t="str">
        <f>IF(E20="","",E20)</f>
        <v xml:space="preserve"> </v>
      </c>
      <c r="I94" s="25" t="s">
        <v>32</v>
      </c>
      <c r="J94" s="26" t="str">
        <f>E26</f>
        <v>Ing. Jana Křížková</v>
      </c>
      <c r="L94" s="28"/>
    </row>
    <row r="95" spans="2:12" s="1" customFormat="1" ht="10.35" hidden="1" customHeight="1">
      <c r="B95" s="28"/>
      <c r="L95" s="28"/>
    </row>
    <row r="96" spans="2:12" s="1" customFormat="1" ht="29.25" hidden="1" customHeight="1">
      <c r="B96" s="28"/>
      <c r="C96" s="101" t="s">
        <v>146</v>
      </c>
      <c r="D96" s="93"/>
      <c r="E96" s="93"/>
      <c r="F96" s="93"/>
      <c r="G96" s="93"/>
      <c r="H96" s="93"/>
      <c r="I96" s="93"/>
      <c r="J96" s="102" t="s">
        <v>147</v>
      </c>
      <c r="K96" s="93"/>
      <c r="L96" s="28"/>
    </row>
    <row r="97" spans="2:47" s="1" customFormat="1" ht="10.35" hidden="1" customHeight="1">
      <c r="B97" s="28"/>
      <c r="L97" s="28"/>
    </row>
    <row r="98" spans="2:47" s="1" customFormat="1" ht="22.9" hidden="1" customHeight="1">
      <c r="B98" s="28"/>
      <c r="C98" s="103" t="s">
        <v>148</v>
      </c>
      <c r="J98" s="62">
        <f>J133</f>
        <v>0</v>
      </c>
      <c r="L98" s="28"/>
      <c r="AU98" s="16" t="s">
        <v>149</v>
      </c>
    </row>
    <row r="99" spans="2:47" s="8" customFormat="1" ht="24.95" hidden="1" customHeight="1">
      <c r="B99" s="104"/>
      <c r="D99" s="105" t="s">
        <v>150</v>
      </c>
      <c r="E99" s="106"/>
      <c r="F99" s="106"/>
      <c r="G99" s="106"/>
      <c r="H99" s="106"/>
      <c r="I99" s="106"/>
      <c r="J99" s="107">
        <f>J134</f>
        <v>0</v>
      </c>
      <c r="L99" s="104"/>
    </row>
    <row r="100" spans="2:47" s="9" customFormat="1" ht="19.899999999999999" hidden="1" customHeight="1">
      <c r="B100" s="108"/>
      <c r="D100" s="109" t="s">
        <v>151</v>
      </c>
      <c r="E100" s="110"/>
      <c r="F100" s="110"/>
      <c r="G100" s="110"/>
      <c r="H100" s="110"/>
      <c r="I100" s="110"/>
      <c r="J100" s="111">
        <f>J135</f>
        <v>0</v>
      </c>
      <c r="L100" s="108"/>
    </row>
    <row r="101" spans="2:47" s="9" customFormat="1" ht="19.899999999999999" hidden="1" customHeight="1">
      <c r="B101" s="108"/>
      <c r="D101" s="109" t="s">
        <v>153</v>
      </c>
      <c r="E101" s="110"/>
      <c r="F101" s="110"/>
      <c r="G101" s="110"/>
      <c r="H101" s="110"/>
      <c r="I101" s="110"/>
      <c r="J101" s="111">
        <f>J183</f>
        <v>0</v>
      </c>
      <c r="L101" s="108"/>
    </row>
    <row r="102" spans="2:47" s="9" customFormat="1" ht="19.899999999999999" hidden="1" customHeight="1">
      <c r="B102" s="108"/>
      <c r="D102" s="109" t="s">
        <v>916</v>
      </c>
      <c r="E102" s="110"/>
      <c r="F102" s="110"/>
      <c r="G102" s="110"/>
      <c r="H102" s="110"/>
      <c r="I102" s="110"/>
      <c r="J102" s="111">
        <f>J186</f>
        <v>0</v>
      </c>
      <c r="L102" s="108"/>
    </row>
    <row r="103" spans="2:47" s="9" customFormat="1" ht="19.899999999999999" hidden="1" customHeight="1">
      <c r="B103" s="108"/>
      <c r="D103" s="109" t="s">
        <v>915</v>
      </c>
      <c r="E103" s="110"/>
      <c r="F103" s="110"/>
      <c r="G103" s="110"/>
      <c r="H103" s="110"/>
      <c r="I103" s="110"/>
      <c r="J103" s="111">
        <f>J193</f>
        <v>0</v>
      </c>
      <c r="L103" s="108"/>
    </row>
    <row r="104" spans="2:47" s="9" customFormat="1" ht="19.899999999999999" hidden="1" customHeight="1">
      <c r="B104" s="108"/>
      <c r="D104" s="109" t="s">
        <v>2414</v>
      </c>
      <c r="E104" s="110"/>
      <c r="F104" s="110"/>
      <c r="G104" s="110"/>
      <c r="H104" s="110"/>
      <c r="I104" s="110"/>
      <c r="J104" s="111">
        <f>J198</f>
        <v>0</v>
      </c>
      <c r="L104" s="108"/>
    </row>
    <row r="105" spans="2:47" s="9" customFormat="1" ht="19.899999999999999" hidden="1" customHeight="1">
      <c r="B105" s="108"/>
      <c r="D105" s="109" t="s">
        <v>156</v>
      </c>
      <c r="E105" s="110"/>
      <c r="F105" s="110"/>
      <c r="G105" s="110"/>
      <c r="H105" s="110"/>
      <c r="I105" s="110"/>
      <c r="J105" s="111">
        <f>J249</f>
        <v>0</v>
      </c>
      <c r="L105" s="108"/>
    </row>
    <row r="106" spans="2:47" s="9" customFormat="1" ht="19.899999999999999" hidden="1" customHeight="1">
      <c r="B106" s="108"/>
      <c r="D106" s="109" t="s">
        <v>157</v>
      </c>
      <c r="E106" s="110"/>
      <c r="F106" s="110"/>
      <c r="G106" s="110"/>
      <c r="H106" s="110"/>
      <c r="I106" s="110"/>
      <c r="J106" s="111">
        <f>J255</f>
        <v>0</v>
      </c>
      <c r="L106" s="108"/>
    </row>
    <row r="107" spans="2:47" s="8" customFormat="1" ht="24.95" hidden="1" customHeight="1">
      <c r="B107" s="104"/>
      <c r="D107" s="105" t="s">
        <v>158</v>
      </c>
      <c r="E107" s="106"/>
      <c r="F107" s="106"/>
      <c r="G107" s="106"/>
      <c r="H107" s="106"/>
      <c r="I107" s="106"/>
      <c r="J107" s="107">
        <f>J257</f>
        <v>0</v>
      </c>
      <c r="L107" s="104"/>
    </row>
    <row r="108" spans="2:47" s="9" customFormat="1" ht="19.899999999999999" hidden="1" customHeight="1">
      <c r="B108" s="108"/>
      <c r="D108" s="109" t="s">
        <v>2415</v>
      </c>
      <c r="E108" s="110"/>
      <c r="F108" s="110"/>
      <c r="G108" s="110"/>
      <c r="H108" s="110"/>
      <c r="I108" s="110"/>
      <c r="J108" s="111">
        <f>J258</f>
        <v>0</v>
      </c>
      <c r="L108" s="108"/>
    </row>
    <row r="109" spans="2:47" s="9" customFormat="1" ht="19.899999999999999" hidden="1" customHeight="1">
      <c r="B109" s="108"/>
      <c r="D109" s="109" t="s">
        <v>2416</v>
      </c>
      <c r="E109" s="110"/>
      <c r="F109" s="110"/>
      <c r="G109" s="110"/>
      <c r="H109" s="110"/>
      <c r="I109" s="110"/>
      <c r="J109" s="111">
        <f>J310</f>
        <v>0</v>
      </c>
      <c r="L109" s="108"/>
    </row>
    <row r="110" spans="2:47" s="9" customFormat="1" ht="19.899999999999999" hidden="1" customHeight="1">
      <c r="B110" s="108"/>
      <c r="D110" s="109" t="s">
        <v>160</v>
      </c>
      <c r="E110" s="110"/>
      <c r="F110" s="110"/>
      <c r="G110" s="110"/>
      <c r="H110" s="110"/>
      <c r="I110" s="110"/>
      <c r="J110" s="111">
        <f>J362</f>
        <v>0</v>
      </c>
      <c r="L110" s="108"/>
    </row>
    <row r="111" spans="2:47" s="9" customFormat="1" ht="19.899999999999999" hidden="1" customHeight="1">
      <c r="B111" s="108"/>
      <c r="D111" s="109" t="s">
        <v>2417</v>
      </c>
      <c r="E111" s="110"/>
      <c r="F111" s="110"/>
      <c r="G111" s="110"/>
      <c r="H111" s="110"/>
      <c r="I111" s="110"/>
      <c r="J111" s="111">
        <f>J397</f>
        <v>0</v>
      </c>
      <c r="L111" s="108"/>
    </row>
    <row r="112" spans="2:47" s="1" customFormat="1" ht="21.75" hidden="1" customHeight="1">
      <c r="B112" s="28"/>
      <c r="L112" s="28"/>
    </row>
    <row r="113" spans="2:12" s="1" customFormat="1" ht="6.95" hidden="1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8"/>
    </row>
    <row r="114" spans="2:12" hidden="1"/>
    <row r="115" spans="2:12" hidden="1"/>
    <row r="116" spans="2:12" hidden="1"/>
    <row r="117" spans="2:12" s="1" customFormat="1" ht="6.95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8"/>
    </row>
    <row r="118" spans="2:12" s="1" customFormat="1" ht="24.95" customHeight="1">
      <c r="B118" s="28"/>
      <c r="C118" s="20" t="s">
        <v>170</v>
      </c>
      <c r="L118" s="28"/>
    </row>
    <row r="119" spans="2:12" s="1" customFormat="1" ht="6.95" customHeight="1">
      <c r="B119" s="28"/>
      <c r="L119" s="28"/>
    </row>
    <row r="120" spans="2:12" s="1" customFormat="1" ht="12" customHeight="1">
      <c r="B120" s="28"/>
      <c r="C120" s="25" t="s">
        <v>14</v>
      </c>
      <c r="L120" s="28"/>
    </row>
    <row r="121" spans="2:12" s="1" customFormat="1" ht="26.25" customHeight="1">
      <c r="B121" s="28"/>
      <c r="E121" s="289" t="str">
        <f>E7</f>
        <v>Rekonstrukce dílen Střední školy řemeslné Jaroměř - TRUHLÁŘSKÉ DÍLNY</v>
      </c>
      <c r="F121" s="290"/>
      <c r="G121" s="290"/>
      <c r="H121" s="290"/>
      <c r="L121" s="28"/>
    </row>
    <row r="122" spans="2:12" ht="12" customHeight="1">
      <c r="B122" s="19"/>
      <c r="C122" s="25" t="s">
        <v>143</v>
      </c>
      <c r="L122" s="19"/>
    </row>
    <row r="123" spans="2:12" s="1" customFormat="1" ht="16.5" customHeight="1">
      <c r="B123" s="28"/>
      <c r="E123" s="289" t="s">
        <v>914</v>
      </c>
      <c r="F123" s="288"/>
      <c r="G123" s="288"/>
      <c r="H123" s="288"/>
      <c r="L123" s="28"/>
    </row>
    <row r="124" spans="2:12" s="1" customFormat="1" ht="12" customHeight="1">
      <c r="B124" s="28"/>
      <c r="C124" s="25" t="s">
        <v>1598</v>
      </c>
      <c r="L124" s="28"/>
    </row>
    <row r="125" spans="2:12" s="1" customFormat="1" ht="16.5" customHeight="1">
      <c r="B125" s="28"/>
      <c r="E125" s="269" t="str">
        <f>E11</f>
        <v>04.5 - Zdravotně technicé instalace</v>
      </c>
      <c r="F125" s="288"/>
      <c r="G125" s="288"/>
      <c r="H125" s="288"/>
      <c r="L125" s="28"/>
    </row>
    <row r="126" spans="2:12" s="1" customFormat="1" ht="6.95" customHeight="1">
      <c r="B126" s="28"/>
      <c r="L126" s="28"/>
    </row>
    <row r="127" spans="2:12" s="1" customFormat="1" ht="12" customHeight="1">
      <c r="B127" s="28"/>
      <c r="C127" s="25" t="s">
        <v>18</v>
      </c>
      <c r="F127" s="23" t="str">
        <f>F14</f>
        <v>Jaroměř- Husova ul.</v>
      </c>
      <c r="I127" s="25" t="s">
        <v>20</v>
      </c>
      <c r="J127" s="48" t="str">
        <f>IF(J14="","",J14)</f>
        <v>10. 11. 2021</v>
      </c>
      <c r="L127" s="28"/>
    </row>
    <row r="128" spans="2:12" s="1" customFormat="1" ht="6.95" customHeight="1">
      <c r="B128" s="28"/>
      <c r="L128" s="28"/>
    </row>
    <row r="129" spans="2:65" s="1" customFormat="1" ht="15.2" customHeight="1">
      <c r="B129" s="28"/>
      <c r="C129" s="25" t="s">
        <v>22</v>
      </c>
      <c r="F129" s="23" t="str">
        <f>E17</f>
        <v>Královehradecký kraj, Pivovarské nám. 1245, HK</v>
      </c>
      <c r="I129" s="25" t="s">
        <v>28</v>
      </c>
      <c r="J129" s="26" t="str">
        <f>E23</f>
        <v>Sanit Studio,s.r.o.</v>
      </c>
      <c r="L129" s="28"/>
    </row>
    <row r="130" spans="2:65" s="1" customFormat="1" ht="15.2" customHeight="1">
      <c r="B130" s="28"/>
      <c r="C130" s="25" t="s">
        <v>26</v>
      </c>
      <c r="F130" s="23" t="str">
        <f>IF(E20="","",E20)</f>
        <v xml:space="preserve"> </v>
      </c>
      <c r="I130" s="25" t="s">
        <v>32</v>
      </c>
      <c r="J130" s="26" t="str">
        <f>E26</f>
        <v>Ing. Jana Křížková</v>
      </c>
      <c r="L130" s="28"/>
    </row>
    <row r="131" spans="2:65" s="1" customFormat="1" ht="10.35" customHeight="1">
      <c r="B131" s="28"/>
      <c r="L131" s="28"/>
    </row>
    <row r="132" spans="2:65" s="10" customFormat="1" ht="29.25" customHeight="1">
      <c r="B132" s="112"/>
      <c r="C132" s="113" t="s">
        <v>171</v>
      </c>
      <c r="D132" s="114" t="s">
        <v>60</v>
      </c>
      <c r="E132" s="114" t="s">
        <v>56</v>
      </c>
      <c r="F132" s="114" t="s">
        <v>57</v>
      </c>
      <c r="G132" s="114" t="s">
        <v>172</v>
      </c>
      <c r="H132" s="114" t="s">
        <v>173</v>
      </c>
      <c r="I132" s="114" t="s">
        <v>174</v>
      </c>
      <c r="J132" s="114" t="s">
        <v>147</v>
      </c>
      <c r="K132" s="115" t="s">
        <v>175</v>
      </c>
      <c r="L132" s="114" t="s">
        <v>4033</v>
      </c>
      <c r="M132" s="55" t="s">
        <v>1</v>
      </c>
      <c r="N132" s="56" t="s">
        <v>39</v>
      </c>
      <c r="O132" s="56" t="s">
        <v>176</v>
      </c>
      <c r="P132" s="56" t="s">
        <v>177</v>
      </c>
      <c r="Q132" s="56" t="s">
        <v>178</v>
      </c>
      <c r="R132" s="56" t="s">
        <v>179</v>
      </c>
      <c r="S132" s="56" t="s">
        <v>180</v>
      </c>
      <c r="T132" s="57" t="s">
        <v>181</v>
      </c>
    </row>
    <row r="133" spans="2:65" s="1" customFormat="1" ht="22.9" customHeight="1">
      <c r="B133" s="28"/>
      <c r="C133" s="60" t="s">
        <v>182</v>
      </c>
      <c r="J133" s="116">
        <f>BK133</f>
        <v>0</v>
      </c>
      <c r="L133" s="28"/>
      <c r="M133" s="58"/>
      <c r="N133" s="49"/>
      <c r="O133" s="49"/>
      <c r="P133" s="117">
        <f>P134+P257</f>
        <v>1976.0204510000003</v>
      </c>
      <c r="Q133" s="49"/>
      <c r="R133" s="117">
        <f>R134+R257</f>
        <v>347.76393308000002</v>
      </c>
      <c r="S133" s="49"/>
      <c r="T133" s="118">
        <f>T134+T257</f>
        <v>69.833820000000003</v>
      </c>
      <c r="AT133" s="16" t="s">
        <v>74</v>
      </c>
      <c r="AU133" s="16" t="s">
        <v>149</v>
      </c>
      <c r="BK133" s="119">
        <f>BK134+BK257</f>
        <v>0</v>
      </c>
    </row>
    <row r="134" spans="2:65" s="11" customFormat="1" ht="25.9" customHeight="1">
      <c r="B134" s="120"/>
      <c r="D134" s="121" t="s">
        <v>74</v>
      </c>
      <c r="E134" s="122" t="s">
        <v>183</v>
      </c>
      <c r="F134" s="122" t="s">
        <v>184</v>
      </c>
      <c r="J134" s="123">
        <f>BK134</f>
        <v>0</v>
      </c>
      <c r="L134" s="120"/>
      <c r="M134" s="124"/>
      <c r="P134" s="125">
        <f>P135+P183+P186+P193+P198+P249+P255</f>
        <v>1561.4064120000003</v>
      </c>
      <c r="R134" s="125">
        <f>R135+R183+R186+R193+R198+R249+R255</f>
        <v>325.26397808000002</v>
      </c>
      <c r="T134" s="126">
        <f>T135+T183+T186+T193+T198+T249+T255</f>
        <v>67.433599999999998</v>
      </c>
      <c r="AR134" s="121" t="s">
        <v>83</v>
      </c>
      <c r="AT134" s="127" t="s">
        <v>74</v>
      </c>
      <c r="AU134" s="127" t="s">
        <v>75</v>
      </c>
      <c r="AY134" s="121" t="s">
        <v>185</v>
      </c>
      <c r="BK134" s="128">
        <f>BK135+BK183+BK186+BK193+BK198+BK249+BK255</f>
        <v>0</v>
      </c>
    </row>
    <row r="135" spans="2:65" s="11" customFormat="1" ht="22.9" customHeight="1">
      <c r="B135" s="120"/>
      <c r="D135" s="121" t="s">
        <v>74</v>
      </c>
      <c r="E135" s="129" t="s">
        <v>83</v>
      </c>
      <c r="F135" s="129" t="s">
        <v>186</v>
      </c>
      <c r="J135" s="130">
        <f>BK135</f>
        <v>0</v>
      </c>
      <c r="L135" s="120"/>
      <c r="M135" s="124"/>
      <c r="P135" s="125">
        <f>SUM(P136:P182)</f>
        <v>830.96359800000005</v>
      </c>
      <c r="R135" s="125">
        <f>SUM(R136:R182)</f>
        <v>269.59805640000002</v>
      </c>
      <c r="T135" s="126">
        <f>SUM(T136:T182)</f>
        <v>63.179999999999993</v>
      </c>
      <c r="AR135" s="121" t="s">
        <v>83</v>
      </c>
      <c r="AT135" s="127" t="s">
        <v>74</v>
      </c>
      <c r="AU135" s="127" t="s">
        <v>83</v>
      </c>
      <c r="AY135" s="121" t="s">
        <v>185</v>
      </c>
      <c r="BK135" s="128">
        <f>SUM(BK136:BK182)</f>
        <v>0</v>
      </c>
    </row>
    <row r="136" spans="2:65" s="1" customFormat="1" ht="62.65" customHeight="1">
      <c r="B136" s="131"/>
      <c r="C136" s="132" t="s">
        <v>83</v>
      </c>
      <c r="D136" s="132" t="s">
        <v>187</v>
      </c>
      <c r="E136" s="133" t="s">
        <v>2418</v>
      </c>
      <c r="F136" s="134" t="s">
        <v>2419</v>
      </c>
      <c r="G136" s="135" t="s">
        <v>259</v>
      </c>
      <c r="H136" s="136">
        <v>78</v>
      </c>
      <c r="I136" s="137"/>
      <c r="J136" s="137">
        <f>ROUND(I136*H136,2)</f>
        <v>0</v>
      </c>
      <c r="K136" s="134" t="s">
        <v>4029</v>
      </c>
      <c r="L136" s="185" t="s">
        <v>4032</v>
      </c>
      <c r="M136" s="138" t="s">
        <v>1</v>
      </c>
      <c r="N136" s="139" t="s">
        <v>40</v>
      </c>
      <c r="O136" s="140">
        <v>0.76</v>
      </c>
      <c r="P136" s="140">
        <f>O136*H136</f>
        <v>59.28</v>
      </c>
      <c r="Q136" s="140">
        <v>0</v>
      </c>
      <c r="R136" s="140">
        <f>Q136*H136</f>
        <v>0</v>
      </c>
      <c r="S136" s="140">
        <v>0.3</v>
      </c>
      <c r="T136" s="141">
        <f>S136*H136</f>
        <v>23.4</v>
      </c>
      <c r="AR136" s="142" t="s">
        <v>191</v>
      </c>
      <c r="AT136" s="142" t="s">
        <v>187</v>
      </c>
      <c r="AU136" s="142" t="s">
        <v>85</v>
      </c>
      <c r="AY136" s="16" t="s">
        <v>185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83</v>
      </c>
      <c r="BK136" s="143">
        <f>ROUND(I136*H136,2)</f>
        <v>0</v>
      </c>
      <c r="BL136" s="16" t="s">
        <v>191</v>
      </c>
      <c r="BM136" s="142" t="s">
        <v>2420</v>
      </c>
    </row>
    <row r="137" spans="2:65" s="12" customFormat="1">
      <c r="B137" s="144"/>
      <c r="D137" s="145" t="s">
        <v>193</v>
      </c>
      <c r="E137" s="146" t="s">
        <v>1</v>
      </c>
      <c r="F137" s="147" t="s">
        <v>2421</v>
      </c>
      <c r="H137" s="148">
        <v>78</v>
      </c>
      <c r="L137" s="144"/>
      <c r="M137" s="149"/>
      <c r="T137" s="150"/>
      <c r="AT137" s="146" t="s">
        <v>193</v>
      </c>
      <c r="AU137" s="146" t="s">
        <v>85</v>
      </c>
      <c r="AV137" s="12" t="s">
        <v>85</v>
      </c>
      <c r="AW137" s="12" t="s">
        <v>31</v>
      </c>
      <c r="AX137" s="12" t="s">
        <v>83</v>
      </c>
      <c r="AY137" s="146" t="s">
        <v>185</v>
      </c>
    </row>
    <row r="138" spans="2:65" s="1" customFormat="1" ht="62.65" customHeight="1">
      <c r="B138" s="131"/>
      <c r="C138" s="132" t="s">
        <v>85</v>
      </c>
      <c r="D138" s="132" t="s">
        <v>187</v>
      </c>
      <c r="E138" s="133" t="s">
        <v>2422</v>
      </c>
      <c r="F138" s="134" t="s">
        <v>2423</v>
      </c>
      <c r="G138" s="135" t="s">
        <v>259</v>
      </c>
      <c r="H138" s="136">
        <v>78</v>
      </c>
      <c r="I138" s="137"/>
      <c r="J138" s="137">
        <f t="shared" ref="J138:J143" si="0">ROUND(I138*H138,2)</f>
        <v>0</v>
      </c>
      <c r="K138" s="134" t="s">
        <v>4029</v>
      </c>
      <c r="L138" s="185" t="s">
        <v>4032</v>
      </c>
      <c r="M138" s="138" t="s">
        <v>1</v>
      </c>
      <c r="N138" s="139" t="s">
        <v>40</v>
      </c>
      <c r="O138" s="140">
        <v>1.3029999999999999</v>
      </c>
      <c r="P138" s="140">
        <f t="shared" ref="P138:P143" si="1">O138*H138</f>
        <v>101.634</v>
      </c>
      <c r="Q138" s="140">
        <v>0</v>
      </c>
      <c r="R138" s="140">
        <f t="shared" ref="R138:R143" si="2">Q138*H138</f>
        <v>0</v>
      </c>
      <c r="S138" s="140">
        <v>0.28999999999999998</v>
      </c>
      <c r="T138" s="141">
        <f t="shared" ref="T138:T143" si="3">S138*H138</f>
        <v>22.619999999999997</v>
      </c>
      <c r="AR138" s="142" t="s">
        <v>191</v>
      </c>
      <c r="AT138" s="142" t="s">
        <v>187</v>
      </c>
      <c r="AU138" s="142" t="s">
        <v>85</v>
      </c>
      <c r="AY138" s="16" t="s">
        <v>185</v>
      </c>
      <c r="BE138" s="143">
        <f t="shared" ref="BE138:BE143" si="4">IF(N138="základní",J138,0)</f>
        <v>0</v>
      </c>
      <c r="BF138" s="143">
        <f t="shared" ref="BF138:BF143" si="5">IF(N138="snížená",J138,0)</f>
        <v>0</v>
      </c>
      <c r="BG138" s="143">
        <f t="shared" ref="BG138:BG143" si="6">IF(N138="zákl. přenesená",J138,0)</f>
        <v>0</v>
      </c>
      <c r="BH138" s="143">
        <f t="shared" ref="BH138:BH143" si="7">IF(N138="sníž. přenesená",J138,0)</f>
        <v>0</v>
      </c>
      <c r="BI138" s="143">
        <f t="shared" ref="BI138:BI143" si="8">IF(N138="nulová",J138,0)</f>
        <v>0</v>
      </c>
      <c r="BJ138" s="16" t="s">
        <v>83</v>
      </c>
      <c r="BK138" s="143">
        <f t="shared" ref="BK138:BK143" si="9">ROUND(I138*H138,2)</f>
        <v>0</v>
      </c>
      <c r="BL138" s="16" t="s">
        <v>191</v>
      </c>
      <c r="BM138" s="142" t="s">
        <v>2424</v>
      </c>
    </row>
    <row r="139" spans="2:65" s="1" customFormat="1" ht="62.65" customHeight="1">
      <c r="B139" s="131"/>
      <c r="C139" s="132" t="s">
        <v>100</v>
      </c>
      <c r="D139" s="132" t="s">
        <v>187</v>
      </c>
      <c r="E139" s="133" t="s">
        <v>2425</v>
      </c>
      <c r="F139" s="134" t="s">
        <v>2426</v>
      </c>
      <c r="G139" s="135" t="s">
        <v>259</v>
      </c>
      <c r="H139" s="136">
        <v>78</v>
      </c>
      <c r="I139" s="137"/>
      <c r="J139" s="137">
        <f t="shared" si="0"/>
        <v>0</v>
      </c>
      <c r="K139" s="134" t="s">
        <v>4029</v>
      </c>
      <c r="L139" s="185" t="s">
        <v>4032</v>
      </c>
      <c r="M139" s="138" t="s">
        <v>1</v>
      </c>
      <c r="N139" s="139" t="s">
        <v>40</v>
      </c>
      <c r="O139" s="140">
        <v>0.77200000000000002</v>
      </c>
      <c r="P139" s="140">
        <f t="shared" si="1"/>
        <v>60.216000000000001</v>
      </c>
      <c r="Q139" s="140">
        <v>0</v>
      </c>
      <c r="R139" s="140">
        <f t="shared" si="2"/>
        <v>0</v>
      </c>
      <c r="S139" s="140">
        <v>0.22</v>
      </c>
      <c r="T139" s="141">
        <f t="shared" si="3"/>
        <v>17.16</v>
      </c>
      <c r="AR139" s="142" t="s">
        <v>191</v>
      </c>
      <c r="AT139" s="142" t="s">
        <v>187</v>
      </c>
      <c r="AU139" s="142" t="s">
        <v>85</v>
      </c>
      <c r="AY139" s="16" t="s">
        <v>185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83</v>
      </c>
      <c r="BK139" s="143">
        <f t="shared" si="9"/>
        <v>0</v>
      </c>
      <c r="BL139" s="16" t="s">
        <v>191</v>
      </c>
      <c r="BM139" s="142" t="s">
        <v>2427</v>
      </c>
    </row>
    <row r="140" spans="2:65" s="1" customFormat="1" ht="66.75" customHeight="1">
      <c r="B140" s="131"/>
      <c r="C140" s="132" t="s">
        <v>191</v>
      </c>
      <c r="D140" s="132" t="s">
        <v>187</v>
      </c>
      <c r="E140" s="133" t="s">
        <v>2428</v>
      </c>
      <c r="F140" s="134" t="s">
        <v>2429</v>
      </c>
      <c r="G140" s="135" t="s">
        <v>276</v>
      </c>
      <c r="H140" s="136">
        <v>2</v>
      </c>
      <c r="I140" s="137"/>
      <c r="J140" s="137">
        <f t="shared" si="0"/>
        <v>0</v>
      </c>
      <c r="K140" s="134" t="s">
        <v>4029</v>
      </c>
      <c r="L140" s="185" t="s">
        <v>4032</v>
      </c>
      <c r="M140" s="138" t="s">
        <v>1</v>
      </c>
      <c r="N140" s="139" t="s">
        <v>40</v>
      </c>
      <c r="O140" s="140">
        <v>0.70299999999999996</v>
      </c>
      <c r="P140" s="140">
        <f t="shared" si="1"/>
        <v>1.4059999999999999</v>
      </c>
      <c r="Q140" s="140">
        <v>8.6800000000000002E-3</v>
      </c>
      <c r="R140" s="140">
        <f t="shared" si="2"/>
        <v>1.736E-2</v>
      </c>
      <c r="S140" s="140">
        <v>0</v>
      </c>
      <c r="T140" s="141">
        <f t="shared" si="3"/>
        <v>0</v>
      </c>
      <c r="AR140" s="142" t="s">
        <v>191</v>
      </c>
      <c r="AT140" s="142" t="s">
        <v>187</v>
      </c>
      <c r="AU140" s="142" t="s">
        <v>85</v>
      </c>
      <c r="AY140" s="16" t="s">
        <v>185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83</v>
      </c>
      <c r="BK140" s="143">
        <f t="shared" si="9"/>
        <v>0</v>
      </c>
      <c r="BL140" s="16" t="s">
        <v>191</v>
      </c>
      <c r="BM140" s="142" t="s">
        <v>2430</v>
      </c>
    </row>
    <row r="141" spans="2:65" s="1" customFormat="1" ht="66.75" customHeight="1">
      <c r="B141" s="131"/>
      <c r="C141" s="132" t="s">
        <v>207</v>
      </c>
      <c r="D141" s="132" t="s">
        <v>187</v>
      </c>
      <c r="E141" s="133" t="s">
        <v>2431</v>
      </c>
      <c r="F141" s="134" t="s">
        <v>2429</v>
      </c>
      <c r="G141" s="135" t="s">
        <v>276</v>
      </c>
      <c r="H141" s="136">
        <v>2</v>
      </c>
      <c r="I141" s="137"/>
      <c r="J141" s="137">
        <f t="shared" si="0"/>
        <v>0</v>
      </c>
      <c r="K141" s="134" t="s">
        <v>4029</v>
      </c>
      <c r="L141" s="185" t="s">
        <v>4032</v>
      </c>
      <c r="M141" s="138" t="s">
        <v>1</v>
      </c>
      <c r="N141" s="139" t="s">
        <v>40</v>
      </c>
      <c r="O141" s="140">
        <v>0.90800000000000003</v>
      </c>
      <c r="P141" s="140">
        <f t="shared" si="1"/>
        <v>1.8160000000000001</v>
      </c>
      <c r="Q141" s="140">
        <v>1.068E-2</v>
      </c>
      <c r="R141" s="140">
        <f t="shared" si="2"/>
        <v>2.1360000000000001E-2</v>
      </c>
      <c r="S141" s="140">
        <v>0</v>
      </c>
      <c r="T141" s="141">
        <f t="shared" si="3"/>
        <v>0</v>
      </c>
      <c r="AR141" s="142" t="s">
        <v>191</v>
      </c>
      <c r="AT141" s="142" t="s">
        <v>187</v>
      </c>
      <c r="AU141" s="142" t="s">
        <v>85</v>
      </c>
      <c r="AY141" s="16" t="s">
        <v>185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83</v>
      </c>
      <c r="BK141" s="143">
        <f t="shared" si="9"/>
        <v>0</v>
      </c>
      <c r="BL141" s="16" t="s">
        <v>191</v>
      </c>
      <c r="BM141" s="142" t="s">
        <v>2432</v>
      </c>
    </row>
    <row r="142" spans="2:65" s="1" customFormat="1" ht="37.9" customHeight="1">
      <c r="B142" s="131"/>
      <c r="C142" s="132" t="s">
        <v>211</v>
      </c>
      <c r="D142" s="132" t="s">
        <v>187</v>
      </c>
      <c r="E142" s="133" t="s">
        <v>2433</v>
      </c>
      <c r="F142" s="134" t="s">
        <v>2434</v>
      </c>
      <c r="G142" s="135" t="s">
        <v>190</v>
      </c>
      <c r="H142" s="136">
        <v>3</v>
      </c>
      <c r="I142" s="137"/>
      <c r="J142" s="137">
        <f t="shared" si="0"/>
        <v>0</v>
      </c>
      <c r="K142" s="134" t="s">
        <v>4029</v>
      </c>
      <c r="L142" s="185" t="s">
        <v>4032</v>
      </c>
      <c r="M142" s="138" t="s">
        <v>1</v>
      </c>
      <c r="N142" s="139" t="s">
        <v>40</v>
      </c>
      <c r="O142" s="140">
        <v>1.548</v>
      </c>
      <c r="P142" s="140">
        <f t="shared" si="1"/>
        <v>4.6440000000000001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191</v>
      </c>
      <c r="AT142" s="142" t="s">
        <v>187</v>
      </c>
      <c r="AU142" s="142" t="s">
        <v>85</v>
      </c>
      <c r="AY142" s="16" t="s">
        <v>185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6" t="s">
        <v>83</v>
      </c>
      <c r="BK142" s="143">
        <f t="shared" si="9"/>
        <v>0</v>
      </c>
      <c r="BL142" s="16" t="s">
        <v>191</v>
      </c>
      <c r="BM142" s="142" t="s">
        <v>2435</v>
      </c>
    </row>
    <row r="143" spans="2:65" s="1" customFormat="1" ht="55.5" customHeight="1">
      <c r="B143" s="131"/>
      <c r="C143" s="132" t="s">
        <v>219</v>
      </c>
      <c r="D143" s="132" t="s">
        <v>187</v>
      </c>
      <c r="E143" s="133" t="s">
        <v>2436</v>
      </c>
      <c r="F143" s="134" t="s">
        <v>2437</v>
      </c>
      <c r="G143" s="135" t="s">
        <v>190</v>
      </c>
      <c r="H143" s="136">
        <v>5</v>
      </c>
      <c r="I143" s="137"/>
      <c r="J143" s="137">
        <f t="shared" si="0"/>
        <v>0</v>
      </c>
      <c r="K143" s="134" t="s">
        <v>4029</v>
      </c>
      <c r="L143" s="185" t="s">
        <v>4032</v>
      </c>
      <c r="M143" s="138" t="s">
        <v>1</v>
      </c>
      <c r="N143" s="139" t="s">
        <v>40</v>
      </c>
      <c r="O143" s="140">
        <v>11.196</v>
      </c>
      <c r="P143" s="140">
        <f t="shared" si="1"/>
        <v>55.98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191</v>
      </c>
      <c r="AT143" s="142" t="s">
        <v>187</v>
      </c>
      <c r="AU143" s="142" t="s">
        <v>85</v>
      </c>
      <c r="AY143" s="16" t="s">
        <v>185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6" t="s">
        <v>83</v>
      </c>
      <c r="BK143" s="143">
        <f t="shared" si="9"/>
        <v>0</v>
      </c>
      <c r="BL143" s="16" t="s">
        <v>191</v>
      </c>
      <c r="BM143" s="142" t="s">
        <v>2438</v>
      </c>
    </row>
    <row r="144" spans="2:65" s="12" customFormat="1" ht="22.5">
      <c r="B144" s="144"/>
      <c r="D144" s="145" t="s">
        <v>193</v>
      </c>
      <c r="E144" s="146" t="s">
        <v>1</v>
      </c>
      <c r="F144" s="147" t="s">
        <v>2439</v>
      </c>
      <c r="H144" s="148">
        <v>5</v>
      </c>
      <c r="L144" s="144"/>
      <c r="M144" s="149"/>
      <c r="T144" s="150"/>
      <c r="AT144" s="146" t="s">
        <v>193</v>
      </c>
      <c r="AU144" s="146" t="s">
        <v>85</v>
      </c>
      <c r="AV144" s="12" t="s">
        <v>85</v>
      </c>
      <c r="AW144" s="12" t="s">
        <v>31</v>
      </c>
      <c r="AX144" s="12" t="s">
        <v>83</v>
      </c>
      <c r="AY144" s="146" t="s">
        <v>185</v>
      </c>
    </row>
    <row r="145" spans="2:65" s="1" customFormat="1" ht="44.25" customHeight="1">
      <c r="B145" s="131"/>
      <c r="C145" s="132" t="s">
        <v>224</v>
      </c>
      <c r="D145" s="132" t="s">
        <v>187</v>
      </c>
      <c r="E145" s="133" t="s">
        <v>2440</v>
      </c>
      <c r="F145" s="134" t="s">
        <v>2441</v>
      </c>
      <c r="G145" s="135" t="s">
        <v>190</v>
      </c>
      <c r="H145" s="136">
        <v>8</v>
      </c>
      <c r="I145" s="137"/>
      <c r="J145" s="137">
        <f>ROUND(I145*H145,2)</f>
        <v>0</v>
      </c>
      <c r="K145" s="134" t="s">
        <v>4029</v>
      </c>
      <c r="L145" s="185" t="s">
        <v>4032</v>
      </c>
      <c r="M145" s="138" t="s">
        <v>1</v>
      </c>
      <c r="N145" s="139" t="s">
        <v>40</v>
      </c>
      <c r="O145" s="140">
        <v>2.391</v>
      </c>
      <c r="P145" s="140">
        <f>O145*H145</f>
        <v>19.128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191</v>
      </c>
      <c r="AT145" s="142" t="s">
        <v>187</v>
      </c>
      <c r="AU145" s="142" t="s">
        <v>85</v>
      </c>
      <c r="AY145" s="16" t="s">
        <v>185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83</v>
      </c>
      <c r="BK145" s="143">
        <f>ROUND(I145*H145,2)</f>
        <v>0</v>
      </c>
      <c r="BL145" s="16" t="s">
        <v>191</v>
      </c>
      <c r="BM145" s="142" t="s">
        <v>2442</v>
      </c>
    </row>
    <row r="146" spans="2:65" s="12" customFormat="1">
      <c r="B146" s="144"/>
      <c r="D146" s="145" t="s">
        <v>193</v>
      </c>
      <c r="E146" s="146" t="s">
        <v>1</v>
      </c>
      <c r="F146" s="147" t="s">
        <v>2443</v>
      </c>
      <c r="H146" s="148">
        <v>8</v>
      </c>
      <c r="L146" s="144"/>
      <c r="M146" s="149"/>
      <c r="T146" s="150"/>
      <c r="AT146" s="146" t="s">
        <v>193</v>
      </c>
      <c r="AU146" s="146" t="s">
        <v>85</v>
      </c>
      <c r="AV146" s="12" t="s">
        <v>85</v>
      </c>
      <c r="AW146" s="12" t="s">
        <v>31</v>
      </c>
      <c r="AX146" s="12" t="s">
        <v>83</v>
      </c>
      <c r="AY146" s="146" t="s">
        <v>185</v>
      </c>
    </row>
    <row r="147" spans="2:65" s="1" customFormat="1" ht="49.15" customHeight="1">
      <c r="B147" s="131"/>
      <c r="C147" s="132" t="s">
        <v>229</v>
      </c>
      <c r="D147" s="132" t="s">
        <v>187</v>
      </c>
      <c r="E147" s="133" t="s">
        <v>2444</v>
      </c>
      <c r="F147" s="134" t="s">
        <v>2445</v>
      </c>
      <c r="G147" s="135" t="s">
        <v>190</v>
      </c>
      <c r="H147" s="136">
        <v>12</v>
      </c>
      <c r="I147" s="137"/>
      <c r="J147" s="137">
        <f>ROUND(I147*H147,2)</f>
        <v>0</v>
      </c>
      <c r="K147" s="134" t="s">
        <v>4029</v>
      </c>
      <c r="L147" s="185" t="s">
        <v>4032</v>
      </c>
      <c r="M147" s="138" t="s">
        <v>1</v>
      </c>
      <c r="N147" s="139" t="s">
        <v>40</v>
      </c>
      <c r="O147" s="140">
        <v>2.702</v>
      </c>
      <c r="P147" s="140">
        <f>O147*H147</f>
        <v>32.423999999999999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191</v>
      </c>
      <c r="AT147" s="142" t="s">
        <v>187</v>
      </c>
      <c r="AU147" s="142" t="s">
        <v>85</v>
      </c>
      <c r="AY147" s="16" t="s">
        <v>185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83</v>
      </c>
      <c r="BK147" s="143">
        <f>ROUND(I147*H147,2)</f>
        <v>0</v>
      </c>
      <c r="BL147" s="16" t="s">
        <v>191</v>
      </c>
      <c r="BM147" s="142" t="s">
        <v>2446</v>
      </c>
    </row>
    <row r="148" spans="2:65" s="12" customFormat="1">
      <c r="B148" s="144"/>
      <c r="D148" s="145" t="s">
        <v>193</v>
      </c>
      <c r="E148" s="146" t="s">
        <v>1</v>
      </c>
      <c r="F148" s="147" t="s">
        <v>2447</v>
      </c>
      <c r="H148" s="148">
        <v>12</v>
      </c>
      <c r="L148" s="144"/>
      <c r="M148" s="149"/>
      <c r="T148" s="150"/>
      <c r="AT148" s="146" t="s">
        <v>193</v>
      </c>
      <c r="AU148" s="146" t="s">
        <v>85</v>
      </c>
      <c r="AV148" s="12" t="s">
        <v>85</v>
      </c>
      <c r="AW148" s="12" t="s">
        <v>31</v>
      </c>
      <c r="AX148" s="12" t="s">
        <v>83</v>
      </c>
      <c r="AY148" s="146" t="s">
        <v>185</v>
      </c>
    </row>
    <row r="149" spans="2:65" s="1" customFormat="1" ht="49.15" customHeight="1">
      <c r="B149" s="131"/>
      <c r="C149" s="132" t="s">
        <v>235</v>
      </c>
      <c r="D149" s="132" t="s">
        <v>187</v>
      </c>
      <c r="E149" s="133" t="s">
        <v>2448</v>
      </c>
      <c r="F149" s="134" t="s">
        <v>2449</v>
      </c>
      <c r="G149" s="135" t="s">
        <v>190</v>
      </c>
      <c r="H149" s="136">
        <v>210.52600000000001</v>
      </c>
      <c r="I149" s="137"/>
      <c r="J149" s="137">
        <f>ROUND(I149*H149,2)</f>
        <v>0</v>
      </c>
      <c r="K149" s="134" t="s">
        <v>4029</v>
      </c>
      <c r="L149" s="185" t="s">
        <v>4032</v>
      </c>
      <c r="M149" s="138" t="s">
        <v>1</v>
      </c>
      <c r="N149" s="139" t="s">
        <v>40</v>
      </c>
      <c r="O149" s="140">
        <v>0.72</v>
      </c>
      <c r="P149" s="140">
        <f>O149*H149</f>
        <v>151.57872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191</v>
      </c>
      <c r="AT149" s="142" t="s">
        <v>187</v>
      </c>
      <c r="AU149" s="142" t="s">
        <v>85</v>
      </c>
      <c r="AY149" s="16" t="s">
        <v>185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83</v>
      </c>
      <c r="BK149" s="143">
        <f>ROUND(I149*H149,2)</f>
        <v>0</v>
      </c>
      <c r="BL149" s="16" t="s">
        <v>191</v>
      </c>
      <c r="BM149" s="142" t="s">
        <v>2450</v>
      </c>
    </row>
    <row r="150" spans="2:65" s="12" customFormat="1">
      <c r="B150" s="144"/>
      <c r="D150" s="145" t="s">
        <v>193</v>
      </c>
      <c r="E150" s="146" t="s">
        <v>1</v>
      </c>
      <c r="F150" s="147" t="s">
        <v>2451</v>
      </c>
      <c r="H150" s="148">
        <v>93.6</v>
      </c>
      <c r="L150" s="144"/>
      <c r="M150" s="149"/>
      <c r="T150" s="150"/>
      <c r="AT150" s="146" t="s">
        <v>193</v>
      </c>
      <c r="AU150" s="146" t="s">
        <v>85</v>
      </c>
      <c r="AV150" s="12" t="s">
        <v>85</v>
      </c>
      <c r="AW150" s="12" t="s">
        <v>31</v>
      </c>
      <c r="AX150" s="12" t="s">
        <v>75</v>
      </c>
      <c r="AY150" s="146" t="s">
        <v>185</v>
      </c>
    </row>
    <row r="151" spans="2:65" s="12" customFormat="1">
      <c r="B151" s="144"/>
      <c r="D151" s="145" t="s">
        <v>193</v>
      </c>
      <c r="E151" s="146" t="s">
        <v>1</v>
      </c>
      <c r="F151" s="147" t="s">
        <v>2452</v>
      </c>
      <c r="H151" s="148">
        <v>72.150000000000006</v>
      </c>
      <c r="L151" s="144"/>
      <c r="M151" s="149"/>
      <c r="T151" s="150"/>
      <c r="AT151" s="146" t="s">
        <v>193</v>
      </c>
      <c r="AU151" s="146" t="s">
        <v>85</v>
      </c>
      <c r="AV151" s="12" t="s">
        <v>85</v>
      </c>
      <c r="AW151" s="12" t="s">
        <v>31</v>
      </c>
      <c r="AX151" s="12" t="s">
        <v>75</v>
      </c>
      <c r="AY151" s="146" t="s">
        <v>185</v>
      </c>
    </row>
    <row r="152" spans="2:65" s="12" customFormat="1">
      <c r="B152" s="144"/>
      <c r="D152" s="145" t="s">
        <v>193</v>
      </c>
      <c r="E152" s="146" t="s">
        <v>1</v>
      </c>
      <c r="F152" s="147" t="s">
        <v>2453</v>
      </c>
      <c r="H152" s="148">
        <v>18.288</v>
      </c>
      <c r="L152" s="144"/>
      <c r="M152" s="149"/>
      <c r="T152" s="150"/>
      <c r="AT152" s="146" t="s">
        <v>193</v>
      </c>
      <c r="AU152" s="146" t="s">
        <v>85</v>
      </c>
      <c r="AV152" s="12" t="s">
        <v>85</v>
      </c>
      <c r="AW152" s="12" t="s">
        <v>31</v>
      </c>
      <c r="AX152" s="12" t="s">
        <v>75</v>
      </c>
      <c r="AY152" s="146" t="s">
        <v>185</v>
      </c>
    </row>
    <row r="153" spans="2:65" s="12" customFormat="1">
      <c r="B153" s="144"/>
      <c r="D153" s="145" t="s">
        <v>193</v>
      </c>
      <c r="E153" s="146" t="s">
        <v>1</v>
      </c>
      <c r="F153" s="147" t="s">
        <v>2454</v>
      </c>
      <c r="H153" s="148">
        <v>26.488</v>
      </c>
      <c r="L153" s="144"/>
      <c r="M153" s="149"/>
      <c r="T153" s="150"/>
      <c r="AT153" s="146" t="s">
        <v>193</v>
      </c>
      <c r="AU153" s="146" t="s">
        <v>85</v>
      </c>
      <c r="AV153" s="12" t="s">
        <v>85</v>
      </c>
      <c r="AW153" s="12" t="s">
        <v>31</v>
      </c>
      <c r="AX153" s="12" t="s">
        <v>75</v>
      </c>
      <c r="AY153" s="146" t="s">
        <v>185</v>
      </c>
    </row>
    <row r="154" spans="2:65" s="13" customFormat="1">
      <c r="B154" s="151"/>
      <c r="D154" s="145" t="s">
        <v>193</v>
      </c>
      <c r="E154" s="152" t="s">
        <v>1</v>
      </c>
      <c r="F154" s="153" t="s">
        <v>217</v>
      </c>
      <c r="H154" s="154">
        <v>210.52600000000001</v>
      </c>
      <c r="L154" s="151"/>
      <c r="M154" s="155"/>
      <c r="T154" s="156"/>
      <c r="AT154" s="152" t="s">
        <v>193</v>
      </c>
      <c r="AU154" s="152" t="s">
        <v>85</v>
      </c>
      <c r="AV154" s="13" t="s">
        <v>191</v>
      </c>
      <c r="AW154" s="13" t="s">
        <v>31</v>
      </c>
      <c r="AX154" s="13" t="s">
        <v>83</v>
      </c>
      <c r="AY154" s="152" t="s">
        <v>185</v>
      </c>
    </row>
    <row r="155" spans="2:65" s="1" customFormat="1" ht="37.9" customHeight="1">
      <c r="B155" s="131"/>
      <c r="C155" s="132" t="s">
        <v>242</v>
      </c>
      <c r="D155" s="132" t="s">
        <v>187</v>
      </c>
      <c r="E155" s="133" t="s">
        <v>2455</v>
      </c>
      <c r="F155" s="134" t="s">
        <v>2456</v>
      </c>
      <c r="G155" s="135" t="s">
        <v>259</v>
      </c>
      <c r="H155" s="136">
        <v>299.20999999999998</v>
      </c>
      <c r="I155" s="137"/>
      <c r="J155" s="137">
        <f>ROUND(I155*H155,2)</f>
        <v>0</v>
      </c>
      <c r="K155" s="134" t="s">
        <v>4029</v>
      </c>
      <c r="L155" s="185" t="s">
        <v>4032</v>
      </c>
      <c r="M155" s="138" t="s">
        <v>1</v>
      </c>
      <c r="N155" s="139" t="s">
        <v>40</v>
      </c>
      <c r="O155" s="140">
        <v>0.23599999999999999</v>
      </c>
      <c r="P155" s="140">
        <f>O155*H155</f>
        <v>70.613559999999993</v>
      </c>
      <c r="Q155" s="140">
        <v>8.4000000000000003E-4</v>
      </c>
      <c r="R155" s="140">
        <f>Q155*H155</f>
        <v>0.25133640000000002</v>
      </c>
      <c r="S155" s="140">
        <v>0</v>
      </c>
      <c r="T155" s="141">
        <f>S155*H155</f>
        <v>0</v>
      </c>
      <c r="AR155" s="142" t="s">
        <v>191</v>
      </c>
      <c r="AT155" s="142" t="s">
        <v>187</v>
      </c>
      <c r="AU155" s="142" t="s">
        <v>85</v>
      </c>
      <c r="AY155" s="16" t="s">
        <v>185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83</v>
      </c>
      <c r="BK155" s="143">
        <f>ROUND(I155*H155,2)</f>
        <v>0</v>
      </c>
      <c r="BL155" s="16" t="s">
        <v>191</v>
      </c>
      <c r="BM155" s="142" t="s">
        <v>2457</v>
      </c>
    </row>
    <row r="156" spans="2:65" s="12" customFormat="1">
      <c r="B156" s="144"/>
      <c r="D156" s="145" t="s">
        <v>193</v>
      </c>
      <c r="E156" s="146" t="s">
        <v>1</v>
      </c>
      <c r="F156" s="147" t="s">
        <v>2458</v>
      </c>
      <c r="H156" s="148">
        <v>105.6</v>
      </c>
      <c r="L156" s="144"/>
      <c r="M156" s="149"/>
      <c r="T156" s="150"/>
      <c r="AT156" s="146" t="s">
        <v>193</v>
      </c>
      <c r="AU156" s="146" t="s">
        <v>85</v>
      </c>
      <c r="AV156" s="12" t="s">
        <v>85</v>
      </c>
      <c r="AW156" s="12" t="s">
        <v>31</v>
      </c>
      <c r="AX156" s="12" t="s">
        <v>75</v>
      </c>
      <c r="AY156" s="146" t="s">
        <v>185</v>
      </c>
    </row>
    <row r="157" spans="2:65" s="12" customFormat="1">
      <c r="B157" s="144"/>
      <c r="D157" s="145" t="s">
        <v>193</v>
      </c>
      <c r="E157" s="146" t="s">
        <v>1</v>
      </c>
      <c r="F157" s="147" t="s">
        <v>2459</v>
      </c>
      <c r="H157" s="148">
        <v>96.2</v>
      </c>
      <c r="L157" s="144"/>
      <c r="M157" s="149"/>
      <c r="T157" s="150"/>
      <c r="AT157" s="146" t="s">
        <v>193</v>
      </c>
      <c r="AU157" s="146" t="s">
        <v>85</v>
      </c>
      <c r="AV157" s="12" t="s">
        <v>85</v>
      </c>
      <c r="AW157" s="12" t="s">
        <v>31</v>
      </c>
      <c r="AX157" s="12" t="s">
        <v>75</v>
      </c>
      <c r="AY157" s="146" t="s">
        <v>185</v>
      </c>
    </row>
    <row r="158" spans="2:65" s="12" customFormat="1">
      <c r="B158" s="144"/>
      <c r="D158" s="145" t="s">
        <v>193</v>
      </c>
      <c r="E158" s="146" t="s">
        <v>1</v>
      </c>
      <c r="F158" s="147" t="s">
        <v>2460</v>
      </c>
      <c r="H158" s="148">
        <v>33.25</v>
      </c>
      <c r="L158" s="144"/>
      <c r="M158" s="149"/>
      <c r="T158" s="150"/>
      <c r="AT158" s="146" t="s">
        <v>193</v>
      </c>
      <c r="AU158" s="146" t="s">
        <v>85</v>
      </c>
      <c r="AV158" s="12" t="s">
        <v>85</v>
      </c>
      <c r="AW158" s="12" t="s">
        <v>31</v>
      </c>
      <c r="AX158" s="12" t="s">
        <v>75</v>
      </c>
      <c r="AY158" s="146" t="s">
        <v>185</v>
      </c>
    </row>
    <row r="159" spans="2:65" s="12" customFormat="1">
      <c r="B159" s="144"/>
      <c r="D159" s="145" t="s">
        <v>193</v>
      </c>
      <c r="E159" s="146" t="s">
        <v>1</v>
      </c>
      <c r="F159" s="147" t="s">
        <v>2461</v>
      </c>
      <c r="H159" s="148">
        <v>48.16</v>
      </c>
      <c r="L159" s="144"/>
      <c r="M159" s="149"/>
      <c r="T159" s="150"/>
      <c r="AT159" s="146" t="s">
        <v>193</v>
      </c>
      <c r="AU159" s="146" t="s">
        <v>85</v>
      </c>
      <c r="AV159" s="12" t="s">
        <v>85</v>
      </c>
      <c r="AW159" s="12" t="s">
        <v>31</v>
      </c>
      <c r="AX159" s="12" t="s">
        <v>75</v>
      </c>
      <c r="AY159" s="146" t="s">
        <v>185</v>
      </c>
    </row>
    <row r="160" spans="2:65" s="12" customFormat="1">
      <c r="B160" s="144"/>
      <c r="D160" s="145" t="s">
        <v>193</v>
      </c>
      <c r="E160" s="146" t="s">
        <v>1</v>
      </c>
      <c r="F160" s="147" t="s">
        <v>2462</v>
      </c>
      <c r="H160" s="148">
        <v>16</v>
      </c>
      <c r="L160" s="144"/>
      <c r="M160" s="149"/>
      <c r="T160" s="150"/>
      <c r="AT160" s="146" t="s">
        <v>193</v>
      </c>
      <c r="AU160" s="146" t="s">
        <v>85</v>
      </c>
      <c r="AV160" s="12" t="s">
        <v>85</v>
      </c>
      <c r="AW160" s="12" t="s">
        <v>31</v>
      </c>
      <c r="AX160" s="12" t="s">
        <v>75</v>
      </c>
      <c r="AY160" s="146" t="s">
        <v>185</v>
      </c>
    </row>
    <row r="161" spans="2:65" s="13" customFormat="1">
      <c r="B161" s="151"/>
      <c r="D161" s="145" t="s">
        <v>193</v>
      </c>
      <c r="E161" s="152" t="s">
        <v>1</v>
      </c>
      <c r="F161" s="153" t="s">
        <v>217</v>
      </c>
      <c r="H161" s="154">
        <v>299.21000000000004</v>
      </c>
      <c r="L161" s="151"/>
      <c r="M161" s="155"/>
      <c r="T161" s="156"/>
      <c r="AT161" s="152" t="s">
        <v>193</v>
      </c>
      <c r="AU161" s="152" t="s">
        <v>85</v>
      </c>
      <c r="AV161" s="13" t="s">
        <v>191</v>
      </c>
      <c r="AW161" s="13" t="s">
        <v>31</v>
      </c>
      <c r="AX161" s="13" t="s">
        <v>83</v>
      </c>
      <c r="AY161" s="152" t="s">
        <v>185</v>
      </c>
    </row>
    <row r="162" spans="2:65" s="1" customFormat="1" ht="44.25" customHeight="1">
      <c r="B162" s="131"/>
      <c r="C162" s="132" t="s">
        <v>247</v>
      </c>
      <c r="D162" s="132" t="s">
        <v>187</v>
      </c>
      <c r="E162" s="133" t="s">
        <v>2463</v>
      </c>
      <c r="F162" s="134" t="s">
        <v>2464</v>
      </c>
      <c r="G162" s="135" t="s">
        <v>259</v>
      </c>
      <c r="H162" s="136">
        <v>299.20999999999998</v>
      </c>
      <c r="I162" s="137"/>
      <c r="J162" s="137">
        <f>ROUND(I162*H162,2)</f>
        <v>0</v>
      </c>
      <c r="K162" s="134" t="s">
        <v>4029</v>
      </c>
      <c r="L162" s="185" t="s">
        <v>4032</v>
      </c>
      <c r="M162" s="138" t="s">
        <v>1</v>
      </c>
      <c r="N162" s="139" t="s">
        <v>40</v>
      </c>
      <c r="O162" s="140">
        <v>0.216</v>
      </c>
      <c r="P162" s="140">
        <f>O162*H162</f>
        <v>64.629359999999991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191</v>
      </c>
      <c r="AT162" s="142" t="s">
        <v>187</v>
      </c>
      <c r="AU162" s="142" t="s">
        <v>85</v>
      </c>
      <c r="AY162" s="16" t="s">
        <v>185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83</v>
      </c>
      <c r="BK162" s="143">
        <f>ROUND(I162*H162,2)</f>
        <v>0</v>
      </c>
      <c r="BL162" s="16" t="s">
        <v>191</v>
      </c>
      <c r="BM162" s="142" t="s">
        <v>2465</v>
      </c>
    </row>
    <row r="163" spans="2:65" s="1" customFormat="1" ht="55.5" customHeight="1">
      <c r="B163" s="131"/>
      <c r="C163" s="132" t="s">
        <v>251</v>
      </c>
      <c r="D163" s="132" t="s">
        <v>187</v>
      </c>
      <c r="E163" s="133" t="s">
        <v>2466</v>
      </c>
      <c r="F163" s="134" t="s">
        <v>2467</v>
      </c>
      <c r="G163" s="135" t="s">
        <v>190</v>
      </c>
      <c r="H163" s="136">
        <v>204.126</v>
      </c>
      <c r="I163" s="137"/>
      <c r="J163" s="137">
        <f>ROUND(I163*H163,2)</f>
        <v>0</v>
      </c>
      <c r="K163" s="134" t="s">
        <v>4029</v>
      </c>
      <c r="L163" s="185" t="s">
        <v>4032</v>
      </c>
      <c r="M163" s="138" t="s">
        <v>1</v>
      </c>
      <c r="N163" s="139" t="s">
        <v>40</v>
      </c>
      <c r="O163" s="140">
        <v>8.4000000000000005E-2</v>
      </c>
      <c r="P163" s="140">
        <f>O163*H163</f>
        <v>17.146584000000001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191</v>
      </c>
      <c r="AT163" s="142" t="s">
        <v>187</v>
      </c>
      <c r="AU163" s="142" t="s">
        <v>85</v>
      </c>
      <c r="AY163" s="16" t="s">
        <v>185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83</v>
      </c>
      <c r="BK163" s="143">
        <f>ROUND(I163*H163,2)</f>
        <v>0</v>
      </c>
      <c r="BL163" s="16" t="s">
        <v>191</v>
      </c>
      <c r="BM163" s="142" t="s">
        <v>2468</v>
      </c>
    </row>
    <row r="164" spans="2:65" s="12" customFormat="1">
      <c r="B164" s="144"/>
      <c r="D164" s="145" t="s">
        <v>193</v>
      </c>
      <c r="E164" s="146" t="s">
        <v>1</v>
      </c>
      <c r="F164" s="147" t="s">
        <v>2469</v>
      </c>
      <c r="H164" s="148">
        <v>204.126</v>
      </c>
      <c r="L164" s="144"/>
      <c r="M164" s="149"/>
      <c r="T164" s="150"/>
      <c r="AT164" s="146" t="s">
        <v>193</v>
      </c>
      <c r="AU164" s="146" t="s">
        <v>85</v>
      </c>
      <c r="AV164" s="12" t="s">
        <v>85</v>
      </c>
      <c r="AW164" s="12" t="s">
        <v>31</v>
      </c>
      <c r="AX164" s="12" t="s">
        <v>83</v>
      </c>
      <c r="AY164" s="146" t="s">
        <v>185</v>
      </c>
    </row>
    <row r="165" spans="2:65" s="1" customFormat="1" ht="62.65" customHeight="1">
      <c r="B165" s="131"/>
      <c r="C165" s="132" t="s">
        <v>256</v>
      </c>
      <c r="D165" s="132" t="s">
        <v>187</v>
      </c>
      <c r="E165" s="133" t="s">
        <v>2470</v>
      </c>
      <c r="F165" s="134" t="s">
        <v>2471</v>
      </c>
      <c r="G165" s="135" t="s">
        <v>190</v>
      </c>
      <c r="H165" s="136">
        <v>88.159000000000006</v>
      </c>
      <c r="I165" s="137"/>
      <c r="J165" s="137">
        <f>ROUND(I165*H165,2)</f>
        <v>0</v>
      </c>
      <c r="K165" s="134" t="s">
        <v>4029</v>
      </c>
      <c r="L165" s="185" t="s">
        <v>4032</v>
      </c>
      <c r="M165" s="138" t="s">
        <v>1</v>
      </c>
      <c r="N165" s="139" t="s">
        <v>40</v>
      </c>
      <c r="O165" s="140">
        <v>8.6999999999999994E-2</v>
      </c>
      <c r="P165" s="140">
        <f>O165*H165</f>
        <v>7.6698329999999997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191</v>
      </c>
      <c r="AT165" s="142" t="s">
        <v>187</v>
      </c>
      <c r="AU165" s="142" t="s">
        <v>85</v>
      </c>
      <c r="AY165" s="16" t="s">
        <v>185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83</v>
      </c>
      <c r="BK165" s="143">
        <f>ROUND(I165*H165,2)</f>
        <v>0</v>
      </c>
      <c r="BL165" s="16" t="s">
        <v>191</v>
      </c>
      <c r="BM165" s="142" t="s">
        <v>2472</v>
      </c>
    </row>
    <row r="166" spans="2:65" s="12" customFormat="1">
      <c r="B166" s="144"/>
      <c r="D166" s="145" t="s">
        <v>193</v>
      </c>
      <c r="E166" s="146" t="s">
        <v>1</v>
      </c>
      <c r="F166" s="147" t="s">
        <v>2473</v>
      </c>
      <c r="H166" s="148">
        <v>88.159000000000006</v>
      </c>
      <c r="L166" s="144"/>
      <c r="M166" s="149"/>
      <c r="T166" s="150"/>
      <c r="AT166" s="146" t="s">
        <v>193</v>
      </c>
      <c r="AU166" s="146" t="s">
        <v>85</v>
      </c>
      <c r="AV166" s="12" t="s">
        <v>85</v>
      </c>
      <c r="AW166" s="12" t="s">
        <v>31</v>
      </c>
      <c r="AX166" s="12" t="s">
        <v>83</v>
      </c>
      <c r="AY166" s="146" t="s">
        <v>185</v>
      </c>
    </row>
    <row r="167" spans="2:65" s="1" customFormat="1" ht="44.25" customHeight="1">
      <c r="B167" s="131"/>
      <c r="C167" s="132" t="s">
        <v>8</v>
      </c>
      <c r="D167" s="132" t="s">
        <v>187</v>
      </c>
      <c r="E167" s="133" t="s">
        <v>198</v>
      </c>
      <c r="F167" s="134" t="s">
        <v>2474</v>
      </c>
      <c r="G167" s="135" t="s">
        <v>190</v>
      </c>
      <c r="H167" s="136">
        <v>88.159000000000006</v>
      </c>
      <c r="I167" s="137"/>
      <c r="J167" s="137">
        <f>ROUND(I167*H167,2)</f>
        <v>0</v>
      </c>
      <c r="K167" s="134" t="s">
        <v>4029</v>
      </c>
      <c r="L167" s="185" t="s">
        <v>4032</v>
      </c>
      <c r="M167" s="138" t="s">
        <v>1</v>
      </c>
      <c r="N167" s="139" t="s">
        <v>40</v>
      </c>
      <c r="O167" s="140">
        <v>0.19700000000000001</v>
      </c>
      <c r="P167" s="140">
        <f>O167*H167</f>
        <v>17.367323000000003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191</v>
      </c>
      <c r="AT167" s="142" t="s">
        <v>187</v>
      </c>
      <c r="AU167" s="142" t="s">
        <v>85</v>
      </c>
      <c r="AY167" s="16" t="s">
        <v>185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83</v>
      </c>
      <c r="BK167" s="143">
        <f>ROUND(I167*H167,2)</f>
        <v>0</v>
      </c>
      <c r="BL167" s="16" t="s">
        <v>191</v>
      </c>
      <c r="BM167" s="142" t="s">
        <v>2475</v>
      </c>
    </row>
    <row r="168" spans="2:65" s="1" customFormat="1" ht="44.25" customHeight="1">
      <c r="B168" s="131"/>
      <c r="C168" s="132" t="s">
        <v>268</v>
      </c>
      <c r="D168" s="132" t="s">
        <v>187</v>
      </c>
      <c r="E168" s="133" t="s">
        <v>202</v>
      </c>
      <c r="F168" s="134" t="s">
        <v>2476</v>
      </c>
      <c r="G168" s="135" t="s">
        <v>204</v>
      </c>
      <c r="H168" s="136">
        <v>146.785</v>
      </c>
      <c r="I168" s="137"/>
      <c r="J168" s="137">
        <f>ROUND(I168*H168,2)</f>
        <v>0</v>
      </c>
      <c r="K168" s="134" t="s">
        <v>4029</v>
      </c>
      <c r="L168" s="185" t="s">
        <v>4032</v>
      </c>
      <c r="M168" s="138" t="s">
        <v>1</v>
      </c>
      <c r="N168" s="139" t="s">
        <v>40</v>
      </c>
      <c r="O168" s="140">
        <v>0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191</v>
      </c>
      <c r="AT168" s="142" t="s">
        <v>187</v>
      </c>
      <c r="AU168" s="142" t="s">
        <v>85</v>
      </c>
      <c r="AY168" s="16" t="s">
        <v>185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83</v>
      </c>
      <c r="BK168" s="143">
        <f>ROUND(I168*H168,2)</f>
        <v>0</v>
      </c>
      <c r="BL168" s="16" t="s">
        <v>191</v>
      </c>
      <c r="BM168" s="142" t="s">
        <v>2477</v>
      </c>
    </row>
    <row r="169" spans="2:65" s="12" customFormat="1">
      <c r="B169" s="144"/>
      <c r="D169" s="145" t="s">
        <v>193</v>
      </c>
      <c r="E169" s="146" t="s">
        <v>1</v>
      </c>
      <c r="F169" s="147" t="s">
        <v>2478</v>
      </c>
      <c r="H169" s="148">
        <v>146.785</v>
      </c>
      <c r="L169" s="144"/>
      <c r="M169" s="149"/>
      <c r="T169" s="150"/>
      <c r="AT169" s="146" t="s">
        <v>193</v>
      </c>
      <c r="AU169" s="146" t="s">
        <v>85</v>
      </c>
      <c r="AV169" s="12" t="s">
        <v>85</v>
      </c>
      <c r="AW169" s="12" t="s">
        <v>31</v>
      </c>
      <c r="AX169" s="12" t="s">
        <v>83</v>
      </c>
      <c r="AY169" s="146" t="s">
        <v>185</v>
      </c>
    </row>
    <row r="170" spans="2:65" s="1" customFormat="1" ht="37.9" customHeight="1">
      <c r="B170" s="131"/>
      <c r="C170" s="132" t="s">
        <v>273</v>
      </c>
      <c r="D170" s="132" t="s">
        <v>187</v>
      </c>
      <c r="E170" s="133" t="s">
        <v>208</v>
      </c>
      <c r="F170" s="134" t="s">
        <v>2479</v>
      </c>
      <c r="G170" s="135" t="s">
        <v>190</v>
      </c>
      <c r="H170" s="136">
        <v>88.159000000000006</v>
      </c>
      <c r="I170" s="137"/>
      <c r="J170" s="137">
        <f>ROUND(I170*H170,2)</f>
        <v>0</v>
      </c>
      <c r="K170" s="134" t="s">
        <v>4029</v>
      </c>
      <c r="L170" s="185" t="s">
        <v>4032</v>
      </c>
      <c r="M170" s="138" t="s">
        <v>1</v>
      </c>
      <c r="N170" s="139" t="s">
        <v>40</v>
      </c>
      <c r="O170" s="140">
        <v>8.9999999999999993E-3</v>
      </c>
      <c r="P170" s="140">
        <f>O170*H170</f>
        <v>0.793431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191</v>
      </c>
      <c r="AT170" s="142" t="s">
        <v>187</v>
      </c>
      <c r="AU170" s="142" t="s">
        <v>85</v>
      </c>
      <c r="AY170" s="16" t="s">
        <v>185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83</v>
      </c>
      <c r="BK170" s="143">
        <f>ROUND(I170*H170,2)</f>
        <v>0</v>
      </c>
      <c r="BL170" s="16" t="s">
        <v>191</v>
      </c>
      <c r="BM170" s="142" t="s">
        <v>2480</v>
      </c>
    </row>
    <row r="171" spans="2:65" s="1" customFormat="1" ht="44.25" customHeight="1">
      <c r="B171" s="131"/>
      <c r="C171" s="132" t="s">
        <v>279</v>
      </c>
      <c r="D171" s="132" t="s">
        <v>187</v>
      </c>
      <c r="E171" s="133" t="s">
        <v>212</v>
      </c>
      <c r="F171" s="134" t="s">
        <v>2481</v>
      </c>
      <c r="G171" s="135" t="s">
        <v>190</v>
      </c>
      <c r="H171" s="136">
        <v>105.967</v>
      </c>
      <c r="I171" s="137"/>
      <c r="J171" s="137">
        <f>ROUND(I171*H171,2)</f>
        <v>0</v>
      </c>
      <c r="K171" s="134" t="s">
        <v>4029</v>
      </c>
      <c r="L171" s="185" t="s">
        <v>4032</v>
      </c>
      <c r="M171" s="138" t="s">
        <v>1</v>
      </c>
      <c r="N171" s="139" t="s">
        <v>40</v>
      </c>
      <c r="O171" s="140">
        <v>0.32800000000000001</v>
      </c>
      <c r="P171" s="140">
        <f>O171*H171</f>
        <v>34.757176000000001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191</v>
      </c>
      <c r="AT171" s="142" t="s">
        <v>187</v>
      </c>
      <c r="AU171" s="142" t="s">
        <v>85</v>
      </c>
      <c r="AY171" s="16" t="s">
        <v>185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83</v>
      </c>
      <c r="BK171" s="143">
        <f>ROUND(I171*H171,2)</f>
        <v>0</v>
      </c>
      <c r="BL171" s="16" t="s">
        <v>191</v>
      </c>
      <c r="BM171" s="142" t="s">
        <v>2482</v>
      </c>
    </row>
    <row r="172" spans="2:65" s="12" customFormat="1">
      <c r="B172" s="144"/>
      <c r="D172" s="145" t="s">
        <v>193</v>
      </c>
      <c r="E172" s="146" t="s">
        <v>1</v>
      </c>
      <c r="F172" s="147" t="s">
        <v>2483</v>
      </c>
      <c r="H172" s="148">
        <v>105.967</v>
      </c>
      <c r="L172" s="144"/>
      <c r="M172" s="149"/>
      <c r="T172" s="150"/>
      <c r="AT172" s="146" t="s">
        <v>193</v>
      </c>
      <c r="AU172" s="146" t="s">
        <v>85</v>
      </c>
      <c r="AV172" s="12" t="s">
        <v>85</v>
      </c>
      <c r="AW172" s="12" t="s">
        <v>31</v>
      </c>
      <c r="AX172" s="12" t="s">
        <v>83</v>
      </c>
      <c r="AY172" s="146" t="s">
        <v>185</v>
      </c>
    </row>
    <row r="173" spans="2:65" s="1" customFormat="1" ht="66.75" customHeight="1">
      <c r="B173" s="131"/>
      <c r="C173" s="132" t="s">
        <v>285</v>
      </c>
      <c r="D173" s="132" t="s">
        <v>187</v>
      </c>
      <c r="E173" s="133" t="s">
        <v>2484</v>
      </c>
      <c r="F173" s="134" t="s">
        <v>2485</v>
      </c>
      <c r="G173" s="135" t="s">
        <v>190</v>
      </c>
      <c r="H173" s="136">
        <v>72.599000000000004</v>
      </c>
      <c r="I173" s="137"/>
      <c r="J173" s="137">
        <f>ROUND(I173*H173,2)</f>
        <v>0</v>
      </c>
      <c r="K173" s="134" t="s">
        <v>4029</v>
      </c>
      <c r="L173" s="185" t="s">
        <v>4032</v>
      </c>
      <c r="M173" s="138" t="s">
        <v>1</v>
      </c>
      <c r="N173" s="139" t="s">
        <v>40</v>
      </c>
      <c r="O173" s="140">
        <v>1.7889999999999999</v>
      </c>
      <c r="P173" s="140">
        <f>O173*H173</f>
        <v>129.87961100000001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191</v>
      </c>
      <c r="AT173" s="142" t="s">
        <v>187</v>
      </c>
      <c r="AU173" s="142" t="s">
        <v>85</v>
      </c>
      <c r="AY173" s="16" t="s">
        <v>185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83</v>
      </c>
      <c r="BK173" s="143">
        <f>ROUND(I173*H173,2)</f>
        <v>0</v>
      </c>
      <c r="BL173" s="16" t="s">
        <v>191</v>
      </c>
      <c r="BM173" s="142" t="s">
        <v>2486</v>
      </c>
    </row>
    <row r="174" spans="2:65" s="12" customFormat="1">
      <c r="B174" s="144"/>
      <c r="D174" s="145" t="s">
        <v>193</v>
      </c>
      <c r="E174" s="146" t="s">
        <v>1</v>
      </c>
      <c r="F174" s="147" t="s">
        <v>2487</v>
      </c>
      <c r="H174" s="148">
        <v>9.5830000000000002</v>
      </c>
      <c r="L174" s="144"/>
      <c r="M174" s="149"/>
      <c r="T174" s="150"/>
      <c r="AT174" s="146" t="s">
        <v>193</v>
      </c>
      <c r="AU174" s="146" t="s">
        <v>85</v>
      </c>
      <c r="AV174" s="12" t="s">
        <v>85</v>
      </c>
      <c r="AW174" s="12" t="s">
        <v>31</v>
      </c>
      <c r="AX174" s="12" t="s">
        <v>75</v>
      </c>
      <c r="AY174" s="146" t="s">
        <v>185</v>
      </c>
    </row>
    <row r="175" spans="2:65" s="12" customFormat="1">
      <c r="B175" s="144"/>
      <c r="D175" s="145" t="s">
        <v>193</v>
      </c>
      <c r="E175" s="146" t="s">
        <v>1</v>
      </c>
      <c r="F175" s="147" t="s">
        <v>2488</v>
      </c>
      <c r="H175" s="148">
        <v>18.216000000000001</v>
      </c>
      <c r="L175" s="144"/>
      <c r="M175" s="149"/>
      <c r="T175" s="150"/>
      <c r="AT175" s="146" t="s">
        <v>193</v>
      </c>
      <c r="AU175" s="146" t="s">
        <v>85</v>
      </c>
      <c r="AV175" s="12" t="s">
        <v>85</v>
      </c>
      <c r="AW175" s="12" t="s">
        <v>31</v>
      </c>
      <c r="AX175" s="12" t="s">
        <v>75</v>
      </c>
      <c r="AY175" s="146" t="s">
        <v>185</v>
      </c>
    </row>
    <row r="176" spans="2:65" s="12" customFormat="1">
      <c r="B176" s="144"/>
      <c r="D176" s="145" t="s">
        <v>193</v>
      </c>
      <c r="E176" s="146" t="s">
        <v>1</v>
      </c>
      <c r="F176" s="147" t="s">
        <v>2489</v>
      </c>
      <c r="H176" s="148">
        <v>27.75</v>
      </c>
      <c r="L176" s="144"/>
      <c r="M176" s="149"/>
      <c r="T176" s="150"/>
      <c r="AT176" s="146" t="s">
        <v>193</v>
      </c>
      <c r="AU176" s="146" t="s">
        <v>85</v>
      </c>
      <c r="AV176" s="12" t="s">
        <v>85</v>
      </c>
      <c r="AW176" s="12" t="s">
        <v>31</v>
      </c>
      <c r="AX176" s="12" t="s">
        <v>75</v>
      </c>
      <c r="AY176" s="146" t="s">
        <v>185</v>
      </c>
    </row>
    <row r="177" spans="2:65" s="12" customFormat="1">
      <c r="B177" s="144"/>
      <c r="D177" s="145" t="s">
        <v>193</v>
      </c>
      <c r="E177" s="146" t="s">
        <v>1</v>
      </c>
      <c r="F177" s="147" t="s">
        <v>2490</v>
      </c>
      <c r="H177" s="148">
        <v>5.2249999999999996</v>
      </c>
      <c r="L177" s="144"/>
      <c r="M177" s="149"/>
      <c r="T177" s="150"/>
      <c r="AT177" s="146" t="s">
        <v>193</v>
      </c>
      <c r="AU177" s="146" t="s">
        <v>85</v>
      </c>
      <c r="AV177" s="12" t="s">
        <v>85</v>
      </c>
      <c r="AW177" s="12" t="s">
        <v>31</v>
      </c>
      <c r="AX177" s="12" t="s">
        <v>75</v>
      </c>
      <c r="AY177" s="146" t="s">
        <v>185</v>
      </c>
    </row>
    <row r="178" spans="2:65" s="12" customFormat="1">
      <c r="B178" s="144"/>
      <c r="D178" s="145" t="s">
        <v>193</v>
      </c>
      <c r="E178" s="146" t="s">
        <v>1</v>
      </c>
      <c r="F178" s="147" t="s">
        <v>2491</v>
      </c>
      <c r="H178" s="148">
        <v>11.824999999999999</v>
      </c>
      <c r="L178" s="144"/>
      <c r="M178" s="149"/>
      <c r="T178" s="150"/>
      <c r="AT178" s="146" t="s">
        <v>193</v>
      </c>
      <c r="AU178" s="146" t="s">
        <v>85</v>
      </c>
      <c r="AV178" s="12" t="s">
        <v>85</v>
      </c>
      <c r="AW178" s="12" t="s">
        <v>31</v>
      </c>
      <c r="AX178" s="12" t="s">
        <v>75</v>
      </c>
      <c r="AY178" s="146" t="s">
        <v>185</v>
      </c>
    </row>
    <row r="179" spans="2:65" s="13" customFormat="1">
      <c r="B179" s="151"/>
      <c r="D179" s="145" t="s">
        <v>193</v>
      </c>
      <c r="E179" s="152" t="s">
        <v>1</v>
      </c>
      <c r="F179" s="153" t="s">
        <v>217</v>
      </c>
      <c r="H179" s="154">
        <v>72.599000000000004</v>
      </c>
      <c r="L179" s="151"/>
      <c r="M179" s="155"/>
      <c r="T179" s="156"/>
      <c r="AT179" s="152" t="s">
        <v>193</v>
      </c>
      <c r="AU179" s="152" t="s">
        <v>85</v>
      </c>
      <c r="AV179" s="13" t="s">
        <v>191</v>
      </c>
      <c r="AW179" s="13" t="s">
        <v>31</v>
      </c>
      <c r="AX179" s="13" t="s">
        <v>83</v>
      </c>
      <c r="AY179" s="152" t="s">
        <v>185</v>
      </c>
    </row>
    <row r="180" spans="2:65" s="1" customFormat="1" ht="16.5" customHeight="1">
      <c r="B180" s="131"/>
      <c r="C180" s="157" t="s">
        <v>290</v>
      </c>
      <c r="D180" s="157" t="s">
        <v>280</v>
      </c>
      <c r="E180" s="158" t="s">
        <v>2492</v>
      </c>
      <c r="F180" s="159" t="s">
        <v>2493</v>
      </c>
      <c r="G180" s="160" t="s">
        <v>204</v>
      </c>
      <c r="H180" s="161">
        <v>269.30799999999999</v>
      </c>
      <c r="I180" s="162"/>
      <c r="J180" s="162">
        <f>ROUND(I180*H180,2)</f>
        <v>0</v>
      </c>
      <c r="K180" s="159" t="s">
        <v>4029</v>
      </c>
      <c r="L180" s="185" t="s">
        <v>4032</v>
      </c>
      <c r="M180" s="163" t="s">
        <v>1</v>
      </c>
      <c r="N180" s="164" t="s">
        <v>40</v>
      </c>
      <c r="O180" s="140">
        <v>0</v>
      </c>
      <c r="P180" s="140">
        <f>O180*H180</f>
        <v>0</v>
      </c>
      <c r="Q180" s="140">
        <v>1</v>
      </c>
      <c r="R180" s="140">
        <f>Q180*H180</f>
        <v>269.30799999999999</v>
      </c>
      <c r="S180" s="140">
        <v>0</v>
      </c>
      <c r="T180" s="141">
        <f>S180*H180</f>
        <v>0</v>
      </c>
      <c r="AR180" s="142" t="s">
        <v>224</v>
      </c>
      <c r="AT180" s="142" t="s">
        <v>280</v>
      </c>
      <c r="AU180" s="142" t="s">
        <v>85</v>
      </c>
      <c r="AY180" s="16" t="s">
        <v>185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83</v>
      </c>
      <c r="BK180" s="143">
        <f>ROUND(I180*H180,2)</f>
        <v>0</v>
      </c>
      <c r="BL180" s="16" t="s">
        <v>191</v>
      </c>
      <c r="BM180" s="142" t="s">
        <v>2494</v>
      </c>
    </row>
    <row r="181" spans="2:65" s="12" customFormat="1">
      <c r="B181" s="144"/>
      <c r="D181" s="145" t="s">
        <v>193</v>
      </c>
      <c r="E181" s="146" t="s">
        <v>1</v>
      </c>
      <c r="F181" s="147" t="s">
        <v>2495</v>
      </c>
      <c r="H181" s="148">
        <v>134.654</v>
      </c>
      <c r="L181" s="144"/>
      <c r="M181" s="149"/>
      <c r="T181" s="150"/>
      <c r="AT181" s="146" t="s">
        <v>193</v>
      </c>
      <c r="AU181" s="146" t="s">
        <v>85</v>
      </c>
      <c r="AV181" s="12" t="s">
        <v>85</v>
      </c>
      <c r="AW181" s="12" t="s">
        <v>31</v>
      </c>
      <c r="AX181" s="12" t="s">
        <v>75</v>
      </c>
      <c r="AY181" s="146" t="s">
        <v>185</v>
      </c>
    </row>
    <row r="182" spans="2:65" s="12" customFormat="1">
      <c r="B182" s="144"/>
      <c r="D182" s="145" t="s">
        <v>193</v>
      </c>
      <c r="E182" s="146" t="s">
        <v>1</v>
      </c>
      <c r="F182" s="147" t="s">
        <v>2496</v>
      </c>
      <c r="H182" s="148">
        <v>269.30799999999999</v>
      </c>
      <c r="L182" s="144"/>
      <c r="M182" s="149"/>
      <c r="T182" s="150"/>
      <c r="AT182" s="146" t="s">
        <v>193</v>
      </c>
      <c r="AU182" s="146" t="s">
        <v>85</v>
      </c>
      <c r="AV182" s="12" t="s">
        <v>85</v>
      </c>
      <c r="AW182" s="12" t="s">
        <v>31</v>
      </c>
      <c r="AX182" s="12" t="s">
        <v>83</v>
      </c>
      <c r="AY182" s="146" t="s">
        <v>185</v>
      </c>
    </row>
    <row r="183" spans="2:65" s="11" customFormat="1" ht="22.9" customHeight="1">
      <c r="B183" s="120"/>
      <c r="D183" s="121" t="s">
        <v>74</v>
      </c>
      <c r="E183" s="129" t="s">
        <v>100</v>
      </c>
      <c r="F183" s="129" t="s">
        <v>234</v>
      </c>
      <c r="J183" s="130">
        <f>BK183</f>
        <v>0</v>
      </c>
      <c r="L183" s="120"/>
      <c r="M183" s="124"/>
      <c r="P183" s="125">
        <f>SUM(P184:P185)</f>
        <v>15.190000000000001</v>
      </c>
      <c r="R183" s="125">
        <f>SUM(R184:R185)</f>
        <v>0</v>
      </c>
      <c r="T183" s="126">
        <f>SUM(T184:T185)</f>
        <v>0</v>
      </c>
      <c r="AR183" s="121" t="s">
        <v>83</v>
      </c>
      <c r="AT183" s="127" t="s">
        <v>74</v>
      </c>
      <c r="AU183" s="127" t="s">
        <v>83</v>
      </c>
      <c r="AY183" s="121" t="s">
        <v>185</v>
      </c>
      <c r="BK183" s="128">
        <f>SUM(BK184:BK185)</f>
        <v>0</v>
      </c>
    </row>
    <row r="184" spans="2:65" s="1" customFormat="1" ht="16.5" customHeight="1">
      <c r="B184" s="131"/>
      <c r="C184" s="132" t="s">
        <v>7</v>
      </c>
      <c r="D184" s="132" t="s">
        <v>187</v>
      </c>
      <c r="E184" s="133" t="s">
        <v>2497</v>
      </c>
      <c r="F184" s="134" t="s">
        <v>2498</v>
      </c>
      <c r="G184" s="135" t="s">
        <v>276</v>
      </c>
      <c r="H184" s="136">
        <v>60</v>
      </c>
      <c r="I184" s="137"/>
      <c r="J184" s="137">
        <f>ROUND(I184*H184,2)</f>
        <v>0</v>
      </c>
      <c r="K184" s="134" t="s">
        <v>4029</v>
      </c>
      <c r="L184" s="185" t="s">
        <v>4032</v>
      </c>
      <c r="M184" s="138" t="s">
        <v>1</v>
      </c>
      <c r="N184" s="139" t="s">
        <v>40</v>
      </c>
      <c r="O184" s="140">
        <v>6.9000000000000006E-2</v>
      </c>
      <c r="P184" s="140">
        <f>O184*H184</f>
        <v>4.1400000000000006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191</v>
      </c>
      <c r="AT184" s="142" t="s">
        <v>187</v>
      </c>
      <c r="AU184" s="142" t="s">
        <v>85</v>
      </c>
      <c r="AY184" s="16" t="s">
        <v>185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83</v>
      </c>
      <c r="BK184" s="143">
        <f>ROUND(I184*H184,2)</f>
        <v>0</v>
      </c>
      <c r="BL184" s="16" t="s">
        <v>191</v>
      </c>
      <c r="BM184" s="142" t="s">
        <v>2499</v>
      </c>
    </row>
    <row r="185" spans="2:65" s="1" customFormat="1" ht="24.2" customHeight="1">
      <c r="B185" s="131"/>
      <c r="C185" s="132" t="s">
        <v>297</v>
      </c>
      <c r="D185" s="132" t="s">
        <v>187</v>
      </c>
      <c r="E185" s="133" t="s">
        <v>2500</v>
      </c>
      <c r="F185" s="134" t="s">
        <v>2501</v>
      </c>
      <c r="G185" s="135" t="s">
        <v>276</v>
      </c>
      <c r="H185" s="136">
        <v>50</v>
      </c>
      <c r="I185" s="137"/>
      <c r="J185" s="137">
        <f>ROUND(I185*H185,2)</f>
        <v>0</v>
      </c>
      <c r="K185" s="134" t="s">
        <v>4029</v>
      </c>
      <c r="L185" s="185" t="s">
        <v>4032</v>
      </c>
      <c r="M185" s="138" t="s">
        <v>1</v>
      </c>
      <c r="N185" s="139" t="s">
        <v>40</v>
      </c>
      <c r="O185" s="140">
        <v>0.221</v>
      </c>
      <c r="P185" s="140">
        <f>O185*H185</f>
        <v>11.05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191</v>
      </c>
      <c r="AT185" s="142" t="s">
        <v>187</v>
      </c>
      <c r="AU185" s="142" t="s">
        <v>85</v>
      </c>
      <c r="AY185" s="16" t="s">
        <v>185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83</v>
      </c>
      <c r="BK185" s="143">
        <f>ROUND(I185*H185,2)</f>
        <v>0</v>
      </c>
      <c r="BL185" s="16" t="s">
        <v>191</v>
      </c>
      <c r="BM185" s="142" t="s">
        <v>2502</v>
      </c>
    </row>
    <row r="186" spans="2:65" s="11" customFormat="1" ht="22.9" customHeight="1">
      <c r="B186" s="120"/>
      <c r="D186" s="121" t="s">
        <v>74</v>
      </c>
      <c r="E186" s="129" t="s">
        <v>191</v>
      </c>
      <c r="F186" s="129" t="s">
        <v>1149</v>
      </c>
      <c r="J186" s="130">
        <f>BK186</f>
        <v>0</v>
      </c>
      <c r="L186" s="120"/>
      <c r="M186" s="124"/>
      <c r="P186" s="125">
        <f>SUM(P187:P192)</f>
        <v>26.374200000000002</v>
      </c>
      <c r="R186" s="125">
        <f>SUM(R187:R192)</f>
        <v>0</v>
      </c>
      <c r="T186" s="126">
        <f>SUM(T187:T192)</f>
        <v>0</v>
      </c>
      <c r="AR186" s="121" t="s">
        <v>83</v>
      </c>
      <c r="AT186" s="127" t="s">
        <v>74</v>
      </c>
      <c r="AU186" s="127" t="s">
        <v>83</v>
      </c>
      <c r="AY186" s="121" t="s">
        <v>185</v>
      </c>
      <c r="BK186" s="128">
        <f>SUM(BK187:BK192)</f>
        <v>0</v>
      </c>
    </row>
    <row r="187" spans="2:65" s="1" customFormat="1" ht="33" customHeight="1">
      <c r="B187" s="131"/>
      <c r="C187" s="132" t="s">
        <v>302</v>
      </c>
      <c r="D187" s="132" t="s">
        <v>187</v>
      </c>
      <c r="E187" s="133" t="s">
        <v>2503</v>
      </c>
      <c r="F187" s="134" t="s">
        <v>2504</v>
      </c>
      <c r="G187" s="135" t="s">
        <v>190</v>
      </c>
      <c r="H187" s="136">
        <v>15.56</v>
      </c>
      <c r="I187" s="137"/>
      <c r="J187" s="137">
        <f>ROUND(I187*H187,2)</f>
        <v>0</v>
      </c>
      <c r="K187" s="134" t="s">
        <v>4029</v>
      </c>
      <c r="L187" s="185" t="s">
        <v>4032</v>
      </c>
      <c r="M187" s="138" t="s">
        <v>1</v>
      </c>
      <c r="N187" s="139" t="s">
        <v>40</v>
      </c>
      <c r="O187" s="140">
        <v>1.6950000000000001</v>
      </c>
      <c r="P187" s="140">
        <f>O187*H187</f>
        <v>26.374200000000002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191</v>
      </c>
      <c r="AT187" s="142" t="s">
        <v>187</v>
      </c>
      <c r="AU187" s="142" t="s">
        <v>85</v>
      </c>
      <c r="AY187" s="16" t="s">
        <v>185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83</v>
      </c>
      <c r="BK187" s="143">
        <f>ROUND(I187*H187,2)</f>
        <v>0</v>
      </c>
      <c r="BL187" s="16" t="s">
        <v>191</v>
      </c>
      <c r="BM187" s="142" t="s">
        <v>2505</v>
      </c>
    </row>
    <row r="188" spans="2:65" s="12" customFormat="1">
      <c r="B188" s="144"/>
      <c r="D188" s="145" t="s">
        <v>193</v>
      </c>
      <c r="E188" s="146" t="s">
        <v>1</v>
      </c>
      <c r="F188" s="147" t="s">
        <v>2506</v>
      </c>
      <c r="H188" s="148">
        <v>6.6</v>
      </c>
      <c r="L188" s="144"/>
      <c r="M188" s="149"/>
      <c r="T188" s="150"/>
      <c r="AT188" s="146" t="s">
        <v>193</v>
      </c>
      <c r="AU188" s="146" t="s">
        <v>85</v>
      </c>
      <c r="AV188" s="12" t="s">
        <v>85</v>
      </c>
      <c r="AW188" s="12" t="s">
        <v>31</v>
      </c>
      <c r="AX188" s="12" t="s">
        <v>75</v>
      </c>
      <c r="AY188" s="146" t="s">
        <v>185</v>
      </c>
    </row>
    <row r="189" spans="2:65" s="12" customFormat="1">
      <c r="B189" s="144"/>
      <c r="D189" s="145" t="s">
        <v>193</v>
      </c>
      <c r="E189" s="146" t="s">
        <v>1</v>
      </c>
      <c r="F189" s="147" t="s">
        <v>2507</v>
      </c>
      <c r="H189" s="148">
        <v>5.55</v>
      </c>
      <c r="L189" s="144"/>
      <c r="M189" s="149"/>
      <c r="T189" s="150"/>
      <c r="AT189" s="146" t="s">
        <v>193</v>
      </c>
      <c r="AU189" s="146" t="s">
        <v>85</v>
      </c>
      <c r="AV189" s="12" t="s">
        <v>85</v>
      </c>
      <c r="AW189" s="12" t="s">
        <v>31</v>
      </c>
      <c r="AX189" s="12" t="s">
        <v>75</v>
      </c>
      <c r="AY189" s="146" t="s">
        <v>185</v>
      </c>
    </row>
    <row r="190" spans="2:65" s="12" customFormat="1">
      <c r="B190" s="144"/>
      <c r="D190" s="145" t="s">
        <v>193</v>
      </c>
      <c r="E190" s="146" t="s">
        <v>1</v>
      </c>
      <c r="F190" s="147" t="s">
        <v>2508</v>
      </c>
      <c r="H190" s="148">
        <v>1.0449999999999999</v>
      </c>
      <c r="L190" s="144"/>
      <c r="M190" s="149"/>
      <c r="T190" s="150"/>
      <c r="AT190" s="146" t="s">
        <v>193</v>
      </c>
      <c r="AU190" s="146" t="s">
        <v>85</v>
      </c>
      <c r="AV190" s="12" t="s">
        <v>85</v>
      </c>
      <c r="AW190" s="12" t="s">
        <v>31</v>
      </c>
      <c r="AX190" s="12" t="s">
        <v>75</v>
      </c>
      <c r="AY190" s="146" t="s">
        <v>185</v>
      </c>
    </row>
    <row r="191" spans="2:65" s="12" customFormat="1">
      <c r="B191" s="144"/>
      <c r="D191" s="145" t="s">
        <v>193</v>
      </c>
      <c r="E191" s="146" t="s">
        <v>1</v>
      </c>
      <c r="F191" s="147" t="s">
        <v>2509</v>
      </c>
      <c r="H191" s="148">
        <v>2.3650000000000002</v>
      </c>
      <c r="L191" s="144"/>
      <c r="M191" s="149"/>
      <c r="T191" s="150"/>
      <c r="AT191" s="146" t="s">
        <v>193</v>
      </c>
      <c r="AU191" s="146" t="s">
        <v>85</v>
      </c>
      <c r="AV191" s="12" t="s">
        <v>85</v>
      </c>
      <c r="AW191" s="12" t="s">
        <v>31</v>
      </c>
      <c r="AX191" s="12" t="s">
        <v>75</v>
      </c>
      <c r="AY191" s="146" t="s">
        <v>185</v>
      </c>
    </row>
    <row r="192" spans="2:65" s="13" customFormat="1">
      <c r="B192" s="151"/>
      <c r="D192" s="145" t="s">
        <v>193</v>
      </c>
      <c r="E192" s="152" t="s">
        <v>1</v>
      </c>
      <c r="F192" s="153" t="s">
        <v>217</v>
      </c>
      <c r="H192" s="154">
        <v>15.559999999999999</v>
      </c>
      <c r="L192" s="151"/>
      <c r="M192" s="155"/>
      <c r="T192" s="156"/>
      <c r="AT192" s="152" t="s">
        <v>193</v>
      </c>
      <c r="AU192" s="152" t="s">
        <v>85</v>
      </c>
      <c r="AV192" s="13" t="s">
        <v>191</v>
      </c>
      <c r="AW192" s="13" t="s">
        <v>31</v>
      </c>
      <c r="AX192" s="13" t="s">
        <v>83</v>
      </c>
      <c r="AY192" s="152" t="s">
        <v>185</v>
      </c>
    </row>
    <row r="193" spans="2:65" s="11" customFormat="1" ht="22.9" customHeight="1">
      <c r="B193" s="120"/>
      <c r="D193" s="121" t="s">
        <v>74</v>
      </c>
      <c r="E193" s="129" t="s">
        <v>207</v>
      </c>
      <c r="F193" s="129" t="s">
        <v>1072</v>
      </c>
      <c r="J193" s="130">
        <f>BK193</f>
        <v>0</v>
      </c>
      <c r="L193" s="120"/>
      <c r="M193" s="124"/>
      <c r="P193" s="125">
        <f>SUM(P194:P197)</f>
        <v>37.44</v>
      </c>
      <c r="R193" s="125">
        <f>SUM(R194:R197)</f>
        <v>49.139999999999993</v>
      </c>
      <c r="T193" s="126">
        <f>SUM(T194:T197)</f>
        <v>0</v>
      </c>
      <c r="AR193" s="121" t="s">
        <v>83</v>
      </c>
      <c r="AT193" s="127" t="s">
        <v>74</v>
      </c>
      <c r="AU193" s="127" t="s">
        <v>83</v>
      </c>
      <c r="AY193" s="121" t="s">
        <v>185</v>
      </c>
      <c r="BK193" s="128">
        <f>SUM(BK194:BK197)</f>
        <v>0</v>
      </c>
    </row>
    <row r="194" spans="2:65" s="1" customFormat="1" ht="37.9" customHeight="1">
      <c r="B194" s="131"/>
      <c r="C194" s="132" t="s">
        <v>307</v>
      </c>
      <c r="D194" s="132" t="s">
        <v>187</v>
      </c>
      <c r="E194" s="133" t="s">
        <v>2510</v>
      </c>
      <c r="F194" s="134" t="s">
        <v>2511</v>
      </c>
      <c r="G194" s="135" t="s">
        <v>259</v>
      </c>
      <c r="H194" s="136">
        <v>78</v>
      </c>
      <c r="I194" s="137"/>
      <c r="J194" s="137">
        <f>ROUND(I194*H194,2)</f>
        <v>0</v>
      </c>
      <c r="K194" s="134" t="s">
        <v>4029</v>
      </c>
      <c r="L194" s="185" t="s">
        <v>4032</v>
      </c>
      <c r="M194" s="138" t="s">
        <v>1</v>
      </c>
      <c r="N194" s="139" t="s">
        <v>40</v>
      </c>
      <c r="O194" s="140">
        <v>0.105</v>
      </c>
      <c r="P194" s="140">
        <f>O194*H194</f>
        <v>8.19</v>
      </c>
      <c r="Q194" s="140">
        <v>0.34499999999999997</v>
      </c>
      <c r="R194" s="140">
        <f>Q194*H194</f>
        <v>26.909999999999997</v>
      </c>
      <c r="S194" s="140">
        <v>0</v>
      </c>
      <c r="T194" s="141">
        <f>S194*H194</f>
        <v>0</v>
      </c>
      <c r="AR194" s="142" t="s">
        <v>191</v>
      </c>
      <c r="AT194" s="142" t="s">
        <v>187</v>
      </c>
      <c r="AU194" s="142" t="s">
        <v>85</v>
      </c>
      <c r="AY194" s="16" t="s">
        <v>185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83</v>
      </c>
      <c r="BK194" s="143">
        <f>ROUND(I194*H194,2)</f>
        <v>0</v>
      </c>
      <c r="BL194" s="16" t="s">
        <v>191</v>
      </c>
      <c r="BM194" s="142" t="s">
        <v>2512</v>
      </c>
    </row>
    <row r="195" spans="2:65" s="1" customFormat="1" ht="44.25" customHeight="1">
      <c r="B195" s="131"/>
      <c r="C195" s="132" t="s">
        <v>327</v>
      </c>
      <c r="D195" s="132" t="s">
        <v>187</v>
      </c>
      <c r="E195" s="133" t="s">
        <v>2513</v>
      </c>
      <c r="F195" s="134" t="s">
        <v>2514</v>
      </c>
      <c r="G195" s="135" t="s">
        <v>259</v>
      </c>
      <c r="H195" s="136">
        <v>78</v>
      </c>
      <c r="I195" s="137"/>
      <c r="J195" s="137">
        <f>ROUND(I195*H195,2)</f>
        <v>0</v>
      </c>
      <c r="K195" s="134" t="s">
        <v>4029</v>
      </c>
      <c r="L195" s="185" t="s">
        <v>4032</v>
      </c>
      <c r="M195" s="138" t="s">
        <v>1</v>
      </c>
      <c r="N195" s="139" t="s">
        <v>40</v>
      </c>
      <c r="O195" s="140">
        <v>0.21299999999999999</v>
      </c>
      <c r="P195" s="140">
        <f>O195*H195</f>
        <v>16.614000000000001</v>
      </c>
      <c r="Q195" s="140">
        <v>0.28499999999999998</v>
      </c>
      <c r="R195" s="140">
        <f>Q195*H195</f>
        <v>22.229999999999997</v>
      </c>
      <c r="S195" s="140">
        <v>0</v>
      </c>
      <c r="T195" s="141">
        <f>S195*H195</f>
        <v>0</v>
      </c>
      <c r="AR195" s="142" t="s">
        <v>191</v>
      </c>
      <c r="AT195" s="142" t="s">
        <v>187</v>
      </c>
      <c r="AU195" s="142" t="s">
        <v>85</v>
      </c>
      <c r="AY195" s="16" t="s">
        <v>185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83</v>
      </c>
      <c r="BK195" s="143">
        <f>ROUND(I195*H195,2)</f>
        <v>0</v>
      </c>
      <c r="BL195" s="16" t="s">
        <v>191</v>
      </c>
      <c r="BM195" s="142" t="s">
        <v>2515</v>
      </c>
    </row>
    <row r="196" spans="2:65" s="1" customFormat="1" ht="37.9" customHeight="1">
      <c r="B196" s="131"/>
      <c r="C196" s="132" t="s">
        <v>332</v>
      </c>
      <c r="D196" s="132" t="s">
        <v>187</v>
      </c>
      <c r="E196" s="133" t="s">
        <v>2516</v>
      </c>
      <c r="F196" s="134" t="s">
        <v>2517</v>
      </c>
      <c r="G196" s="135" t="s">
        <v>259</v>
      </c>
      <c r="H196" s="136">
        <v>78</v>
      </c>
      <c r="I196" s="137"/>
      <c r="J196" s="137">
        <f>ROUND(I196*H196,2)</f>
        <v>0</v>
      </c>
      <c r="K196" s="134" t="s">
        <v>4029</v>
      </c>
      <c r="L196" s="185" t="s">
        <v>4032</v>
      </c>
      <c r="M196" s="138" t="s">
        <v>1</v>
      </c>
      <c r="N196" s="139" t="s">
        <v>40</v>
      </c>
      <c r="O196" s="140">
        <v>9.0999999999999998E-2</v>
      </c>
      <c r="P196" s="140">
        <f>O196*H196</f>
        <v>7.0979999999999999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191</v>
      </c>
      <c r="AT196" s="142" t="s">
        <v>187</v>
      </c>
      <c r="AU196" s="142" t="s">
        <v>85</v>
      </c>
      <c r="AY196" s="16" t="s">
        <v>185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83</v>
      </c>
      <c r="BK196" s="143">
        <f>ROUND(I196*H196,2)</f>
        <v>0</v>
      </c>
      <c r="BL196" s="16" t="s">
        <v>191</v>
      </c>
      <c r="BM196" s="142" t="s">
        <v>2518</v>
      </c>
    </row>
    <row r="197" spans="2:65" s="1" customFormat="1" ht="44.25" customHeight="1">
      <c r="B197" s="131"/>
      <c r="C197" s="132" t="s">
        <v>336</v>
      </c>
      <c r="D197" s="132" t="s">
        <v>187</v>
      </c>
      <c r="E197" s="133" t="s">
        <v>2519</v>
      </c>
      <c r="F197" s="134" t="s">
        <v>2520</v>
      </c>
      <c r="G197" s="135" t="s">
        <v>259</v>
      </c>
      <c r="H197" s="136">
        <v>78</v>
      </c>
      <c r="I197" s="137"/>
      <c r="J197" s="137">
        <f>ROUND(I197*H197,2)</f>
        <v>0</v>
      </c>
      <c r="K197" s="134" t="s">
        <v>4029</v>
      </c>
      <c r="L197" s="185" t="s">
        <v>4032</v>
      </c>
      <c r="M197" s="138" t="s">
        <v>1</v>
      </c>
      <c r="N197" s="139" t="s">
        <v>40</v>
      </c>
      <c r="O197" s="140">
        <v>7.0999999999999994E-2</v>
      </c>
      <c r="P197" s="140">
        <f>O197*H197</f>
        <v>5.5379999999999994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191</v>
      </c>
      <c r="AT197" s="142" t="s">
        <v>187</v>
      </c>
      <c r="AU197" s="142" t="s">
        <v>85</v>
      </c>
      <c r="AY197" s="16" t="s">
        <v>185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83</v>
      </c>
      <c r="BK197" s="143">
        <f>ROUND(I197*H197,2)</f>
        <v>0</v>
      </c>
      <c r="BL197" s="16" t="s">
        <v>191</v>
      </c>
      <c r="BM197" s="142" t="s">
        <v>2521</v>
      </c>
    </row>
    <row r="198" spans="2:65" s="11" customFormat="1" ht="22.9" customHeight="1">
      <c r="B198" s="120"/>
      <c r="D198" s="121" t="s">
        <v>74</v>
      </c>
      <c r="E198" s="129" t="s">
        <v>224</v>
      </c>
      <c r="F198" s="129" t="s">
        <v>2522</v>
      </c>
      <c r="J198" s="130">
        <f>BK198</f>
        <v>0</v>
      </c>
      <c r="L198" s="120"/>
      <c r="M198" s="124"/>
      <c r="P198" s="125">
        <f>SUM(P199:P248)</f>
        <v>81.725499999999997</v>
      </c>
      <c r="R198" s="125">
        <f>SUM(R199:R248)</f>
        <v>6.5259216799999997</v>
      </c>
      <c r="T198" s="126">
        <f>SUM(T199:T248)</f>
        <v>4.2535999999999996</v>
      </c>
      <c r="AR198" s="121" t="s">
        <v>83</v>
      </c>
      <c r="AT198" s="127" t="s">
        <v>74</v>
      </c>
      <c r="AU198" s="127" t="s">
        <v>83</v>
      </c>
      <c r="AY198" s="121" t="s">
        <v>185</v>
      </c>
      <c r="BK198" s="128">
        <f>SUM(BK199:BK248)</f>
        <v>0</v>
      </c>
    </row>
    <row r="199" spans="2:65" s="1" customFormat="1" ht="24.2" customHeight="1">
      <c r="B199" s="131"/>
      <c r="C199" s="132" t="s">
        <v>340</v>
      </c>
      <c r="D199" s="132" t="s">
        <v>187</v>
      </c>
      <c r="E199" s="133" t="s">
        <v>2523</v>
      </c>
      <c r="F199" s="134" t="s">
        <v>2524</v>
      </c>
      <c r="G199" s="135" t="s">
        <v>245</v>
      </c>
      <c r="H199" s="136">
        <v>1</v>
      </c>
      <c r="I199" s="137"/>
      <c r="J199" s="137">
        <f t="shared" ref="J199:J216" si="10">ROUND(I199*H199,2)</f>
        <v>0</v>
      </c>
      <c r="K199" s="134" t="s">
        <v>4029</v>
      </c>
      <c r="L199" s="185" t="s">
        <v>4032</v>
      </c>
      <c r="M199" s="138" t="s">
        <v>1</v>
      </c>
      <c r="N199" s="139" t="s">
        <v>40</v>
      </c>
      <c r="O199" s="140">
        <v>9.2829999999999995</v>
      </c>
      <c r="P199" s="140">
        <f t="shared" ref="P199:P216" si="11">O199*H199</f>
        <v>9.2829999999999995</v>
      </c>
      <c r="Q199" s="140">
        <v>0</v>
      </c>
      <c r="R199" s="140">
        <f t="shared" ref="R199:R216" si="12">Q199*H199</f>
        <v>0</v>
      </c>
      <c r="S199" s="140">
        <v>0</v>
      </c>
      <c r="T199" s="141">
        <f t="shared" ref="T199:T216" si="13">S199*H199</f>
        <v>0</v>
      </c>
      <c r="AR199" s="142" t="s">
        <v>191</v>
      </c>
      <c r="AT199" s="142" t="s">
        <v>187</v>
      </c>
      <c r="AU199" s="142" t="s">
        <v>85</v>
      </c>
      <c r="AY199" s="16" t="s">
        <v>185</v>
      </c>
      <c r="BE199" s="143">
        <f t="shared" ref="BE199:BE216" si="14">IF(N199="základní",J199,0)</f>
        <v>0</v>
      </c>
      <c r="BF199" s="143">
        <f t="shared" ref="BF199:BF216" si="15">IF(N199="snížená",J199,0)</f>
        <v>0</v>
      </c>
      <c r="BG199" s="143">
        <f t="shared" ref="BG199:BG216" si="16">IF(N199="zákl. přenesená",J199,0)</f>
        <v>0</v>
      </c>
      <c r="BH199" s="143">
        <f t="shared" ref="BH199:BH216" si="17">IF(N199="sníž. přenesená",J199,0)</f>
        <v>0</v>
      </c>
      <c r="BI199" s="143">
        <f t="shared" ref="BI199:BI216" si="18">IF(N199="nulová",J199,0)</f>
        <v>0</v>
      </c>
      <c r="BJ199" s="16" t="s">
        <v>83</v>
      </c>
      <c r="BK199" s="143">
        <f t="shared" ref="BK199:BK216" si="19">ROUND(I199*H199,2)</f>
        <v>0</v>
      </c>
      <c r="BL199" s="16" t="s">
        <v>191</v>
      </c>
      <c r="BM199" s="142" t="s">
        <v>2525</v>
      </c>
    </row>
    <row r="200" spans="2:65" s="1" customFormat="1" ht="33" customHeight="1">
      <c r="B200" s="131"/>
      <c r="C200" s="132" t="s">
        <v>345</v>
      </c>
      <c r="D200" s="132" t="s">
        <v>187</v>
      </c>
      <c r="E200" s="133" t="s">
        <v>2526</v>
      </c>
      <c r="F200" s="134" t="s">
        <v>2527</v>
      </c>
      <c r="G200" s="135" t="s">
        <v>276</v>
      </c>
      <c r="H200" s="136">
        <v>4</v>
      </c>
      <c r="I200" s="137"/>
      <c r="J200" s="137">
        <f t="shared" si="10"/>
        <v>0</v>
      </c>
      <c r="K200" s="134" t="s">
        <v>4029</v>
      </c>
      <c r="L200" s="185" t="s">
        <v>4032</v>
      </c>
      <c r="M200" s="138" t="s">
        <v>1</v>
      </c>
      <c r="N200" s="139" t="s">
        <v>40</v>
      </c>
      <c r="O200" s="140">
        <v>0.113</v>
      </c>
      <c r="P200" s="140">
        <f t="shared" si="11"/>
        <v>0.45200000000000001</v>
      </c>
      <c r="Q200" s="140">
        <v>0</v>
      </c>
      <c r="R200" s="140">
        <f t="shared" si="12"/>
        <v>0</v>
      </c>
      <c r="S200" s="140">
        <v>4.3999999999999997E-2</v>
      </c>
      <c r="T200" s="141">
        <f t="shared" si="13"/>
        <v>0.17599999999999999</v>
      </c>
      <c r="AR200" s="142" t="s">
        <v>191</v>
      </c>
      <c r="AT200" s="142" t="s">
        <v>187</v>
      </c>
      <c r="AU200" s="142" t="s">
        <v>85</v>
      </c>
      <c r="AY200" s="16" t="s">
        <v>185</v>
      </c>
      <c r="BE200" s="143">
        <f t="shared" si="14"/>
        <v>0</v>
      </c>
      <c r="BF200" s="143">
        <f t="shared" si="15"/>
        <v>0</v>
      </c>
      <c r="BG200" s="143">
        <f t="shared" si="16"/>
        <v>0</v>
      </c>
      <c r="BH200" s="143">
        <f t="shared" si="17"/>
        <v>0</v>
      </c>
      <c r="BI200" s="143">
        <f t="shared" si="18"/>
        <v>0</v>
      </c>
      <c r="BJ200" s="16" t="s">
        <v>83</v>
      </c>
      <c r="BK200" s="143">
        <f t="shared" si="19"/>
        <v>0</v>
      </c>
      <c r="BL200" s="16" t="s">
        <v>191</v>
      </c>
      <c r="BM200" s="142" t="s">
        <v>2528</v>
      </c>
    </row>
    <row r="201" spans="2:65" s="1" customFormat="1" ht="37.9" customHeight="1">
      <c r="B201" s="131"/>
      <c r="C201" s="132" t="s">
        <v>349</v>
      </c>
      <c r="D201" s="132" t="s">
        <v>187</v>
      </c>
      <c r="E201" s="133" t="s">
        <v>2529</v>
      </c>
      <c r="F201" s="134" t="s">
        <v>2530</v>
      </c>
      <c r="G201" s="135" t="s">
        <v>245</v>
      </c>
      <c r="H201" s="136">
        <v>1</v>
      </c>
      <c r="I201" s="137"/>
      <c r="J201" s="137">
        <f t="shared" si="10"/>
        <v>0</v>
      </c>
      <c r="K201" s="134" t="s">
        <v>4029</v>
      </c>
      <c r="L201" s="185" t="s">
        <v>4032</v>
      </c>
      <c r="M201" s="138" t="s">
        <v>1</v>
      </c>
      <c r="N201" s="139" t="s">
        <v>40</v>
      </c>
      <c r="O201" s="140">
        <v>6.7000000000000004E-2</v>
      </c>
      <c r="P201" s="140">
        <f t="shared" si="11"/>
        <v>6.7000000000000004E-2</v>
      </c>
      <c r="Q201" s="140">
        <v>2.0000000000000002E-5</v>
      </c>
      <c r="R201" s="140">
        <f t="shared" si="12"/>
        <v>2.0000000000000002E-5</v>
      </c>
      <c r="S201" s="140">
        <v>0</v>
      </c>
      <c r="T201" s="141">
        <f t="shared" si="13"/>
        <v>0</v>
      </c>
      <c r="AR201" s="142" t="s">
        <v>191</v>
      </c>
      <c r="AT201" s="142" t="s">
        <v>187</v>
      </c>
      <c r="AU201" s="142" t="s">
        <v>85</v>
      </c>
      <c r="AY201" s="16" t="s">
        <v>185</v>
      </c>
      <c r="BE201" s="143">
        <f t="shared" si="14"/>
        <v>0</v>
      </c>
      <c r="BF201" s="143">
        <f t="shared" si="15"/>
        <v>0</v>
      </c>
      <c r="BG201" s="143">
        <f t="shared" si="16"/>
        <v>0</v>
      </c>
      <c r="BH201" s="143">
        <f t="shared" si="17"/>
        <v>0</v>
      </c>
      <c r="BI201" s="143">
        <f t="shared" si="18"/>
        <v>0</v>
      </c>
      <c r="BJ201" s="16" t="s">
        <v>83</v>
      </c>
      <c r="BK201" s="143">
        <f t="shared" si="19"/>
        <v>0</v>
      </c>
      <c r="BL201" s="16" t="s">
        <v>191</v>
      </c>
      <c r="BM201" s="142" t="s">
        <v>2531</v>
      </c>
    </row>
    <row r="202" spans="2:65" s="1" customFormat="1" ht="49.15" customHeight="1">
      <c r="B202" s="131"/>
      <c r="C202" s="132" t="s">
        <v>353</v>
      </c>
      <c r="D202" s="132" t="s">
        <v>187</v>
      </c>
      <c r="E202" s="133" t="s">
        <v>2532</v>
      </c>
      <c r="F202" s="134" t="s">
        <v>2533</v>
      </c>
      <c r="G202" s="135" t="s">
        <v>245</v>
      </c>
      <c r="H202" s="136">
        <v>1</v>
      </c>
      <c r="I202" s="137"/>
      <c r="J202" s="137">
        <f t="shared" si="10"/>
        <v>0</v>
      </c>
      <c r="K202" s="134" t="s">
        <v>4029</v>
      </c>
      <c r="L202" s="185" t="s">
        <v>4032</v>
      </c>
      <c r="M202" s="138" t="s">
        <v>1</v>
      </c>
      <c r="N202" s="139" t="s">
        <v>40</v>
      </c>
      <c r="O202" s="140">
        <v>1.5920000000000001</v>
      </c>
      <c r="P202" s="140">
        <f t="shared" si="11"/>
        <v>1.5920000000000001</v>
      </c>
      <c r="Q202" s="140">
        <v>0</v>
      </c>
      <c r="R202" s="140">
        <f t="shared" si="12"/>
        <v>0</v>
      </c>
      <c r="S202" s="140">
        <v>0</v>
      </c>
      <c r="T202" s="141">
        <f t="shared" si="13"/>
        <v>0</v>
      </c>
      <c r="AR202" s="142" t="s">
        <v>191</v>
      </c>
      <c r="AT202" s="142" t="s">
        <v>187</v>
      </c>
      <c r="AU202" s="142" t="s">
        <v>85</v>
      </c>
      <c r="AY202" s="16" t="s">
        <v>185</v>
      </c>
      <c r="BE202" s="143">
        <f t="shared" si="14"/>
        <v>0</v>
      </c>
      <c r="BF202" s="143">
        <f t="shared" si="15"/>
        <v>0</v>
      </c>
      <c r="BG202" s="143">
        <f t="shared" si="16"/>
        <v>0</v>
      </c>
      <c r="BH202" s="143">
        <f t="shared" si="17"/>
        <v>0</v>
      </c>
      <c r="BI202" s="143">
        <f t="shared" si="18"/>
        <v>0</v>
      </c>
      <c r="BJ202" s="16" t="s">
        <v>83</v>
      </c>
      <c r="BK202" s="143">
        <f t="shared" si="19"/>
        <v>0</v>
      </c>
      <c r="BL202" s="16" t="s">
        <v>191</v>
      </c>
      <c r="BM202" s="142" t="s">
        <v>2534</v>
      </c>
    </row>
    <row r="203" spans="2:65" s="1" customFormat="1" ht="24.2" customHeight="1">
      <c r="B203" s="131"/>
      <c r="C203" s="157" t="s">
        <v>357</v>
      </c>
      <c r="D203" s="157" t="s">
        <v>280</v>
      </c>
      <c r="E203" s="158" t="s">
        <v>2535</v>
      </c>
      <c r="F203" s="159" t="s">
        <v>2536</v>
      </c>
      <c r="G203" s="160" t="s">
        <v>245</v>
      </c>
      <c r="H203" s="161">
        <v>1</v>
      </c>
      <c r="I203" s="162"/>
      <c r="J203" s="162">
        <f t="shared" si="10"/>
        <v>0</v>
      </c>
      <c r="K203" s="159" t="s">
        <v>1</v>
      </c>
      <c r="L203" s="185" t="s">
        <v>4032</v>
      </c>
      <c r="M203" s="163" t="s">
        <v>1</v>
      </c>
      <c r="N203" s="164" t="s">
        <v>40</v>
      </c>
      <c r="O203" s="140">
        <v>0</v>
      </c>
      <c r="P203" s="140">
        <f t="shared" si="11"/>
        <v>0</v>
      </c>
      <c r="Q203" s="140">
        <v>6.0000000000000001E-3</v>
      </c>
      <c r="R203" s="140">
        <f t="shared" si="12"/>
        <v>6.0000000000000001E-3</v>
      </c>
      <c r="S203" s="140">
        <v>0</v>
      </c>
      <c r="T203" s="141">
        <f t="shared" si="13"/>
        <v>0</v>
      </c>
      <c r="AR203" s="142" t="s">
        <v>224</v>
      </c>
      <c r="AT203" s="142" t="s">
        <v>280</v>
      </c>
      <c r="AU203" s="142" t="s">
        <v>85</v>
      </c>
      <c r="AY203" s="16" t="s">
        <v>185</v>
      </c>
      <c r="BE203" s="143">
        <f t="shared" si="14"/>
        <v>0</v>
      </c>
      <c r="BF203" s="143">
        <f t="shared" si="15"/>
        <v>0</v>
      </c>
      <c r="BG203" s="143">
        <f t="shared" si="16"/>
        <v>0</v>
      </c>
      <c r="BH203" s="143">
        <f t="shared" si="17"/>
        <v>0</v>
      </c>
      <c r="BI203" s="143">
        <f t="shared" si="18"/>
        <v>0</v>
      </c>
      <c r="BJ203" s="16" t="s">
        <v>83</v>
      </c>
      <c r="BK203" s="143">
        <f t="shared" si="19"/>
        <v>0</v>
      </c>
      <c r="BL203" s="16" t="s">
        <v>191</v>
      </c>
      <c r="BM203" s="142" t="s">
        <v>2537</v>
      </c>
    </row>
    <row r="204" spans="2:65" s="1" customFormat="1" ht="44.25" customHeight="1">
      <c r="B204" s="131"/>
      <c r="C204" s="132" t="s">
        <v>361</v>
      </c>
      <c r="D204" s="132" t="s">
        <v>187</v>
      </c>
      <c r="E204" s="133" t="s">
        <v>2538</v>
      </c>
      <c r="F204" s="134" t="s">
        <v>2539</v>
      </c>
      <c r="G204" s="135" t="s">
        <v>245</v>
      </c>
      <c r="H204" s="136">
        <v>4</v>
      </c>
      <c r="I204" s="137"/>
      <c r="J204" s="137">
        <f t="shared" si="10"/>
        <v>0</v>
      </c>
      <c r="K204" s="134" t="s">
        <v>4029</v>
      </c>
      <c r="L204" s="185" t="s">
        <v>4032</v>
      </c>
      <c r="M204" s="138" t="s">
        <v>1</v>
      </c>
      <c r="N204" s="139" t="s">
        <v>40</v>
      </c>
      <c r="O204" s="140">
        <v>0.56499999999999995</v>
      </c>
      <c r="P204" s="140">
        <f t="shared" si="11"/>
        <v>2.2599999999999998</v>
      </c>
      <c r="Q204" s="140">
        <v>0</v>
      </c>
      <c r="R204" s="140">
        <f t="shared" si="12"/>
        <v>0</v>
      </c>
      <c r="S204" s="140">
        <v>0</v>
      </c>
      <c r="T204" s="141">
        <f t="shared" si="13"/>
        <v>0</v>
      </c>
      <c r="AR204" s="142" t="s">
        <v>191</v>
      </c>
      <c r="AT204" s="142" t="s">
        <v>187</v>
      </c>
      <c r="AU204" s="142" t="s">
        <v>85</v>
      </c>
      <c r="AY204" s="16" t="s">
        <v>185</v>
      </c>
      <c r="BE204" s="143">
        <f t="shared" si="14"/>
        <v>0</v>
      </c>
      <c r="BF204" s="143">
        <f t="shared" si="15"/>
        <v>0</v>
      </c>
      <c r="BG204" s="143">
        <f t="shared" si="16"/>
        <v>0</v>
      </c>
      <c r="BH204" s="143">
        <f t="shared" si="17"/>
        <v>0</v>
      </c>
      <c r="BI204" s="143">
        <f t="shared" si="18"/>
        <v>0</v>
      </c>
      <c r="BJ204" s="16" t="s">
        <v>83</v>
      </c>
      <c r="BK204" s="143">
        <f t="shared" si="19"/>
        <v>0</v>
      </c>
      <c r="BL204" s="16" t="s">
        <v>191</v>
      </c>
      <c r="BM204" s="142" t="s">
        <v>2540</v>
      </c>
    </row>
    <row r="205" spans="2:65" s="1" customFormat="1" ht="16.5" customHeight="1">
      <c r="B205" s="131"/>
      <c r="C205" s="157" t="s">
        <v>365</v>
      </c>
      <c r="D205" s="157" t="s">
        <v>280</v>
      </c>
      <c r="E205" s="158" t="s">
        <v>2541</v>
      </c>
      <c r="F205" s="159" t="s">
        <v>2542</v>
      </c>
      <c r="G205" s="160" t="s">
        <v>245</v>
      </c>
      <c r="H205" s="161">
        <v>2</v>
      </c>
      <c r="I205" s="162"/>
      <c r="J205" s="162">
        <f t="shared" si="10"/>
        <v>0</v>
      </c>
      <c r="K205" s="159" t="s">
        <v>4029</v>
      </c>
      <c r="L205" s="185" t="s">
        <v>4032</v>
      </c>
      <c r="M205" s="163" t="s">
        <v>1</v>
      </c>
      <c r="N205" s="164" t="s">
        <v>40</v>
      </c>
      <c r="O205" s="140">
        <v>0</v>
      </c>
      <c r="P205" s="140">
        <f t="shared" si="11"/>
        <v>0</v>
      </c>
      <c r="Q205" s="140">
        <v>2.2000000000000001E-4</v>
      </c>
      <c r="R205" s="140">
        <f t="shared" si="12"/>
        <v>4.4000000000000002E-4</v>
      </c>
      <c r="S205" s="140">
        <v>0</v>
      </c>
      <c r="T205" s="141">
        <f t="shared" si="13"/>
        <v>0</v>
      </c>
      <c r="AR205" s="142" t="s">
        <v>224</v>
      </c>
      <c r="AT205" s="142" t="s">
        <v>280</v>
      </c>
      <c r="AU205" s="142" t="s">
        <v>85</v>
      </c>
      <c r="AY205" s="16" t="s">
        <v>185</v>
      </c>
      <c r="BE205" s="143">
        <f t="shared" si="14"/>
        <v>0</v>
      </c>
      <c r="BF205" s="143">
        <f t="shared" si="15"/>
        <v>0</v>
      </c>
      <c r="BG205" s="143">
        <f t="shared" si="16"/>
        <v>0</v>
      </c>
      <c r="BH205" s="143">
        <f t="shared" si="17"/>
        <v>0</v>
      </c>
      <c r="BI205" s="143">
        <f t="shared" si="18"/>
        <v>0</v>
      </c>
      <c r="BJ205" s="16" t="s">
        <v>83</v>
      </c>
      <c r="BK205" s="143">
        <f t="shared" si="19"/>
        <v>0</v>
      </c>
      <c r="BL205" s="16" t="s">
        <v>191</v>
      </c>
      <c r="BM205" s="142" t="s">
        <v>2543</v>
      </c>
    </row>
    <row r="206" spans="2:65" s="1" customFormat="1" ht="24.2" customHeight="1">
      <c r="B206" s="131"/>
      <c r="C206" s="157" t="s">
        <v>369</v>
      </c>
      <c r="D206" s="157" t="s">
        <v>280</v>
      </c>
      <c r="E206" s="158" t="s">
        <v>2544</v>
      </c>
      <c r="F206" s="159" t="s">
        <v>2545</v>
      </c>
      <c r="G206" s="160" t="s">
        <v>245</v>
      </c>
      <c r="H206" s="161">
        <v>2</v>
      </c>
      <c r="I206" s="162"/>
      <c r="J206" s="162">
        <f t="shared" si="10"/>
        <v>0</v>
      </c>
      <c r="K206" s="159" t="s">
        <v>4029</v>
      </c>
      <c r="L206" s="185" t="s">
        <v>4032</v>
      </c>
      <c r="M206" s="163" t="s">
        <v>1</v>
      </c>
      <c r="N206" s="164" t="s">
        <v>40</v>
      </c>
      <c r="O206" s="140">
        <v>0</v>
      </c>
      <c r="P206" s="140">
        <f t="shared" si="11"/>
        <v>0</v>
      </c>
      <c r="Q206" s="140">
        <v>7.6999999999999996E-4</v>
      </c>
      <c r="R206" s="140">
        <f t="shared" si="12"/>
        <v>1.5399999999999999E-3</v>
      </c>
      <c r="S206" s="140">
        <v>0</v>
      </c>
      <c r="T206" s="141">
        <f t="shared" si="13"/>
        <v>0</v>
      </c>
      <c r="AR206" s="142" t="s">
        <v>224</v>
      </c>
      <c r="AT206" s="142" t="s">
        <v>280</v>
      </c>
      <c r="AU206" s="142" t="s">
        <v>85</v>
      </c>
      <c r="AY206" s="16" t="s">
        <v>185</v>
      </c>
      <c r="BE206" s="143">
        <f t="shared" si="14"/>
        <v>0</v>
      </c>
      <c r="BF206" s="143">
        <f t="shared" si="15"/>
        <v>0</v>
      </c>
      <c r="BG206" s="143">
        <f t="shared" si="16"/>
        <v>0</v>
      </c>
      <c r="BH206" s="143">
        <f t="shared" si="17"/>
        <v>0</v>
      </c>
      <c r="BI206" s="143">
        <f t="shared" si="18"/>
        <v>0</v>
      </c>
      <c r="BJ206" s="16" t="s">
        <v>83</v>
      </c>
      <c r="BK206" s="143">
        <f t="shared" si="19"/>
        <v>0</v>
      </c>
      <c r="BL206" s="16" t="s">
        <v>191</v>
      </c>
      <c r="BM206" s="142" t="s">
        <v>2546</v>
      </c>
    </row>
    <row r="207" spans="2:65" s="1" customFormat="1" ht="37.9" customHeight="1">
      <c r="B207" s="131"/>
      <c r="C207" s="132" t="s">
        <v>373</v>
      </c>
      <c r="D207" s="132" t="s">
        <v>187</v>
      </c>
      <c r="E207" s="133" t="s">
        <v>2547</v>
      </c>
      <c r="F207" s="134" t="s">
        <v>2548</v>
      </c>
      <c r="G207" s="135" t="s">
        <v>245</v>
      </c>
      <c r="H207" s="136">
        <v>3</v>
      </c>
      <c r="I207" s="137"/>
      <c r="J207" s="137">
        <f t="shared" si="10"/>
        <v>0</v>
      </c>
      <c r="K207" s="134" t="s">
        <v>4029</v>
      </c>
      <c r="L207" s="185" t="s">
        <v>4032</v>
      </c>
      <c r="M207" s="138" t="s">
        <v>1</v>
      </c>
      <c r="N207" s="139" t="s">
        <v>40</v>
      </c>
      <c r="O207" s="140">
        <v>0.56499999999999995</v>
      </c>
      <c r="P207" s="140">
        <f t="shared" si="11"/>
        <v>1.6949999999999998</v>
      </c>
      <c r="Q207" s="140">
        <v>0</v>
      </c>
      <c r="R207" s="140">
        <f t="shared" si="12"/>
        <v>0</v>
      </c>
      <c r="S207" s="140">
        <v>0</v>
      </c>
      <c r="T207" s="141">
        <f t="shared" si="13"/>
        <v>0</v>
      </c>
      <c r="AR207" s="142" t="s">
        <v>191</v>
      </c>
      <c r="AT207" s="142" t="s">
        <v>187</v>
      </c>
      <c r="AU207" s="142" t="s">
        <v>85</v>
      </c>
      <c r="AY207" s="16" t="s">
        <v>185</v>
      </c>
      <c r="BE207" s="143">
        <f t="shared" si="14"/>
        <v>0</v>
      </c>
      <c r="BF207" s="143">
        <f t="shared" si="15"/>
        <v>0</v>
      </c>
      <c r="BG207" s="143">
        <f t="shared" si="16"/>
        <v>0</v>
      </c>
      <c r="BH207" s="143">
        <f t="shared" si="17"/>
        <v>0</v>
      </c>
      <c r="BI207" s="143">
        <f t="shared" si="18"/>
        <v>0</v>
      </c>
      <c r="BJ207" s="16" t="s">
        <v>83</v>
      </c>
      <c r="BK207" s="143">
        <f t="shared" si="19"/>
        <v>0</v>
      </c>
      <c r="BL207" s="16" t="s">
        <v>191</v>
      </c>
      <c r="BM207" s="142" t="s">
        <v>2549</v>
      </c>
    </row>
    <row r="208" spans="2:65" s="1" customFormat="1" ht="16.5" customHeight="1">
      <c r="B208" s="131"/>
      <c r="C208" s="157" t="s">
        <v>377</v>
      </c>
      <c r="D208" s="157" t="s">
        <v>280</v>
      </c>
      <c r="E208" s="158" t="s">
        <v>2550</v>
      </c>
      <c r="F208" s="159" t="s">
        <v>2551</v>
      </c>
      <c r="G208" s="160" t="s">
        <v>245</v>
      </c>
      <c r="H208" s="161">
        <v>3</v>
      </c>
      <c r="I208" s="162"/>
      <c r="J208" s="162">
        <f t="shared" si="10"/>
        <v>0</v>
      </c>
      <c r="K208" s="159" t="s">
        <v>4029</v>
      </c>
      <c r="L208" s="185" t="s">
        <v>4032</v>
      </c>
      <c r="M208" s="163" t="s">
        <v>1</v>
      </c>
      <c r="N208" s="164" t="s">
        <v>40</v>
      </c>
      <c r="O208" s="140">
        <v>0</v>
      </c>
      <c r="P208" s="140">
        <f t="shared" si="11"/>
        <v>0</v>
      </c>
      <c r="Q208" s="140">
        <v>3.2000000000000003E-4</v>
      </c>
      <c r="R208" s="140">
        <f t="shared" si="12"/>
        <v>9.6000000000000013E-4</v>
      </c>
      <c r="S208" s="140">
        <v>0</v>
      </c>
      <c r="T208" s="141">
        <f t="shared" si="13"/>
        <v>0</v>
      </c>
      <c r="AR208" s="142" t="s">
        <v>224</v>
      </c>
      <c r="AT208" s="142" t="s">
        <v>280</v>
      </c>
      <c r="AU208" s="142" t="s">
        <v>85</v>
      </c>
      <c r="AY208" s="16" t="s">
        <v>185</v>
      </c>
      <c r="BE208" s="143">
        <f t="shared" si="14"/>
        <v>0</v>
      </c>
      <c r="BF208" s="143">
        <f t="shared" si="15"/>
        <v>0</v>
      </c>
      <c r="BG208" s="143">
        <f t="shared" si="16"/>
        <v>0</v>
      </c>
      <c r="BH208" s="143">
        <f t="shared" si="17"/>
        <v>0</v>
      </c>
      <c r="BI208" s="143">
        <f t="shared" si="18"/>
        <v>0</v>
      </c>
      <c r="BJ208" s="16" t="s">
        <v>83</v>
      </c>
      <c r="BK208" s="143">
        <f t="shared" si="19"/>
        <v>0</v>
      </c>
      <c r="BL208" s="16" t="s">
        <v>191</v>
      </c>
      <c r="BM208" s="142" t="s">
        <v>2552</v>
      </c>
    </row>
    <row r="209" spans="2:65" s="1" customFormat="1" ht="24.2" customHeight="1">
      <c r="B209" s="131"/>
      <c r="C209" s="132" t="s">
        <v>382</v>
      </c>
      <c r="D209" s="132" t="s">
        <v>187</v>
      </c>
      <c r="E209" s="133" t="s">
        <v>2553</v>
      </c>
      <c r="F209" s="134" t="s">
        <v>2554</v>
      </c>
      <c r="G209" s="135" t="s">
        <v>190</v>
      </c>
      <c r="H209" s="136">
        <v>0.2</v>
      </c>
      <c r="I209" s="137"/>
      <c r="J209" s="137">
        <f t="shared" si="10"/>
        <v>0</v>
      </c>
      <c r="K209" s="134" t="s">
        <v>4029</v>
      </c>
      <c r="L209" s="185" t="s">
        <v>4032</v>
      </c>
      <c r="M209" s="138" t="s">
        <v>1</v>
      </c>
      <c r="N209" s="139" t="s">
        <v>40</v>
      </c>
      <c r="O209" s="140">
        <v>4.2</v>
      </c>
      <c r="P209" s="140">
        <f t="shared" si="11"/>
        <v>0.84000000000000008</v>
      </c>
      <c r="Q209" s="140">
        <v>0</v>
      </c>
      <c r="R209" s="140">
        <f t="shared" si="12"/>
        <v>0</v>
      </c>
      <c r="S209" s="140">
        <v>0.32</v>
      </c>
      <c r="T209" s="141">
        <f t="shared" si="13"/>
        <v>6.4000000000000001E-2</v>
      </c>
      <c r="AR209" s="142" t="s">
        <v>191</v>
      </c>
      <c r="AT209" s="142" t="s">
        <v>187</v>
      </c>
      <c r="AU209" s="142" t="s">
        <v>85</v>
      </c>
      <c r="AY209" s="16" t="s">
        <v>185</v>
      </c>
      <c r="BE209" s="143">
        <f t="shared" si="14"/>
        <v>0</v>
      </c>
      <c r="BF209" s="143">
        <f t="shared" si="15"/>
        <v>0</v>
      </c>
      <c r="BG209" s="143">
        <f t="shared" si="16"/>
        <v>0</v>
      </c>
      <c r="BH209" s="143">
        <f t="shared" si="17"/>
        <v>0</v>
      </c>
      <c r="BI209" s="143">
        <f t="shared" si="18"/>
        <v>0</v>
      </c>
      <c r="BJ209" s="16" t="s">
        <v>83</v>
      </c>
      <c r="BK209" s="143">
        <f t="shared" si="19"/>
        <v>0</v>
      </c>
      <c r="BL209" s="16" t="s">
        <v>191</v>
      </c>
      <c r="BM209" s="142" t="s">
        <v>2555</v>
      </c>
    </row>
    <row r="210" spans="2:65" s="1" customFormat="1" ht="44.25" customHeight="1">
      <c r="B210" s="131"/>
      <c r="C210" s="132" t="s">
        <v>386</v>
      </c>
      <c r="D210" s="132" t="s">
        <v>187</v>
      </c>
      <c r="E210" s="133" t="s">
        <v>2556</v>
      </c>
      <c r="F210" s="134" t="s">
        <v>2557</v>
      </c>
      <c r="G210" s="135" t="s">
        <v>245</v>
      </c>
      <c r="H210" s="136">
        <v>1</v>
      </c>
      <c r="I210" s="137"/>
      <c r="J210" s="137">
        <f t="shared" si="10"/>
        <v>0</v>
      </c>
      <c r="K210" s="134" t="s">
        <v>4029</v>
      </c>
      <c r="L210" s="185" t="s">
        <v>4032</v>
      </c>
      <c r="M210" s="138" t="s">
        <v>1</v>
      </c>
      <c r="N210" s="139" t="s">
        <v>40</v>
      </c>
      <c r="O210" s="140">
        <v>3.51</v>
      </c>
      <c r="P210" s="140">
        <f t="shared" si="11"/>
        <v>3.51</v>
      </c>
      <c r="Q210" s="140">
        <v>0</v>
      </c>
      <c r="R210" s="140">
        <f t="shared" si="12"/>
        <v>0</v>
      </c>
      <c r="S210" s="140">
        <v>0</v>
      </c>
      <c r="T210" s="141">
        <f t="shared" si="13"/>
        <v>0</v>
      </c>
      <c r="AR210" s="142" t="s">
        <v>191</v>
      </c>
      <c r="AT210" s="142" t="s">
        <v>187</v>
      </c>
      <c r="AU210" s="142" t="s">
        <v>85</v>
      </c>
      <c r="AY210" s="16" t="s">
        <v>185</v>
      </c>
      <c r="BE210" s="143">
        <f t="shared" si="14"/>
        <v>0</v>
      </c>
      <c r="BF210" s="143">
        <f t="shared" si="15"/>
        <v>0</v>
      </c>
      <c r="BG210" s="143">
        <f t="shared" si="16"/>
        <v>0</v>
      </c>
      <c r="BH210" s="143">
        <f t="shared" si="17"/>
        <v>0</v>
      </c>
      <c r="BI210" s="143">
        <f t="shared" si="18"/>
        <v>0</v>
      </c>
      <c r="BJ210" s="16" t="s">
        <v>83</v>
      </c>
      <c r="BK210" s="143">
        <f t="shared" si="19"/>
        <v>0</v>
      </c>
      <c r="BL210" s="16" t="s">
        <v>191</v>
      </c>
      <c r="BM210" s="142" t="s">
        <v>2558</v>
      </c>
    </row>
    <row r="211" spans="2:65" s="1" customFormat="1" ht="24.2" customHeight="1">
      <c r="B211" s="131"/>
      <c r="C211" s="157" t="s">
        <v>391</v>
      </c>
      <c r="D211" s="157" t="s">
        <v>280</v>
      </c>
      <c r="E211" s="158" t="s">
        <v>2559</v>
      </c>
      <c r="F211" s="159" t="s">
        <v>2560</v>
      </c>
      <c r="G211" s="160" t="s">
        <v>245</v>
      </c>
      <c r="H211" s="161">
        <v>1</v>
      </c>
      <c r="I211" s="162"/>
      <c r="J211" s="162">
        <f t="shared" si="10"/>
        <v>0</v>
      </c>
      <c r="K211" s="159" t="s">
        <v>1</v>
      </c>
      <c r="L211" s="185" t="s">
        <v>4032</v>
      </c>
      <c r="M211" s="163" t="s">
        <v>1</v>
      </c>
      <c r="N211" s="164" t="s">
        <v>40</v>
      </c>
      <c r="O211" s="140">
        <v>0</v>
      </c>
      <c r="P211" s="140">
        <f t="shared" si="11"/>
        <v>0</v>
      </c>
      <c r="Q211" s="140">
        <v>2.7000000000000001E-3</v>
      </c>
      <c r="R211" s="140">
        <f t="shared" si="12"/>
        <v>2.7000000000000001E-3</v>
      </c>
      <c r="S211" s="140">
        <v>0</v>
      </c>
      <c r="T211" s="141">
        <f t="shared" si="13"/>
        <v>0</v>
      </c>
      <c r="AR211" s="142" t="s">
        <v>224</v>
      </c>
      <c r="AT211" s="142" t="s">
        <v>280</v>
      </c>
      <c r="AU211" s="142" t="s">
        <v>85</v>
      </c>
      <c r="AY211" s="16" t="s">
        <v>185</v>
      </c>
      <c r="BE211" s="143">
        <f t="shared" si="14"/>
        <v>0</v>
      </c>
      <c r="BF211" s="143">
        <f t="shared" si="15"/>
        <v>0</v>
      </c>
      <c r="BG211" s="143">
        <f t="shared" si="16"/>
        <v>0</v>
      </c>
      <c r="BH211" s="143">
        <f t="shared" si="17"/>
        <v>0</v>
      </c>
      <c r="BI211" s="143">
        <f t="shared" si="18"/>
        <v>0</v>
      </c>
      <c r="BJ211" s="16" t="s">
        <v>83</v>
      </c>
      <c r="BK211" s="143">
        <f t="shared" si="19"/>
        <v>0</v>
      </c>
      <c r="BL211" s="16" t="s">
        <v>191</v>
      </c>
      <c r="BM211" s="142" t="s">
        <v>2561</v>
      </c>
    </row>
    <row r="212" spans="2:65" s="1" customFormat="1" ht="44.25" customHeight="1">
      <c r="B212" s="131"/>
      <c r="C212" s="132" t="s">
        <v>396</v>
      </c>
      <c r="D212" s="132" t="s">
        <v>187</v>
      </c>
      <c r="E212" s="133" t="s">
        <v>2562</v>
      </c>
      <c r="F212" s="134" t="s">
        <v>2563</v>
      </c>
      <c r="G212" s="135" t="s">
        <v>245</v>
      </c>
      <c r="H212" s="136">
        <v>1</v>
      </c>
      <c r="I212" s="137"/>
      <c r="J212" s="137">
        <f t="shared" si="10"/>
        <v>0</v>
      </c>
      <c r="K212" s="134" t="s">
        <v>4029</v>
      </c>
      <c r="L212" s="185" t="s">
        <v>4032</v>
      </c>
      <c r="M212" s="138" t="s">
        <v>1</v>
      </c>
      <c r="N212" s="139" t="s">
        <v>40</v>
      </c>
      <c r="O212" s="140">
        <v>1.278</v>
      </c>
      <c r="P212" s="140">
        <f t="shared" si="11"/>
        <v>1.278</v>
      </c>
      <c r="Q212" s="140">
        <v>7.2000000000000005E-4</v>
      </c>
      <c r="R212" s="140">
        <f t="shared" si="12"/>
        <v>7.2000000000000005E-4</v>
      </c>
      <c r="S212" s="140">
        <v>0</v>
      </c>
      <c r="T212" s="141">
        <f t="shared" si="13"/>
        <v>0</v>
      </c>
      <c r="AR212" s="142" t="s">
        <v>191</v>
      </c>
      <c r="AT212" s="142" t="s">
        <v>187</v>
      </c>
      <c r="AU212" s="142" t="s">
        <v>85</v>
      </c>
      <c r="AY212" s="16" t="s">
        <v>185</v>
      </c>
      <c r="BE212" s="143">
        <f t="shared" si="14"/>
        <v>0</v>
      </c>
      <c r="BF212" s="143">
        <f t="shared" si="15"/>
        <v>0</v>
      </c>
      <c r="BG212" s="143">
        <f t="shared" si="16"/>
        <v>0</v>
      </c>
      <c r="BH212" s="143">
        <f t="shared" si="17"/>
        <v>0</v>
      </c>
      <c r="BI212" s="143">
        <f t="shared" si="18"/>
        <v>0</v>
      </c>
      <c r="BJ212" s="16" t="s">
        <v>83</v>
      </c>
      <c r="BK212" s="143">
        <f t="shared" si="19"/>
        <v>0</v>
      </c>
      <c r="BL212" s="16" t="s">
        <v>191</v>
      </c>
      <c r="BM212" s="142" t="s">
        <v>2564</v>
      </c>
    </row>
    <row r="213" spans="2:65" s="1" customFormat="1" ht="24.2" customHeight="1">
      <c r="B213" s="131"/>
      <c r="C213" s="157" t="s">
        <v>403</v>
      </c>
      <c r="D213" s="157" t="s">
        <v>280</v>
      </c>
      <c r="E213" s="158" t="s">
        <v>2565</v>
      </c>
      <c r="F213" s="159" t="s">
        <v>2566</v>
      </c>
      <c r="G213" s="160" t="s">
        <v>245</v>
      </c>
      <c r="H213" s="161">
        <v>1</v>
      </c>
      <c r="I213" s="162"/>
      <c r="J213" s="162">
        <f t="shared" si="10"/>
        <v>0</v>
      </c>
      <c r="K213" s="159" t="s">
        <v>1</v>
      </c>
      <c r="L213" s="185" t="s">
        <v>4032</v>
      </c>
      <c r="M213" s="163" t="s">
        <v>1</v>
      </c>
      <c r="N213" s="164" t="s">
        <v>40</v>
      </c>
      <c r="O213" s="140">
        <v>0</v>
      </c>
      <c r="P213" s="140">
        <f t="shared" si="11"/>
        <v>0</v>
      </c>
      <c r="Q213" s="140">
        <v>6.4999999999999997E-3</v>
      </c>
      <c r="R213" s="140">
        <f t="shared" si="12"/>
        <v>6.4999999999999997E-3</v>
      </c>
      <c r="S213" s="140">
        <v>0</v>
      </c>
      <c r="T213" s="141">
        <f t="shared" si="13"/>
        <v>0</v>
      </c>
      <c r="AR213" s="142" t="s">
        <v>224</v>
      </c>
      <c r="AT213" s="142" t="s">
        <v>280</v>
      </c>
      <c r="AU213" s="142" t="s">
        <v>85</v>
      </c>
      <c r="AY213" s="16" t="s">
        <v>185</v>
      </c>
      <c r="BE213" s="143">
        <f t="shared" si="14"/>
        <v>0</v>
      </c>
      <c r="BF213" s="143">
        <f t="shared" si="15"/>
        <v>0</v>
      </c>
      <c r="BG213" s="143">
        <f t="shared" si="16"/>
        <v>0</v>
      </c>
      <c r="BH213" s="143">
        <f t="shared" si="17"/>
        <v>0</v>
      </c>
      <c r="BI213" s="143">
        <f t="shared" si="18"/>
        <v>0</v>
      </c>
      <c r="BJ213" s="16" t="s">
        <v>83</v>
      </c>
      <c r="BK213" s="143">
        <f t="shared" si="19"/>
        <v>0</v>
      </c>
      <c r="BL213" s="16" t="s">
        <v>191</v>
      </c>
      <c r="BM213" s="142" t="s">
        <v>2567</v>
      </c>
    </row>
    <row r="214" spans="2:65" s="1" customFormat="1" ht="24.2" customHeight="1">
      <c r="B214" s="131"/>
      <c r="C214" s="157" t="s">
        <v>407</v>
      </c>
      <c r="D214" s="157" t="s">
        <v>280</v>
      </c>
      <c r="E214" s="158" t="s">
        <v>2568</v>
      </c>
      <c r="F214" s="159" t="s">
        <v>2569</v>
      </c>
      <c r="G214" s="160" t="s">
        <v>245</v>
      </c>
      <c r="H214" s="161">
        <v>1</v>
      </c>
      <c r="I214" s="162"/>
      <c r="J214" s="162">
        <f t="shared" si="10"/>
        <v>0</v>
      </c>
      <c r="K214" s="159" t="s">
        <v>1</v>
      </c>
      <c r="L214" s="185" t="s">
        <v>4032</v>
      </c>
      <c r="M214" s="163" t="s">
        <v>1</v>
      </c>
      <c r="N214" s="164" t="s">
        <v>40</v>
      </c>
      <c r="O214" s="140">
        <v>0</v>
      </c>
      <c r="P214" s="140">
        <f t="shared" si="11"/>
        <v>0</v>
      </c>
      <c r="Q214" s="140">
        <v>0</v>
      </c>
      <c r="R214" s="140">
        <f t="shared" si="12"/>
        <v>0</v>
      </c>
      <c r="S214" s="140">
        <v>0</v>
      </c>
      <c r="T214" s="141">
        <f t="shared" si="13"/>
        <v>0</v>
      </c>
      <c r="AR214" s="142" t="s">
        <v>224</v>
      </c>
      <c r="AT214" s="142" t="s">
        <v>280</v>
      </c>
      <c r="AU214" s="142" t="s">
        <v>85</v>
      </c>
      <c r="AY214" s="16" t="s">
        <v>185</v>
      </c>
      <c r="BE214" s="143">
        <f t="shared" si="14"/>
        <v>0</v>
      </c>
      <c r="BF214" s="143">
        <f t="shared" si="15"/>
        <v>0</v>
      </c>
      <c r="BG214" s="143">
        <f t="shared" si="16"/>
        <v>0</v>
      </c>
      <c r="BH214" s="143">
        <f t="shared" si="17"/>
        <v>0</v>
      </c>
      <c r="BI214" s="143">
        <f t="shared" si="18"/>
        <v>0</v>
      </c>
      <c r="BJ214" s="16" t="s">
        <v>83</v>
      </c>
      <c r="BK214" s="143">
        <f t="shared" si="19"/>
        <v>0</v>
      </c>
      <c r="BL214" s="16" t="s">
        <v>191</v>
      </c>
      <c r="BM214" s="142" t="s">
        <v>2570</v>
      </c>
    </row>
    <row r="215" spans="2:65" s="1" customFormat="1" ht="24.2" customHeight="1">
      <c r="B215" s="131"/>
      <c r="C215" s="157" t="s">
        <v>415</v>
      </c>
      <c r="D215" s="157" t="s">
        <v>280</v>
      </c>
      <c r="E215" s="158" t="s">
        <v>2571</v>
      </c>
      <c r="F215" s="159" t="s">
        <v>2572</v>
      </c>
      <c r="G215" s="160" t="s">
        <v>245</v>
      </c>
      <c r="H215" s="161">
        <v>1</v>
      </c>
      <c r="I215" s="162"/>
      <c r="J215" s="162">
        <f t="shared" si="10"/>
        <v>0</v>
      </c>
      <c r="K215" s="159" t="s">
        <v>1</v>
      </c>
      <c r="L215" s="185" t="s">
        <v>4032</v>
      </c>
      <c r="M215" s="163" t="s">
        <v>1</v>
      </c>
      <c r="N215" s="164" t="s">
        <v>40</v>
      </c>
      <c r="O215" s="140">
        <v>0</v>
      </c>
      <c r="P215" s="140">
        <f t="shared" si="11"/>
        <v>0</v>
      </c>
      <c r="Q215" s="140">
        <v>3.0000000000000001E-3</v>
      </c>
      <c r="R215" s="140">
        <f t="shared" si="12"/>
        <v>3.0000000000000001E-3</v>
      </c>
      <c r="S215" s="140">
        <v>0</v>
      </c>
      <c r="T215" s="141">
        <f t="shared" si="13"/>
        <v>0</v>
      </c>
      <c r="AR215" s="142" t="s">
        <v>224</v>
      </c>
      <c r="AT215" s="142" t="s">
        <v>280</v>
      </c>
      <c r="AU215" s="142" t="s">
        <v>85</v>
      </c>
      <c r="AY215" s="16" t="s">
        <v>185</v>
      </c>
      <c r="BE215" s="143">
        <f t="shared" si="14"/>
        <v>0</v>
      </c>
      <c r="BF215" s="143">
        <f t="shared" si="15"/>
        <v>0</v>
      </c>
      <c r="BG215" s="143">
        <f t="shared" si="16"/>
        <v>0</v>
      </c>
      <c r="BH215" s="143">
        <f t="shared" si="17"/>
        <v>0</v>
      </c>
      <c r="BI215" s="143">
        <f t="shared" si="18"/>
        <v>0</v>
      </c>
      <c r="BJ215" s="16" t="s">
        <v>83</v>
      </c>
      <c r="BK215" s="143">
        <f t="shared" si="19"/>
        <v>0</v>
      </c>
      <c r="BL215" s="16" t="s">
        <v>191</v>
      </c>
      <c r="BM215" s="142" t="s">
        <v>2573</v>
      </c>
    </row>
    <row r="216" spans="2:65" s="1" customFormat="1" ht="37.9" customHeight="1">
      <c r="B216" s="131"/>
      <c r="C216" s="132" t="s">
        <v>422</v>
      </c>
      <c r="D216" s="132" t="s">
        <v>187</v>
      </c>
      <c r="E216" s="133" t="s">
        <v>2574</v>
      </c>
      <c r="F216" s="134" t="s">
        <v>2575</v>
      </c>
      <c r="G216" s="135" t="s">
        <v>276</v>
      </c>
      <c r="H216" s="136">
        <v>48.5</v>
      </c>
      <c r="I216" s="137"/>
      <c r="J216" s="137">
        <f t="shared" si="10"/>
        <v>0</v>
      </c>
      <c r="K216" s="134" t="s">
        <v>4029</v>
      </c>
      <c r="L216" s="185" t="s">
        <v>4032</v>
      </c>
      <c r="M216" s="138" t="s">
        <v>1</v>
      </c>
      <c r="N216" s="139" t="s">
        <v>40</v>
      </c>
      <c r="O216" s="140">
        <v>0.23300000000000001</v>
      </c>
      <c r="P216" s="140">
        <f t="shared" si="11"/>
        <v>11.300500000000001</v>
      </c>
      <c r="Q216" s="140">
        <v>0</v>
      </c>
      <c r="R216" s="140">
        <f t="shared" si="12"/>
        <v>0</v>
      </c>
      <c r="S216" s="140">
        <v>0</v>
      </c>
      <c r="T216" s="141">
        <f t="shared" si="13"/>
        <v>0</v>
      </c>
      <c r="AR216" s="142" t="s">
        <v>191</v>
      </c>
      <c r="AT216" s="142" t="s">
        <v>187</v>
      </c>
      <c r="AU216" s="142" t="s">
        <v>85</v>
      </c>
      <c r="AY216" s="16" t="s">
        <v>185</v>
      </c>
      <c r="BE216" s="143">
        <f t="shared" si="14"/>
        <v>0</v>
      </c>
      <c r="BF216" s="143">
        <f t="shared" si="15"/>
        <v>0</v>
      </c>
      <c r="BG216" s="143">
        <f t="shared" si="16"/>
        <v>0</v>
      </c>
      <c r="BH216" s="143">
        <f t="shared" si="17"/>
        <v>0</v>
      </c>
      <c r="BI216" s="143">
        <f t="shared" si="18"/>
        <v>0</v>
      </c>
      <c r="BJ216" s="16" t="s">
        <v>83</v>
      </c>
      <c r="BK216" s="143">
        <f t="shared" si="19"/>
        <v>0</v>
      </c>
      <c r="BL216" s="16" t="s">
        <v>191</v>
      </c>
      <c r="BM216" s="142" t="s">
        <v>2576</v>
      </c>
    </row>
    <row r="217" spans="2:65" s="12" customFormat="1">
      <c r="B217" s="144"/>
      <c r="D217" s="145" t="s">
        <v>193</v>
      </c>
      <c r="E217" s="146" t="s">
        <v>1</v>
      </c>
      <c r="F217" s="147" t="s">
        <v>2577</v>
      </c>
      <c r="H217" s="148">
        <v>48.5</v>
      </c>
      <c r="L217" s="144"/>
      <c r="M217" s="149"/>
      <c r="T217" s="150"/>
      <c r="AT217" s="146" t="s">
        <v>193</v>
      </c>
      <c r="AU217" s="146" t="s">
        <v>85</v>
      </c>
      <c r="AV217" s="12" t="s">
        <v>85</v>
      </c>
      <c r="AW217" s="12" t="s">
        <v>31</v>
      </c>
      <c r="AX217" s="12" t="s">
        <v>83</v>
      </c>
      <c r="AY217" s="146" t="s">
        <v>185</v>
      </c>
    </row>
    <row r="218" spans="2:65" s="1" customFormat="1" ht="24.2" customHeight="1">
      <c r="B218" s="131"/>
      <c r="C218" s="157" t="s">
        <v>430</v>
      </c>
      <c r="D218" s="157" t="s">
        <v>280</v>
      </c>
      <c r="E218" s="158" t="s">
        <v>2578</v>
      </c>
      <c r="F218" s="159" t="s">
        <v>2579</v>
      </c>
      <c r="G218" s="160" t="s">
        <v>276</v>
      </c>
      <c r="H218" s="161">
        <v>49.228000000000002</v>
      </c>
      <c r="I218" s="162"/>
      <c r="J218" s="162">
        <f>ROUND(I218*H218,2)</f>
        <v>0</v>
      </c>
      <c r="K218" s="159" t="s">
        <v>4029</v>
      </c>
      <c r="L218" s="185" t="s">
        <v>4032</v>
      </c>
      <c r="M218" s="163" t="s">
        <v>1</v>
      </c>
      <c r="N218" s="164" t="s">
        <v>40</v>
      </c>
      <c r="O218" s="140">
        <v>0</v>
      </c>
      <c r="P218" s="140">
        <f>O218*H218</f>
        <v>0</v>
      </c>
      <c r="Q218" s="140">
        <v>1.06E-3</v>
      </c>
      <c r="R218" s="140">
        <f>Q218*H218</f>
        <v>5.2181680000000001E-2</v>
      </c>
      <c r="S218" s="140">
        <v>0</v>
      </c>
      <c r="T218" s="141">
        <f>S218*H218</f>
        <v>0</v>
      </c>
      <c r="AR218" s="142" t="s">
        <v>224</v>
      </c>
      <c r="AT218" s="142" t="s">
        <v>280</v>
      </c>
      <c r="AU218" s="142" t="s">
        <v>85</v>
      </c>
      <c r="AY218" s="16" t="s">
        <v>185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6" t="s">
        <v>83</v>
      </c>
      <c r="BK218" s="143">
        <f>ROUND(I218*H218,2)</f>
        <v>0</v>
      </c>
      <c r="BL218" s="16" t="s">
        <v>191</v>
      </c>
      <c r="BM218" s="142" t="s">
        <v>2580</v>
      </c>
    </row>
    <row r="219" spans="2:65" s="12" customFormat="1">
      <c r="B219" s="144"/>
      <c r="D219" s="145" t="s">
        <v>193</v>
      </c>
      <c r="E219" s="146" t="s">
        <v>1</v>
      </c>
      <c r="F219" s="147" t="s">
        <v>2581</v>
      </c>
      <c r="H219" s="148">
        <v>49.228000000000002</v>
      </c>
      <c r="L219" s="144"/>
      <c r="M219" s="149"/>
      <c r="T219" s="150"/>
      <c r="AT219" s="146" t="s">
        <v>193</v>
      </c>
      <c r="AU219" s="146" t="s">
        <v>85</v>
      </c>
      <c r="AV219" s="12" t="s">
        <v>85</v>
      </c>
      <c r="AW219" s="12" t="s">
        <v>31</v>
      </c>
      <c r="AX219" s="12" t="s">
        <v>83</v>
      </c>
      <c r="AY219" s="146" t="s">
        <v>185</v>
      </c>
    </row>
    <row r="220" spans="2:65" s="1" customFormat="1" ht="37.9" customHeight="1">
      <c r="B220" s="131"/>
      <c r="C220" s="132" t="s">
        <v>434</v>
      </c>
      <c r="D220" s="132" t="s">
        <v>187</v>
      </c>
      <c r="E220" s="133" t="s">
        <v>2582</v>
      </c>
      <c r="F220" s="134" t="s">
        <v>2583</v>
      </c>
      <c r="G220" s="135" t="s">
        <v>245</v>
      </c>
      <c r="H220" s="136">
        <v>1</v>
      </c>
      <c r="I220" s="137"/>
      <c r="J220" s="137">
        <f t="shared" ref="J220:J238" si="20">ROUND(I220*H220,2)</f>
        <v>0</v>
      </c>
      <c r="K220" s="134" t="s">
        <v>4029</v>
      </c>
      <c r="L220" s="185" t="s">
        <v>4032</v>
      </c>
      <c r="M220" s="138" t="s">
        <v>1</v>
      </c>
      <c r="N220" s="139" t="s">
        <v>40</v>
      </c>
      <c r="O220" s="140">
        <v>0.67100000000000004</v>
      </c>
      <c r="P220" s="140">
        <f t="shared" ref="P220:P238" si="21">O220*H220</f>
        <v>0.67100000000000004</v>
      </c>
      <c r="Q220" s="140">
        <v>0</v>
      </c>
      <c r="R220" s="140">
        <f t="shared" ref="R220:R238" si="22">Q220*H220</f>
        <v>0</v>
      </c>
      <c r="S220" s="140">
        <v>0</v>
      </c>
      <c r="T220" s="141">
        <f t="shared" ref="T220:T238" si="23">S220*H220</f>
        <v>0</v>
      </c>
      <c r="AR220" s="142" t="s">
        <v>191</v>
      </c>
      <c r="AT220" s="142" t="s">
        <v>187</v>
      </c>
      <c r="AU220" s="142" t="s">
        <v>85</v>
      </c>
      <c r="AY220" s="16" t="s">
        <v>185</v>
      </c>
      <c r="BE220" s="143">
        <f t="shared" ref="BE220:BE238" si="24">IF(N220="základní",J220,0)</f>
        <v>0</v>
      </c>
      <c r="BF220" s="143">
        <f t="shared" ref="BF220:BF238" si="25">IF(N220="snížená",J220,0)</f>
        <v>0</v>
      </c>
      <c r="BG220" s="143">
        <f t="shared" ref="BG220:BG238" si="26">IF(N220="zákl. přenesená",J220,0)</f>
        <v>0</v>
      </c>
      <c r="BH220" s="143">
        <f t="shared" ref="BH220:BH238" si="27">IF(N220="sníž. přenesená",J220,0)</f>
        <v>0</v>
      </c>
      <c r="BI220" s="143">
        <f t="shared" ref="BI220:BI238" si="28">IF(N220="nulová",J220,0)</f>
        <v>0</v>
      </c>
      <c r="BJ220" s="16" t="s">
        <v>83</v>
      </c>
      <c r="BK220" s="143">
        <f t="shared" ref="BK220:BK238" si="29">ROUND(I220*H220,2)</f>
        <v>0</v>
      </c>
      <c r="BL220" s="16" t="s">
        <v>191</v>
      </c>
      <c r="BM220" s="142" t="s">
        <v>2584</v>
      </c>
    </row>
    <row r="221" spans="2:65" s="1" customFormat="1" ht="24.2" customHeight="1">
      <c r="B221" s="131"/>
      <c r="C221" s="157" t="s">
        <v>438</v>
      </c>
      <c r="D221" s="157" t="s">
        <v>280</v>
      </c>
      <c r="E221" s="158" t="s">
        <v>2585</v>
      </c>
      <c r="F221" s="159" t="s">
        <v>2586</v>
      </c>
      <c r="G221" s="160" t="s">
        <v>245</v>
      </c>
      <c r="H221" s="161">
        <v>1</v>
      </c>
      <c r="I221" s="162"/>
      <c r="J221" s="162">
        <f t="shared" si="20"/>
        <v>0</v>
      </c>
      <c r="K221" s="159" t="s">
        <v>4029</v>
      </c>
      <c r="L221" s="185" t="s">
        <v>4032</v>
      </c>
      <c r="M221" s="163" t="s">
        <v>1</v>
      </c>
      <c r="N221" s="164" t="s">
        <v>40</v>
      </c>
      <c r="O221" s="140">
        <v>0</v>
      </c>
      <c r="P221" s="140">
        <f t="shared" si="21"/>
        <v>0</v>
      </c>
      <c r="Q221" s="140">
        <v>4.8999999999999998E-4</v>
      </c>
      <c r="R221" s="140">
        <f t="shared" si="22"/>
        <v>4.8999999999999998E-4</v>
      </c>
      <c r="S221" s="140">
        <v>0</v>
      </c>
      <c r="T221" s="141">
        <f t="shared" si="23"/>
        <v>0</v>
      </c>
      <c r="AR221" s="142" t="s">
        <v>224</v>
      </c>
      <c r="AT221" s="142" t="s">
        <v>280</v>
      </c>
      <c r="AU221" s="142" t="s">
        <v>85</v>
      </c>
      <c r="AY221" s="16" t="s">
        <v>185</v>
      </c>
      <c r="BE221" s="143">
        <f t="shared" si="24"/>
        <v>0</v>
      </c>
      <c r="BF221" s="143">
        <f t="shared" si="25"/>
        <v>0</v>
      </c>
      <c r="BG221" s="143">
        <f t="shared" si="26"/>
        <v>0</v>
      </c>
      <c r="BH221" s="143">
        <f t="shared" si="27"/>
        <v>0</v>
      </c>
      <c r="BI221" s="143">
        <f t="shared" si="28"/>
        <v>0</v>
      </c>
      <c r="BJ221" s="16" t="s">
        <v>83</v>
      </c>
      <c r="BK221" s="143">
        <f t="shared" si="29"/>
        <v>0</v>
      </c>
      <c r="BL221" s="16" t="s">
        <v>191</v>
      </c>
      <c r="BM221" s="142" t="s">
        <v>2587</v>
      </c>
    </row>
    <row r="222" spans="2:65" s="1" customFormat="1" ht="24.2" customHeight="1">
      <c r="B222" s="131"/>
      <c r="C222" s="132" t="s">
        <v>442</v>
      </c>
      <c r="D222" s="132" t="s">
        <v>187</v>
      </c>
      <c r="E222" s="133" t="s">
        <v>2588</v>
      </c>
      <c r="F222" s="134" t="s">
        <v>2589</v>
      </c>
      <c r="G222" s="135" t="s">
        <v>245</v>
      </c>
      <c r="H222" s="136">
        <v>2</v>
      </c>
      <c r="I222" s="137"/>
      <c r="J222" s="137">
        <f t="shared" si="20"/>
        <v>0</v>
      </c>
      <c r="K222" s="134" t="s">
        <v>4029</v>
      </c>
      <c r="L222" s="185" t="s">
        <v>4032</v>
      </c>
      <c r="M222" s="138" t="s">
        <v>1</v>
      </c>
      <c r="N222" s="139" t="s">
        <v>40</v>
      </c>
      <c r="O222" s="140">
        <v>1.492</v>
      </c>
      <c r="P222" s="140">
        <f t="shared" si="21"/>
        <v>2.984</v>
      </c>
      <c r="Q222" s="140">
        <v>0.21734000000000001</v>
      </c>
      <c r="R222" s="140">
        <f t="shared" si="22"/>
        <v>0.43468000000000001</v>
      </c>
      <c r="S222" s="140">
        <v>0</v>
      </c>
      <c r="T222" s="141">
        <f t="shared" si="23"/>
        <v>0</v>
      </c>
      <c r="AR222" s="142" t="s">
        <v>191</v>
      </c>
      <c r="AT222" s="142" t="s">
        <v>187</v>
      </c>
      <c r="AU222" s="142" t="s">
        <v>85</v>
      </c>
      <c r="AY222" s="16" t="s">
        <v>185</v>
      </c>
      <c r="BE222" s="143">
        <f t="shared" si="24"/>
        <v>0</v>
      </c>
      <c r="BF222" s="143">
        <f t="shared" si="25"/>
        <v>0</v>
      </c>
      <c r="BG222" s="143">
        <f t="shared" si="26"/>
        <v>0</v>
      </c>
      <c r="BH222" s="143">
        <f t="shared" si="27"/>
        <v>0</v>
      </c>
      <c r="BI222" s="143">
        <f t="shared" si="28"/>
        <v>0</v>
      </c>
      <c r="BJ222" s="16" t="s">
        <v>83</v>
      </c>
      <c r="BK222" s="143">
        <f t="shared" si="29"/>
        <v>0</v>
      </c>
      <c r="BL222" s="16" t="s">
        <v>191</v>
      </c>
      <c r="BM222" s="142" t="s">
        <v>2590</v>
      </c>
    </row>
    <row r="223" spans="2:65" s="1" customFormat="1" ht="21.75" customHeight="1">
      <c r="B223" s="131"/>
      <c r="C223" s="157" t="s">
        <v>446</v>
      </c>
      <c r="D223" s="157" t="s">
        <v>280</v>
      </c>
      <c r="E223" s="158" t="s">
        <v>2591</v>
      </c>
      <c r="F223" s="159" t="s">
        <v>2592</v>
      </c>
      <c r="G223" s="160" t="s">
        <v>245</v>
      </c>
      <c r="H223" s="161">
        <v>2</v>
      </c>
      <c r="I223" s="162"/>
      <c r="J223" s="162">
        <f t="shared" si="20"/>
        <v>0</v>
      </c>
      <c r="K223" s="159" t="s">
        <v>4029</v>
      </c>
      <c r="L223" s="185" t="s">
        <v>4032</v>
      </c>
      <c r="M223" s="163" t="s">
        <v>1</v>
      </c>
      <c r="N223" s="164" t="s">
        <v>40</v>
      </c>
      <c r="O223" s="140">
        <v>0</v>
      </c>
      <c r="P223" s="140">
        <f t="shared" si="21"/>
        <v>0</v>
      </c>
      <c r="Q223" s="140">
        <v>0.08</v>
      </c>
      <c r="R223" s="140">
        <f t="shared" si="22"/>
        <v>0.16</v>
      </c>
      <c r="S223" s="140">
        <v>0</v>
      </c>
      <c r="T223" s="141">
        <f t="shared" si="23"/>
        <v>0</v>
      </c>
      <c r="AR223" s="142" t="s">
        <v>224</v>
      </c>
      <c r="AT223" s="142" t="s">
        <v>280</v>
      </c>
      <c r="AU223" s="142" t="s">
        <v>85</v>
      </c>
      <c r="AY223" s="16" t="s">
        <v>185</v>
      </c>
      <c r="BE223" s="143">
        <f t="shared" si="24"/>
        <v>0</v>
      </c>
      <c r="BF223" s="143">
        <f t="shared" si="25"/>
        <v>0</v>
      </c>
      <c r="BG223" s="143">
        <f t="shared" si="26"/>
        <v>0</v>
      </c>
      <c r="BH223" s="143">
        <f t="shared" si="27"/>
        <v>0</v>
      </c>
      <c r="BI223" s="143">
        <f t="shared" si="28"/>
        <v>0</v>
      </c>
      <c r="BJ223" s="16" t="s">
        <v>83</v>
      </c>
      <c r="BK223" s="143">
        <f t="shared" si="29"/>
        <v>0</v>
      </c>
      <c r="BL223" s="16" t="s">
        <v>191</v>
      </c>
      <c r="BM223" s="142" t="s">
        <v>2593</v>
      </c>
    </row>
    <row r="224" spans="2:65" s="1" customFormat="1" ht="16.5" customHeight="1">
      <c r="B224" s="131"/>
      <c r="C224" s="132" t="s">
        <v>452</v>
      </c>
      <c r="D224" s="132" t="s">
        <v>187</v>
      </c>
      <c r="E224" s="133" t="s">
        <v>2594</v>
      </c>
      <c r="F224" s="134" t="s">
        <v>2595</v>
      </c>
      <c r="G224" s="135" t="s">
        <v>276</v>
      </c>
      <c r="H224" s="136">
        <v>47</v>
      </c>
      <c r="I224" s="137"/>
      <c r="J224" s="137">
        <f t="shared" si="20"/>
        <v>0</v>
      </c>
      <c r="K224" s="134" t="s">
        <v>4029</v>
      </c>
      <c r="L224" s="185" t="s">
        <v>4032</v>
      </c>
      <c r="M224" s="138" t="s">
        <v>1</v>
      </c>
      <c r="N224" s="139" t="s">
        <v>40</v>
      </c>
      <c r="O224" s="140">
        <v>5.3999999999999999E-2</v>
      </c>
      <c r="P224" s="140">
        <f t="shared" si="21"/>
        <v>2.5379999999999998</v>
      </c>
      <c r="Q224" s="140">
        <v>1.9000000000000001E-4</v>
      </c>
      <c r="R224" s="140">
        <f t="shared" si="22"/>
        <v>8.9300000000000004E-3</v>
      </c>
      <c r="S224" s="140">
        <v>0</v>
      </c>
      <c r="T224" s="141">
        <f t="shared" si="23"/>
        <v>0</v>
      </c>
      <c r="AR224" s="142" t="s">
        <v>191</v>
      </c>
      <c r="AT224" s="142" t="s">
        <v>187</v>
      </c>
      <c r="AU224" s="142" t="s">
        <v>85</v>
      </c>
      <c r="AY224" s="16" t="s">
        <v>185</v>
      </c>
      <c r="BE224" s="143">
        <f t="shared" si="24"/>
        <v>0</v>
      </c>
      <c r="BF224" s="143">
        <f t="shared" si="25"/>
        <v>0</v>
      </c>
      <c r="BG224" s="143">
        <f t="shared" si="26"/>
        <v>0</v>
      </c>
      <c r="BH224" s="143">
        <f t="shared" si="27"/>
        <v>0</v>
      </c>
      <c r="BI224" s="143">
        <f t="shared" si="28"/>
        <v>0</v>
      </c>
      <c r="BJ224" s="16" t="s">
        <v>83</v>
      </c>
      <c r="BK224" s="143">
        <f t="shared" si="29"/>
        <v>0</v>
      </c>
      <c r="BL224" s="16" t="s">
        <v>191</v>
      </c>
      <c r="BM224" s="142" t="s">
        <v>2596</v>
      </c>
    </row>
    <row r="225" spans="2:65" s="1" customFormat="1" ht="33" customHeight="1">
      <c r="B225" s="131"/>
      <c r="C225" s="132" t="s">
        <v>460</v>
      </c>
      <c r="D225" s="132" t="s">
        <v>187</v>
      </c>
      <c r="E225" s="133" t="s">
        <v>2597</v>
      </c>
      <c r="F225" s="134" t="s">
        <v>2598</v>
      </c>
      <c r="G225" s="135" t="s">
        <v>190</v>
      </c>
      <c r="H225" s="136">
        <v>5</v>
      </c>
      <c r="I225" s="137"/>
      <c r="J225" s="137">
        <f t="shared" si="20"/>
        <v>0</v>
      </c>
      <c r="K225" s="134" t="s">
        <v>4029</v>
      </c>
      <c r="L225" s="185" t="s">
        <v>4032</v>
      </c>
      <c r="M225" s="138" t="s">
        <v>1</v>
      </c>
      <c r="N225" s="139" t="s">
        <v>40</v>
      </c>
      <c r="O225" s="140">
        <v>0.90500000000000003</v>
      </c>
      <c r="P225" s="140">
        <f t="shared" si="21"/>
        <v>4.5250000000000004</v>
      </c>
      <c r="Q225" s="140">
        <v>0</v>
      </c>
      <c r="R225" s="140">
        <f t="shared" si="22"/>
        <v>0</v>
      </c>
      <c r="S225" s="140">
        <v>0.33</v>
      </c>
      <c r="T225" s="141">
        <f t="shared" si="23"/>
        <v>1.6500000000000001</v>
      </c>
      <c r="AR225" s="142" t="s">
        <v>191</v>
      </c>
      <c r="AT225" s="142" t="s">
        <v>187</v>
      </c>
      <c r="AU225" s="142" t="s">
        <v>85</v>
      </c>
      <c r="AY225" s="16" t="s">
        <v>185</v>
      </c>
      <c r="BE225" s="143">
        <f t="shared" si="24"/>
        <v>0</v>
      </c>
      <c r="BF225" s="143">
        <f t="shared" si="25"/>
        <v>0</v>
      </c>
      <c r="BG225" s="143">
        <f t="shared" si="26"/>
        <v>0</v>
      </c>
      <c r="BH225" s="143">
        <f t="shared" si="27"/>
        <v>0</v>
      </c>
      <c r="BI225" s="143">
        <f t="shared" si="28"/>
        <v>0</v>
      </c>
      <c r="BJ225" s="16" t="s">
        <v>83</v>
      </c>
      <c r="BK225" s="143">
        <f t="shared" si="29"/>
        <v>0</v>
      </c>
      <c r="BL225" s="16" t="s">
        <v>191</v>
      </c>
      <c r="BM225" s="142" t="s">
        <v>2599</v>
      </c>
    </row>
    <row r="226" spans="2:65" s="1" customFormat="1" ht="33" customHeight="1">
      <c r="B226" s="131"/>
      <c r="C226" s="132" t="s">
        <v>464</v>
      </c>
      <c r="D226" s="132" t="s">
        <v>187</v>
      </c>
      <c r="E226" s="133" t="s">
        <v>2600</v>
      </c>
      <c r="F226" s="134" t="s">
        <v>2601</v>
      </c>
      <c r="G226" s="135" t="s">
        <v>190</v>
      </c>
      <c r="H226" s="136">
        <v>1</v>
      </c>
      <c r="I226" s="137"/>
      <c r="J226" s="137">
        <f t="shared" si="20"/>
        <v>0</v>
      </c>
      <c r="K226" s="134" t="s">
        <v>4029</v>
      </c>
      <c r="L226" s="185" t="s">
        <v>4032</v>
      </c>
      <c r="M226" s="138" t="s">
        <v>1</v>
      </c>
      <c r="N226" s="139" t="s">
        <v>40</v>
      </c>
      <c r="O226" s="140">
        <v>10.757999999999999</v>
      </c>
      <c r="P226" s="140">
        <f t="shared" si="21"/>
        <v>10.757999999999999</v>
      </c>
      <c r="Q226" s="140">
        <v>0</v>
      </c>
      <c r="R226" s="140">
        <f t="shared" si="22"/>
        <v>0</v>
      </c>
      <c r="S226" s="140">
        <v>1.92</v>
      </c>
      <c r="T226" s="141">
        <f t="shared" si="23"/>
        <v>1.92</v>
      </c>
      <c r="AR226" s="142" t="s">
        <v>191</v>
      </c>
      <c r="AT226" s="142" t="s">
        <v>187</v>
      </c>
      <c r="AU226" s="142" t="s">
        <v>85</v>
      </c>
      <c r="AY226" s="16" t="s">
        <v>185</v>
      </c>
      <c r="BE226" s="143">
        <f t="shared" si="24"/>
        <v>0</v>
      </c>
      <c r="BF226" s="143">
        <f t="shared" si="25"/>
        <v>0</v>
      </c>
      <c r="BG226" s="143">
        <f t="shared" si="26"/>
        <v>0</v>
      </c>
      <c r="BH226" s="143">
        <f t="shared" si="27"/>
        <v>0</v>
      </c>
      <c r="BI226" s="143">
        <f t="shared" si="28"/>
        <v>0</v>
      </c>
      <c r="BJ226" s="16" t="s">
        <v>83</v>
      </c>
      <c r="BK226" s="143">
        <f t="shared" si="29"/>
        <v>0</v>
      </c>
      <c r="BL226" s="16" t="s">
        <v>191</v>
      </c>
      <c r="BM226" s="142" t="s">
        <v>2602</v>
      </c>
    </row>
    <row r="227" spans="2:65" s="1" customFormat="1" ht="37.9" customHeight="1">
      <c r="B227" s="131"/>
      <c r="C227" s="132" t="s">
        <v>469</v>
      </c>
      <c r="D227" s="132" t="s">
        <v>187</v>
      </c>
      <c r="E227" s="133" t="s">
        <v>2603</v>
      </c>
      <c r="F227" s="134" t="s">
        <v>2604</v>
      </c>
      <c r="G227" s="135" t="s">
        <v>245</v>
      </c>
      <c r="H227" s="136">
        <v>1</v>
      </c>
      <c r="I227" s="137"/>
      <c r="J227" s="137">
        <f t="shared" si="20"/>
        <v>0</v>
      </c>
      <c r="K227" s="134" t="s">
        <v>4029</v>
      </c>
      <c r="L227" s="185" t="s">
        <v>4032</v>
      </c>
      <c r="M227" s="138" t="s">
        <v>1</v>
      </c>
      <c r="N227" s="139" t="s">
        <v>40</v>
      </c>
      <c r="O227" s="140">
        <v>1.518</v>
      </c>
      <c r="P227" s="140">
        <f t="shared" si="21"/>
        <v>1.518</v>
      </c>
      <c r="Q227" s="140">
        <v>0</v>
      </c>
      <c r="R227" s="140">
        <f t="shared" si="22"/>
        <v>0</v>
      </c>
      <c r="S227" s="140">
        <v>2.3599999999999999E-2</v>
      </c>
      <c r="T227" s="141">
        <f t="shared" si="23"/>
        <v>2.3599999999999999E-2</v>
      </c>
      <c r="AR227" s="142" t="s">
        <v>191</v>
      </c>
      <c r="AT227" s="142" t="s">
        <v>187</v>
      </c>
      <c r="AU227" s="142" t="s">
        <v>85</v>
      </c>
      <c r="AY227" s="16" t="s">
        <v>185</v>
      </c>
      <c r="BE227" s="143">
        <f t="shared" si="24"/>
        <v>0</v>
      </c>
      <c r="BF227" s="143">
        <f t="shared" si="25"/>
        <v>0</v>
      </c>
      <c r="BG227" s="143">
        <f t="shared" si="26"/>
        <v>0</v>
      </c>
      <c r="BH227" s="143">
        <f t="shared" si="27"/>
        <v>0</v>
      </c>
      <c r="BI227" s="143">
        <f t="shared" si="28"/>
        <v>0</v>
      </c>
      <c r="BJ227" s="16" t="s">
        <v>83</v>
      </c>
      <c r="BK227" s="143">
        <f t="shared" si="29"/>
        <v>0</v>
      </c>
      <c r="BL227" s="16" t="s">
        <v>191</v>
      </c>
      <c r="BM227" s="142" t="s">
        <v>2605</v>
      </c>
    </row>
    <row r="228" spans="2:65" s="1" customFormat="1" ht="24.2" customHeight="1">
      <c r="B228" s="131"/>
      <c r="C228" s="132" t="s">
        <v>474</v>
      </c>
      <c r="D228" s="132" t="s">
        <v>187</v>
      </c>
      <c r="E228" s="133" t="s">
        <v>2606</v>
      </c>
      <c r="F228" s="134" t="s">
        <v>2607</v>
      </c>
      <c r="G228" s="135" t="s">
        <v>276</v>
      </c>
      <c r="H228" s="136">
        <v>48.5</v>
      </c>
      <c r="I228" s="137"/>
      <c r="J228" s="137">
        <f t="shared" si="20"/>
        <v>0</v>
      </c>
      <c r="K228" s="134" t="s">
        <v>4029</v>
      </c>
      <c r="L228" s="185" t="s">
        <v>4032</v>
      </c>
      <c r="M228" s="138" t="s">
        <v>1</v>
      </c>
      <c r="N228" s="139" t="s">
        <v>40</v>
      </c>
      <c r="O228" s="140">
        <v>6.2E-2</v>
      </c>
      <c r="P228" s="140">
        <f t="shared" si="21"/>
        <v>3.0070000000000001</v>
      </c>
      <c r="Q228" s="140">
        <v>0</v>
      </c>
      <c r="R228" s="140">
        <f t="shared" si="22"/>
        <v>0</v>
      </c>
      <c r="S228" s="140">
        <v>0</v>
      </c>
      <c r="T228" s="141">
        <f t="shared" si="23"/>
        <v>0</v>
      </c>
      <c r="AR228" s="142" t="s">
        <v>191</v>
      </c>
      <c r="AT228" s="142" t="s">
        <v>187</v>
      </c>
      <c r="AU228" s="142" t="s">
        <v>85</v>
      </c>
      <c r="AY228" s="16" t="s">
        <v>185</v>
      </c>
      <c r="BE228" s="143">
        <f t="shared" si="24"/>
        <v>0</v>
      </c>
      <c r="BF228" s="143">
        <f t="shared" si="25"/>
        <v>0</v>
      </c>
      <c r="BG228" s="143">
        <f t="shared" si="26"/>
        <v>0</v>
      </c>
      <c r="BH228" s="143">
        <f t="shared" si="27"/>
        <v>0</v>
      </c>
      <c r="BI228" s="143">
        <f t="shared" si="28"/>
        <v>0</v>
      </c>
      <c r="BJ228" s="16" t="s">
        <v>83</v>
      </c>
      <c r="BK228" s="143">
        <f t="shared" si="29"/>
        <v>0</v>
      </c>
      <c r="BL228" s="16" t="s">
        <v>191</v>
      </c>
      <c r="BM228" s="142" t="s">
        <v>2608</v>
      </c>
    </row>
    <row r="229" spans="2:65" s="1" customFormat="1" ht="16.5" customHeight="1">
      <c r="B229" s="131"/>
      <c r="C229" s="132" t="s">
        <v>479</v>
      </c>
      <c r="D229" s="132" t="s">
        <v>187</v>
      </c>
      <c r="E229" s="133" t="s">
        <v>2609</v>
      </c>
      <c r="F229" s="134" t="s">
        <v>2610</v>
      </c>
      <c r="G229" s="135" t="s">
        <v>276</v>
      </c>
      <c r="H229" s="136">
        <v>48.5</v>
      </c>
      <c r="I229" s="137"/>
      <c r="J229" s="137">
        <f t="shared" si="20"/>
        <v>0</v>
      </c>
      <c r="K229" s="134" t="s">
        <v>4029</v>
      </c>
      <c r="L229" s="185" t="s">
        <v>4032</v>
      </c>
      <c r="M229" s="138" t="s">
        <v>1</v>
      </c>
      <c r="N229" s="139" t="s">
        <v>40</v>
      </c>
      <c r="O229" s="140">
        <v>4.3999999999999997E-2</v>
      </c>
      <c r="P229" s="140">
        <f t="shared" si="21"/>
        <v>2.1339999999999999</v>
      </c>
      <c r="Q229" s="140">
        <v>0</v>
      </c>
      <c r="R229" s="140">
        <f t="shared" si="22"/>
        <v>0</v>
      </c>
      <c r="S229" s="140">
        <v>0</v>
      </c>
      <c r="T229" s="141">
        <f t="shared" si="23"/>
        <v>0</v>
      </c>
      <c r="AR229" s="142" t="s">
        <v>191</v>
      </c>
      <c r="AT229" s="142" t="s">
        <v>187</v>
      </c>
      <c r="AU229" s="142" t="s">
        <v>85</v>
      </c>
      <c r="AY229" s="16" t="s">
        <v>185</v>
      </c>
      <c r="BE229" s="143">
        <f t="shared" si="24"/>
        <v>0</v>
      </c>
      <c r="BF229" s="143">
        <f t="shared" si="25"/>
        <v>0</v>
      </c>
      <c r="BG229" s="143">
        <f t="shared" si="26"/>
        <v>0</v>
      </c>
      <c r="BH229" s="143">
        <f t="shared" si="27"/>
        <v>0</v>
      </c>
      <c r="BI229" s="143">
        <f t="shared" si="28"/>
        <v>0</v>
      </c>
      <c r="BJ229" s="16" t="s">
        <v>83</v>
      </c>
      <c r="BK229" s="143">
        <f t="shared" si="29"/>
        <v>0</v>
      </c>
      <c r="BL229" s="16" t="s">
        <v>191</v>
      </c>
      <c r="BM229" s="142" t="s">
        <v>2611</v>
      </c>
    </row>
    <row r="230" spans="2:65" s="1" customFormat="1" ht="24.2" customHeight="1">
      <c r="B230" s="131"/>
      <c r="C230" s="132" t="s">
        <v>484</v>
      </c>
      <c r="D230" s="132" t="s">
        <v>187</v>
      </c>
      <c r="E230" s="133" t="s">
        <v>2612</v>
      </c>
      <c r="F230" s="134" t="s">
        <v>2613</v>
      </c>
      <c r="G230" s="135" t="s">
        <v>245</v>
      </c>
      <c r="H230" s="136">
        <v>1</v>
      </c>
      <c r="I230" s="137"/>
      <c r="J230" s="137">
        <f t="shared" si="20"/>
        <v>0</v>
      </c>
      <c r="K230" s="134" t="s">
        <v>4029</v>
      </c>
      <c r="L230" s="185" t="s">
        <v>4032</v>
      </c>
      <c r="M230" s="138" t="s">
        <v>1</v>
      </c>
      <c r="N230" s="139" t="s">
        <v>40</v>
      </c>
      <c r="O230" s="140">
        <v>10.3</v>
      </c>
      <c r="P230" s="140">
        <f t="shared" si="21"/>
        <v>10.3</v>
      </c>
      <c r="Q230" s="140">
        <v>0.45937</v>
      </c>
      <c r="R230" s="140">
        <f t="shared" si="22"/>
        <v>0.45937</v>
      </c>
      <c r="S230" s="140">
        <v>0</v>
      </c>
      <c r="T230" s="141">
        <f t="shared" si="23"/>
        <v>0</v>
      </c>
      <c r="AR230" s="142" t="s">
        <v>191</v>
      </c>
      <c r="AT230" s="142" t="s">
        <v>187</v>
      </c>
      <c r="AU230" s="142" t="s">
        <v>85</v>
      </c>
      <c r="AY230" s="16" t="s">
        <v>185</v>
      </c>
      <c r="BE230" s="143">
        <f t="shared" si="24"/>
        <v>0</v>
      </c>
      <c r="BF230" s="143">
        <f t="shared" si="25"/>
        <v>0</v>
      </c>
      <c r="BG230" s="143">
        <f t="shared" si="26"/>
        <v>0</v>
      </c>
      <c r="BH230" s="143">
        <f t="shared" si="27"/>
        <v>0</v>
      </c>
      <c r="BI230" s="143">
        <f t="shared" si="28"/>
        <v>0</v>
      </c>
      <c r="BJ230" s="16" t="s">
        <v>83</v>
      </c>
      <c r="BK230" s="143">
        <f t="shared" si="29"/>
        <v>0</v>
      </c>
      <c r="BL230" s="16" t="s">
        <v>191</v>
      </c>
      <c r="BM230" s="142" t="s">
        <v>2614</v>
      </c>
    </row>
    <row r="231" spans="2:65" s="1" customFormat="1" ht="44.25" customHeight="1">
      <c r="B231" s="131"/>
      <c r="C231" s="132" t="s">
        <v>489</v>
      </c>
      <c r="D231" s="132" t="s">
        <v>187</v>
      </c>
      <c r="E231" s="133" t="s">
        <v>2615</v>
      </c>
      <c r="F231" s="134" t="s">
        <v>2616</v>
      </c>
      <c r="G231" s="135" t="s">
        <v>245</v>
      </c>
      <c r="H231" s="136">
        <v>1</v>
      </c>
      <c r="I231" s="137"/>
      <c r="J231" s="137">
        <f t="shared" si="20"/>
        <v>0</v>
      </c>
      <c r="K231" s="134" t="s">
        <v>4029</v>
      </c>
      <c r="L231" s="185" t="s">
        <v>4032</v>
      </c>
      <c r="M231" s="138" t="s">
        <v>1</v>
      </c>
      <c r="N231" s="139" t="s">
        <v>40</v>
      </c>
      <c r="O231" s="140">
        <v>0.5</v>
      </c>
      <c r="P231" s="140">
        <f t="shared" si="21"/>
        <v>0.5</v>
      </c>
      <c r="Q231" s="140">
        <v>5.4460000000000001E-2</v>
      </c>
      <c r="R231" s="140">
        <f t="shared" si="22"/>
        <v>5.4460000000000001E-2</v>
      </c>
      <c r="S231" s="140">
        <v>0</v>
      </c>
      <c r="T231" s="141">
        <f t="shared" si="23"/>
        <v>0</v>
      </c>
      <c r="AR231" s="142" t="s">
        <v>191</v>
      </c>
      <c r="AT231" s="142" t="s">
        <v>187</v>
      </c>
      <c r="AU231" s="142" t="s">
        <v>85</v>
      </c>
      <c r="AY231" s="16" t="s">
        <v>185</v>
      </c>
      <c r="BE231" s="143">
        <f t="shared" si="24"/>
        <v>0</v>
      </c>
      <c r="BF231" s="143">
        <f t="shared" si="25"/>
        <v>0</v>
      </c>
      <c r="BG231" s="143">
        <f t="shared" si="26"/>
        <v>0</v>
      </c>
      <c r="BH231" s="143">
        <f t="shared" si="27"/>
        <v>0</v>
      </c>
      <c r="BI231" s="143">
        <f t="shared" si="28"/>
        <v>0</v>
      </c>
      <c r="BJ231" s="16" t="s">
        <v>83</v>
      </c>
      <c r="BK231" s="143">
        <f t="shared" si="29"/>
        <v>0</v>
      </c>
      <c r="BL231" s="16" t="s">
        <v>191</v>
      </c>
      <c r="BM231" s="142" t="s">
        <v>2617</v>
      </c>
    </row>
    <row r="232" spans="2:65" s="1" customFormat="1" ht="44.25" customHeight="1">
      <c r="B232" s="131"/>
      <c r="C232" s="132" t="s">
        <v>495</v>
      </c>
      <c r="D232" s="132" t="s">
        <v>187</v>
      </c>
      <c r="E232" s="133" t="s">
        <v>2618</v>
      </c>
      <c r="F232" s="134" t="s">
        <v>2619</v>
      </c>
      <c r="G232" s="135" t="s">
        <v>245</v>
      </c>
      <c r="H232" s="136">
        <v>2</v>
      </c>
      <c r="I232" s="137"/>
      <c r="J232" s="137">
        <f t="shared" si="20"/>
        <v>0</v>
      </c>
      <c r="K232" s="134" t="s">
        <v>4029</v>
      </c>
      <c r="L232" s="185" t="s">
        <v>4032</v>
      </c>
      <c r="M232" s="138" t="s">
        <v>1</v>
      </c>
      <c r="N232" s="139" t="s">
        <v>40</v>
      </c>
      <c r="O232" s="140">
        <v>0.58299999999999996</v>
      </c>
      <c r="P232" s="140">
        <f t="shared" si="21"/>
        <v>1.1659999999999999</v>
      </c>
      <c r="Q232" s="140">
        <v>8.3299999999999999E-2</v>
      </c>
      <c r="R232" s="140">
        <f t="shared" si="22"/>
        <v>0.1666</v>
      </c>
      <c r="S232" s="140">
        <v>0</v>
      </c>
      <c r="T232" s="141">
        <f t="shared" si="23"/>
        <v>0</v>
      </c>
      <c r="AR232" s="142" t="s">
        <v>191</v>
      </c>
      <c r="AT232" s="142" t="s">
        <v>187</v>
      </c>
      <c r="AU232" s="142" t="s">
        <v>85</v>
      </c>
      <c r="AY232" s="16" t="s">
        <v>185</v>
      </c>
      <c r="BE232" s="143">
        <f t="shared" si="24"/>
        <v>0</v>
      </c>
      <c r="BF232" s="143">
        <f t="shared" si="25"/>
        <v>0</v>
      </c>
      <c r="BG232" s="143">
        <f t="shared" si="26"/>
        <v>0</v>
      </c>
      <c r="BH232" s="143">
        <f t="shared" si="27"/>
        <v>0</v>
      </c>
      <c r="BI232" s="143">
        <f t="shared" si="28"/>
        <v>0</v>
      </c>
      <c r="BJ232" s="16" t="s">
        <v>83</v>
      </c>
      <c r="BK232" s="143">
        <f t="shared" si="29"/>
        <v>0</v>
      </c>
      <c r="BL232" s="16" t="s">
        <v>191</v>
      </c>
      <c r="BM232" s="142" t="s">
        <v>2620</v>
      </c>
    </row>
    <row r="233" spans="2:65" s="1" customFormat="1" ht="37.9" customHeight="1">
      <c r="B233" s="131"/>
      <c r="C233" s="132" t="s">
        <v>500</v>
      </c>
      <c r="D233" s="132" t="s">
        <v>187</v>
      </c>
      <c r="E233" s="133" t="s">
        <v>2621</v>
      </c>
      <c r="F233" s="134" t="s">
        <v>2622</v>
      </c>
      <c r="G233" s="135" t="s">
        <v>245</v>
      </c>
      <c r="H233" s="136">
        <v>3</v>
      </c>
      <c r="I233" s="137"/>
      <c r="J233" s="137">
        <f t="shared" si="20"/>
        <v>0</v>
      </c>
      <c r="K233" s="134" t="s">
        <v>4029</v>
      </c>
      <c r="L233" s="185" t="s">
        <v>4032</v>
      </c>
      <c r="M233" s="138" t="s">
        <v>1</v>
      </c>
      <c r="N233" s="139" t="s">
        <v>40</v>
      </c>
      <c r="O233" s="140">
        <v>0.16600000000000001</v>
      </c>
      <c r="P233" s="140">
        <f t="shared" si="21"/>
        <v>0.498</v>
      </c>
      <c r="Q233" s="140">
        <v>6.1999999999999998E-3</v>
      </c>
      <c r="R233" s="140">
        <f t="shared" si="22"/>
        <v>1.8599999999999998E-2</v>
      </c>
      <c r="S233" s="140">
        <v>0</v>
      </c>
      <c r="T233" s="141">
        <f t="shared" si="23"/>
        <v>0</v>
      </c>
      <c r="AR233" s="142" t="s">
        <v>191</v>
      </c>
      <c r="AT233" s="142" t="s">
        <v>187</v>
      </c>
      <c r="AU233" s="142" t="s">
        <v>85</v>
      </c>
      <c r="AY233" s="16" t="s">
        <v>185</v>
      </c>
      <c r="BE233" s="143">
        <f t="shared" si="24"/>
        <v>0</v>
      </c>
      <c r="BF233" s="143">
        <f t="shared" si="25"/>
        <v>0</v>
      </c>
      <c r="BG233" s="143">
        <f t="shared" si="26"/>
        <v>0</v>
      </c>
      <c r="BH233" s="143">
        <f t="shared" si="27"/>
        <v>0</v>
      </c>
      <c r="BI233" s="143">
        <f t="shared" si="28"/>
        <v>0</v>
      </c>
      <c r="BJ233" s="16" t="s">
        <v>83</v>
      </c>
      <c r="BK233" s="143">
        <f t="shared" si="29"/>
        <v>0</v>
      </c>
      <c r="BL233" s="16" t="s">
        <v>191</v>
      </c>
      <c r="BM233" s="142" t="s">
        <v>2623</v>
      </c>
    </row>
    <row r="234" spans="2:65" s="1" customFormat="1" ht="44.25" customHeight="1">
      <c r="B234" s="131"/>
      <c r="C234" s="132" t="s">
        <v>507</v>
      </c>
      <c r="D234" s="132" t="s">
        <v>187</v>
      </c>
      <c r="E234" s="133" t="s">
        <v>2624</v>
      </c>
      <c r="F234" s="134" t="s">
        <v>2625</v>
      </c>
      <c r="G234" s="135" t="s">
        <v>245</v>
      </c>
      <c r="H234" s="136">
        <v>3</v>
      </c>
      <c r="I234" s="137"/>
      <c r="J234" s="137">
        <f t="shared" si="20"/>
        <v>0</v>
      </c>
      <c r="K234" s="134" t="s">
        <v>4029</v>
      </c>
      <c r="L234" s="185" t="s">
        <v>4032</v>
      </c>
      <c r="M234" s="138" t="s">
        <v>1</v>
      </c>
      <c r="N234" s="139" t="s">
        <v>40</v>
      </c>
      <c r="O234" s="140">
        <v>0.25</v>
      </c>
      <c r="P234" s="140">
        <f t="shared" si="21"/>
        <v>0.75</v>
      </c>
      <c r="Q234" s="140">
        <v>3.62E-3</v>
      </c>
      <c r="R234" s="140">
        <f t="shared" si="22"/>
        <v>1.086E-2</v>
      </c>
      <c r="S234" s="140">
        <v>0</v>
      </c>
      <c r="T234" s="141">
        <f t="shared" si="23"/>
        <v>0</v>
      </c>
      <c r="AR234" s="142" t="s">
        <v>191</v>
      </c>
      <c r="AT234" s="142" t="s">
        <v>187</v>
      </c>
      <c r="AU234" s="142" t="s">
        <v>85</v>
      </c>
      <c r="AY234" s="16" t="s">
        <v>185</v>
      </c>
      <c r="BE234" s="143">
        <f t="shared" si="24"/>
        <v>0</v>
      </c>
      <c r="BF234" s="143">
        <f t="shared" si="25"/>
        <v>0</v>
      </c>
      <c r="BG234" s="143">
        <f t="shared" si="26"/>
        <v>0</v>
      </c>
      <c r="BH234" s="143">
        <f t="shared" si="27"/>
        <v>0</v>
      </c>
      <c r="BI234" s="143">
        <f t="shared" si="28"/>
        <v>0</v>
      </c>
      <c r="BJ234" s="16" t="s">
        <v>83</v>
      </c>
      <c r="BK234" s="143">
        <f t="shared" si="29"/>
        <v>0</v>
      </c>
      <c r="BL234" s="16" t="s">
        <v>191</v>
      </c>
      <c r="BM234" s="142" t="s">
        <v>2626</v>
      </c>
    </row>
    <row r="235" spans="2:65" s="1" customFormat="1" ht="44.25" customHeight="1">
      <c r="B235" s="131"/>
      <c r="C235" s="132" t="s">
        <v>511</v>
      </c>
      <c r="D235" s="132" t="s">
        <v>187</v>
      </c>
      <c r="E235" s="133" t="s">
        <v>2627</v>
      </c>
      <c r="F235" s="134" t="s">
        <v>2628</v>
      </c>
      <c r="G235" s="135" t="s">
        <v>245</v>
      </c>
      <c r="H235" s="136">
        <v>3</v>
      </c>
      <c r="I235" s="137"/>
      <c r="J235" s="137">
        <f t="shared" si="20"/>
        <v>0</v>
      </c>
      <c r="K235" s="134" t="s">
        <v>4029</v>
      </c>
      <c r="L235" s="185" t="s">
        <v>4032</v>
      </c>
      <c r="M235" s="138" t="s">
        <v>1</v>
      </c>
      <c r="N235" s="139" t="s">
        <v>40</v>
      </c>
      <c r="O235" s="140">
        <v>0.16700000000000001</v>
      </c>
      <c r="P235" s="140">
        <f t="shared" si="21"/>
        <v>0.501</v>
      </c>
      <c r="Q235" s="140">
        <v>0</v>
      </c>
      <c r="R235" s="140">
        <f t="shared" si="22"/>
        <v>0</v>
      </c>
      <c r="S235" s="140">
        <v>0</v>
      </c>
      <c r="T235" s="141">
        <f t="shared" si="23"/>
        <v>0</v>
      </c>
      <c r="AR235" s="142" t="s">
        <v>191</v>
      </c>
      <c r="AT235" s="142" t="s">
        <v>187</v>
      </c>
      <c r="AU235" s="142" t="s">
        <v>85</v>
      </c>
      <c r="AY235" s="16" t="s">
        <v>185</v>
      </c>
      <c r="BE235" s="143">
        <f t="shared" si="24"/>
        <v>0</v>
      </c>
      <c r="BF235" s="143">
        <f t="shared" si="25"/>
        <v>0</v>
      </c>
      <c r="BG235" s="143">
        <f t="shared" si="26"/>
        <v>0</v>
      </c>
      <c r="BH235" s="143">
        <f t="shared" si="27"/>
        <v>0</v>
      </c>
      <c r="BI235" s="143">
        <f t="shared" si="28"/>
        <v>0</v>
      </c>
      <c r="BJ235" s="16" t="s">
        <v>83</v>
      </c>
      <c r="BK235" s="143">
        <f t="shared" si="29"/>
        <v>0</v>
      </c>
      <c r="BL235" s="16" t="s">
        <v>191</v>
      </c>
      <c r="BM235" s="142" t="s">
        <v>2629</v>
      </c>
    </row>
    <row r="236" spans="2:65" s="1" customFormat="1" ht="24.2" customHeight="1">
      <c r="B236" s="131"/>
      <c r="C236" s="132" t="s">
        <v>515</v>
      </c>
      <c r="D236" s="132" t="s">
        <v>187</v>
      </c>
      <c r="E236" s="133" t="s">
        <v>2630</v>
      </c>
      <c r="F236" s="134" t="s">
        <v>2631</v>
      </c>
      <c r="G236" s="135" t="s">
        <v>245</v>
      </c>
      <c r="H236" s="136">
        <v>3</v>
      </c>
      <c r="I236" s="137"/>
      <c r="J236" s="137">
        <f t="shared" si="20"/>
        <v>0</v>
      </c>
      <c r="K236" s="134" t="s">
        <v>4029</v>
      </c>
      <c r="L236" s="185" t="s">
        <v>4032</v>
      </c>
      <c r="M236" s="138" t="s">
        <v>1</v>
      </c>
      <c r="N236" s="139" t="s">
        <v>40</v>
      </c>
      <c r="O236" s="140">
        <v>0.48099999999999998</v>
      </c>
      <c r="P236" s="140">
        <f t="shared" si="21"/>
        <v>1.4430000000000001</v>
      </c>
      <c r="Q236" s="140">
        <v>0</v>
      </c>
      <c r="R236" s="140">
        <f t="shared" si="22"/>
        <v>0</v>
      </c>
      <c r="S236" s="140">
        <v>0</v>
      </c>
      <c r="T236" s="141">
        <f t="shared" si="23"/>
        <v>0</v>
      </c>
      <c r="AR236" s="142" t="s">
        <v>191</v>
      </c>
      <c r="AT236" s="142" t="s">
        <v>187</v>
      </c>
      <c r="AU236" s="142" t="s">
        <v>85</v>
      </c>
      <c r="AY236" s="16" t="s">
        <v>185</v>
      </c>
      <c r="BE236" s="143">
        <f t="shared" si="24"/>
        <v>0</v>
      </c>
      <c r="BF236" s="143">
        <f t="shared" si="25"/>
        <v>0</v>
      </c>
      <c r="BG236" s="143">
        <f t="shared" si="26"/>
        <v>0</v>
      </c>
      <c r="BH236" s="143">
        <f t="shared" si="27"/>
        <v>0</v>
      </c>
      <c r="BI236" s="143">
        <f t="shared" si="28"/>
        <v>0</v>
      </c>
      <c r="BJ236" s="16" t="s">
        <v>83</v>
      </c>
      <c r="BK236" s="143">
        <f t="shared" si="29"/>
        <v>0</v>
      </c>
      <c r="BL236" s="16" t="s">
        <v>191</v>
      </c>
      <c r="BM236" s="142" t="s">
        <v>2632</v>
      </c>
    </row>
    <row r="237" spans="2:65" s="1" customFormat="1" ht="37.9" customHeight="1">
      <c r="B237" s="131"/>
      <c r="C237" s="132" t="s">
        <v>519</v>
      </c>
      <c r="D237" s="132" t="s">
        <v>187</v>
      </c>
      <c r="E237" s="133" t="s">
        <v>2633</v>
      </c>
      <c r="F237" s="134" t="s">
        <v>2634</v>
      </c>
      <c r="G237" s="135" t="s">
        <v>245</v>
      </c>
      <c r="H237" s="136">
        <v>3</v>
      </c>
      <c r="I237" s="137"/>
      <c r="J237" s="137">
        <f t="shared" si="20"/>
        <v>0</v>
      </c>
      <c r="K237" s="134" t="s">
        <v>4029</v>
      </c>
      <c r="L237" s="185" t="s">
        <v>4032</v>
      </c>
      <c r="M237" s="138" t="s">
        <v>1</v>
      </c>
      <c r="N237" s="139" t="s">
        <v>40</v>
      </c>
      <c r="O237" s="140">
        <v>0.33300000000000002</v>
      </c>
      <c r="P237" s="140">
        <f t="shared" si="21"/>
        <v>0.99900000000000011</v>
      </c>
      <c r="Q237" s="140">
        <v>2.929E-2</v>
      </c>
      <c r="R237" s="140">
        <f t="shared" si="22"/>
        <v>8.7870000000000004E-2</v>
      </c>
      <c r="S237" s="140">
        <v>0</v>
      </c>
      <c r="T237" s="141">
        <f t="shared" si="23"/>
        <v>0</v>
      </c>
      <c r="AR237" s="142" t="s">
        <v>191</v>
      </c>
      <c r="AT237" s="142" t="s">
        <v>187</v>
      </c>
      <c r="AU237" s="142" t="s">
        <v>85</v>
      </c>
      <c r="AY237" s="16" t="s">
        <v>185</v>
      </c>
      <c r="BE237" s="143">
        <f t="shared" si="24"/>
        <v>0</v>
      </c>
      <c r="BF237" s="143">
        <f t="shared" si="25"/>
        <v>0</v>
      </c>
      <c r="BG237" s="143">
        <f t="shared" si="26"/>
        <v>0</v>
      </c>
      <c r="BH237" s="143">
        <f t="shared" si="27"/>
        <v>0</v>
      </c>
      <c r="BI237" s="143">
        <f t="shared" si="28"/>
        <v>0</v>
      </c>
      <c r="BJ237" s="16" t="s">
        <v>83</v>
      </c>
      <c r="BK237" s="143">
        <f t="shared" si="29"/>
        <v>0</v>
      </c>
      <c r="BL237" s="16" t="s">
        <v>191</v>
      </c>
      <c r="BM237" s="142" t="s">
        <v>2635</v>
      </c>
    </row>
    <row r="238" spans="2:65" s="1" customFormat="1" ht="24.2" customHeight="1">
      <c r="B238" s="131"/>
      <c r="C238" s="157" t="s">
        <v>524</v>
      </c>
      <c r="D238" s="157" t="s">
        <v>280</v>
      </c>
      <c r="E238" s="158" t="s">
        <v>2636</v>
      </c>
      <c r="F238" s="159" t="s">
        <v>2637</v>
      </c>
      <c r="G238" s="160" t="s">
        <v>245</v>
      </c>
      <c r="H238" s="161">
        <v>2</v>
      </c>
      <c r="I238" s="162"/>
      <c r="J238" s="162">
        <f t="shared" si="20"/>
        <v>0</v>
      </c>
      <c r="K238" s="159" t="s">
        <v>1</v>
      </c>
      <c r="L238" s="185" t="s">
        <v>4032</v>
      </c>
      <c r="M238" s="163" t="s">
        <v>1</v>
      </c>
      <c r="N238" s="164" t="s">
        <v>40</v>
      </c>
      <c r="O238" s="140">
        <v>0</v>
      </c>
      <c r="P238" s="140">
        <f t="shared" si="21"/>
        <v>0</v>
      </c>
      <c r="Q238" s="140">
        <v>1.6</v>
      </c>
      <c r="R238" s="140">
        <f t="shared" si="22"/>
        <v>3.2</v>
      </c>
      <c r="S238" s="140">
        <v>0</v>
      </c>
      <c r="T238" s="141">
        <f t="shared" si="23"/>
        <v>0</v>
      </c>
      <c r="AR238" s="142" t="s">
        <v>224</v>
      </c>
      <c r="AT238" s="142" t="s">
        <v>280</v>
      </c>
      <c r="AU238" s="142" t="s">
        <v>85</v>
      </c>
      <c r="AY238" s="16" t="s">
        <v>185</v>
      </c>
      <c r="BE238" s="143">
        <f t="shared" si="24"/>
        <v>0</v>
      </c>
      <c r="BF238" s="143">
        <f t="shared" si="25"/>
        <v>0</v>
      </c>
      <c r="BG238" s="143">
        <f t="shared" si="26"/>
        <v>0</v>
      </c>
      <c r="BH238" s="143">
        <f t="shared" si="27"/>
        <v>0</v>
      </c>
      <c r="BI238" s="143">
        <f t="shared" si="28"/>
        <v>0</v>
      </c>
      <c r="BJ238" s="16" t="s">
        <v>83</v>
      </c>
      <c r="BK238" s="143">
        <f t="shared" si="29"/>
        <v>0</v>
      </c>
      <c r="BL238" s="16" t="s">
        <v>191</v>
      </c>
      <c r="BM238" s="142" t="s">
        <v>2638</v>
      </c>
    </row>
    <row r="239" spans="2:65" s="12" customFormat="1" ht="22.5">
      <c r="B239" s="144"/>
      <c r="D239" s="145" t="s">
        <v>193</v>
      </c>
      <c r="E239" s="146" t="s">
        <v>1</v>
      </c>
      <c r="F239" s="147" t="s">
        <v>2639</v>
      </c>
      <c r="H239" s="148">
        <v>2</v>
      </c>
      <c r="L239" s="144"/>
      <c r="M239" s="149"/>
      <c r="T239" s="150"/>
      <c r="AT239" s="146" t="s">
        <v>193</v>
      </c>
      <c r="AU239" s="146" t="s">
        <v>85</v>
      </c>
      <c r="AV239" s="12" t="s">
        <v>85</v>
      </c>
      <c r="AW239" s="12" t="s">
        <v>31</v>
      </c>
      <c r="AX239" s="12" t="s">
        <v>83</v>
      </c>
      <c r="AY239" s="146" t="s">
        <v>185</v>
      </c>
    </row>
    <row r="240" spans="2:65" s="1" customFormat="1" ht="21.75" customHeight="1">
      <c r="B240" s="131"/>
      <c r="C240" s="157" t="s">
        <v>528</v>
      </c>
      <c r="D240" s="157" t="s">
        <v>280</v>
      </c>
      <c r="E240" s="158" t="s">
        <v>2640</v>
      </c>
      <c r="F240" s="159" t="s">
        <v>2641</v>
      </c>
      <c r="G240" s="160" t="s">
        <v>245</v>
      </c>
      <c r="H240" s="161">
        <v>2</v>
      </c>
      <c r="I240" s="162"/>
      <c r="J240" s="162">
        <f>ROUND(I240*H240,2)</f>
        <v>0</v>
      </c>
      <c r="K240" s="159" t="s">
        <v>1</v>
      </c>
      <c r="L240" s="185" t="s">
        <v>4032</v>
      </c>
      <c r="M240" s="163" t="s">
        <v>1</v>
      </c>
      <c r="N240" s="164" t="s">
        <v>40</v>
      </c>
      <c r="O240" s="140">
        <v>0</v>
      </c>
      <c r="P240" s="140">
        <f>O240*H240</f>
        <v>0</v>
      </c>
      <c r="Q240" s="140">
        <v>6.5000000000000002E-2</v>
      </c>
      <c r="R240" s="140">
        <f>Q240*H240</f>
        <v>0.13</v>
      </c>
      <c r="S240" s="140">
        <v>0</v>
      </c>
      <c r="T240" s="141">
        <f>S240*H240</f>
        <v>0</v>
      </c>
      <c r="AR240" s="142" t="s">
        <v>224</v>
      </c>
      <c r="AT240" s="142" t="s">
        <v>280</v>
      </c>
      <c r="AU240" s="142" t="s">
        <v>85</v>
      </c>
      <c r="AY240" s="16" t="s">
        <v>185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83</v>
      </c>
      <c r="BK240" s="143">
        <f>ROUND(I240*H240,2)</f>
        <v>0</v>
      </c>
      <c r="BL240" s="16" t="s">
        <v>191</v>
      </c>
      <c r="BM240" s="142" t="s">
        <v>2642</v>
      </c>
    </row>
    <row r="241" spans="2:65" s="12" customFormat="1" ht="22.5">
      <c r="B241" s="144"/>
      <c r="D241" s="145" t="s">
        <v>193</v>
      </c>
      <c r="E241" s="146" t="s">
        <v>1</v>
      </c>
      <c r="F241" s="147" t="s">
        <v>2639</v>
      </c>
      <c r="H241" s="148">
        <v>2</v>
      </c>
      <c r="L241" s="144"/>
      <c r="M241" s="149"/>
      <c r="T241" s="150"/>
      <c r="AT241" s="146" t="s">
        <v>193</v>
      </c>
      <c r="AU241" s="146" t="s">
        <v>85</v>
      </c>
      <c r="AV241" s="12" t="s">
        <v>85</v>
      </c>
      <c r="AW241" s="12" t="s">
        <v>31</v>
      </c>
      <c r="AX241" s="12" t="s">
        <v>83</v>
      </c>
      <c r="AY241" s="146" t="s">
        <v>185</v>
      </c>
    </row>
    <row r="242" spans="2:65" s="1" customFormat="1" ht="16.5" customHeight="1">
      <c r="B242" s="131"/>
      <c r="C242" s="157" t="s">
        <v>534</v>
      </c>
      <c r="D242" s="157" t="s">
        <v>280</v>
      </c>
      <c r="E242" s="158" t="s">
        <v>2643</v>
      </c>
      <c r="F242" s="159" t="s">
        <v>2644</v>
      </c>
      <c r="G242" s="160" t="s">
        <v>245</v>
      </c>
      <c r="H242" s="161">
        <v>4</v>
      </c>
      <c r="I242" s="162"/>
      <c r="J242" s="162">
        <f>ROUND(I242*H242,2)</f>
        <v>0</v>
      </c>
      <c r="K242" s="159" t="s">
        <v>1</v>
      </c>
      <c r="L242" s="185" t="s">
        <v>4032</v>
      </c>
      <c r="M242" s="163" t="s">
        <v>1</v>
      </c>
      <c r="N242" s="164" t="s">
        <v>40</v>
      </c>
      <c r="O242" s="140">
        <v>0</v>
      </c>
      <c r="P242" s="140">
        <f>O242*H242</f>
        <v>0</v>
      </c>
      <c r="Q242" s="140">
        <v>0.185</v>
      </c>
      <c r="R242" s="140">
        <f>Q242*H242</f>
        <v>0.74</v>
      </c>
      <c r="S242" s="140">
        <v>0</v>
      </c>
      <c r="T242" s="141">
        <f>S242*H242</f>
        <v>0</v>
      </c>
      <c r="AR242" s="142" t="s">
        <v>224</v>
      </c>
      <c r="AT242" s="142" t="s">
        <v>280</v>
      </c>
      <c r="AU242" s="142" t="s">
        <v>85</v>
      </c>
      <c r="AY242" s="16" t="s">
        <v>185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83</v>
      </c>
      <c r="BK242" s="143">
        <f>ROUND(I242*H242,2)</f>
        <v>0</v>
      </c>
      <c r="BL242" s="16" t="s">
        <v>191</v>
      </c>
      <c r="BM242" s="142" t="s">
        <v>2645</v>
      </c>
    </row>
    <row r="243" spans="2:65" s="12" customFormat="1" ht="22.5">
      <c r="B243" s="144"/>
      <c r="D243" s="145" t="s">
        <v>193</v>
      </c>
      <c r="E243" s="146" t="s">
        <v>1</v>
      </c>
      <c r="F243" s="147" t="s">
        <v>2646</v>
      </c>
      <c r="H243" s="148">
        <v>4</v>
      </c>
      <c r="L243" s="144"/>
      <c r="M243" s="149"/>
      <c r="T243" s="150"/>
      <c r="AT243" s="146" t="s">
        <v>193</v>
      </c>
      <c r="AU243" s="146" t="s">
        <v>85</v>
      </c>
      <c r="AV243" s="12" t="s">
        <v>85</v>
      </c>
      <c r="AW243" s="12" t="s">
        <v>31</v>
      </c>
      <c r="AX243" s="12" t="s">
        <v>83</v>
      </c>
      <c r="AY243" s="146" t="s">
        <v>185</v>
      </c>
    </row>
    <row r="244" spans="2:65" s="1" customFormat="1" ht="16.5" customHeight="1">
      <c r="B244" s="131"/>
      <c r="C244" s="157" t="s">
        <v>538</v>
      </c>
      <c r="D244" s="157" t="s">
        <v>280</v>
      </c>
      <c r="E244" s="158" t="s">
        <v>2647</v>
      </c>
      <c r="F244" s="159" t="s">
        <v>2648</v>
      </c>
      <c r="G244" s="160" t="s">
        <v>245</v>
      </c>
      <c r="H244" s="161">
        <v>2</v>
      </c>
      <c r="I244" s="162"/>
      <c r="J244" s="162">
        <f>ROUND(I244*H244,2)</f>
        <v>0</v>
      </c>
      <c r="K244" s="159" t="s">
        <v>1</v>
      </c>
      <c r="L244" s="185" t="s">
        <v>4032</v>
      </c>
      <c r="M244" s="163" t="s">
        <v>1</v>
      </c>
      <c r="N244" s="164" t="s">
        <v>40</v>
      </c>
      <c r="O244" s="140">
        <v>0</v>
      </c>
      <c r="P244" s="140">
        <f>O244*H244</f>
        <v>0</v>
      </c>
      <c r="Q244" s="140">
        <v>0.49</v>
      </c>
      <c r="R244" s="140">
        <f>Q244*H244</f>
        <v>0.98</v>
      </c>
      <c r="S244" s="140">
        <v>0</v>
      </c>
      <c r="T244" s="141">
        <f>S244*H244</f>
        <v>0</v>
      </c>
      <c r="AR244" s="142" t="s">
        <v>224</v>
      </c>
      <c r="AT244" s="142" t="s">
        <v>280</v>
      </c>
      <c r="AU244" s="142" t="s">
        <v>85</v>
      </c>
      <c r="AY244" s="16" t="s">
        <v>185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83</v>
      </c>
      <c r="BK244" s="143">
        <f>ROUND(I244*H244,2)</f>
        <v>0</v>
      </c>
      <c r="BL244" s="16" t="s">
        <v>191</v>
      </c>
      <c r="BM244" s="142" t="s">
        <v>2649</v>
      </c>
    </row>
    <row r="245" spans="2:65" s="12" customFormat="1" ht="22.5">
      <c r="B245" s="144"/>
      <c r="D245" s="145" t="s">
        <v>193</v>
      </c>
      <c r="E245" s="146" t="s">
        <v>1</v>
      </c>
      <c r="F245" s="147" t="s">
        <v>2639</v>
      </c>
      <c r="H245" s="148">
        <v>2</v>
      </c>
      <c r="L245" s="144"/>
      <c r="M245" s="149"/>
      <c r="T245" s="150"/>
      <c r="AT245" s="146" t="s">
        <v>193</v>
      </c>
      <c r="AU245" s="146" t="s">
        <v>85</v>
      </c>
      <c r="AV245" s="12" t="s">
        <v>85</v>
      </c>
      <c r="AW245" s="12" t="s">
        <v>31</v>
      </c>
      <c r="AX245" s="12" t="s">
        <v>83</v>
      </c>
      <c r="AY245" s="146" t="s">
        <v>185</v>
      </c>
    </row>
    <row r="246" spans="2:65" s="1" customFormat="1" ht="24.2" customHeight="1">
      <c r="B246" s="131"/>
      <c r="C246" s="132" t="s">
        <v>542</v>
      </c>
      <c r="D246" s="132" t="s">
        <v>187</v>
      </c>
      <c r="E246" s="133" t="s">
        <v>2650</v>
      </c>
      <c r="F246" s="134" t="s">
        <v>2651</v>
      </c>
      <c r="G246" s="135" t="s">
        <v>245</v>
      </c>
      <c r="H246" s="136">
        <v>4</v>
      </c>
      <c r="I246" s="137"/>
      <c r="J246" s="137">
        <f>ROUND(I246*H246,2)</f>
        <v>0</v>
      </c>
      <c r="K246" s="134" t="s">
        <v>4029</v>
      </c>
      <c r="L246" s="185" t="s">
        <v>4032</v>
      </c>
      <c r="M246" s="138" t="s">
        <v>1</v>
      </c>
      <c r="N246" s="139" t="s">
        <v>40</v>
      </c>
      <c r="O246" s="140">
        <v>0.54400000000000004</v>
      </c>
      <c r="P246" s="140">
        <f>O246*H246</f>
        <v>2.1760000000000002</v>
      </c>
      <c r="Q246" s="140">
        <v>0</v>
      </c>
      <c r="R246" s="140">
        <f>Q246*H246</f>
        <v>0</v>
      </c>
      <c r="S246" s="140">
        <v>0.05</v>
      </c>
      <c r="T246" s="141">
        <f>S246*H246</f>
        <v>0.2</v>
      </c>
      <c r="AR246" s="142" t="s">
        <v>191</v>
      </c>
      <c r="AT246" s="142" t="s">
        <v>187</v>
      </c>
      <c r="AU246" s="142" t="s">
        <v>85</v>
      </c>
      <c r="AY246" s="16" t="s">
        <v>185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6" t="s">
        <v>83</v>
      </c>
      <c r="BK246" s="143">
        <f>ROUND(I246*H246,2)</f>
        <v>0</v>
      </c>
      <c r="BL246" s="16" t="s">
        <v>191</v>
      </c>
      <c r="BM246" s="142" t="s">
        <v>2652</v>
      </c>
    </row>
    <row r="247" spans="2:65" s="1" customFormat="1" ht="24.2" customHeight="1">
      <c r="B247" s="131"/>
      <c r="C247" s="132" t="s">
        <v>547</v>
      </c>
      <c r="D247" s="132" t="s">
        <v>187</v>
      </c>
      <c r="E247" s="133" t="s">
        <v>2653</v>
      </c>
      <c r="F247" s="134" t="s">
        <v>2654</v>
      </c>
      <c r="G247" s="135" t="s">
        <v>245</v>
      </c>
      <c r="H247" s="136">
        <v>1</v>
      </c>
      <c r="I247" s="137"/>
      <c r="J247" s="137">
        <f>ROUND(I247*H247,2)</f>
        <v>0</v>
      </c>
      <c r="K247" s="134" t="s">
        <v>4029</v>
      </c>
      <c r="L247" s="185" t="s">
        <v>4032</v>
      </c>
      <c r="M247" s="138" t="s">
        <v>1</v>
      </c>
      <c r="N247" s="139" t="s">
        <v>40</v>
      </c>
      <c r="O247" s="140">
        <v>0.34</v>
      </c>
      <c r="P247" s="140">
        <f>O247*H247</f>
        <v>0.34</v>
      </c>
      <c r="Q247" s="140">
        <v>0</v>
      </c>
      <c r="R247" s="140">
        <f>Q247*H247</f>
        <v>0</v>
      </c>
      <c r="S247" s="140">
        <v>0.02</v>
      </c>
      <c r="T247" s="141">
        <f>S247*H247</f>
        <v>0.02</v>
      </c>
      <c r="AR247" s="142" t="s">
        <v>191</v>
      </c>
      <c r="AT247" s="142" t="s">
        <v>187</v>
      </c>
      <c r="AU247" s="142" t="s">
        <v>85</v>
      </c>
      <c r="AY247" s="16" t="s">
        <v>185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83</v>
      </c>
      <c r="BK247" s="143">
        <f>ROUND(I247*H247,2)</f>
        <v>0</v>
      </c>
      <c r="BL247" s="16" t="s">
        <v>191</v>
      </c>
      <c r="BM247" s="142" t="s">
        <v>2655</v>
      </c>
    </row>
    <row r="248" spans="2:65" s="1" customFormat="1" ht="24.2" customHeight="1">
      <c r="B248" s="131"/>
      <c r="C248" s="132" t="s">
        <v>551</v>
      </c>
      <c r="D248" s="132" t="s">
        <v>187</v>
      </c>
      <c r="E248" s="133" t="s">
        <v>2656</v>
      </c>
      <c r="F248" s="134" t="s">
        <v>2657</v>
      </c>
      <c r="G248" s="135" t="s">
        <v>245</v>
      </c>
      <c r="H248" s="136">
        <v>4</v>
      </c>
      <c r="I248" s="137"/>
      <c r="J248" s="137">
        <f>ROUND(I248*H248,2)</f>
        <v>0</v>
      </c>
      <c r="K248" s="134" t="s">
        <v>4029</v>
      </c>
      <c r="L248" s="185" t="s">
        <v>4032</v>
      </c>
      <c r="M248" s="138" t="s">
        <v>1</v>
      </c>
      <c r="N248" s="139" t="s">
        <v>40</v>
      </c>
      <c r="O248" s="140">
        <v>0.66</v>
      </c>
      <c r="P248" s="140">
        <f>O248*H248</f>
        <v>2.64</v>
      </c>
      <c r="Q248" s="140">
        <v>0</v>
      </c>
      <c r="R248" s="140">
        <f>Q248*H248</f>
        <v>0</v>
      </c>
      <c r="S248" s="140">
        <v>0.05</v>
      </c>
      <c r="T248" s="141">
        <f>S248*H248</f>
        <v>0.2</v>
      </c>
      <c r="AR248" s="142" t="s">
        <v>191</v>
      </c>
      <c r="AT248" s="142" t="s">
        <v>187</v>
      </c>
      <c r="AU248" s="142" t="s">
        <v>85</v>
      </c>
      <c r="AY248" s="16" t="s">
        <v>185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6" t="s">
        <v>83</v>
      </c>
      <c r="BK248" s="143">
        <f>ROUND(I248*H248,2)</f>
        <v>0</v>
      </c>
      <c r="BL248" s="16" t="s">
        <v>191</v>
      </c>
      <c r="BM248" s="142" t="s">
        <v>2658</v>
      </c>
    </row>
    <row r="249" spans="2:65" s="11" customFormat="1" ht="22.9" customHeight="1">
      <c r="B249" s="120"/>
      <c r="D249" s="121" t="s">
        <v>74</v>
      </c>
      <c r="E249" s="129" t="s">
        <v>428</v>
      </c>
      <c r="F249" s="129" t="s">
        <v>429</v>
      </c>
      <c r="J249" s="130">
        <f>BK249</f>
        <v>0</v>
      </c>
      <c r="L249" s="120"/>
      <c r="M249" s="124"/>
      <c r="P249" s="125">
        <f>SUM(P250:P254)</f>
        <v>88.175874000000007</v>
      </c>
      <c r="R249" s="125">
        <f>SUM(R250:R254)</f>
        <v>0</v>
      </c>
      <c r="T249" s="126">
        <f>SUM(T250:T254)</f>
        <v>0</v>
      </c>
      <c r="AR249" s="121" t="s">
        <v>83</v>
      </c>
      <c r="AT249" s="127" t="s">
        <v>74</v>
      </c>
      <c r="AU249" s="127" t="s">
        <v>83</v>
      </c>
      <c r="AY249" s="121" t="s">
        <v>185</v>
      </c>
      <c r="BK249" s="128">
        <f>SUM(BK250:BK254)</f>
        <v>0</v>
      </c>
    </row>
    <row r="250" spans="2:65" s="1" customFormat="1" ht="37.9" customHeight="1">
      <c r="B250" s="131"/>
      <c r="C250" s="132" t="s">
        <v>556</v>
      </c>
      <c r="D250" s="132" t="s">
        <v>187</v>
      </c>
      <c r="E250" s="133" t="s">
        <v>2659</v>
      </c>
      <c r="F250" s="134" t="s">
        <v>2660</v>
      </c>
      <c r="G250" s="135" t="s">
        <v>204</v>
      </c>
      <c r="H250" s="136">
        <v>69.834000000000003</v>
      </c>
      <c r="I250" s="137"/>
      <c r="J250" s="137">
        <f>ROUND(I250*H250,2)</f>
        <v>0</v>
      </c>
      <c r="K250" s="134" t="s">
        <v>4029</v>
      </c>
      <c r="L250" s="185" t="s">
        <v>4032</v>
      </c>
      <c r="M250" s="138" t="s">
        <v>1</v>
      </c>
      <c r="N250" s="139" t="s">
        <v>40</v>
      </c>
      <c r="O250" s="140">
        <v>0.83499999999999996</v>
      </c>
      <c r="P250" s="140">
        <f>O250*H250</f>
        <v>58.311390000000003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191</v>
      </c>
      <c r="AT250" s="142" t="s">
        <v>187</v>
      </c>
      <c r="AU250" s="142" t="s">
        <v>85</v>
      </c>
      <c r="AY250" s="16" t="s">
        <v>185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83</v>
      </c>
      <c r="BK250" s="143">
        <f>ROUND(I250*H250,2)</f>
        <v>0</v>
      </c>
      <c r="BL250" s="16" t="s">
        <v>191</v>
      </c>
      <c r="BM250" s="142" t="s">
        <v>2661</v>
      </c>
    </row>
    <row r="251" spans="2:65" s="1" customFormat="1" ht="49.15" customHeight="1">
      <c r="B251" s="131"/>
      <c r="C251" s="132" t="s">
        <v>560</v>
      </c>
      <c r="D251" s="132" t="s">
        <v>187</v>
      </c>
      <c r="E251" s="133" t="s">
        <v>2662</v>
      </c>
      <c r="F251" s="134" t="s">
        <v>2663</v>
      </c>
      <c r="G251" s="135" t="s">
        <v>204</v>
      </c>
      <c r="H251" s="136">
        <v>901.72500000000002</v>
      </c>
      <c r="I251" s="137"/>
      <c r="J251" s="137">
        <f>ROUND(I251*H251,2)</f>
        <v>0</v>
      </c>
      <c r="K251" s="134" t="s">
        <v>4029</v>
      </c>
      <c r="L251" s="185" t="s">
        <v>4032</v>
      </c>
      <c r="M251" s="138" t="s">
        <v>1</v>
      </c>
      <c r="N251" s="139" t="s">
        <v>40</v>
      </c>
      <c r="O251" s="140">
        <v>4.0000000000000001E-3</v>
      </c>
      <c r="P251" s="140">
        <f>O251*H251</f>
        <v>3.6069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191</v>
      </c>
      <c r="AT251" s="142" t="s">
        <v>187</v>
      </c>
      <c r="AU251" s="142" t="s">
        <v>85</v>
      </c>
      <c r="AY251" s="16" t="s">
        <v>185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6" t="s">
        <v>83</v>
      </c>
      <c r="BK251" s="143">
        <f>ROUND(I251*H251,2)</f>
        <v>0</v>
      </c>
      <c r="BL251" s="16" t="s">
        <v>191</v>
      </c>
      <c r="BM251" s="142" t="s">
        <v>2664</v>
      </c>
    </row>
    <row r="252" spans="2:65" s="12" customFormat="1">
      <c r="B252" s="144"/>
      <c r="D252" s="145" t="s">
        <v>193</v>
      </c>
      <c r="E252" s="146" t="s">
        <v>1</v>
      </c>
      <c r="F252" s="147" t="s">
        <v>2665</v>
      </c>
      <c r="H252" s="148">
        <v>901.72500000000002</v>
      </c>
      <c r="L252" s="144"/>
      <c r="M252" s="149"/>
      <c r="T252" s="150"/>
      <c r="AT252" s="146" t="s">
        <v>193</v>
      </c>
      <c r="AU252" s="146" t="s">
        <v>85</v>
      </c>
      <c r="AV252" s="12" t="s">
        <v>85</v>
      </c>
      <c r="AW252" s="12" t="s">
        <v>31</v>
      </c>
      <c r="AX252" s="12" t="s">
        <v>83</v>
      </c>
      <c r="AY252" s="146" t="s">
        <v>185</v>
      </c>
    </row>
    <row r="253" spans="2:65" s="1" customFormat="1" ht="24.2" customHeight="1">
      <c r="B253" s="131"/>
      <c r="C253" s="132" t="s">
        <v>565</v>
      </c>
      <c r="D253" s="132" t="s">
        <v>187</v>
      </c>
      <c r="E253" s="133" t="s">
        <v>2666</v>
      </c>
      <c r="F253" s="134" t="s">
        <v>2667</v>
      </c>
      <c r="G253" s="135" t="s">
        <v>204</v>
      </c>
      <c r="H253" s="136">
        <v>69.834000000000003</v>
      </c>
      <c r="I253" s="137"/>
      <c r="J253" s="137">
        <f>ROUND(I253*H253,2)</f>
        <v>0</v>
      </c>
      <c r="K253" s="134" t="s">
        <v>4029</v>
      </c>
      <c r="L253" s="185" t="s">
        <v>4032</v>
      </c>
      <c r="M253" s="138" t="s">
        <v>1</v>
      </c>
      <c r="N253" s="139" t="s">
        <v>40</v>
      </c>
      <c r="O253" s="140">
        <v>0.376</v>
      </c>
      <c r="P253" s="140">
        <f>O253*H253</f>
        <v>26.257584000000001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191</v>
      </c>
      <c r="AT253" s="142" t="s">
        <v>187</v>
      </c>
      <c r="AU253" s="142" t="s">
        <v>85</v>
      </c>
      <c r="AY253" s="16" t="s">
        <v>185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6" t="s">
        <v>83</v>
      </c>
      <c r="BK253" s="143">
        <f>ROUND(I253*H253,2)</f>
        <v>0</v>
      </c>
      <c r="BL253" s="16" t="s">
        <v>191</v>
      </c>
      <c r="BM253" s="142" t="s">
        <v>2668</v>
      </c>
    </row>
    <row r="254" spans="2:65" s="1" customFormat="1" ht="44.25" customHeight="1">
      <c r="B254" s="131"/>
      <c r="C254" s="132" t="s">
        <v>570</v>
      </c>
      <c r="D254" s="132" t="s">
        <v>187</v>
      </c>
      <c r="E254" s="133" t="s">
        <v>2669</v>
      </c>
      <c r="F254" s="134" t="s">
        <v>2670</v>
      </c>
      <c r="G254" s="135" t="s">
        <v>204</v>
      </c>
      <c r="H254" s="136">
        <v>60.113999999999997</v>
      </c>
      <c r="I254" s="137"/>
      <c r="J254" s="137">
        <f>ROUND(I254*H254,2)</f>
        <v>0</v>
      </c>
      <c r="K254" s="134" t="s">
        <v>4029</v>
      </c>
      <c r="L254" s="185" t="s">
        <v>4032</v>
      </c>
      <c r="M254" s="138" t="s">
        <v>1</v>
      </c>
      <c r="N254" s="139" t="s">
        <v>40</v>
      </c>
      <c r="O254" s="140">
        <v>0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191</v>
      </c>
      <c r="AT254" s="142" t="s">
        <v>187</v>
      </c>
      <c r="AU254" s="142" t="s">
        <v>85</v>
      </c>
      <c r="AY254" s="16" t="s">
        <v>185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83</v>
      </c>
      <c r="BK254" s="143">
        <f>ROUND(I254*H254,2)</f>
        <v>0</v>
      </c>
      <c r="BL254" s="16" t="s">
        <v>191</v>
      </c>
      <c r="BM254" s="142" t="s">
        <v>2671</v>
      </c>
    </row>
    <row r="255" spans="2:65" s="11" customFormat="1" ht="22.9" customHeight="1">
      <c r="B255" s="120"/>
      <c r="D255" s="121" t="s">
        <v>74</v>
      </c>
      <c r="E255" s="129" t="s">
        <v>450</v>
      </c>
      <c r="F255" s="129" t="s">
        <v>451</v>
      </c>
      <c r="J255" s="130">
        <f>BK255</f>
        <v>0</v>
      </c>
      <c r="L255" s="120"/>
      <c r="M255" s="124"/>
      <c r="P255" s="125">
        <f>P256</f>
        <v>481.53724</v>
      </c>
      <c r="R255" s="125">
        <f>R256</f>
        <v>0</v>
      </c>
      <c r="T255" s="126">
        <f>T256</f>
        <v>0</v>
      </c>
      <c r="AR255" s="121" t="s">
        <v>83</v>
      </c>
      <c r="AT255" s="127" t="s">
        <v>74</v>
      </c>
      <c r="AU255" s="127" t="s">
        <v>83</v>
      </c>
      <c r="AY255" s="121" t="s">
        <v>185</v>
      </c>
      <c r="BK255" s="128">
        <f>BK256</f>
        <v>0</v>
      </c>
    </row>
    <row r="256" spans="2:65" s="1" customFormat="1" ht="49.15" customHeight="1">
      <c r="B256" s="131"/>
      <c r="C256" s="132" t="s">
        <v>574</v>
      </c>
      <c r="D256" s="132" t="s">
        <v>187</v>
      </c>
      <c r="E256" s="133" t="s">
        <v>2672</v>
      </c>
      <c r="F256" s="134" t="s">
        <v>2673</v>
      </c>
      <c r="G256" s="135" t="s">
        <v>204</v>
      </c>
      <c r="H256" s="136">
        <v>325.363</v>
      </c>
      <c r="I256" s="137"/>
      <c r="J256" s="137">
        <f>ROUND(I256*H256,2)</f>
        <v>0</v>
      </c>
      <c r="K256" s="134" t="s">
        <v>4029</v>
      </c>
      <c r="L256" s="185" t="s">
        <v>4032</v>
      </c>
      <c r="M256" s="138" t="s">
        <v>1</v>
      </c>
      <c r="N256" s="139" t="s">
        <v>40</v>
      </c>
      <c r="O256" s="140">
        <v>1.48</v>
      </c>
      <c r="P256" s="140">
        <f>O256*H256</f>
        <v>481.53724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191</v>
      </c>
      <c r="AT256" s="142" t="s">
        <v>187</v>
      </c>
      <c r="AU256" s="142" t="s">
        <v>85</v>
      </c>
      <c r="AY256" s="16" t="s">
        <v>185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83</v>
      </c>
      <c r="BK256" s="143">
        <f>ROUND(I256*H256,2)</f>
        <v>0</v>
      </c>
      <c r="BL256" s="16" t="s">
        <v>191</v>
      </c>
      <c r="BM256" s="142" t="s">
        <v>2674</v>
      </c>
    </row>
    <row r="257" spans="2:65" s="11" customFormat="1" ht="25.9" customHeight="1">
      <c r="B257" s="120"/>
      <c r="D257" s="121" t="s">
        <v>74</v>
      </c>
      <c r="E257" s="122" t="s">
        <v>456</v>
      </c>
      <c r="F257" s="122" t="s">
        <v>457</v>
      </c>
      <c r="J257" s="123">
        <f>BK257</f>
        <v>0</v>
      </c>
      <c r="L257" s="120"/>
      <c r="M257" s="124"/>
      <c r="P257" s="125">
        <f>P258+P310+P362+P397</f>
        <v>414.61403899999999</v>
      </c>
      <c r="R257" s="125">
        <f>R258+R310+R362+R397</f>
        <v>22.499955</v>
      </c>
      <c r="T257" s="126">
        <f>T258+T310+T362+T397</f>
        <v>2.40022</v>
      </c>
      <c r="AR257" s="121" t="s">
        <v>85</v>
      </c>
      <c r="AT257" s="127" t="s">
        <v>74</v>
      </c>
      <c r="AU257" s="127" t="s">
        <v>75</v>
      </c>
      <c r="AY257" s="121" t="s">
        <v>185</v>
      </c>
      <c r="BK257" s="128">
        <f>BK258+BK310+BK362+BK397</f>
        <v>0</v>
      </c>
    </row>
    <row r="258" spans="2:65" s="11" customFormat="1" ht="22.9" customHeight="1">
      <c r="B258" s="120"/>
      <c r="D258" s="121" t="s">
        <v>74</v>
      </c>
      <c r="E258" s="129" t="s">
        <v>2675</v>
      </c>
      <c r="F258" s="129" t="s">
        <v>2676</v>
      </c>
      <c r="J258" s="130">
        <f>BK258</f>
        <v>0</v>
      </c>
      <c r="L258" s="120"/>
      <c r="M258" s="124"/>
      <c r="P258" s="125">
        <f>SUM(P259:P309)</f>
        <v>170.80809700000003</v>
      </c>
      <c r="R258" s="125">
        <f>SUM(R259:R309)</f>
        <v>21.303310000000003</v>
      </c>
      <c r="T258" s="126">
        <f>SUM(T259:T309)</f>
        <v>2.2490999999999999</v>
      </c>
      <c r="AR258" s="121" t="s">
        <v>85</v>
      </c>
      <c r="AT258" s="127" t="s">
        <v>74</v>
      </c>
      <c r="AU258" s="127" t="s">
        <v>83</v>
      </c>
      <c r="AY258" s="121" t="s">
        <v>185</v>
      </c>
      <c r="BK258" s="128">
        <f>SUM(BK259:BK309)</f>
        <v>0</v>
      </c>
    </row>
    <row r="259" spans="2:65" s="1" customFormat="1" ht="33" customHeight="1">
      <c r="B259" s="131"/>
      <c r="C259" s="132" t="s">
        <v>579</v>
      </c>
      <c r="D259" s="132" t="s">
        <v>187</v>
      </c>
      <c r="E259" s="133" t="s">
        <v>2677</v>
      </c>
      <c r="F259" s="134" t="s">
        <v>2678</v>
      </c>
      <c r="G259" s="135" t="s">
        <v>276</v>
      </c>
      <c r="H259" s="136">
        <v>84</v>
      </c>
      <c r="I259" s="137"/>
      <c r="J259" s="137">
        <f>ROUND(I259*H259,2)</f>
        <v>0</v>
      </c>
      <c r="K259" s="134" t="s">
        <v>4029</v>
      </c>
      <c r="L259" s="185" t="s">
        <v>4032</v>
      </c>
      <c r="M259" s="138" t="s">
        <v>1</v>
      </c>
      <c r="N259" s="139" t="s">
        <v>40</v>
      </c>
      <c r="O259" s="140">
        <v>0.29299999999999998</v>
      </c>
      <c r="P259" s="140">
        <f>O259*H259</f>
        <v>24.611999999999998</v>
      </c>
      <c r="Q259" s="140">
        <v>0</v>
      </c>
      <c r="R259" s="140">
        <f>Q259*H259</f>
        <v>0</v>
      </c>
      <c r="S259" s="140">
        <v>2.6700000000000002E-2</v>
      </c>
      <c r="T259" s="141">
        <f>S259*H259</f>
        <v>2.2427999999999999</v>
      </c>
      <c r="AR259" s="142" t="s">
        <v>268</v>
      </c>
      <c r="AT259" s="142" t="s">
        <v>187</v>
      </c>
      <c r="AU259" s="142" t="s">
        <v>85</v>
      </c>
      <c r="AY259" s="16" t="s">
        <v>185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6" t="s">
        <v>83</v>
      </c>
      <c r="BK259" s="143">
        <f>ROUND(I259*H259,2)</f>
        <v>0</v>
      </c>
      <c r="BL259" s="16" t="s">
        <v>268</v>
      </c>
      <c r="BM259" s="142" t="s">
        <v>2679</v>
      </c>
    </row>
    <row r="260" spans="2:65" s="12" customFormat="1">
      <c r="B260" s="144"/>
      <c r="D260" s="145" t="s">
        <v>193</v>
      </c>
      <c r="E260" s="146" t="s">
        <v>1</v>
      </c>
      <c r="F260" s="147" t="s">
        <v>2680</v>
      </c>
      <c r="H260" s="148">
        <v>84</v>
      </c>
      <c r="L260" s="144"/>
      <c r="M260" s="149"/>
      <c r="T260" s="150"/>
      <c r="AT260" s="146" t="s">
        <v>193</v>
      </c>
      <c r="AU260" s="146" t="s">
        <v>85</v>
      </c>
      <c r="AV260" s="12" t="s">
        <v>85</v>
      </c>
      <c r="AW260" s="12" t="s">
        <v>31</v>
      </c>
      <c r="AX260" s="12" t="s">
        <v>83</v>
      </c>
      <c r="AY260" s="146" t="s">
        <v>185</v>
      </c>
    </row>
    <row r="261" spans="2:65" s="1" customFormat="1" ht="33" customHeight="1">
      <c r="B261" s="131"/>
      <c r="C261" s="132" t="s">
        <v>584</v>
      </c>
      <c r="D261" s="132" t="s">
        <v>187</v>
      </c>
      <c r="E261" s="133" t="s">
        <v>2681</v>
      </c>
      <c r="F261" s="134" t="s">
        <v>2682</v>
      </c>
      <c r="G261" s="135" t="s">
        <v>190</v>
      </c>
      <c r="H261" s="136">
        <v>10.6</v>
      </c>
      <c r="I261" s="137"/>
      <c r="J261" s="137">
        <f>ROUND(I261*H261,2)</f>
        <v>0</v>
      </c>
      <c r="K261" s="134" t="s">
        <v>2683</v>
      </c>
      <c r="L261" s="185" t="s">
        <v>4032</v>
      </c>
      <c r="M261" s="138" t="s">
        <v>1</v>
      </c>
      <c r="N261" s="139" t="s">
        <v>40</v>
      </c>
      <c r="O261" s="140">
        <v>0</v>
      </c>
      <c r="P261" s="140">
        <f>O261*H261</f>
        <v>0</v>
      </c>
      <c r="Q261" s="140">
        <v>1.8</v>
      </c>
      <c r="R261" s="140">
        <f>Q261*H261</f>
        <v>19.079999999999998</v>
      </c>
      <c r="S261" s="140">
        <v>0</v>
      </c>
      <c r="T261" s="141">
        <f>S261*H261</f>
        <v>0</v>
      </c>
      <c r="AR261" s="142" t="s">
        <v>268</v>
      </c>
      <c r="AT261" s="142" t="s">
        <v>187</v>
      </c>
      <c r="AU261" s="142" t="s">
        <v>85</v>
      </c>
      <c r="AY261" s="16" t="s">
        <v>185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83</v>
      </c>
      <c r="BK261" s="143">
        <f>ROUND(I261*H261,2)</f>
        <v>0</v>
      </c>
      <c r="BL261" s="16" t="s">
        <v>268</v>
      </c>
      <c r="BM261" s="142" t="s">
        <v>2684</v>
      </c>
    </row>
    <row r="262" spans="2:65" s="12" customFormat="1">
      <c r="B262" s="144"/>
      <c r="D262" s="145" t="s">
        <v>193</v>
      </c>
      <c r="E262" s="146" t="s">
        <v>1</v>
      </c>
      <c r="F262" s="147" t="s">
        <v>2685</v>
      </c>
      <c r="H262" s="148">
        <v>10.6</v>
      </c>
      <c r="L262" s="144"/>
      <c r="M262" s="149"/>
      <c r="T262" s="150"/>
      <c r="AT262" s="146" t="s">
        <v>193</v>
      </c>
      <c r="AU262" s="146" t="s">
        <v>85</v>
      </c>
      <c r="AV262" s="12" t="s">
        <v>85</v>
      </c>
      <c r="AW262" s="12" t="s">
        <v>31</v>
      </c>
      <c r="AX262" s="12" t="s">
        <v>83</v>
      </c>
      <c r="AY262" s="146" t="s">
        <v>185</v>
      </c>
    </row>
    <row r="263" spans="2:65" s="1" customFormat="1" ht="24.2" customHeight="1">
      <c r="B263" s="131"/>
      <c r="C263" s="132" t="s">
        <v>588</v>
      </c>
      <c r="D263" s="132" t="s">
        <v>187</v>
      </c>
      <c r="E263" s="133" t="s">
        <v>2686</v>
      </c>
      <c r="F263" s="134" t="s">
        <v>2687</v>
      </c>
      <c r="G263" s="135" t="s">
        <v>276</v>
      </c>
      <c r="H263" s="136">
        <v>3</v>
      </c>
      <c r="I263" s="137"/>
      <c r="J263" s="137">
        <f>ROUND(I263*H263,2)</f>
        <v>0</v>
      </c>
      <c r="K263" s="134" t="s">
        <v>4029</v>
      </c>
      <c r="L263" s="185" t="s">
        <v>4032</v>
      </c>
      <c r="M263" s="138" t="s">
        <v>1</v>
      </c>
      <c r="N263" s="139" t="s">
        <v>40</v>
      </c>
      <c r="O263" s="140">
        <v>3.1E-2</v>
      </c>
      <c r="P263" s="140">
        <f>O263*H263</f>
        <v>9.2999999999999999E-2</v>
      </c>
      <c r="Q263" s="140">
        <v>0</v>
      </c>
      <c r="R263" s="140">
        <f>Q263*H263</f>
        <v>0</v>
      </c>
      <c r="S263" s="140">
        <v>2.0999999999999999E-3</v>
      </c>
      <c r="T263" s="141">
        <f>S263*H263</f>
        <v>6.3E-3</v>
      </c>
      <c r="AR263" s="142" t="s">
        <v>268</v>
      </c>
      <c r="AT263" s="142" t="s">
        <v>187</v>
      </c>
      <c r="AU263" s="142" t="s">
        <v>85</v>
      </c>
      <c r="AY263" s="16" t="s">
        <v>185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6" t="s">
        <v>83</v>
      </c>
      <c r="BK263" s="143">
        <f>ROUND(I263*H263,2)</f>
        <v>0</v>
      </c>
      <c r="BL263" s="16" t="s">
        <v>268</v>
      </c>
      <c r="BM263" s="142" t="s">
        <v>2688</v>
      </c>
    </row>
    <row r="264" spans="2:65" s="1" customFormat="1" ht="24.2" customHeight="1">
      <c r="B264" s="131"/>
      <c r="C264" s="132" t="s">
        <v>593</v>
      </c>
      <c r="D264" s="132" t="s">
        <v>187</v>
      </c>
      <c r="E264" s="133" t="s">
        <v>2689</v>
      </c>
      <c r="F264" s="134" t="s">
        <v>2690</v>
      </c>
      <c r="G264" s="135" t="s">
        <v>245</v>
      </c>
      <c r="H264" s="136">
        <v>1</v>
      </c>
      <c r="I264" s="137"/>
      <c r="J264" s="137">
        <f>ROUND(I264*H264,2)</f>
        <v>0</v>
      </c>
      <c r="K264" s="134" t="s">
        <v>4029</v>
      </c>
      <c r="L264" s="185" t="s">
        <v>4032</v>
      </c>
      <c r="M264" s="138" t="s">
        <v>1</v>
      </c>
      <c r="N264" s="139" t="s">
        <v>40</v>
      </c>
      <c r="O264" s="140">
        <v>0.35299999999999998</v>
      </c>
      <c r="P264" s="140">
        <f>O264*H264</f>
        <v>0.35299999999999998</v>
      </c>
      <c r="Q264" s="140">
        <v>3.1E-4</v>
      </c>
      <c r="R264" s="140">
        <f>Q264*H264</f>
        <v>3.1E-4</v>
      </c>
      <c r="S264" s="140">
        <v>0</v>
      </c>
      <c r="T264" s="141">
        <f>S264*H264</f>
        <v>0</v>
      </c>
      <c r="AR264" s="142" t="s">
        <v>268</v>
      </c>
      <c r="AT264" s="142" t="s">
        <v>187</v>
      </c>
      <c r="AU264" s="142" t="s">
        <v>85</v>
      </c>
      <c r="AY264" s="16" t="s">
        <v>185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83</v>
      </c>
      <c r="BK264" s="143">
        <f>ROUND(I264*H264,2)</f>
        <v>0</v>
      </c>
      <c r="BL264" s="16" t="s">
        <v>268</v>
      </c>
      <c r="BM264" s="142" t="s">
        <v>2691</v>
      </c>
    </row>
    <row r="265" spans="2:65" s="1" customFormat="1" ht="24.2" customHeight="1">
      <c r="B265" s="131"/>
      <c r="C265" s="132" t="s">
        <v>597</v>
      </c>
      <c r="D265" s="132" t="s">
        <v>187</v>
      </c>
      <c r="E265" s="133" t="s">
        <v>2692</v>
      </c>
      <c r="F265" s="134" t="s">
        <v>2693</v>
      </c>
      <c r="G265" s="135" t="s">
        <v>245</v>
      </c>
      <c r="H265" s="136">
        <v>1</v>
      </c>
      <c r="I265" s="137"/>
      <c r="J265" s="137">
        <f>ROUND(I265*H265,2)</f>
        <v>0</v>
      </c>
      <c r="K265" s="134" t="s">
        <v>4029</v>
      </c>
      <c r="L265" s="185" t="s">
        <v>4032</v>
      </c>
      <c r="M265" s="138" t="s">
        <v>1</v>
      </c>
      <c r="N265" s="139" t="s">
        <v>40</v>
      </c>
      <c r="O265" s="140">
        <v>0.35599999999999998</v>
      </c>
      <c r="P265" s="140">
        <f>O265*H265</f>
        <v>0.35599999999999998</v>
      </c>
      <c r="Q265" s="140">
        <v>5.1999999999999995E-4</v>
      </c>
      <c r="R265" s="140">
        <f>Q265*H265</f>
        <v>5.1999999999999995E-4</v>
      </c>
      <c r="S265" s="140">
        <v>0</v>
      </c>
      <c r="T265" s="141">
        <f>S265*H265</f>
        <v>0</v>
      </c>
      <c r="AR265" s="142" t="s">
        <v>268</v>
      </c>
      <c r="AT265" s="142" t="s">
        <v>187</v>
      </c>
      <c r="AU265" s="142" t="s">
        <v>85</v>
      </c>
      <c r="AY265" s="16" t="s">
        <v>185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6" t="s">
        <v>83</v>
      </c>
      <c r="BK265" s="143">
        <f>ROUND(I265*H265,2)</f>
        <v>0</v>
      </c>
      <c r="BL265" s="16" t="s">
        <v>268</v>
      </c>
      <c r="BM265" s="142" t="s">
        <v>2694</v>
      </c>
    </row>
    <row r="266" spans="2:65" s="1" customFormat="1" ht="21.75" customHeight="1">
      <c r="B266" s="131"/>
      <c r="C266" s="132" t="s">
        <v>602</v>
      </c>
      <c r="D266" s="132" t="s">
        <v>187</v>
      </c>
      <c r="E266" s="133" t="s">
        <v>2695</v>
      </c>
      <c r="F266" s="134" t="s">
        <v>2696</v>
      </c>
      <c r="G266" s="135" t="s">
        <v>276</v>
      </c>
      <c r="H266" s="136">
        <v>37</v>
      </c>
      <c r="I266" s="137"/>
      <c r="J266" s="137">
        <f>ROUND(I266*H266,2)</f>
        <v>0</v>
      </c>
      <c r="K266" s="134" t="s">
        <v>4029</v>
      </c>
      <c r="L266" s="185" t="s">
        <v>4032</v>
      </c>
      <c r="M266" s="138" t="s">
        <v>1</v>
      </c>
      <c r="N266" s="139" t="s">
        <v>40</v>
      </c>
      <c r="O266" s="140">
        <v>0.36299999999999999</v>
      </c>
      <c r="P266" s="140">
        <f>O266*H266</f>
        <v>13.430999999999999</v>
      </c>
      <c r="Q266" s="140">
        <v>1.42E-3</v>
      </c>
      <c r="R266" s="140">
        <f>Q266*H266</f>
        <v>5.2540000000000003E-2</v>
      </c>
      <c r="S266" s="140">
        <v>0</v>
      </c>
      <c r="T266" s="141">
        <f>S266*H266</f>
        <v>0</v>
      </c>
      <c r="AR266" s="142" t="s">
        <v>268</v>
      </c>
      <c r="AT266" s="142" t="s">
        <v>187</v>
      </c>
      <c r="AU266" s="142" t="s">
        <v>85</v>
      </c>
      <c r="AY266" s="16" t="s">
        <v>185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83</v>
      </c>
      <c r="BK266" s="143">
        <f>ROUND(I266*H266,2)</f>
        <v>0</v>
      </c>
      <c r="BL266" s="16" t="s">
        <v>268</v>
      </c>
      <c r="BM266" s="142" t="s">
        <v>2697</v>
      </c>
    </row>
    <row r="267" spans="2:65" s="12" customFormat="1">
      <c r="B267" s="144"/>
      <c r="D267" s="145" t="s">
        <v>193</v>
      </c>
      <c r="E267" s="146" t="s">
        <v>1</v>
      </c>
      <c r="F267" s="147" t="s">
        <v>2698</v>
      </c>
      <c r="H267" s="148">
        <v>37</v>
      </c>
      <c r="L267" s="144"/>
      <c r="M267" s="149"/>
      <c r="T267" s="150"/>
      <c r="AT267" s="146" t="s">
        <v>193</v>
      </c>
      <c r="AU267" s="146" t="s">
        <v>85</v>
      </c>
      <c r="AV267" s="12" t="s">
        <v>85</v>
      </c>
      <c r="AW267" s="12" t="s">
        <v>31</v>
      </c>
      <c r="AX267" s="12" t="s">
        <v>83</v>
      </c>
      <c r="AY267" s="146" t="s">
        <v>185</v>
      </c>
    </row>
    <row r="268" spans="2:65" s="1" customFormat="1" ht="21.75" customHeight="1">
      <c r="B268" s="131"/>
      <c r="C268" s="132" t="s">
        <v>606</v>
      </c>
      <c r="D268" s="132" t="s">
        <v>187</v>
      </c>
      <c r="E268" s="133" t="s">
        <v>2699</v>
      </c>
      <c r="F268" s="134" t="s">
        <v>2700</v>
      </c>
      <c r="G268" s="135" t="s">
        <v>276</v>
      </c>
      <c r="H268" s="136">
        <v>92.5</v>
      </c>
      <c r="I268" s="137"/>
      <c r="J268" s="137">
        <f>ROUND(I268*H268,2)</f>
        <v>0</v>
      </c>
      <c r="K268" s="134" t="s">
        <v>4029</v>
      </c>
      <c r="L268" s="185" t="s">
        <v>4032</v>
      </c>
      <c r="M268" s="138" t="s">
        <v>1</v>
      </c>
      <c r="N268" s="139" t="s">
        <v>40</v>
      </c>
      <c r="O268" s="140">
        <v>0.38300000000000001</v>
      </c>
      <c r="P268" s="140">
        <f>O268*H268</f>
        <v>35.427500000000002</v>
      </c>
      <c r="Q268" s="140">
        <v>7.4400000000000004E-3</v>
      </c>
      <c r="R268" s="140">
        <f>Q268*H268</f>
        <v>0.68820000000000003</v>
      </c>
      <c r="S268" s="140">
        <v>0</v>
      </c>
      <c r="T268" s="141">
        <f>S268*H268</f>
        <v>0</v>
      </c>
      <c r="AR268" s="142" t="s">
        <v>268</v>
      </c>
      <c r="AT268" s="142" t="s">
        <v>187</v>
      </c>
      <c r="AU268" s="142" t="s">
        <v>85</v>
      </c>
      <c r="AY268" s="16" t="s">
        <v>185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83</v>
      </c>
      <c r="BK268" s="143">
        <f>ROUND(I268*H268,2)</f>
        <v>0</v>
      </c>
      <c r="BL268" s="16" t="s">
        <v>268</v>
      </c>
      <c r="BM268" s="142" t="s">
        <v>2701</v>
      </c>
    </row>
    <row r="269" spans="2:65" s="12" customFormat="1">
      <c r="B269" s="144"/>
      <c r="D269" s="145" t="s">
        <v>193</v>
      </c>
      <c r="E269" s="146" t="s">
        <v>1</v>
      </c>
      <c r="F269" s="147" t="s">
        <v>2702</v>
      </c>
      <c r="H269" s="148">
        <v>29</v>
      </c>
      <c r="L269" s="144"/>
      <c r="M269" s="149"/>
      <c r="T269" s="150"/>
      <c r="AT269" s="146" t="s">
        <v>193</v>
      </c>
      <c r="AU269" s="146" t="s">
        <v>85</v>
      </c>
      <c r="AV269" s="12" t="s">
        <v>85</v>
      </c>
      <c r="AW269" s="12" t="s">
        <v>31</v>
      </c>
      <c r="AX269" s="12" t="s">
        <v>75</v>
      </c>
      <c r="AY269" s="146" t="s">
        <v>185</v>
      </c>
    </row>
    <row r="270" spans="2:65" s="12" customFormat="1">
      <c r="B270" s="144"/>
      <c r="D270" s="145" t="s">
        <v>193</v>
      </c>
      <c r="E270" s="146" t="s">
        <v>1</v>
      </c>
      <c r="F270" s="147" t="s">
        <v>2703</v>
      </c>
      <c r="H270" s="148">
        <v>63.5</v>
      </c>
      <c r="L270" s="144"/>
      <c r="M270" s="149"/>
      <c r="T270" s="150"/>
      <c r="AT270" s="146" t="s">
        <v>193</v>
      </c>
      <c r="AU270" s="146" t="s">
        <v>85</v>
      </c>
      <c r="AV270" s="12" t="s">
        <v>85</v>
      </c>
      <c r="AW270" s="12" t="s">
        <v>31</v>
      </c>
      <c r="AX270" s="12" t="s">
        <v>75</v>
      </c>
      <c r="AY270" s="146" t="s">
        <v>185</v>
      </c>
    </row>
    <row r="271" spans="2:65" s="13" customFormat="1">
      <c r="B271" s="151"/>
      <c r="D271" s="145" t="s">
        <v>193</v>
      </c>
      <c r="E271" s="152" t="s">
        <v>1</v>
      </c>
      <c r="F271" s="153" t="s">
        <v>217</v>
      </c>
      <c r="H271" s="154">
        <v>92.5</v>
      </c>
      <c r="L271" s="151"/>
      <c r="M271" s="155"/>
      <c r="T271" s="156"/>
      <c r="AT271" s="152" t="s">
        <v>193</v>
      </c>
      <c r="AU271" s="152" t="s">
        <v>85</v>
      </c>
      <c r="AV271" s="13" t="s">
        <v>191</v>
      </c>
      <c r="AW271" s="13" t="s">
        <v>31</v>
      </c>
      <c r="AX271" s="13" t="s">
        <v>83</v>
      </c>
      <c r="AY271" s="152" t="s">
        <v>185</v>
      </c>
    </row>
    <row r="272" spans="2:65" s="1" customFormat="1" ht="21.75" customHeight="1">
      <c r="B272" s="131"/>
      <c r="C272" s="132" t="s">
        <v>610</v>
      </c>
      <c r="D272" s="132" t="s">
        <v>187</v>
      </c>
      <c r="E272" s="133" t="s">
        <v>2704</v>
      </c>
      <c r="F272" s="134" t="s">
        <v>2705</v>
      </c>
      <c r="G272" s="135" t="s">
        <v>276</v>
      </c>
      <c r="H272" s="136">
        <v>35.5</v>
      </c>
      <c r="I272" s="137"/>
      <c r="J272" s="137">
        <f>ROUND(I272*H272,2)</f>
        <v>0</v>
      </c>
      <c r="K272" s="134" t="s">
        <v>4029</v>
      </c>
      <c r="L272" s="185" t="s">
        <v>4032</v>
      </c>
      <c r="M272" s="138" t="s">
        <v>1</v>
      </c>
      <c r="N272" s="139" t="s">
        <v>40</v>
      </c>
      <c r="O272" s="140">
        <v>0.40400000000000003</v>
      </c>
      <c r="P272" s="140">
        <f>O272*H272</f>
        <v>14.342000000000001</v>
      </c>
      <c r="Q272" s="140">
        <v>1.2319999999999999E-2</v>
      </c>
      <c r="R272" s="140">
        <f>Q272*H272</f>
        <v>0.43735999999999997</v>
      </c>
      <c r="S272" s="140">
        <v>0</v>
      </c>
      <c r="T272" s="141">
        <f>S272*H272</f>
        <v>0</v>
      </c>
      <c r="AR272" s="142" t="s">
        <v>268</v>
      </c>
      <c r="AT272" s="142" t="s">
        <v>187</v>
      </c>
      <c r="AU272" s="142" t="s">
        <v>85</v>
      </c>
      <c r="AY272" s="16" t="s">
        <v>185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6" t="s">
        <v>83</v>
      </c>
      <c r="BK272" s="143">
        <f>ROUND(I272*H272,2)</f>
        <v>0</v>
      </c>
      <c r="BL272" s="16" t="s">
        <v>268</v>
      </c>
      <c r="BM272" s="142" t="s">
        <v>2706</v>
      </c>
    </row>
    <row r="273" spans="2:65" s="12" customFormat="1">
      <c r="B273" s="144"/>
      <c r="D273" s="145" t="s">
        <v>193</v>
      </c>
      <c r="E273" s="146" t="s">
        <v>1</v>
      </c>
      <c r="F273" s="147" t="s">
        <v>2707</v>
      </c>
      <c r="H273" s="148">
        <v>27.5</v>
      </c>
      <c r="L273" s="144"/>
      <c r="M273" s="149"/>
      <c r="T273" s="150"/>
      <c r="AT273" s="146" t="s">
        <v>193</v>
      </c>
      <c r="AU273" s="146" t="s">
        <v>85</v>
      </c>
      <c r="AV273" s="12" t="s">
        <v>85</v>
      </c>
      <c r="AW273" s="12" t="s">
        <v>31</v>
      </c>
      <c r="AX273" s="12" t="s">
        <v>75</v>
      </c>
      <c r="AY273" s="146" t="s">
        <v>185</v>
      </c>
    </row>
    <row r="274" spans="2:65" s="12" customFormat="1">
      <c r="B274" s="144"/>
      <c r="D274" s="145" t="s">
        <v>193</v>
      </c>
      <c r="E274" s="146" t="s">
        <v>1</v>
      </c>
      <c r="F274" s="147" t="s">
        <v>2708</v>
      </c>
      <c r="H274" s="148">
        <v>8</v>
      </c>
      <c r="L274" s="144"/>
      <c r="M274" s="149"/>
      <c r="T274" s="150"/>
      <c r="AT274" s="146" t="s">
        <v>193</v>
      </c>
      <c r="AU274" s="146" t="s">
        <v>85</v>
      </c>
      <c r="AV274" s="12" t="s">
        <v>85</v>
      </c>
      <c r="AW274" s="12" t="s">
        <v>31</v>
      </c>
      <c r="AX274" s="12" t="s">
        <v>75</v>
      </c>
      <c r="AY274" s="146" t="s">
        <v>185</v>
      </c>
    </row>
    <row r="275" spans="2:65" s="13" customFormat="1">
      <c r="B275" s="151"/>
      <c r="D275" s="145" t="s">
        <v>193</v>
      </c>
      <c r="E275" s="152" t="s">
        <v>1</v>
      </c>
      <c r="F275" s="153" t="s">
        <v>217</v>
      </c>
      <c r="H275" s="154">
        <v>35.5</v>
      </c>
      <c r="L275" s="151"/>
      <c r="M275" s="155"/>
      <c r="T275" s="156"/>
      <c r="AT275" s="152" t="s">
        <v>193</v>
      </c>
      <c r="AU275" s="152" t="s">
        <v>85</v>
      </c>
      <c r="AV275" s="13" t="s">
        <v>191</v>
      </c>
      <c r="AW275" s="13" t="s">
        <v>31</v>
      </c>
      <c r="AX275" s="13" t="s">
        <v>83</v>
      </c>
      <c r="AY275" s="152" t="s">
        <v>185</v>
      </c>
    </row>
    <row r="276" spans="2:65" s="1" customFormat="1" ht="21.75" customHeight="1">
      <c r="B276" s="131"/>
      <c r="C276" s="132" t="s">
        <v>616</v>
      </c>
      <c r="D276" s="132" t="s">
        <v>187</v>
      </c>
      <c r="E276" s="133" t="s">
        <v>2709</v>
      </c>
      <c r="F276" s="134" t="s">
        <v>2710</v>
      </c>
      <c r="G276" s="135" t="s">
        <v>276</v>
      </c>
      <c r="H276" s="136">
        <v>50</v>
      </c>
      <c r="I276" s="137"/>
      <c r="J276" s="137">
        <f>ROUND(I276*H276,2)</f>
        <v>0</v>
      </c>
      <c r="K276" s="134" t="s">
        <v>4029</v>
      </c>
      <c r="L276" s="185" t="s">
        <v>4032</v>
      </c>
      <c r="M276" s="138" t="s">
        <v>1</v>
      </c>
      <c r="N276" s="139" t="s">
        <v>40</v>
      </c>
      <c r="O276" s="140">
        <v>0.42499999999999999</v>
      </c>
      <c r="P276" s="140">
        <f>O276*H276</f>
        <v>21.25</v>
      </c>
      <c r="Q276" s="140">
        <v>1.975E-2</v>
      </c>
      <c r="R276" s="140">
        <f>Q276*H276</f>
        <v>0.98750000000000004</v>
      </c>
      <c r="S276" s="140">
        <v>0</v>
      </c>
      <c r="T276" s="141">
        <f>S276*H276</f>
        <v>0</v>
      </c>
      <c r="AR276" s="142" t="s">
        <v>268</v>
      </c>
      <c r="AT276" s="142" t="s">
        <v>187</v>
      </c>
      <c r="AU276" s="142" t="s">
        <v>85</v>
      </c>
      <c r="AY276" s="16" t="s">
        <v>185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6" t="s">
        <v>83</v>
      </c>
      <c r="BK276" s="143">
        <f>ROUND(I276*H276,2)</f>
        <v>0</v>
      </c>
      <c r="BL276" s="16" t="s">
        <v>268</v>
      </c>
      <c r="BM276" s="142" t="s">
        <v>2711</v>
      </c>
    </row>
    <row r="277" spans="2:65" s="12" customFormat="1">
      <c r="B277" s="144"/>
      <c r="D277" s="145" t="s">
        <v>193</v>
      </c>
      <c r="E277" s="146" t="s">
        <v>1</v>
      </c>
      <c r="F277" s="147" t="s">
        <v>2712</v>
      </c>
      <c r="H277" s="148">
        <v>15</v>
      </c>
      <c r="L277" s="144"/>
      <c r="M277" s="149"/>
      <c r="T277" s="150"/>
      <c r="AT277" s="146" t="s">
        <v>193</v>
      </c>
      <c r="AU277" s="146" t="s">
        <v>85</v>
      </c>
      <c r="AV277" s="12" t="s">
        <v>85</v>
      </c>
      <c r="AW277" s="12" t="s">
        <v>31</v>
      </c>
      <c r="AX277" s="12" t="s">
        <v>75</v>
      </c>
      <c r="AY277" s="146" t="s">
        <v>185</v>
      </c>
    </row>
    <row r="278" spans="2:65" s="12" customFormat="1">
      <c r="B278" s="144"/>
      <c r="D278" s="145" t="s">
        <v>193</v>
      </c>
      <c r="E278" s="146" t="s">
        <v>1</v>
      </c>
      <c r="F278" s="147" t="s">
        <v>2713</v>
      </c>
      <c r="H278" s="148">
        <v>35</v>
      </c>
      <c r="L278" s="144"/>
      <c r="M278" s="149"/>
      <c r="T278" s="150"/>
      <c r="AT278" s="146" t="s">
        <v>193</v>
      </c>
      <c r="AU278" s="146" t="s">
        <v>85</v>
      </c>
      <c r="AV278" s="12" t="s">
        <v>85</v>
      </c>
      <c r="AW278" s="12" t="s">
        <v>31</v>
      </c>
      <c r="AX278" s="12" t="s">
        <v>75</v>
      </c>
      <c r="AY278" s="146" t="s">
        <v>185</v>
      </c>
    </row>
    <row r="279" spans="2:65" s="13" customFormat="1">
      <c r="B279" s="151"/>
      <c r="D279" s="145" t="s">
        <v>193</v>
      </c>
      <c r="E279" s="152" t="s">
        <v>1</v>
      </c>
      <c r="F279" s="153" t="s">
        <v>217</v>
      </c>
      <c r="H279" s="154">
        <v>50</v>
      </c>
      <c r="L279" s="151"/>
      <c r="M279" s="155"/>
      <c r="T279" s="156"/>
      <c r="AT279" s="152" t="s">
        <v>193</v>
      </c>
      <c r="AU279" s="152" t="s">
        <v>85</v>
      </c>
      <c r="AV279" s="13" t="s">
        <v>191</v>
      </c>
      <c r="AW279" s="13" t="s">
        <v>31</v>
      </c>
      <c r="AX279" s="13" t="s">
        <v>83</v>
      </c>
      <c r="AY279" s="152" t="s">
        <v>185</v>
      </c>
    </row>
    <row r="280" spans="2:65" s="1" customFormat="1" ht="24.2" customHeight="1">
      <c r="B280" s="131"/>
      <c r="C280" s="132" t="s">
        <v>620</v>
      </c>
      <c r="D280" s="132" t="s">
        <v>187</v>
      </c>
      <c r="E280" s="133" t="s">
        <v>2714</v>
      </c>
      <c r="F280" s="134" t="s">
        <v>2715</v>
      </c>
      <c r="G280" s="135" t="s">
        <v>276</v>
      </c>
      <c r="H280" s="136">
        <v>9</v>
      </c>
      <c r="I280" s="137"/>
      <c r="J280" s="137">
        <f>ROUND(I280*H280,2)</f>
        <v>0</v>
      </c>
      <c r="K280" s="134" t="s">
        <v>4029</v>
      </c>
      <c r="L280" s="185" t="s">
        <v>4032</v>
      </c>
      <c r="M280" s="138" t="s">
        <v>1</v>
      </c>
      <c r="N280" s="139" t="s">
        <v>40</v>
      </c>
      <c r="O280" s="140">
        <v>0.78</v>
      </c>
      <c r="P280" s="140">
        <f>O280*H280</f>
        <v>7.0200000000000005</v>
      </c>
      <c r="Q280" s="140">
        <v>5.9000000000000003E-4</v>
      </c>
      <c r="R280" s="140">
        <f>Q280*H280</f>
        <v>5.3100000000000005E-3</v>
      </c>
      <c r="S280" s="140">
        <v>0</v>
      </c>
      <c r="T280" s="141">
        <f>S280*H280</f>
        <v>0</v>
      </c>
      <c r="AR280" s="142" t="s">
        <v>268</v>
      </c>
      <c r="AT280" s="142" t="s">
        <v>187</v>
      </c>
      <c r="AU280" s="142" t="s">
        <v>85</v>
      </c>
      <c r="AY280" s="16" t="s">
        <v>185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6" t="s">
        <v>83</v>
      </c>
      <c r="BK280" s="143">
        <f>ROUND(I280*H280,2)</f>
        <v>0</v>
      </c>
      <c r="BL280" s="16" t="s">
        <v>268</v>
      </c>
      <c r="BM280" s="142" t="s">
        <v>2716</v>
      </c>
    </row>
    <row r="281" spans="2:65" s="12" customFormat="1">
      <c r="B281" s="144"/>
      <c r="D281" s="145" t="s">
        <v>193</v>
      </c>
      <c r="E281" s="146" t="s">
        <v>1</v>
      </c>
      <c r="F281" s="147" t="s">
        <v>2717</v>
      </c>
      <c r="H281" s="148">
        <v>9</v>
      </c>
      <c r="L281" s="144"/>
      <c r="M281" s="149"/>
      <c r="T281" s="150"/>
      <c r="AT281" s="146" t="s">
        <v>193</v>
      </c>
      <c r="AU281" s="146" t="s">
        <v>85</v>
      </c>
      <c r="AV281" s="12" t="s">
        <v>85</v>
      </c>
      <c r="AW281" s="12" t="s">
        <v>31</v>
      </c>
      <c r="AX281" s="12" t="s">
        <v>83</v>
      </c>
      <c r="AY281" s="146" t="s">
        <v>185</v>
      </c>
    </row>
    <row r="282" spans="2:65" s="1" customFormat="1" ht="24.2" customHeight="1">
      <c r="B282" s="131"/>
      <c r="C282" s="132" t="s">
        <v>663</v>
      </c>
      <c r="D282" s="132" t="s">
        <v>187</v>
      </c>
      <c r="E282" s="133" t="s">
        <v>2718</v>
      </c>
      <c r="F282" s="134" t="s">
        <v>2719</v>
      </c>
      <c r="G282" s="135" t="s">
        <v>276</v>
      </c>
      <c r="H282" s="136">
        <v>12</v>
      </c>
      <c r="I282" s="137"/>
      <c r="J282" s="137">
        <f>ROUND(I282*H282,2)</f>
        <v>0</v>
      </c>
      <c r="K282" s="134" t="s">
        <v>4029</v>
      </c>
      <c r="L282" s="185" t="s">
        <v>4032</v>
      </c>
      <c r="M282" s="138" t="s">
        <v>1</v>
      </c>
      <c r="N282" s="139" t="s">
        <v>40</v>
      </c>
      <c r="O282" s="140">
        <v>0.82699999999999996</v>
      </c>
      <c r="P282" s="140">
        <f>O282*H282</f>
        <v>9.9239999999999995</v>
      </c>
      <c r="Q282" s="140">
        <v>2.0100000000000001E-3</v>
      </c>
      <c r="R282" s="140">
        <f>Q282*H282</f>
        <v>2.4120000000000003E-2</v>
      </c>
      <c r="S282" s="140">
        <v>0</v>
      </c>
      <c r="T282" s="141">
        <f>S282*H282</f>
        <v>0</v>
      </c>
      <c r="AR282" s="142" t="s">
        <v>268</v>
      </c>
      <c r="AT282" s="142" t="s">
        <v>187</v>
      </c>
      <c r="AU282" s="142" t="s">
        <v>85</v>
      </c>
      <c r="AY282" s="16" t="s">
        <v>185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83</v>
      </c>
      <c r="BK282" s="143">
        <f>ROUND(I282*H282,2)</f>
        <v>0</v>
      </c>
      <c r="BL282" s="16" t="s">
        <v>268</v>
      </c>
      <c r="BM282" s="142" t="s">
        <v>2720</v>
      </c>
    </row>
    <row r="283" spans="2:65" s="12" customFormat="1">
      <c r="B283" s="144"/>
      <c r="D283" s="145" t="s">
        <v>193</v>
      </c>
      <c r="E283" s="146" t="s">
        <v>1</v>
      </c>
      <c r="F283" s="147" t="s">
        <v>2721</v>
      </c>
      <c r="H283" s="148">
        <v>12</v>
      </c>
      <c r="L283" s="144"/>
      <c r="M283" s="149"/>
      <c r="T283" s="150"/>
      <c r="AT283" s="146" t="s">
        <v>193</v>
      </c>
      <c r="AU283" s="146" t="s">
        <v>85</v>
      </c>
      <c r="AV283" s="12" t="s">
        <v>85</v>
      </c>
      <c r="AW283" s="12" t="s">
        <v>31</v>
      </c>
      <c r="AX283" s="12" t="s">
        <v>83</v>
      </c>
      <c r="AY283" s="146" t="s">
        <v>185</v>
      </c>
    </row>
    <row r="284" spans="2:65" s="1" customFormat="1" ht="21.75" customHeight="1">
      <c r="B284" s="131"/>
      <c r="C284" s="132" t="s">
        <v>667</v>
      </c>
      <c r="D284" s="132" t="s">
        <v>187</v>
      </c>
      <c r="E284" s="133" t="s">
        <v>2722</v>
      </c>
      <c r="F284" s="134" t="s">
        <v>2723</v>
      </c>
      <c r="G284" s="135" t="s">
        <v>276</v>
      </c>
      <c r="H284" s="136">
        <v>6</v>
      </c>
      <c r="I284" s="137"/>
      <c r="J284" s="137">
        <f>ROUND(I284*H284,2)</f>
        <v>0</v>
      </c>
      <c r="K284" s="134" t="s">
        <v>4029</v>
      </c>
      <c r="L284" s="185" t="s">
        <v>4032</v>
      </c>
      <c r="M284" s="138" t="s">
        <v>1</v>
      </c>
      <c r="N284" s="139" t="s">
        <v>40</v>
      </c>
      <c r="O284" s="140">
        <v>0.65900000000000003</v>
      </c>
      <c r="P284" s="140">
        <f>O284*H284</f>
        <v>3.9540000000000002</v>
      </c>
      <c r="Q284" s="140">
        <v>4.0999999999999999E-4</v>
      </c>
      <c r="R284" s="140">
        <f>Q284*H284</f>
        <v>2.4599999999999999E-3</v>
      </c>
      <c r="S284" s="140">
        <v>0</v>
      </c>
      <c r="T284" s="141">
        <f>S284*H284</f>
        <v>0</v>
      </c>
      <c r="AR284" s="142" t="s">
        <v>268</v>
      </c>
      <c r="AT284" s="142" t="s">
        <v>187</v>
      </c>
      <c r="AU284" s="142" t="s">
        <v>85</v>
      </c>
      <c r="AY284" s="16" t="s">
        <v>185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6" t="s">
        <v>83</v>
      </c>
      <c r="BK284" s="143">
        <f>ROUND(I284*H284,2)</f>
        <v>0</v>
      </c>
      <c r="BL284" s="16" t="s">
        <v>268</v>
      </c>
      <c r="BM284" s="142" t="s">
        <v>2724</v>
      </c>
    </row>
    <row r="285" spans="2:65" s="12" customFormat="1">
      <c r="B285" s="144"/>
      <c r="D285" s="145" t="s">
        <v>193</v>
      </c>
      <c r="E285" s="146" t="s">
        <v>1</v>
      </c>
      <c r="F285" s="147" t="s">
        <v>2725</v>
      </c>
      <c r="H285" s="148">
        <v>6</v>
      </c>
      <c r="L285" s="144"/>
      <c r="M285" s="149"/>
      <c r="T285" s="150"/>
      <c r="AT285" s="146" t="s">
        <v>193</v>
      </c>
      <c r="AU285" s="146" t="s">
        <v>85</v>
      </c>
      <c r="AV285" s="12" t="s">
        <v>85</v>
      </c>
      <c r="AW285" s="12" t="s">
        <v>31</v>
      </c>
      <c r="AX285" s="12" t="s">
        <v>83</v>
      </c>
      <c r="AY285" s="146" t="s">
        <v>185</v>
      </c>
    </row>
    <row r="286" spans="2:65" s="1" customFormat="1" ht="21.75" customHeight="1">
      <c r="B286" s="131"/>
      <c r="C286" s="132" t="s">
        <v>671</v>
      </c>
      <c r="D286" s="132" t="s">
        <v>187</v>
      </c>
      <c r="E286" s="133" t="s">
        <v>2726</v>
      </c>
      <c r="F286" s="134" t="s">
        <v>2727</v>
      </c>
      <c r="G286" s="135" t="s">
        <v>276</v>
      </c>
      <c r="H286" s="136">
        <v>14.5</v>
      </c>
      <c r="I286" s="137"/>
      <c r="J286" s="137">
        <f>ROUND(I286*H286,2)</f>
        <v>0</v>
      </c>
      <c r="K286" s="134" t="s">
        <v>4029</v>
      </c>
      <c r="L286" s="185" t="s">
        <v>4032</v>
      </c>
      <c r="M286" s="138" t="s">
        <v>1</v>
      </c>
      <c r="N286" s="139" t="s">
        <v>40</v>
      </c>
      <c r="O286" s="140">
        <v>0.72799999999999998</v>
      </c>
      <c r="P286" s="140">
        <f>O286*H286</f>
        <v>10.555999999999999</v>
      </c>
      <c r="Q286" s="140">
        <v>4.8000000000000001E-4</v>
      </c>
      <c r="R286" s="140">
        <f>Q286*H286</f>
        <v>6.96E-3</v>
      </c>
      <c r="S286" s="140">
        <v>0</v>
      </c>
      <c r="T286" s="141">
        <f>S286*H286</f>
        <v>0</v>
      </c>
      <c r="AR286" s="142" t="s">
        <v>268</v>
      </c>
      <c r="AT286" s="142" t="s">
        <v>187</v>
      </c>
      <c r="AU286" s="142" t="s">
        <v>85</v>
      </c>
      <c r="AY286" s="16" t="s">
        <v>185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6" t="s">
        <v>83</v>
      </c>
      <c r="BK286" s="143">
        <f>ROUND(I286*H286,2)</f>
        <v>0</v>
      </c>
      <c r="BL286" s="16" t="s">
        <v>268</v>
      </c>
      <c r="BM286" s="142" t="s">
        <v>2728</v>
      </c>
    </row>
    <row r="287" spans="2:65" s="12" customFormat="1">
      <c r="B287" s="144"/>
      <c r="D287" s="145" t="s">
        <v>193</v>
      </c>
      <c r="E287" s="146" t="s">
        <v>1</v>
      </c>
      <c r="F287" s="147" t="s">
        <v>2729</v>
      </c>
      <c r="H287" s="148">
        <v>8</v>
      </c>
      <c r="L287" s="144"/>
      <c r="M287" s="149"/>
      <c r="T287" s="150"/>
      <c r="AT287" s="146" t="s">
        <v>193</v>
      </c>
      <c r="AU287" s="146" t="s">
        <v>85</v>
      </c>
      <c r="AV287" s="12" t="s">
        <v>85</v>
      </c>
      <c r="AW287" s="12" t="s">
        <v>31</v>
      </c>
      <c r="AX287" s="12" t="s">
        <v>75</v>
      </c>
      <c r="AY287" s="146" t="s">
        <v>185</v>
      </c>
    </row>
    <row r="288" spans="2:65" s="12" customFormat="1">
      <c r="B288" s="144"/>
      <c r="D288" s="145" t="s">
        <v>193</v>
      </c>
      <c r="E288" s="146" t="s">
        <v>1</v>
      </c>
      <c r="F288" s="147" t="s">
        <v>2730</v>
      </c>
      <c r="H288" s="148">
        <v>6.5</v>
      </c>
      <c r="L288" s="144"/>
      <c r="M288" s="149"/>
      <c r="T288" s="150"/>
      <c r="AT288" s="146" t="s">
        <v>193</v>
      </c>
      <c r="AU288" s="146" t="s">
        <v>85</v>
      </c>
      <c r="AV288" s="12" t="s">
        <v>85</v>
      </c>
      <c r="AW288" s="12" t="s">
        <v>31</v>
      </c>
      <c r="AX288" s="12" t="s">
        <v>75</v>
      </c>
      <c r="AY288" s="146" t="s">
        <v>185</v>
      </c>
    </row>
    <row r="289" spans="2:65" s="13" customFormat="1">
      <c r="B289" s="151"/>
      <c r="D289" s="145" t="s">
        <v>193</v>
      </c>
      <c r="E289" s="152" t="s">
        <v>1</v>
      </c>
      <c r="F289" s="153" t="s">
        <v>217</v>
      </c>
      <c r="H289" s="154">
        <v>14.5</v>
      </c>
      <c r="L289" s="151"/>
      <c r="M289" s="155"/>
      <c r="T289" s="156"/>
      <c r="AT289" s="152" t="s">
        <v>193</v>
      </c>
      <c r="AU289" s="152" t="s">
        <v>85</v>
      </c>
      <c r="AV289" s="13" t="s">
        <v>191</v>
      </c>
      <c r="AW289" s="13" t="s">
        <v>31</v>
      </c>
      <c r="AX289" s="13" t="s">
        <v>83</v>
      </c>
      <c r="AY289" s="152" t="s">
        <v>185</v>
      </c>
    </row>
    <row r="290" spans="2:65" s="1" customFormat="1" ht="21.75" customHeight="1">
      <c r="B290" s="131"/>
      <c r="C290" s="132" t="s">
        <v>675</v>
      </c>
      <c r="D290" s="132" t="s">
        <v>187</v>
      </c>
      <c r="E290" s="133" t="s">
        <v>2731</v>
      </c>
      <c r="F290" s="134" t="s">
        <v>2732</v>
      </c>
      <c r="G290" s="135" t="s">
        <v>276</v>
      </c>
      <c r="H290" s="136">
        <v>2.5</v>
      </c>
      <c r="I290" s="137"/>
      <c r="J290" s="137">
        <f>ROUND(I290*H290,2)</f>
        <v>0</v>
      </c>
      <c r="K290" s="134" t="s">
        <v>4029</v>
      </c>
      <c r="L290" s="185" t="s">
        <v>4032</v>
      </c>
      <c r="M290" s="138" t="s">
        <v>1</v>
      </c>
      <c r="N290" s="139" t="s">
        <v>40</v>
      </c>
      <c r="O290" s="140">
        <v>0.83199999999999996</v>
      </c>
      <c r="P290" s="140">
        <f>O290*H290</f>
        <v>2.08</v>
      </c>
      <c r="Q290" s="140">
        <v>2.2399999999999998E-3</v>
      </c>
      <c r="R290" s="140">
        <f>Q290*H290</f>
        <v>5.5999999999999991E-3</v>
      </c>
      <c r="S290" s="140">
        <v>0</v>
      </c>
      <c r="T290" s="141">
        <f>S290*H290</f>
        <v>0</v>
      </c>
      <c r="AR290" s="142" t="s">
        <v>268</v>
      </c>
      <c r="AT290" s="142" t="s">
        <v>187</v>
      </c>
      <c r="AU290" s="142" t="s">
        <v>85</v>
      </c>
      <c r="AY290" s="16" t="s">
        <v>185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6" t="s">
        <v>83</v>
      </c>
      <c r="BK290" s="143">
        <f>ROUND(I290*H290,2)</f>
        <v>0</v>
      </c>
      <c r="BL290" s="16" t="s">
        <v>268</v>
      </c>
      <c r="BM290" s="142" t="s">
        <v>2733</v>
      </c>
    </row>
    <row r="291" spans="2:65" s="12" customFormat="1">
      <c r="B291" s="144"/>
      <c r="D291" s="145" t="s">
        <v>193</v>
      </c>
      <c r="E291" s="146" t="s">
        <v>1</v>
      </c>
      <c r="F291" s="147" t="s">
        <v>2734</v>
      </c>
      <c r="H291" s="148">
        <v>2.5</v>
      </c>
      <c r="L291" s="144"/>
      <c r="M291" s="149"/>
      <c r="T291" s="150"/>
      <c r="AT291" s="146" t="s">
        <v>193</v>
      </c>
      <c r="AU291" s="146" t="s">
        <v>85</v>
      </c>
      <c r="AV291" s="12" t="s">
        <v>85</v>
      </c>
      <c r="AW291" s="12" t="s">
        <v>31</v>
      </c>
      <c r="AX291" s="12" t="s">
        <v>83</v>
      </c>
      <c r="AY291" s="146" t="s">
        <v>185</v>
      </c>
    </row>
    <row r="292" spans="2:65" s="1" customFormat="1" ht="24.2" customHeight="1">
      <c r="B292" s="131"/>
      <c r="C292" s="132" t="s">
        <v>679</v>
      </c>
      <c r="D292" s="132" t="s">
        <v>187</v>
      </c>
      <c r="E292" s="133" t="s">
        <v>2735</v>
      </c>
      <c r="F292" s="134" t="s">
        <v>2736</v>
      </c>
      <c r="G292" s="135" t="s">
        <v>245</v>
      </c>
      <c r="H292" s="136">
        <v>7</v>
      </c>
      <c r="I292" s="137"/>
      <c r="J292" s="137">
        <f>ROUND(I292*H292,2)</f>
        <v>0</v>
      </c>
      <c r="K292" s="134" t="s">
        <v>4029</v>
      </c>
      <c r="L292" s="185" t="s">
        <v>4032</v>
      </c>
      <c r="M292" s="138" t="s">
        <v>1</v>
      </c>
      <c r="N292" s="139" t="s">
        <v>40</v>
      </c>
      <c r="O292" s="140">
        <v>0.157</v>
      </c>
      <c r="P292" s="140">
        <f>O292*H292</f>
        <v>1.099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268</v>
      </c>
      <c r="AT292" s="142" t="s">
        <v>187</v>
      </c>
      <c r="AU292" s="142" t="s">
        <v>85</v>
      </c>
      <c r="AY292" s="16" t="s">
        <v>185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83</v>
      </c>
      <c r="BK292" s="143">
        <f>ROUND(I292*H292,2)</f>
        <v>0</v>
      </c>
      <c r="BL292" s="16" t="s">
        <v>268</v>
      </c>
      <c r="BM292" s="142" t="s">
        <v>2737</v>
      </c>
    </row>
    <row r="293" spans="2:65" s="12" customFormat="1">
      <c r="B293" s="144"/>
      <c r="D293" s="145" t="s">
        <v>193</v>
      </c>
      <c r="E293" s="146" t="s">
        <v>1</v>
      </c>
      <c r="F293" s="147" t="s">
        <v>2738</v>
      </c>
      <c r="H293" s="148">
        <v>7</v>
      </c>
      <c r="L293" s="144"/>
      <c r="M293" s="149"/>
      <c r="T293" s="150"/>
      <c r="AT293" s="146" t="s">
        <v>193</v>
      </c>
      <c r="AU293" s="146" t="s">
        <v>85</v>
      </c>
      <c r="AV293" s="12" t="s">
        <v>85</v>
      </c>
      <c r="AW293" s="12" t="s">
        <v>31</v>
      </c>
      <c r="AX293" s="12" t="s">
        <v>83</v>
      </c>
      <c r="AY293" s="146" t="s">
        <v>185</v>
      </c>
    </row>
    <row r="294" spans="2:65" s="1" customFormat="1" ht="24.2" customHeight="1">
      <c r="B294" s="131"/>
      <c r="C294" s="132" t="s">
        <v>683</v>
      </c>
      <c r="D294" s="132" t="s">
        <v>187</v>
      </c>
      <c r="E294" s="133" t="s">
        <v>2739</v>
      </c>
      <c r="F294" s="134" t="s">
        <v>2740</v>
      </c>
      <c r="G294" s="135" t="s">
        <v>245</v>
      </c>
      <c r="H294" s="136">
        <v>4</v>
      </c>
      <c r="I294" s="137"/>
      <c r="J294" s="137">
        <f>ROUND(I294*H294,2)</f>
        <v>0</v>
      </c>
      <c r="K294" s="134" t="s">
        <v>4029</v>
      </c>
      <c r="L294" s="185" t="s">
        <v>4032</v>
      </c>
      <c r="M294" s="138" t="s">
        <v>1</v>
      </c>
      <c r="N294" s="139" t="s">
        <v>40</v>
      </c>
      <c r="O294" s="140">
        <v>0.17399999999999999</v>
      </c>
      <c r="P294" s="140">
        <f>O294*H294</f>
        <v>0.69599999999999995</v>
      </c>
      <c r="Q294" s="140">
        <v>0</v>
      </c>
      <c r="R294" s="140">
        <f>Q294*H294</f>
        <v>0</v>
      </c>
      <c r="S294" s="140">
        <v>0</v>
      </c>
      <c r="T294" s="141">
        <f>S294*H294</f>
        <v>0</v>
      </c>
      <c r="AR294" s="142" t="s">
        <v>268</v>
      </c>
      <c r="AT294" s="142" t="s">
        <v>187</v>
      </c>
      <c r="AU294" s="142" t="s">
        <v>85</v>
      </c>
      <c r="AY294" s="16" t="s">
        <v>185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6" t="s">
        <v>83</v>
      </c>
      <c r="BK294" s="143">
        <f>ROUND(I294*H294,2)</f>
        <v>0</v>
      </c>
      <c r="BL294" s="16" t="s">
        <v>268</v>
      </c>
      <c r="BM294" s="142" t="s">
        <v>2741</v>
      </c>
    </row>
    <row r="295" spans="2:65" s="12" customFormat="1">
      <c r="B295" s="144"/>
      <c r="D295" s="145" t="s">
        <v>193</v>
      </c>
      <c r="E295" s="146" t="s">
        <v>1</v>
      </c>
      <c r="F295" s="147" t="s">
        <v>2742</v>
      </c>
      <c r="H295" s="148">
        <v>4</v>
      </c>
      <c r="L295" s="144"/>
      <c r="M295" s="149"/>
      <c r="T295" s="150"/>
      <c r="AT295" s="146" t="s">
        <v>193</v>
      </c>
      <c r="AU295" s="146" t="s">
        <v>85</v>
      </c>
      <c r="AV295" s="12" t="s">
        <v>85</v>
      </c>
      <c r="AW295" s="12" t="s">
        <v>31</v>
      </c>
      <c r="AX295" s="12" t="s">
        <v>83</v>
      </c>
      <c r="AY295" s="146" t="s">
        <v>185</v>
      </c>
    </row>
    <row r="296" spans="2:65" s="1" customFormat="1" ht="24.2" customHeight="1">
      <c r="B296" s="131"/>
      <c r="C296" s="132" t="s">
        <v>687</v>
      </c>
      <c r="D296" s="132" t="s">
        <v>187</v>
      </c>
      <c r="E296" s="133" t="s">
        <v>2743</v>
      </c>
      <c r="F296" s="134" t="s">
        <v>2744</v>
      </c>
      <c r="G296" s="135" t="s">
        <v>245</v>
      </c>
      <c r="H296" s="136">
        <v>4</v>
      </c>
      <c r="I296" s="137"/>
      <c r="J296" s="137">
        <f>ROUND(I296*H296,2)</f>
        <v>0</v>
      </c>
      <c r="K296" s="134" t="s">
        <v>4029</v>
      </c>
      <c r="L296" s="185" t="s">
        <v>4032</v>
      </c>
      <c r="M296" s="138" t="s">
        <v>1</v>
      </c>
      <c r="N296" s="139" t="s">
        <v>40</v>
      </c>
      <c r="O296" s="140">
        <v>0.25900000000000001</v>
      </c>
      <c r="P296" s="140">
        <f>O296*H296</f>
        <v>1.036</v>
      </c>
      <c r="Q296" s="140">
        <v>0</v>
      </c>
      <c r="R296" s="140">
        <f>Q296*H296</f>
        <v>0</v>
      </c>
      <c r="S296" s="140">
        <v>0</v>
      </c>
      <c r="T296" s="141">
        <f>S296*H296</f>
        <v>0</v>
      </c>
      <c r="AR296" s="142" t="s">
        <v>268</v>
      </c>
      <c r="AT296" s="142" t="s">
        <v>187</v>
      </c>
      <c r="AU296" s="142" t="s">
        <v>85</v>
      </c>
      <c r="AY296" s="16" t="s">
        <v>185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6" t="s">
        <v>83</v>
      </c>
      <c r="BK296" s="143">
        <f>ROUND(I296*H296,2)</f>
        <v>0</v>
      </c>
      <c r="BL296" s="16" t="s">
        <v>268</v>
      </c>
      <c r="BM296" s="142" t="s">
        <v>2745</v>
      </c>
    </row>
    <row r="297" spans="2:65" s="1" customFormat="1" ht="24.2" customHeight="1">
      <c r="B297" s="131"/>
      <c r="C297" s="132" t="s">
        <v>691</v>
      </c>
      <c r="D297" s="132" t="s">
        <v>187</v>
      </c>
      <c r="E297" s="133" t="s">
        <v>2746</v>
      </c>
      <c r="F297" s="134" t="s">
        <v>2747</v>
      </c>
      <c r="G297" s="135" t="s">
        <v>245</v>
      </c>
      <c r="H297" s="136">
        <v>2</v>
      </c>
      <c r="I297" s="137"/>
      <c r="J297" s="137">
        <f>ROUND(I297*H297,2)</f>
        <v>0</v>
      </c>
      <c r="K297" s="134" t="s">
        <v>4029</v>
      </c>
      <c r="L297" s="185" t="s">
        <v>4032</v>
      </c>
      <c r="M297" s="138" t="s">
        <v>1</v>
      </c>
      <c r="N297" s="139" t="s">
        <v>40</v>
      </c>
      <c r="O297" s="140">
        <v>0.22500000000000001</v>
      </c>
      <c r="P297" s="140">
        <f>O297*H297</f>
        <v>0.45</v>
      </c>
      <c r="Q297" s="140">
        <v>5.6999999999999998E-4</v>
      </c>
      <c r="R297" s="140">
        <f>Q297*H297</f>
        <v>1.14E-3</v>
      </c>
      <c r="S297" s="140">
        <v>0</v>
      </c>
      <c r="T297" s="141">
        <f>S297*H297</f>
        <v>0</v>
      </c>
      <c r="AR297" s="142" t="s">
        <v>268</v>
      </c>
      <c r="AT297" s="142" t="s">
        <v>187</v>
      </c>
      <c r="AU297" s="142" t="s">
        <v>85</v>
      </c>
      <c r="AY297" s="16" t="s">
        <v>185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83</v>
      </c>
      <c r="BK297" s="143">
        <f>ROUND(I297*H297,2)</f>
        <v>0</v>
      </c>
      <c r="BL297" s="16" t="s">
        <v>268</v>
      </c>
      <c r="BM297" s="142" t="s">
        <v>2748</v>
      </c>
    </row>
    <row r="298" spans="2:65" s="1" customFormat="1" ht="37.9" customHeight="1">
      <c r="B298" s="131"/>
      <c r="C298" s="157" t="s">
        <v>695</v>
      </c>
      <c r="D298" s="157" t="s">
        <v>280</v>
      </c>
      <c r="E298" s="158" t="s">
        <v>2749</v>
      </c>
      <c r="F298" s="159" t="s">
        <v>2750</v>
      </c>
      <c r="G298" s="160" t="s">
        <v>245</v>
      </c>
      <c r="H298" s="161">
        <v>2</v>
      </c>
      <c r="I298" s="162"/>
      <c r="J298" s="162">
        <f>ROUND(I298*H298,2)</f>
        <v>0</v>
      </c>
      <c r="K298" s="159" t="s">
        <v>4029</v>
      </c>
      <c r="L298" s="185" t="s">
        <v>4032</v>
      </c>
      <c r="M298" s="163" t="s">
        <v>1</v>
      </c>
      <c r="N298" s="164" t="s">
        <v>40</v>
      </c>
      <c r="O298" s="140">
        <v>0</v>
      </c>
      <c r="P298" s="140">
        <f>O298*H298</f>
        <v>0</v>
      </c>
      <c r="Q298" s="140">
        <v>7.2999999999999996E-4</v>
      </c>
      <c r="R298" s="140">
        <f>Q298*H298</f>
        <v>1.4599999999999999E-3</v>
      </c>
      <c r="S298" s="140">
        <v>0</v>
      </c>
      <c r="T298" s="141">
        <f>S298*H298</f>
        <v>0</v>
      </c>
      <c r="AR298" s="142" t="s">
        <v>357</v>
      </c>
      <c r="AT298" s="142" t="s">
        <v>280</v>
      </c>
      <c r="AU298" s="142" t="s">
        <v>85</v>
      </c>
      <c r="AY298" s="16" t="s">
        <v>185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6" t="s">
        <v>83</v>
      </c>
      <c r="BK298" s="143">
        <f>ROUND(I298*H298,2)</f>
        <v>0</v>
      </c>
      <c r="BL298" s="16" t="s">
        <v>268</v>
      </c>
      <c r="BM298" s="142" t="s">
        <v>2751</v>
      </c>
    </row>
    <row r="299" spans="2:65" s="1" customFormat="1" ht="24.2" customHeight="1">
      <c r="B299" s="131"/>
      <c r="C299" s="157" t="s">
        <v>702</v>
      </c>
      <c r="D299" s="157" t="s">
        <v>280</v>
      </c>
      <c r="E299" s="158" t="s">
        <v>2752</v>
      </c>
      <c r="F299" s="159" t="s">
        <v>2753</v>
      </c>
      <c r="G299" s="160" t="s">
        <v>245</v>
      </c>
      <c r="H299" s="161">
        <v>6</v>
      </c>
      <c r="I299" s="162"/>
      <c r="J299" s="162">
        <f>ROUND(I299*H299,2)</f>
        <v>0</v>
      </c>
      <c r="K299" s="159" t="s">
        <v>1</v>
      </c>
      <c r="L299" s="185" t="s">
        <v>4032</v>
      </c>
      <c r="M299" s="163" t="s">
        <v>1</v>
      </c>
      <c r="N299" s="164" t="s">
        <v>40</v>
      </c>
      <c r="O299" s="140">
        <v>0</v>
      </c>
      <c r="P299" s="140">
        <f>O299*H299</f>
        <v>0</v>
      </c>
      <c r="Q299" s="140">
        <v>9.0000000000000006E-5</v>
      </c>
      <c r="R299" s="140">
        <f>Q299*H299</f>
        <v>5.4000000000000001E-4</v>
      </c>
      <c r="S299" s="140">
        <v>0</v>
      </c>
      <c r="T299" s="141">
        <f>S299*H299</f>
        <v>0</v>
      </c>
      <c r="AR299" s="142" t="s">
        <v>357</v>
      </c>
      <c r="AT299" s="142" t="s">
        <v>280</v>
      </c>
      <c r="AU299" s="142" t="s">
        <v>85</v>
      </c>
      <c r="AY299" s="16" t="s">
        <v>185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6" t="s">
        <v>83</v>
      </c>
      <c r="BK299" s="143">
        <f>ROUND(I299*H299,2)</f>
        <v>0</v>
      </c>
      <c r="BL299" s="16" t="s">
        <v>268</v>
      </c>
      <c r="BM299" s="142" t="s">
        <v>2754</v>
      </c>
    </row>
    <row r="300" spans="2:65" s="12" customFormat="1">
      <c r="B300" s="144"/>
      <c r="D300" s="145" t="s">
        <v>193</v>
      </c>
      <c r="E300" s="146" t="s">
        <v>1</v>
      </c>
      <c r="F300" s="147" t="s">
        <v>2755</v>
      </c>
      <c r="H300" s="148">
        <v>6</v>
      </c>
      <c r="L300" s="144"/>
      <c r="M300" s="149"/>
      <c r="T300" s="150"/>
      <c r="AT300" s="146" t="s">
        <v>193</v>
      </c>
      <c r="AU300" s="146" t="s">
        <v>85</v>
      </c>
      <c r="AV300" s="12" t="s">
        <v>85</v>
      </c>
      <c r="AW300" s="12" t="s">
        <v>31</v>
      </c>
      <c r="AX300" s="12" t="s">
        <v>83</v>
      </c>
      <c r="AY300" s="146" t="s">
        <v>185</v>
      </c>
    </row>
    <row r="301" spans="2:65" s="1" customFormat="1" ht="24.2" customHeight="1">
      <c r="B301" s="131"/>
      <c r="C301" s="132" t="s">
        <v>706</v>
      </c>
      <c r="D301" s="132" t="s">
        <v>187</v>
      </c>
      <c r="E301" s="133" t="s">
        <v>2756</v>
      </c>
      <c r="F301" s="134" t="s">
        <v>2757</v>
      </c>
      <c r="G301" s="135" t="s">
        <v>245</v>
      </c>
      <c r="H301" s="136">
        <v>6</v>
      </c>
      <c r="I301" s="137"/>
      <c r="J301" s="137">
        <f>ROUND(I301*H301,2)</f>
        <v>0</v>
      </c>
      <c r="K301" s="134" t="s">
        <v>4029</v>
      </c>
      <c r="L301" s="185" t="s">
        <v>4032</v>
      </c>
      <c r="M301" s="138" t="s">
        <v>1</v>
      </c>
      <c r="N301" s="139" t="s">
        <v>40</v>
      </c>
      <c r="O301" s="140">
        <v>0.55900000000000005</v>
      </c>
      <c r="P301" s="140">
        <f>O301*H301</f>
        <v>3.3540000000000001</v>
      </c>
      <c r="Q301" s="140">
        <v>1.5E-3</v>
      </c>
      <c r="R301" s="140">
        <f>Q301*H301</f>
        <v>9.0000000000000011E-3</v>
      </c>
      <c r="S301" s="140">
        <v>0</v>
      </c>
      <c r="T301" s="141">
        <f>S301*H301</f>
        <v>0</v>
      </c>
      <c r="AR301" s="142" t="s">
        <v>268</v>
      </c>
      <c r="AT301" s="142" t="s">
        <v>187</v>
      </c>
      <c r="AU301" s="142" t="s">
        <v>85</v>
      </c>
      <c r="AY301" s="16" t="s">
        <v>185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6" t="s">
        <v>83</v>
      </c>
      <c r="BK301" s="143">
        <f>ROUND(I301*H301,2)</f>
        <v>0</v>
      </c>
      <c r="BL301" s="16" t="s">
        <v>268</v>
      </c>
      <c r="BM301" s="142" t="s">
        <v>2758</v>
      </c>
    </row>
    <row r="302" spans="2:65" s="1" customFormat="1" ht="16.5" customHeight="1">
      <c r="B302" s="131"/>
      <c r="C302" s="132" t="s">
        <v>712</v>
      </c>
      <c r="D302" s="132" t="s">
        <v>187</v>
      </c>
      <c r="E302" s="133" t="s">
        <v>2759</v>
      </c>
      <c r="F302" s="134" t="s">
        <v>2760</v>
      </c>
      <c r="G302" s="135" t="s">
        <v>245</v>
      </c>
      <c r="H302" s="136">
        <v>1</v>
      </c>
      <c r="I302" s="137"/>
      <c r="J302" s="137">
        <f>ROUND(I302*H302,2)</f>
        <v>0</v>
      </c>
      <c r="K302" s="134" t="s">
        <v>4029</v>
      </c>
      <c r="L302" s="185" t="s">
        <v>4032</v>
      </c>
      <c r="M302" s="138" t="s">
        <v>1</v>
      </c>
      <c r="N302" s="139" t="s">
        <v>40</v>
      </c>
      <c r="O302" s="140">
        <v>0.17699999999999999</v>
      </c>
      <c r="P302" s="140">
        <f>O302*H302</f>
        <v>0.17699999999999999</v>
      </c>
      <c r="Q302" s="140">
        <v>2.9E-4</v>
      </c>
      <c r="R302" s="140">
        <f>Q302*H302</f>
        <v>2.9E-4</v>
      </c>
      <c r="S302" s="140">
        <v>0</v>
      </c>
      <c r="T302" s="141">
        <f>S302*H302</f>
        <v>0</v>
      </c>
      <c r="AR302" s="142" t="s">
        <v>268</v>
      </c>
      <c r="AT302" s="142" t="s">
        <v>187</v>
      </c>
      <c r="AU302" s="142" t="s">
        <v>85</v>
      </c>
      <c r="AY302" s="16" t="s">
        <v>185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6" t="s">
        <v>83</v>
      </c>
      <c r="BK302" s="143">
        <f>ROUND(I302*H302,2)</f>
        <v>0</v>
      </c>
      <c r="BL302" s="16" t="s">
        <v>268</v>
      </c>
      <c r="BM302" s="142" t="s">
        <v>2761</v>
      </c>
    </row>
    <row r="303" spans="2:65" s="1" customFormat="1" ht="24.2" customHeight="1">
      <c r="B303" s="131"/>
      <c r="C303" s="132" t="s">
        <v>716</v>
      </c>
      <c r="D303" s="132" t="s">
        <v>187</v>
      </c>
      <c r="E303" s="133" t="s">
        <v>2762</v>
      </c>
      <c r="F303" s="134" t="s">
        <v>2763</v>
      </c>
      <c r="G303" s="135" t="s">
        <v>276</v>
      </c>
      <c r="H303" s="136">
        <v>129.5</v>
      </c>
      <c r="I303" s="137"/>
      <c r="J303" s="137">
        <f>ROUND(I303*H303,2)</f>
        <v>0</v>
      </c>
      <c r="K303" s="134" t="s">
        <v>4029</v>
      </c>
      <c r="L303" s="185" t="s">
        <v>4032</v>
      </c>
      <c r="M303" s="138" t="s">
        <v>1</v>
      </c>
      <c r="N303" s="139" t="s">
        <v>40</v>
      </c>
      <c r="O303" s="140">
        <v>4.8000000000000001E-2</v>
      </c>
      <c r="P303" s="140">
        <f>O303*H303</f>
        <v>6.2160000000000002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268</v>
      </c>
      <c r="AT303" s="142" t="s">
        <v>187</v>
      </c>
      <c r="AU303" s="142" t="s">
        <v>85</v>
      </c>
      <c r="AY303" s="16" t="s">
        <v>185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83</v>
      </c>
      <c r="BK303" s="143">
        <f>ROUND(I303*H303,2)</f>
        <v>0</v>
      </c>
      <c r="BL303" s="16" t="s">
        <v>268</v>
      </c>
      <c r="BM303" s="142" t="s">
        <v>2764</v>
      </c>
    </row>
    <row r="304" spans="2:65" s="12" customFormat="1">
      <c r="B304" s="144"/>
      <c r="D304" s="145" t="s">
        <v>193</v>
      </c>
      <c r="E304" s="146" t="s">
        <v>1</v>
      </c>
      <c r="F304" s="147" t="s">
        <v>2765</v>
      </c>
      <c r="H304" s="148">
        <v>129.5</v>
      </c>
      <c r="L304" s="144"/>
      <c r="M304" s="149"/>
      <c r="T304" s="150"/>
      <c r="AT304" s="146" t="s">
        <v>193</v>
      </c>
      <c r="AU304" s="146" t="s">
        <v>85</v>
      </c>
      <c r="AV304" s="12" t="s">
        <v>85</v>
      </c>
      <c r="AW304" s="12" t="s">
        <v>31</v>
      </c>
      <c r="AX304" s="12" t="s">
        <v>83</v>
      </c>
      <c r="AY304" s="146" t="s">
        <v>185</v>
      </c>
    </row>
    <row r="305" spans="2:65" s="1" customFormat="1" ht="24.2" customHeight="1">
      <c r="B305" s="131"/>
      <c r="C305" s="132" t="s">
        <v>721</v>
      </c>
      <c r="D305" s="132" t="s">
        <v>187</v>
      </c>
      <c r="E305" s="133" t="s">
        <v>2766</v>
      </c>
      <c r="F305" s="134" t="s">
        <v>2767</v>
      </c>
      <c r="G305" s="135" t="s">
        <v>276</v>
      </c>
      <c r="H305" s="136">
        <v>85.5</v>
      </c>
      <c r="I305" s="137"/>
      <c r="J305" s="137">
        <f>ROUND(I305*H305,2)</f>
        <v>0</v>
      </c>
      <c r="K305" s="134" t="s">
        <v>4029</v>
      </c>
      <c r="L305" s="185" t="s">
        <v>4032</v>
      </c>
      <c r="M305" s="138" t="s">
        <v>1</v>
      </c>
      <c r="N305" s="139" t="s">
        <v>40</v>
      </c>
      <c r="O305" s="140">
        <v>5.8999999999999997E-2</v>
      </c>
      <c r="P305" s="140">
        <f>O305*H305</f>
        <v>5.0444999999999993</v>
      </c>
      <c r="Q305" s="140">
        <v>0</v>
      </c>
      <c r="R305" s="140">
        <f>Q305*H305</f>
        <v>0</v>
      </c>
      <c r="S305" s="140">
        <v>0</v>
      </c>
      <c r="T305" s="141">
        <f>S305*H305</f>
        <v>0</v>
      </c>
      <c r="AR305" s="142" t="s">
        <v>268</v>
      </c>
      <c r="AT305" s="142" t="s">
        <v>187</v>
      </c>
      <c r="AU305" s="142" t="s">
        <v>85</v>
      </c>
      <c r="AY305" s="16" t="s">
        <v>185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6" t="s">
        <v>83</v>
      </c>
      <c r="BK305" s="143">
        <f>ROUND(I305*H305,2)</f>
        <v>0</v>
      </c>
      <c r="BL305" s="16" t="s">
        <v>268</v>
      </c>
      <c r="BM305" s="142" t="s">
        <v>2768</v>
      </c>
    </row>
    <row r="306" spans="2:65" s="12" customFormat="1">
      <c r="B306" s="144"/>
      <c r="D306" s="145" t="s">
        <v>193</v>
      </c>
      <c r="E306" s="146" t="s">
        <v>1</v>
      </c>
      <c r="F306" s="147" t="s">
        <v>2769</v>
      </c>
      <c r="H306" s="148">
        <v>85.5</v>
      </c>
      <c r="L306" s="144"/>
      <c r="M306" s="149"/>
      <c r="T306" s="150"/>
      <c r="AT306" s="146" t="s">
        <v>193</v>
      </c>
      <c r="AU306" s="146" t="s">
        <v>85</v>
      </c>
      <c r="AV306" s="12" t="s">
        <v>85</v>
      </c>
      <c r="AW306" s="12" t="s">
        <v>31</v>
      </c>
      <c r="AX306" s="12" t="s">
        <v>83</v>
      </c>
      <c r="AY306" s="146" t="s">
        <v>185</v>
      </c>
    </row>
    <row r="307" spans="2:65" s="1" customFormat="1" ht="37.9" customHeight="1">
      <c r="B307" s="131"/>
      <c r="C307" s="132" t="s">
        <v>726</v>
      </c>
      <c r="D307" s="132" t="s">
        <v>187</v>
      </c>
      <c r="E307" s="133" t="s">
        <v>2770</v>
      </c>
      <c r="F307" s="134" t="s">
        <v>2771</v>
      </c>
      <c r="G307" s="135" t="s">
        <v>204</v>
      </c>
      <c r="H307" s="136">
        <v>2.2429999999999999</v>
      </c>
      <c r="I307" s="137"/>
      <c r="J307" s="137">
        <f>ROUND(I307*H307,2)</f>
        <v>0</v>
      </c>
      <c r="K307" s="134" t="s">
        <v>4029</v>
      </c>
      <c r="L307" s="185" t="s">
        <v>4032</v>
      </c>
      <c r="M307" s="138" t="s">
        <v>1</v>
      </c>
      <c r="N307" s="139" t="s">
        <v>40</v>
      </c>
      <c r="O307" s="140">
        <v>3.379</v>
      </c>
      <c r="P307" s="140">
        <f>O307*H307</f>
        <v>7.579097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268</v>
      </c>
      <c r="AT307" s="142" t="s">
        <v>187</v>
      </c>
      <c r="AU307" s="142" t="s">
        <v>85</v>
      </c>
      <c r="AY307" s="16" t="s">
        <v>185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83</v>
      </c>
      <c r="BK307" s="143">
        <f>ROUND(I307*H307,2)</f>
        <v>0</v>
      </c>
      <c r="BL307" s="16" t="s">
        <v>268</v>
      </c>
      <c r="BM307" s="142" t="s">
        <v>2772</v>
      </c>
    </row>
    <row r="308" spans="2:65" s="1" customFormat="1" ht="24.2" customHeight="1">
      <c r="B308" s="131"/>
      <c r="C308" s="132" t="s">
        <v>730</v>
      </c>
      <c r="D308" s="132" t="s">
        <v>187</v>
      </c>
      <c r="E308" s="133" t="s">
        <v>2773</v>
      </c>
      <c r="F308" s="134" t="s">
        <v>2774</v>
      </c>
      <c r="G308" s="135" t="s">
        <v>245</v>
      </c>
      <c r="H308" s="136">
        <v>2</v>
      </c>
      <c r="I308" s="137"/>
      <c r="J308" s="137">
        <f>ROUND(I308*H308,2)</f>
        <v>0</v>
      </c>
      <c r="K308" s="134" t="s">
        <v>4029</v>
      </c>
      <c r="L308" s="185" t="s">
        <v>4032</v>
      </c>
      <c r="M308" s="138" t="s">
        <v>1</v>
      </c>
      <c r="N308" s="139" t="s">
        <v>40</v>
      </c>
      <c r="O308" s="140">
        <v>0.879</v>
      </c>
      <c r="P308" s="140">
        <f>O308*H308</f>
        <v>1.758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AR308" s="142" t="s">
        <v>268</v>
      </c>
      <c r="AT308" s="142" t="s">
        <v>187</v>
      </c>
      <c r="AU308" s="142" t="s">
        <v>85</v>
      </c>
      <c r="AY308" s="16" t="s">
        <v>185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6" t="s">
        <v>83</v>
      </c>
      <c r="BK308" s="143">
        <f>ROUND(I308*H308,2)</f>
        <v>0</v>
      </c>
      <c r="BL308" s="16" t="s">
        <v>268</v>
      </c>
      <c r="BM308" s="142" t="s">
        <v>2775</v>
      </c>
    </row>
    <row r="309" spans="2:65" s="1" customFormat="1" ht="37.9" customHeight="1">
      <c r="B309" s="131"/>
      <c r="C309" s="132" t="s">
        <v>734</v>
      </c>
      <c r="D309" s="132" t="s">
        <v>187</v>
      </c>
      <c r="E309" s="133" t="s">
        <v>2776</v>
      </c>
      <c r="F309" s="134" t="s">
        <v>2777</v>
      </c>
      <c r="G309" s="135" t="s">
        <v>2778</v>
      </c>
      <c r="H309" s="136">
        <v>1966.3779999999999</v>
      </c>
      <c r="I309" s="137"/>
      <c r="J309" s="137">
        <f>ROUND(I309*H309,2)</f>
        <v>0</v>
      </c>
      <c r="K309" s="134" t="s">
        <v>4029</v>
      </c>
      <c r="L309" s="185" t="s">
        <v>4032</v>
      </c>
      <c r="M309" s="138" t="s">
        <v>1</v>
      </c>
      <c r="N309" s="139" t="s">
        <v>40</v>
      </c>
      <c r="O309" s="140">
        <v>0</v>
      </c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1">
        <f>S309*H309</f>
        <v>0</v>
      </c>
      <c r="AR309" s="142" t="s">
        <v>268</v>
      </c>
      <c r="AT309" s="142" t="s">
        <v>187</v>
      </c>
      <c r="AU309" s="142" t="s">
        <v>85</v>
      </c>
      <c r="AY309" s="16" t="s">
        <v>185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6" t="s">
        <v>83</v>
      </c>
      <c r="BK309" s="143">
        <f>ROUND(I309*H309,2)</f>
        <v>0</v>
      </c>
      <c r="BL309" s="16" t="s">
        <v>268</v>
      </c>
      <c r="BM309" s="142" t="s">
        <v>2779</v>
      </c>
    </row>
    <row r="310" spans="2:65" s="11" customFormat="1" ht="22.9" customHeight="1">
      <c r="B310" s="120"/>
      <c r="D310" s="121" t="s">
        <v>74</v>
      </c>
      <c r="E310" s="129" t="s">
        <v>2780</v>
      </c>
      <c r="F310" s="129" t="s">
        <v>2781</v>
      </c>
      <c r="J310" s="130">
        <f>BK310</f>
        <v>0</v>
      </c>
      <c r="L310" s="120"/>
      <c r="M310" s="124"/>
      <c r="P310" s="125">
        <f>SUM(P311:P361)</f>
        <v>191.88295699999998</v>
      </c>
      <c r="R310" s="125">
        <f>SUM(R311:R361)</f>
        <v>0.70363500000000001</v>
      </c>
      <c r="T310" s="126">
        <f>SUM(T311:T361)</f>
        <v>8.2559999999999995E-2</v>
      </c>
      <c r="AR310" s="121" t="s">
        <v>85</v>
      </c>
      <c r="AT310" s="127" t="s">
        <v>74</v>
      </c>
      <c r="AU310" s="127" t="s">
        <v>83</v>
      </c>
      <c r="AY310" s="121" t="s">
        <v>185</v>
      </c>
      <c r="BK310" s="128">
        <f>SUM(BK311:BK361)</f>
        <v>0</v>
      </c>
    </row>
    <row r="311" spans="2:65" s="1" customFormat="1" ht="24.2" customHeight="1">
      <c r="B311" s="131"/>
      <c r="C311" s="132" t="s">
        <v>738</v>
      </c>
      <c r="D311" s="132" t="s">
        <v>187</v>
      </c>
      <c r="E311" s="133" t="s">
        <v>2782</v>
      </c>
      <c r="F311" s="134" t="s">
        <v>2783</v>
      </c>
      <c r="G311" s="135" t="s">
        <v>276</v>
      </c>
      <c r="H311" s="136">
        <v>1</v>
      </c>
      <c r="I311" s="137"/>
      <c r="J311" s="137">
        <f>ROUND(I311*H311,2)</f>
        <v>0</v>
      </c>
      <c r="K311" s="134" t="s">
        <v>4029</v>
      </c>
      <c r="L311" s="185" t="s">
        <v>4032</v>
      </c>
      <c r="M311" s="138" t="s">
        <v>1</v>
      </c>
      <c r="N311" s="139" t="s">
        <v>40</v>
      </c>
      <c r="O311" s="140">
        <v>1.3959999999999999</v>
      </c>
      <c r="P311" s="140">
        <f>O311*H311</f>
        <v>1.3959999999999999</v>
      </c>
      <c r="Q311" s="140">
        <v>0</v>
      </c>
      <c r="R311" s="140">
        <f>Q311*H311</f>
        <v>0</v>
      </c>
      <c r="S311" s="140">
        <v>4.786E-2</v>
      </c>
      <c r="T311" s="141">
        <f>S311*H311</f>
        <v>4.786E-2</v>
      </c>
      <c r="AR311" s="142" t="s">
        <v>268</v>
      </c>
      <c r="AT311" s="142" t="s">
        <v>187</v>
      </c>
      <c r="AU311" s="142" t="s">
        <v>85</v>
      </c>
      <c r="AY311" s="16" t="s">
        <v>185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83</v>
      </c>
      <c r="BK311" s="143">
        <f>ROUND(I311*H311,2)</f>
        <v>0</v>
      </c>
      <c r="BL311" s="16" t="s">
        <v>268</v>
      </c>
      <c r="BM311" s="142" t="s">
        <v>2784</v>
      </c>
    </row>
    <row r="312" spans="2:65" s="1" customFormat="1" ht="24.2" customHeight="1">
      <c r="B312" s="131"/>
      <c r="C312" s="132" t="s">
        <v>744</v>
      </c>
      <c r="D312" s="132" t="s">
        <v>187</v>
      </c>
      <c r="E312" s="133" t="s">
        <v>2785</v>
      </c>
      <c r="F312" s="134" t="s">
        <v>2786</v>
      </c>
      <c r="G312" s="135" t="s">
        <v>276</v>
      </c>
      <c r="H312" s="136">
        <v>11</v>
      </c>
      <c r="I312" s="137"/>
      <c r="J312" s="137">
        <f>ROUND(I312*H312,2)</f>
        <v>0</v>
      </c>
      <c r="K312" s="134" t="s">
        <v>4029</v>
      </c>
      <c r="L312" s="185" t="s">
        <v>4032</v>
      </c>
      <c r="M312" s="138" t="s">
        <v>1</v>
      </c>
      <c r="N312" s="139" t="s">
        <v>40</v>
      </c>
      <c r="O312" s="140">
        <v>0.66800000000000004</v>
      </c>
      <c r="P312" s="140">
        <f>O312*H312</f>
        <v>7.3480000000000008</v>
      </c>
      <c r="Q312" s="140">
        <v>3.0899999999999999E-3</v>
      </c>
      <c r="R312" s="140">
        <f>Q312*H312</f>
        <v>3.3989999999999999E-2</v>
      </c>
      <c r="S312" s="140">
        <v>0</v>
      </c>
      <c r="T312" s="141">
        <f>S312*H312</f>
        <v>0</v>
      </c>
      <c r="AR312" s="142" t="s">
        <v>268</v>
      </c>
      <c r="AT312" s="142" t="s">
        <v>187</v>
      </c>
      <c r="AU312" s="142" t="s">
        <v>85</v>
      </c>
      <c r="AY312" s="16" t="s">
        <v>185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6" t="s">
        <v>83</v>
      </c>
      <c r="BK312" s="143">
        <f>ROUND(I312*H312,2)</f>
        <v>0</v>
      </c>
      <c r="BL312" s="16" t="s">
        <v>268</v>
      </c>
      <c r="BM312" s="142" t="s">
        <v>2787</v>
      </c>
    </row>
    <row r="313" spans="2:65" s="12" customFormat="1">
      <c r="B313" s="144"/>
      <c r="D313" s="145" t="s">
        <v>193</v>
      </c>
      <c r="E313" s="146" t="s">
        <v>1</v>
      </c>
      <c r="F313" s="147" t="s">
        <v>2788</v>
      </c>
      <c r="H313" s="148">
        <v>11</v>
      </c>
      <c r="L313" s="144"/>
      <c r="M313" s="149"/>
      <c r="T313" s="150"/>
      <c r="AT313" s="146" t="s">
        <v>193</v>
      </c>
      <c r="AU313" s="146" t="s">
        <v>85</v>
      </c>
      <c r="AV313" s="12" t="s">
        <v>85</v>
      </c>
      <c r="AW313" s="12" t="s">
        <v>31</v>
      </c>
      <c r="AX313" s="12" t="s">
        <v>83</v>
      </c>
      <c r="AY313" s="146" t="s">
        <v>185</v>
      </c>
    </row>
    <row r="314" spans="2:65" s="1" customFormat="1" ht="24.2" customHeight="1">
      <c r="B314" s="131"/>
      <c r="C314" s="132" t="s">
        <v>748</v>
      </c>
      <c r="D314" s="132" t="s">
        <v>187</v>
      </c>
      <c r="E314" s="133" t="s">
        <v>2789</v>
      </c>
      <c r="F314" s="134" t="s">
        <v>2790</v>
      </c>
      <c r="G314" s="135" t="s">
        <v>276</v>
      </c>
      <c r="H314" s="136">
        <v>54</v>
      </c>
      <c r="I314" s="137"/>
      <c r="J314" s="137">
        <f>ROUND(I314*H314,2)</f>
        <v>0</v>
      </c>
      <c r="K314" s="134" t="s">
        <v>4029</v>
      </c>
      <c r="L314" s="185" t="s">
        <v>4032</v>
      </c>
      <c r="M314" s="138" t="s">
        <v>1</v>
      </c>
      <c r="N314" s="139" t="s">
        <v>40</v>
      </c>
      <c r="O314" s="140">
        <v>0.57199999999999995</v>
      </c>
      <c r="P314" s="140">
        <f>O314*H314</f>
        <v>30.887999999999998</v>
      </c>
      <c r="Q314" s="140">
        <v>4.5100000000000001E-3</v>
      </c>
      <c r="R314" s="140">
        <f>Q314*H314</f>
        <v>0.24354000000000001</v>
      </c>
      <c r="S314" s="140">
        <v>0</v>
      </c>
      <c r="T314" s="141">
        <f>S314*H314</f>
        <v>0</v>
      </c>
      <c r="AR314" s="142" t="s">
        <v>268</v>
      </c>
      <c r="AT314" s="142" t="s">
        <v>187</v>
      </c>
      <c r="AU314" s="142" t="s">
        <v>85</v>
      </c>
      <c r="AY314" s="16" t="s">
        <v>185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83</v>
      </c>
      <c r="BK314" s="143">
        <f>ROUND(I314*H314,2)</f>
        <v>0</v>
      </c>
      <c r="BL314" s="16" t="s">
        <v>268</v>
      </c>
      <c r="BM314" s="142" t="s">
        <v>2791</v>
      </c>
    </row>
    <row r="315" spans="2:65" s="1" customFormat="1" ht="24.2" customHeight="1">
      <c r="B315" s="131"/>
      <c r="C315" s="132" t="s">
        <v>752</v>
      </c>
      <c r="D315" s="132" t="s">
        <v>187</v>
      </c>
      <c r="E315" s="133" t="s">
        <v>2792</v>
      </c>
      <c r="F315" s="134" t="s">
        <v>2793</v>
      </c>
      <c r="G315" s="135" t="s">
        <v>276</v>
      </c>
      <c r="H315" s="136">
        <v>5</v>
      </c>
      <c r="I315" s="137"/>
      <c r="J315" s="137">
        <f>ROUND(I315*H315,2)</f>
        <v>0</v>
      </c>
      <c r="K315" s="134" t="s">
        <v>4029</v>
      </c>
      <c r="L315" s="185" t="s">
        <v>4032</v>
      </c>
      <c r="M315" s="138" t="s">
        <v>1</v>
      </c>
      <c r="N315" s="139" t="s">
        <v>40</v>
      </c>
      <c r="O315" s="140">
        <v>0.73899999999999999</v>
      </c>
      <c r="P315" s="140">
        <f>O315*H315</f>
        <v>3.6949999999999998</v>
      </c>
      <c r="Q315" s="140">
        <v>6.4000000000000003E-3</v>
      </c>
      <c r="R315" s="140">
        <f>Q315*H315</f>
        <v>3.2000000000000001E-2</v>
      </c>
      <c r="S315" s="140">
        <v>0</v>
      </c>
      <c r="T315" s="141">
        <f>S315*H315</f>
        <v>0</v>
      </c>
      <c r="AR315" s="142" t="s">
        <v>268</v>
      </c>
      <c r="AT315" s="142" t="s">
        <v>187</v>
      </c>
      <c r="AU315" s="142" t="s">
        <v>85</v>
      </c>
      <c r="AY315" s="16" t="s">
        <v>185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6" t="s">
        <v>83</v>
      </c>
      <c r="BK315" s="143">
        <f>ROUND(I315*H315,2)</f>
        <v>0</v>
      </c>
      <c r="BL315" s="16" t="s">
        <v>268</v>
      </c>
      <c r="BM315" s="142" t="s">
        <v>2794</v>
      </c>
    </row>
    <row r="316" spans="2:65" s="12" customFormat="1">
      <c r="B316" s="144"/>
      <c r="D316" s="145" t="s">
        <v>193</v>
      </c>
      <c r="E316" s="146" t="s">
        <v>1</v>
      </c>
      <c r="F316" s="147" t="s">
        <v>2795</v>
      </c>
      <c r="H316" s="148">
        <v>5</v>
      </c>
      <c r="L316" s="144"/>
      <c r="M316" s="149"/>
      <c r="T316" s="150"/>
      <c r="AT316" s="146" t="s">
        <v>193</v>
      </c>
      <c r="AU316" s="146" t="s">
        <v>85</v>
      </c>
      <c r="AV316" s="12" t="s">
        <v>85</v>
      </c>
      <c r="AW316" s="12" t="s">
        <v>31</v>
      </c>
      <c r="AX316" s="12" t="s">
        <v>83</v>
      </c>
      <c r="AY316" s="146" t="s">
        <v>185</v>
      </c>
    </row>
    <row r="317" spans="2:65" s="1" customFormat="1" ht="24.2" customHeight="1">
      <c r="B317" s="131"/>
      <c r="C317" s="132" t="s">
        <v>756</v>
      </c>
      <c r="D317" s="132" t="s">
        <v>187</v>
      </c>
      <c r="E317" s="133" t="s">
        <v>2796</v>
      </c>
      <c r="F317" s="134" t="s">
        <v>2797</v>
      </c>
      <c r="G317" s="135" t="s">
        <v>276</v>
      </c>
      <c r="H317" s="136">
        <v>10</v>
      </c>
      <c r="I317" s="137"/>
      <c r="J317" s="137">
        <f t="shared" ref="J317:J322" si="30">ROUND(I317*H317,2)</f>
        <v>0</v>
      </c>
      <c r="K317" s="134" t="s">
        <v>4029</v>
      </c>
      <c r="L317" s="185" t="s">
        <v>4032</v>
      </c>
      <c r="M317" s="138" t="s">
        <v>1</v>
      </c>
      <c r="N317" s="139" t="s">
        <v>40</v>
      </c>
      <c r="O317" s="140">
        <v>0.17299999999999999</v>
      </c>
      <c r="P317" s="140">
        <f t="shared" ref="P317:P322" si="31">O317*H317</f>
        <v>1.73</v>
      </c>
      <c r="Q317" s="140">
        <v>0</v>
      </c>
      <c r="R317" s="140">
        <f t="shared" ref="R317:R322" si="32">Q317*H317</f>
        <v>0</v>
      </c>
      <c r="S317" s="140">
        <v>2.1299999999999999E-3</v>
      </c>
      <c r="T317" s="141">
        <f t="shared" ref="T317:T322" si="33">S317*H317</f>
        <v>2.1299999999999999E-2</v>
      </c>
      <c r="AR317" s="142" t="s">
        <v>268</v>
      </c>
      <c r="AT317" s="142" t="s">
        <v>187</v>
      </c>
      <c r="AU317" s="142" t="s">
        <v>85</v>
      </c>
      <c r="AY317" s="16" t="s">
        <v>185</v>
      </c>
      <c r="BE317" s="143">
        <f t="shared" ref="BE317:BE322" si="34">IF(N317="základní",J317,0)</f>
        <v>0</v>
      </c>
      <c r="BF317" s="143">
        <f t="shared" ref="BF317:BF322" si="35">IF(N317="snížená",J317,0)</f>
        <v>0</v>
      </c>
      <c r="BG317" s="143">
        <f t="shared" ref="BG317:BG322" si="36">IF(N317="zákl. přenesená",J317,0)</f>
        <v>0</v>
      </c>
      <c r="BH317" s="143">
        <f t="shared" ref="BH317:BH322" si="37">IF(N317="sníž. přenesená",J317,0)</f>
        <v>0</v>
      </c>
      <c r="BI317" s="143">
        <f t="shared" ref="BI317:BI322" si="38">IF(N317="nulová",J317,0)</f>
        <v>0</v>
      </c>
      <c r="BJ317" s="16" t="s">
        <v>83</v>
      </c>
      <c r="BK317" s="143">
        <f t="shared" ref="BK317:BK322" si="39">ROUND(I317*H317,2)</f>
        <v>0</v>
      </c>
      <c r="BL317" s="16" t="s">
        <v>268</v>
      </c>
      <c r="BM317" s="142" t="s">
        <v>2798</v>
      </c>
    </row>
    <row r="318" spans="2:65" s="1" customFormat="1" ht="24.2" customHeight="1">
      <c r="B318" s="131"/>
      <c r="C318" s="132" t="s">
        <v>763</v>
      </c>
      <c r="D318" s="132" t="s">
        <v>187</v>
      </c>
      <c r="E318" s="133" t="s">
        <v>2799</v>
      </c>
      <c r="F318" s="134" t="s">
        <v>2800</v>
      </c>
      <c r="G318" s="135" t="s">
        <v>276</v>
      </c>
      <c r="H318" s="136">
        <v>2</v>
      </c>
      <c r="I318" s="137"/>
      <c r="J318" s="137">
        <f t="shared" si="30"/>
        <v>0</v>
      </c>
      <c r="K318" s="134" t="s">
        <v>4029</v>
      </c>
      <c r="L318" s="185" t="s">
        <v>4032</v>
      </c>
      <c r="M318" s="138" t="s">
        <v>1</v>
      </c>
      <c r="N318" s="139" t="s">
        <v>40</v>
      </c>
      <c r="O318" s="140">
        <v>0.23899999999999999</v>
      </c>
      <c r="P318" s="140">
        <f t="shared" si="31"/>
        <v>0.47799999999999998</v>
      </c>
      <c r="Q318" s="140">
        <v>0</v>
      </c>
      <c r="R318" s="140">
        <f t="shared" si="32"/>
        <v>0</v>
      </c>
      <c r="S318" s="140">
        <v>6.7000000000000002E-3</v>
      </c>
      <c r="T318" s="141">
        <f t="shared" si="33"/>
        <v>1.34E-2</v>
      </c>
      <c r="AR318" s="142" t="s">
        <v>268</v>
      </c>
      <c r="AT318" s="142" t="s">
        <v>187</v>
      </c>
      <c r="AU318" s="142" t="s">
        <v>85</v>
      </c>
      <c r="AY318" s="16" t="s">
        <v>185</v>
      </c>
      <c r="BE318" s="143">
        <f t="shared" si="34"/>
        <v>0</v>
      </c>
      <c r="BF318" s="143">
        <f t="shared" si="35"/>
        <v>0</v>
      </c>
      <c r="BG318" s="143">
        <f t="shared" si="36"/>
        <v>0</v>
      </c>
      <c r="BH318" s="143">
        <f t="shared" si="37"/>
        <v>0</v>
      </c>
      <c r="BI318" s="143">
        <f t="shared" si="38"/>
        <v>0</v>
      </c>
      <c r="BJ318" s="16" t="s">
        <v>83</v>
      </c>
      <c r="BK318" s="143">
        <f t="shared" si="39"/>
        <v>0</v>
      </c>
      <c r="BL318" s="16" t="s">
        <v>268</v>
      </c>
      <c r="BM318" s="142" t="s">
        <v>2801</v>
      </c>
    </row>
    <row r="319" spans="2:65" s="1" customFormat="1" ht="37.9" customHeight="1">
      <c r="B319" s="131"/>
      <c r="C319" s="132" t="s">
        <v>769</v>
      </c>
      <c r="D319" s="132" t="s">
        <v>187</v>
      </c>
      <c r="E319" s="133" t="s">
        <v>2802</v>
      </c>
      <c r="F319" s="134" t="s">
        <v>2803</v>
      </c>
      <c r="G319" s="135" t="s">
        <v>245</v>
      </c>
      <c r="H319" s="136">
        <v>1</v>
      </c>
      <c r="I319" s="137"/>
      <c r="J319" s="137">
        <f t="shared" si="30"/>
        <v>0</v>
      </c>
      <c r="K319" s="134" t="s">
        <v>4029</v>
      </c>
      <c r="L319" s="185" t="s">
        <v>4032</v>
      </c>
      <c r="M319" s="138" t="s">
        <v>1</v>
      </c>
      <c r="N319" s="139" t="s">
        <v>40</v>
      </c>
      <c r="O319" s="140">
        <v>8.7999999999999995E-2</v>
      </c>
      <c r="P319" s="140">
        <f t="shared" si="31"/>
        <v>8.7999999999999995E-2</v>
      </c>
      <c r="Q319" s="140">
        <v>0</v>
      </c>
      <c r="R319" s="140">
        <f t="shared" si="32"/>
        <v>0</v>
      </c>
      <c r="S319" s="140">
        <v>0</v>
      </c>
      <c r="T319" s="141">
        <f t="shared" si="33"/>
        <v>0</v>
      </c>
      <c r="AR319" s="142" t="s">
        <v>268</v>
      </c>
      <c r="AT319" s="142" t="s">
        <v>187</v>
      </c>
      <c r="AU319" s="142" t="s">
        <v>85</v>
      </c>
      <c r="AY319" s="16" t="s">
        <v>185</v>
      </c>
      <c r="BE319" s="143">
        <f t="shared" si="34"/>
        <v>0</v>
      </c>
      <c r="BF319" s="143">
        <f t="shared" si="35"/>
        <v>0</v>
      </c>
      <c r="BG319" s="143">
        <f t="shared" si="36"/>
        <v>0</v>
      </c>
      <c r="BH319" s="143">
        <f t="shared" si="37"/>
        <v>0</v>
      </c>
      <c r="BI319" s="143">
        <f t="shared" si="38"/>
        <v>0</v>
      </c>
      <c r="BJ319" s="16" t="s">
        <v>83</v>
      </c>
      <c r="BK319" s="143">
        <f t="shared" si="39"/>
        <v>0</v>
      </c>
      <c r="BL319" s="16" t="s">
        <v>268</v>
      </c>
      <c r="BM319" s="142" t="s">
        <v>2804</v>
      </c>
    </row>
    <row r="320" spans="2:65" s="1" customFormat="1" ht="37.9" customHeight="1">
      <c r="B320" s="131"/>
      <c r="C320" s="132" t="s">
        <v>773</v>
      </c>
      <c r="D320" s="132" t="s">
        <v>187</v>
      </c>
      <c r="E320" s="133" t="s">
        <v>2805</v>
      </c>
      <c r="F320" s="134" t="s">
        <v>2806</v>
      </c>
      <c r="G320" s="135" t="s">
        <v>405</v>
      </c>
      <c r="H320" s="136">
        <v>4</v>
      </c>
      <c r="I320" s="137"/>
      <c r="J320" s="137">
        <f t="shared" si="30"/>
        <v>0</v>
      </c>
      <c r="K320" s="134" t="s">
        <v>4029</v>
      </c>
      <c r="L320" s="185" t="s">
        <v>4032</v>
      </c>
      <c r="M320" s="138" t="s">
        <v>1</v>
      </c>
      <c r="N320" s="139" t="s">
        <v>40</v>
      </c>
      <c r="O320" s="140">
        <v>0.80300000000000005</v>
      </c>
      <c r="P320" s="140">
        <f t="shared" si="31"/>
        <v>3.2120000000000002</v>
      </c>
      <c r="Q320" s="140">
        <v>3.3600000000000001E-3</v>
      </c>
      <c r="R320" s="140">
        <f t="shared" si="32"/>
        <v>1.3440000000000001E-2</v>
      </c>
      <c r="S320" s="140">
        <v>0</v>
      </c>
      <c r="T320" s="141">
        <f t="shared" si="33"/>
        <v>0</v>
      </c>
      <c r="AR320" s="142" t="s">
        <v>268</v>
      </c>
      <c r="AT320" s="142" t="s">
        <v>187</v>
      </c>
      <c r="AU320" s="142" t="s">
        <v>85</v>
      </c>
      <c r="AY320" s="16" t="s">
        <v>185</v>
      </c>
      <c r="BE320" s="143">
        <f t="shared" si="34"/>
        <v>0</v>
      </c>
      <c r="BF320" s="143">
        <f t="shared" si="35"/>
        <v>0</v>
      </c>
      <c r="BG320" s="143">
        <f t="shared" si="36"/>
        <v>0</v>
      </c>
      <c r="BH320" s="143">
        <f t="shared" si="37"/>
        <v>0</v>
      </c>
      <c r="BI320" s="143">
        <f t="shared" si="38"/>
        <v>0</v>
      </c>
      <c r="BJ320" s="16" t="s">
        <v>83</v>
      </c>
      <c r="BK320" s="143">
        <f t="shared" si="39"/>
        <v>0</v>
      </c>
      <c r="BL320" s="16" t="s">
        <v>268</v>
      </c>
      <c r="BM320" s="142" t="s">
        <v>2807</v>
      </c>
    </row>
    <row r="321" spans="2:65" s="1" customFormat="1" ht="37.9" customHeight="1">
      <c r="B321" s="131"/>
      <c r="C321" s="132" t="s">
        <v>778</v>
      </c>
      <c r="D321" s="132" t="s">
        <v>187</v>
      </c>
      <c r="E321" s="133" t="s">
        <v>2808</v>
      </c>
      <c r="F321" s="134" t="s">
        <v>2809</v>
      </c>
      <c r="G321" s="135" t="s">
        <v>245</v>
      </c>
      <c r="H321" s="136">
        <v>1</v>
      </c>
      <c r="I321" s="137"/>
      <c r="J321" s="137">
        <f t="shared" si="30"/>
        <v>0</v>
      </c>
      <c r="K321" s="134" t="s">
        <v>4029</v>
      </c>
      <c r="L321" s="185" t="s">
        <v>4032</v>
      </c>
      <c r="M321" s="138" t="s">
        <v>1</v>
      </c>
      <c r="N321" s="139" t="s">
        <v>40</v>
      </c>
      <c r="O321" s="140">
        <v>1.1040000000000001</v>
      </c>
      <c r="P321" s="140">
        <f t="shared" si="31"/>
        <v>1.1040000000000001</v>
      </c>
      <c r="Q321" s="140">
        <v>1.6800000000000001E-3</v>
      </c>
      <c r="R321" s="140">
        <f t="shared" si="32"/>
        <v>1.6800000000000001E-3</v>
      </c>
      <c r="S321" s="140">
        <v>0</v>
      </c>
      <c r="T321" s="141">
        <f t="shared" si="33"/>
        <v>0</v>
      </c>
      <c r="AR321" s="142" t="s">
        <v>268</v>
      </c>
      <c r="AT321" s="142" t="s">
        <v>187</v>
      </c>
      <c r="AU321" s="142" t="s">
        <v>85</v>
      </c>
      <c r="AY321" s="16" t="s">
        <v>185</v>
      </c>
      <c r="BE321" s="143">
        <f t="shared" si="34"/>
        <v>0</v>
      </c>
      <c r="BF321" s="143">
        <f t="shared" si="35"/>
        <v>0</v>
      </c>
      <c r="BG321" s="143">
        <f t="shared" si="36"/>
        <v>0</v>
      </c>
      <c r="BH321" s="143">
        <f t="shared" si="37"/>
        <v>0</v>
      </c>
      <c r="BI321" s="143">
        <f t="shared" si="38"/>
        <v>0</v>
      </c>
      <c r="BJ321" s="16" t="s">
        <v>83</v>
      </c>
      <c r="BK321" s="143">
        <f t="shared" si="39"/>
        <v>0</v>
      </c>
      <c r="BL321" s="16" t="s">
        <v>268</v>
      </c>
      <c r="BM321" s="142" t="s">
        <v>2810</v>
      </c>
    </row>
    <row r="322" spans="2:65" s="1" customFormat="1" ht="33" customHeight="1">
      <c r="B322" s="131"/>
      <c r="C322" s="132" t="s">
        <v>782</v>
      </c>
      <c r="D322" s="132" t="s">
        <v>187</v>
      </c>
      <c r="E322" s="133" t="s">
        <v>2811</v>
      </c>
      <c r="F322" s="134" t="s">
        <v>2812</v>
      </c>
      <c r="G322" s="135" t="s">
        <v>276</v>
      </c>
      <c r="H322" s="136">
        <v>52</v>
      </c>
      <c r="I322" s="137"/>
      <c r="J322" s="137">
        <f t="shared" si="30"/>
        <v>0</v>
      </c>
      <c r="K322" s="134" t="s">
        <v>2813</v>
      </c>
      <c r="L322" s="185" t="s">
        <v>4032</v>
      </c>
      <c r="M322" s="138" t="s">
        <v>1</v>
      </c>
      <c r="N322" s="139" t="s">
        <v>40</v>
      </c>
      <c r="O322" s="140">
        <v>0.52900000000000003</v>
      </c>
      <c r="P322" s="140">
        <f t="shared" si="31"/>
        <v>27.508000000000003</v>
      </c>
      <c r="Q322" s="140">
        <v>7.7999999999999999E-4</v>
      </c>
      <c r="R322" s="140">
        <f t="shared" si="32"/>
        <v>4.0559999999999999E-2</v>
      </c>
      <c r="S322" s="140">
        <v>0</v>
      </c>
      <c r="T322" s="141">
        <f t="shared" si="33"/>
        <v>0</v>
      </c>
      <c r="AR322" s="142" t="s">
        <v>268</v>
      </c>
      <c r="AT322" s="142" t="s">
        <v>187</v>
      </c>
      <c r="AU322" s="142" t="s">
        <v>85</v>
      </c>
      <c r="AY322" s="16" t="s">
        <v>185</v>
      </c>
      <c r="BE322" s="143">
        <f t="shared" si="34"/>
        <v>0</v>
      </c>
      <c r="BF322" s="143">
        <f t="shared" si="35"/>
        <v>0</v>
      </c>
      <c r="BG322" s="143">
        <f t="shared" si="36"/>
        <v>0</v>
      </c>
      <c r="BH322" s="143">
        <f t="shared" si="37"/>
        <v>0</v>
      </c>
      <c r="BI322" s="143">
        <f t="shared" si="38"/>
        <v>0</v>
      </c>
      <c r="BJ322" s="16" t="s">
        <v>83</v>
      </c>
      <c r="BK322" s="143">
        <f t="shared" si="39"/>
        <v>0</v>
      </c>
      <c r="BL322" s="16" t="s">
        <v>268</v>
      </c>
      <c r="BM322" s="142" t="s">
        <v>2814</v>
      </c>
    </row>
    <row r="323" spans="2:65" s="12" customFormat="1">
      <c r="B323" s="144"/>
      <c r="D323" s="145" t="s">
        <v>193</v>
      </c>
      <c r="E323" s="146" t="s">
        <v>1</v>
      </c>
      <c r="F323" s="147" t="s">
        <v>2815</v>
      </c>
      <c r="H323" s="148">
        <v>8.5</v>
      </c>
      <c r="L323" s="144"/>
      <c r="M323" s="149"/>
      <c r="T323" s="150"/>
      <c r="AT323" s="146" t="s">
        <v>193</v>
      </c>
      <c r="AU323" s="146" t="s">
        <v>85</v>
      </c>
      <c r="AV323" s="12" t="s">
        <v>85</v>
      </c>
      <c r="AW323" s="12" t="s">
        <v>31</v>
      </c>
      <c r="AX323" s="12" t="s">
        <v>75</v>
      </c>
      <c r="AY323" s="146" t="s">
        <v>185</v>
      </c>
    </row>
    <row r="324" spans="2:65" s="12" customFormat="1">
      <c r="B324" s="144"/>
      <c r="D324" s="145" t="s">
        <v>193</v>
      </c>
      <c r="E324" s="146" t="s">
        <v>1</v>
      </c>
      <c r="F324" s="147" t="s">
        <v>2816</v>
      </c>
      <c r="H324" s="148">
        <v>43.5</v>
      </c>
      <c r="L324" s="144"/>
      <c r="M324" s="149"/>
      <c r="T324" s="150"/>
      <c r="AT324" s="146" t="s">
        <v>193</v>
      </c>
      <c r="AU324" s="146" t="s">
        <v>85</v>
      </c>
      <c r="AV324" s="12" t="s">
        <v>85</v>
      </c>
      <c r="AW324" s="12" t="s">
        <v>31</v>
      </c>
      <c r="AX324" s="12" t="s">
        <v>75</v>
      </c>
      <c r="AY324" s="146" t="s">
        <v>185</v>
      </c>
    </row>
    <row r="325" spans="2:65" s="13" customFormat="1">
      <c r="B325" s="151"/>
      <c r="D325" s="145" t="s">
        <v>193</v>
      </c>
      <c r="E325" s="152" t="s">
        <v>1</v>
      </c>
      <c r="F325" s="153" t="s">
        <v>217</v>
      </c>
      <c r="H325" s="154">
        <v>52</v>
      </c>
      <c r="L325" s="151"/>
      <c r="M325" s="155"/>
      <c r="T325" s="156"/>
      <c r="AT325" s="152" t="s">
        <v>193</v>
      </c>
      <c r="AU325" s="152" t="s">
        <v>85</v>
      </c>
      <c r="AV325" s="13" t="s">
        <v>191</v>
      </c>
      <c r="AW325" s="13" t="s">
        <v>31</v>
      </c>
      <c r="AX325" s="13" t="s">
        <v>83</v>
      </c>
      <c r="AY325" s="152" t="s">
        <v>185</v>
      </c>
    </row>
    <row r="326" spans="2:65" s="1" customFormat="1" ht="33" customHeight="1">
      <c r="B326" s="131"/>
      <c r="C326" s="132" t="s">
        <v>788</v>
      </c>
      <c r="D326" s="132" t="s">
        <v>187</v>
      </c>
      <c r="E326" s="133" t="s">
        <v>2817</v>
      </c>
      <c r="F326" s="134" t="s">
        <v>2818</v>
      </c>
      <c r="G326" s="135" t="s">
        <v>276</v>
      </c>
      <c r="H326" s="136">
        <v>66.5</v>
      </c>
      <c r="I326" s="137"/>
      <c r="J326" s="137">
        <f>ROUND(I326*H326,2)</f>
        <v>0</v>
      </c>
      <c r="K326" s="134" t="s">
        <v>2813</v>
      </c>
      <c r="L326" s="185" t="s">
        <v>4032</v>
      </c>
      <c r="M326" s="138" t="s">
        <v>1</v>
      </c>
      <c r="N326" s="139" t="s">
        <v>40</v>
      </c>
      <c r="O326" s="140">
        <v>0.61599999999999999</v>
      </c>
      <c r="P326" s="140">
        <f>O326*H326</f>
        <v>40.963999999999999</v>
      </c>
      <c r="Q326" s="140">
        <v>9.6000000000000002E-4</v>
      </c>
      <c r="R326" s="140">
        <f>Q326*H326</f>
        <v>6.3840000000000008E-2</v>
      </c>
      <c r="S326" s="140">
        <v>0</v>
      </c>
      <c r="T326" s="141">
        <f>S326*H326</f>
        <v>0</v>
      </c>
      <c r="AR326" s="142" t="s">
        <v>268</v>
      </c>
      <c r="AT326" s="142" t="s">
        <v>187</v>
      </c>
      <c r="AU326" s="142" t="s">
        <v>85</v>
      </c>
      <c r="AY326" s="16" t="s">
        <v>185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83</v>
      </c>
      <c r="BK326" s="143">
        <f>ROUND(I326*H326,2)</f>
        <v>0</v>
      </c>
      <c r="BL326" s="16" t="s">
        <v>268</v>
      </c>
      <c r="BM326" s="142" t="s">
        <v>2819</v>
      </c>
    </row>
    <row r="327" spans="2:65" s="12" customFormat="1">
      <c r="B327" s="144"/>
      <c r="D327" s="145" t="s">
        <v>193</v>
      </c>
      <c r="E327" s="146" t="s">
        <v>1</v>
      </c>
      <c r="F327" s="147" t="s">
        <v>2820</v>
      </c>
      <c r="H327" s="148">
        <v>55</v>
      </c>
      <c r="L327" s="144"/>
      <c r="M327" s="149"/>
      <c r="T327" s="150"/>
      <c r="AT327" s="146" t="s">
        <v>193</v>
      </c>
      <c r="AU327" s="146" t="s">
        <v>85</v>
      </c>
      <c r="AV327" s="12" t="s">
        <v>85</v>
      </c>
      <c r="AW327" s="12" t="s">
        <v>31</v>
      </c>
      <c r="AX327" s="12" t="s">
        <v>75</v>
      </c>
      <c r="AY327" s="146" t="s">
        <v>185</v>
      </c>
    </row>
    <row r="328" spans="2:65" s="12" customFormat="1">
      <c r="B328" s="144"/>
      <c r="D328" s="145" t="s">
        <v>193</v>
      </c>
      <c r="E328" s="146" t="s">
        <v>1</v>
      </c>
      <c r="F328" s="147" t="s">
        <v>2821</v>
      </c>
      <c r="H328" s="148">
        <v>11.5</v>
      </c>
      <c r="L328" s="144"/>
      <c r="M328" s="149"/>
      <c r="T328" s="150"/>
      <c r="AT328" s="146" t="s">
        <v>193</v>
      </c>
      <c r="AU328" s="146" t="s">
        <v>85</v>
      </c>
      <c r="AV328" s="12" t="s">
        <v>85</v>
      </c>
      <c r="AW328" s="12" t="s">
        <v>31</v>
      </c>
      <c r="AX328" s="12" t="s">
        <v>75</v>
      </c>
      <c r="AY328" s="146" t="s">
        <v>185</v>
      </c>
    </row>
    <row r="329" spans="2:65" s="13" customFormat="1">
      <c r="B329" s="151"/>
      <c r="D329" s="145" t="s">
        <v>193</v>
      </c>
      <c r="E329" s="152" t="s">
        <v>1</v>
      </c>
      <c r="F329" s="153" t="s">
        <v>217</v>
      </c>
      <c r="H329" s="154">
        <v>66.5</v>
      </c>
      <c r="L329" s="151"/>
      <c r="M329" s="155"/>
      <c r="T329" s="156"/>
      <c r="AT329" s="152" t="s">
        <v>193</v>
      </c>
      <c r="AU329" s="152" t="s">
        <v>85</v>
      </c>
      <c r="AV329" s="13" t="s">
        <v>191</v>
      </c>
      <c r="AW329" s="13" t="s">
        <v>31</v>
      </c>
      <c r="AX329" s="13" t="s">
        <v>83</v>
      </c>
      <c r="AY329" s="152" t="s">
        <v>185</v>
      </c>
    </row>
    <row r="330" spans="2:65" s="1" customFormat="1" ht="33" customHeight="1">
      <c r="B330" s="131"/>
      <c r="C330" s="132" t="s">
        <v>794</v>
      </c>
      <c r="D330" s="132" t="s">
        <v>187</v>
      </c>
      <c r="E330" s="133" t="s">
        <v>2822</v>
      </c>
      <c r="F330" s="134" t="s">
        <v>2823</v>
      </c>
      <c r="G330" s="135" t="s">
        <v>276</v>
      </c>
      <c r="H330" s="136">
        <v>7</v>
      </c>
      <c r="I330" s="137"/>
      <c r="J330" s="137">
        <f>ROUND(I330*H330,2)</f>
        <v>0</v>
      </c>
      <c r="K330" s="134" t="s">
        <v>2813</v>
      </c>
      <c r="L330" s="185" t="s">
        <v>4032</v>
      </c>
      <c r="M330" s="138" t="s">
        <v>1</v>
      </c>
      <c r="N330" s="139" t="s">
        <v>40</v>
      </c>
      <c r="O330" s="140">
        <v>0.69599999999999995</v>
      </c>
      <c r="P330" s="140">
        <f>O330*H330</f>
        <v>4.8719999999999999</v>
      </c>
      <c r="Q330" s="140">
        <v>1.25E-3</v>
      </c>
      <c r="R330" s="140">
        <f>Q330*H330</f>
        <v>8.7500000000000008E-3</v>
      </c>
      <c r="S330" s="140">
        <v>0</v>
      </c>
      <c r="T330" s="141">
        <f>S330*H330</f>
        <v>0</v>
      </c>
      <c r="AR330" s="142" t="s">
        <v>268</v>
      </c>
      <c r="AT330" s="142" t="s">
        <v>187</v>
      </c>
      <c r="AU330" s="142" t="s">
        <v>85</v>
      </c>
      <c r="AY330" s="16" t="s">
        <v>185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83</v>
      </c>
      <c r="BK330" s="143">
        <f>ROUND(I330*H330,2)</f>
        <v>0</v>
      </c>
      <c r="BL330" s="16" t="s">
        <v>268</v>
      </c>
      <c r="BM330" s="142" t="s">
        <v>2824</v>
      </c>
    </row>
    <row r="331" spans="2:65" s="12" customFormat="1">
      <c r="B331" s="144"/>
      <c r="D331" s="145" t="s">
        <v>193</v>
      </c>
      <c r="E331" s="146" t="s">
        <v>1</v>
      </c>
      <c r="F331" s="147" t="s">
        <v>2825</v>
      </c>
      <c r="H331" s="148">
        <v>7</v>
      </c>
      <c r="L331" s="144"/>
      <c r="M331" s="149"/>
      <c r="T331" s="150"/>
      <c r="AT331" s="146" t="s">
        <v>193</v>
      </c>
      <c r="AU331" s="146" t="s">
        <v>85</v>
      </c>
      <c r="AV331" s="12" t="s">
        <v>85</v>
      </c>
      <c r="AW331" s="12" t="s">
        <v>31</v>
      </c>
      <c r="AX331" s="12" t="s">
        <v>83</v>
      </c>
      <c r="AY331" s="146" t="s">
        <v>185</v>
      </c>
    </row>
    <row r="332" spans="2:65" s="1" customFormat="1" ht="55.5" customHeight="1">
      <c r="B332" s="131"/>
      <c r="C332" s="132" t="s">
        <v>798</v>
      </c>
      <c r="D332" s="132" t="s">
        <v>187</v>
      </c>
      <c r="E332" s="133" t="s">
        <v>2826</v>
      </c>
      <c r="F332" s="134" t="s">
        <v>2827</v>
      </c>
      <c r="G332" s="135" t="s">
        <v>276</v>
      </c>
      <c r="H332" s="136">
        <v>42</v>
      </c>
      <c r="I332" s="137"/>
      <c r="J332" s="137">
        <f>ROUND(I332*H332,2)</f>
        <v>0</v>
      </c>
      <c r="K332" s="134" t="s">
        <v>4029</v>
      </c>
      <c r="L332" s="185" t="s">
        <v>4032</v>
      </c>
      <c r="M332" s="138" t="s">
        <v>1</v>
      </c>
      <c r="N332" s="139" t="s">
        <v>40</v>
      </c>
      <c r="O332" s="140">
        <v>0.106</v>
      </c>
      <c r="P332" s="140">
        <f>O332*H332</f>
        <v>4.452</v>
      </c>
      <c r="Q332" s="140">
        <v>6.9999999999999994E-5</v>
      </c>
      <c r="R332" s="140">
        <f>Q332*H332</f>
        <v>2.9399999999999999E-3</v>
      </c>
      <c r="S332" s="140">
        <v>0</v>
      </c>
      <c r="T332" s="141">
        <f>S332*H332</f>
        <v>0</v>
      </c>
      <c r="AR332" s="142" t="s">
        <v>268</v>
      </c>
      <c r="AT332" s="142" t="s">
        <v>187</v>
      </c>
      <c r="AU332" s="142" t="s">
        <v>85</v>
      </c>
      <c r="AY332" s="16" t="s">
        <v>185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6" t="s">
        <v>83</v>
      </c>
      <c r="BK332" s="143">
        <f>ROUND(I332*H332,2)</f>
        <v>0</v>
      </c>
      <c r="BL332" s="16" t="s">
        <v>268</v>
      </c>
      <c r="BM332" s="142" t="s">
        <v>2828</v>
      </c>
    </row>
    <row r="333" spans="2:65" s="1" customFormat="1" ht="55.5" customHeight="1">
      <c r="B333" s="131"/>
      <c r="C333" s="132" t="s">
        <v>802</v>
      </c>
      <c r="D333" s="132" t="s">
        <v>187</v>
      </c>
      <c r="E333" s="133" t="s">
        <v>2829</v>
      </c>
      <c r="F333" s="134" t="s">
        <v>2830</v>
      </c>
      <c r="G333" s="135" t="s">
        <v>276</v>
      </c>
      <c r="H333" s="136">
        <v>13.5</v>
      </c>
      <c r="I333" s="137"/>
      <c r="J333" s="137">
        <f>ROUND(I333*H333,2)</f>
        <v>0</v>
      </c>
      <c r="K333" s="134" t="s">
        <v>4029</v>
      </c>
      <c r="L333" s="185" t="s">
        <v>4032</v>
      </c>
      <c r="M333" s="138" t="s">
        <v>1</v>
      </c>
      <c r="N333" s="139" t="s">
        <v>40</v>
      </c>
      <c r="O333" s="140">
        <v>0.106</v>
      </c>
      <c r="P333" s="140">
        <f>O333*H333</f>
        <v>1.431</v>
      </c>
      <c r="Q333" s="140">
        <v>9.0000000000000006E-5</v>
      </c>
      <c r="R333" s="140">
        <f>Q333*H333</f>
        <v>1.2150000000000002E-3</v>
      </c>
      <c r="S333" s="140">
        <v>0</v>
      </c>
      <c r="T333" s="141">
        <f>S333*H333</f>
        <v>0</v>
      </c>
      <c r="AR333" s="142" t="s">
        <v>268</v>
      </c>
      <c r="AT333" s="142" t="s">
        <v>187</v>
      </c>
      <c r="AU333" s="142" t="s">
        <v>85</v>
      </c>
      <c r="AY333" s="16" t="s">
        <v>185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6" t="s">
        <v>83</v>
      </c>
      <c r="BK333" s="143">
        <f>ROUND(I333*H333,2)</f>
        <v>0</v>
      </c>
      <c r="BL333" s="16" t="s">
        <v>268</v>
      </c>
      <c r="BM333" s="142" t="s">
        <v>2831</v>
      </c>
    </row>
    <row r="334" spans="2:65" s="1" customFormat="1" ht="55.5" customHeight="1">
      <c r="B334" s="131"/>
      <c r="C334" s="132" t="s">
        <v>808</v>
      </c>
      <c r="D334" s="132" t="s">
        <v>187</v>
      </c>
      <c r="E334" s="133" t="s">
        <v>2832</v>
      </c>
      <c r="F334" s="134" t="s">
        <v>2833</v>
      </c>
      <c r="G334" s="135" t="s">
        <v>276</v>
      </c>
      <c r="H334" s="136">
        <v>8.5</v>
      </c>
      <c r="I334" s="137"/>
      <c r="J334" s="137">
        <f>ROUND(I334*H334,2)</f>
        <v>0</v>
      </c>
      <c r="K334" s="134" t="s">
        <v>4029</v>
      </c>
      <c r="L334" s="185" t="s">
        <v>4032</v>
      </c>
      <c r="M334" s="138" t="s">
        <v>1</v>
      </c>
      <c r="N334" s="139" t="s">
        <v>40</v>
      </c>
      <c r="O334" s="140">
        <v>0.113</v>
      </c>
      <c r="P334" s="140">
        <f>O334*H334</f>
        <v>0.96050000000000002</v>
      </c>
      <c r="Q334" s="140">
        <v>1.2E-4</v>
      </c>
      <c r="R334" s="140">
        <f>Q334*H334</f>
        <v>1.0200000000000001E-3</v>
      </c>
      <c r="S334" s="140">
        <v>0</v>
      </c>
      <c r="T334" s="141">
        <f>S334*H334</f>
        <v>0</v>
      </c>
      <c r="AR334" s="142" t="s">
        <v>268</v>
      </c>
      <c r="AT334" s="142" t="s">
        <v>187</v>
      </c>
      <c r="AU334" s="142" t="s">
        <v>85</v>
      </c>
      <c r="AY334" s="16" t="s">
        <v>185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6" t="s">
        <v>83</v>
      </c>
      <c r="BK334" s="143">
        <f>ROUND(I334*H334,2)</f>
        <v>0</v>
      </c>
      <c r="BL334" s="16" t="s">
        <v>268</v>
      </c>
      <c r="BM334" s="142" t="s">
        <v>2834</v>
      </c>
    </row>
    <row r="335" spans="2:65" s="1" customFormat="1" ht="55.5" customHeight="1">
      <c r="B335" s="131"/>
      <c r="C335" s="132" t="s">
        <v>814</v>
      </c>
      <c r="D335" s="132" t="s">
        <v>187</v>
      </c>
      <c r="E335" s="133" t="s">
        <v>2835</v>
      </c>
      <c r="F335" s="134" t="s">
        <v>2836</v>
      </c>
      <c r="G335" s="135" t="s">
        <v>276</v>
      </c>
      <c r="H335" s="136">
        <v>62</v>
      </c>
      <c r="I335" s="137"/>
      <c r="J335" s="137">
        <f>ROUND(I335*H335,2)</f>
        <v>0</v>
      </c>
      <c r="K335" s="134" t="s">
        <v>4029</v>
      </c>
      <c r="L335" s="185" t="s">
        <v>4032</v>
      </c>
      <c r="M335" s="138" t="s">
        <v>1</v>
      </c>
      <c r="N335" s="139" t="s">
        <v>40</v>
      </c>
      <c r="O335" s="140">
        <v>0.113</v>
      </c>
      <c r="P335" s="140">
        <f>O335*H335</f>
        <v>7.0060000000000002</v>
      </c>
      <c r="Q335" s="140">
        <v>1.6000000000000001E-4</v>
      </c>
      <c r="R335" s="140">
        <f>Q335*H335</f>
        <v>9.92E-3</v>
      </c>
      <c r="S335" s="140">
        <v>0</v>
      </c>
      <c r="T335" s="141">
        <f>S335*H335</f>
        <v>0</v>
      </c>
      <c r="AR335" s="142" t="s">
        <v>268</v>
      </c>
      <c r="AT335" s="142" t="s">
        <v>187</v>
      </c>
      <c r="AU335" s="142" t="s">
        <v>85</v>
      </c>
      <c r="AY335" s="16" t="s">
        <v>185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83</v>
      </c>
      <c r="BK335" s="143">
        <f>ROUND(I335*H335,2)</f>
        <v>0</v>
      </c>
      <c r="BL335" s="16" t="s">
        <v>268</v>
      </c>
      <c r="BM335" s="142" t="s">
        <v>2837</v>
      </c>
    </row>
    <row r="336" spans="2:65" s="12" customFormat="1">
      <c r="B336" s="144"/>
      <c r="D336" s="145" t="s">
        <v>193</v>
      </c>
      <c r="E336" s="146" t="s">
        <v>1</v>
      </c>
      <c r="F336" s="147" t="s">
        <v>2838</v>
      </c>
      <c r="H336" s="148">
        <v>62</v>
      </c>
      <c r="L336" s="144"/>
      <c r="M336" s="149"/>
      <c r="T336" s="150"/>
      <c r="AT336" s="146" t="s">
        <v>193</v>
      </c>
      <c r="AU336" s="146" t="s">
        <v>85</v>
      </c>
      <c r="AV336" s="12" t="s">
        <v>85</v>
      </c>
      <c r="AW336" s="12" t="s">
        <v>31</v>
      </c>
      <c r="AX336" s="12" t="s">
        <v>83</v>
      </c>
      <c r="AY336" s="146" t="s">
        <v>185</v>
      </c>
    </row>
    <row r="337" spans="2:65" s="1" customFormat="1" ht="16.5" customHeight="1">
      <c r="B337" s="131"/>
      <c r="C337" s="132" t="s">
        <v>818</v>
      </c>
      <c r="D337" s="132" t="s">
        <v>187</v>
      </c>
      <c r="E337" s="133" t="s">
        <v>2839</v>
      </c>
      <c r="F337" s="134" t="s">
        <v>2840</v>
      </c>
      <c r="G337" s="135" t="s">
        <v>276</v>
      </c>
      <c r="H337" s="136">
        <v>8.5</v>
      </c>
      <c r="I337" s="137"/>
      <c r="J337" s="137">
        <f t="shared" ref="J337:J346" si="40">ROUND(I337*H337,2)</f>
        <v>0</v>
      </c>
      <c r="K337" s="134" t="s">
        <v>4029</v>
      </c>
      <c r="L337" s="185" t="s">
        <v>4032</v>
      </c>
      <c r="M337" s="138" t="s">
        <v>1</v>
      </c>
      <c r="N337" s="139" t="s">
        <v>40</v>
      </c>
      <c r="O337" s="140">
        <v>1.7000000000000001E-2</v>
      </c>
      <c r="P337" s="140">
        <f t="shared" ref="P337:P346" si="41">O337*H337</f>
        <v>0.14450000000000002</v>
      </c>
      <c r="Q337" s="140">
        <v>1.6199999999999999E-3</v>
      </c>
      <c r="R337" s="140">
        <f t="shared" ref="R337:R346" si="42">Q337*H337</f>
        <v>1.3769999999999999E-2</v>
      </c>
      <c r="S337" s="140">
        <v>0</v>
      </c>
      <c r="T337" s="141">
        <f t="shared" ref="T337:T346" si="43">S337*H337</f>
        <v>0</v>
      </c>
      <c r="AR337" s="142" t="s">
        <v>268</v>
      </c>
      <c r="AT337" s="142" t="s">
        <v>187</v>
      </c>
      <c r="AU337" s="142" t="s">
        <v>85</v>
      </c>
      <c r="AY337" s="16" t="s">
        <v>185</v>
      </c>
      <c r="BE337" s="143">
        <f t="shared" ref="BE337:BE346" si="44">IF(N337="základní",J337,0)</f>
        <v>0</v>
      </c>
      <c r="BF337" s="143">
        <f t="shared" ref="BF337:BF346" si="45">IF(N337="snížená",J337,0)</f>
        <v>0</v>
      </c>
      <c r="BG337" s="143">
        <f t="shared" ref="BG337:BG346" si="46">IF(N337="zákl. přenesená",J337,0)</f>
        <v>0</v>
      </c>
      <c r="BH337" s="143">
        <f t="shared" ref="BH337:BH346" si="47">IF(N337="sníž. přenesená",J337,0)</f>
        <v>0</v>
      </c>
      <c r="BI337" s="143">
        <f t="shared" ref="BI337:BI346" si="48">IF(N337="nulová",J337,0)</f>
        <v>0</v>
      </c>
      <c r="BJ337" s="16" t="s">
        <v>83</v>
      </c>
      <c r="BK337" s="143">
        <f t="shared" ref="BK337:BK346" si="49">ROUND(I337*H337,2)</f>
        <v>0</v>
      </c>
      <c r="BL337" s="16" t="s">
        <v>268</v>
      </c>
      <c r="BM337" s="142" t="s">
        <v>2841</v>
      </c>
    </row>
    <row r="338" spans="2:65" s="1" customFormat="1" ht="16.5" customHeight="1">
      <c r="B338" s="131"/>
      <c r="C338" s="132" t="s">
        <v>822</v>
      </c>
      <c r="D338" s="132" t="s">
        <v>187</v>
      </c>
      <c r="E338" s="133" t="s">
        <v>2842</v>
      </c>
      <c r="F338" s="134" t="s">
        <v>2843</v>
      </c>
      <c r="G338" s="135" t="s">
        <v>276</v>
      </c>
      <c r="H338" s="136">
        <v>55</v>
      </c>
      <c r="I338" s="137"/>
      <c r="J338" s="137">
        <f t="shared" si="40"/>
        <v>0</v>
      </c>
      <c r="K338" s="134" t="s">
        <v>4029</v>
      </c>
      <c r="L338" s="185" t="s">
        <v>4032</v>
      </c>
      <c r="M338" s="138" t="s">
        <v>1</v>
      </c>
      <c r="N338" s="139" t="s">
        <v>40</v>
      </c>
      <c r="O338" s="140">
        <v>1.7000000000000001E-2</v>
      </c>
      <c r="P338" s="140">
        <f t="shared" si="41"/>
        <v>0.93500000000000005</v>
      </c>
      <c r="Q338" s="140">
        <v>1.92E-3</v>
      </c>
      <c r="R338" s="140">
        <f t="shared" si="42"/>
        <v>0.1056</v>
      </c>
      <c r="S338" s="140">
        <v>0</v>
      </c>
      <c r="T338" s="141">
        <f t="shared" si="43"/>
        <v>0</v>
      </c>
      <c r="AR338" s="142" t="s">
        <v>268</v>
      </c>
      <c r="AT338" s="142" t="s">
        <v>187</v>
      </c>
      <c r="AU338" s="142" t="s">
        <v>85</v>
      </c>
      <c r="AY338" s="16" t="s">
        <v>185</v>
      </c>
      <c r="BE338" s="143">
        <f t="shared" si="44"/>
        <v>0</v>
      </c>
      <c r="BF338" s="143">
        <f t="shared" si="45"/>
        <v>0</v>
      </c>
      <c r="BG338" s="143">
        <f t="shared" si="46"/>
        <v>0</v>
      </c>
      <c r="BH338" s="143">
        <f t="shared" si="47"/>
        <v>0</v>
      </c>
      <c r="BI338" s="143">
        <f t="shared" si="48"/>
        <v>0</v>
      </c>
      <c r="BJ338" s="16" t="s">
        <v>83</v>
      </c>
      <c r="BK338" s="143">
        <f t="shared" si="49"/>
        <v>0</v>
      </c>
      <c r="BL338" s="16" t="s">
        <v>268</v>
      </c>
      <c r="BM338" s="142" t="s">
        <v>2844</v>
      </c>
    </row>
    <row r="339" spans="2:65" s="1" customFormat="1" ht="16.5" customHeight="1">
      <c r="B339" s="131"/>
      <c r="C339" s="132" t="s">
        <v>826</v>
      </c>
      <c r="D339" s="132" t="s">
        <v>187</v>
      </c>
      <c r="E339" s="133" t="s">
        <v>2845</v>
      </c>
      <c r="F339" s="134" t="s">
        <v>2846</v>
      </c>
      <c r="G339" s="135" t="s">
        <v>276</v>
      </c>
      <c r="H339" s="136">
        <v>7</v>
      </c>
      <c r="I339" s="137"/>
      <c r="J339" s="137">
        <f t="shared" si="40"/>
        <v>0</v>
      </c>
      <c r="K339" s="134" t="s">
        <v>4029</v>
      </c>
      <c r="L339" s="185" t="s">
        <v>4032</v>
      </c>
      <c r="M339" s="138" t="s">
        <v>1</v>
      </c>
      <c r="N339" s="139" t="s">
        <v>40</v>
      </c>
      <c r="O339" s="140">
        <v>1.7000000000000001E-2</v>
      </c>
      <c r="P339" s="140">
        <f t="shared" si="41"/>
        <v>0.11900000000000001</v>
      </c>
      <c r="Q339" s="140">
        <v>2.4199999999999998E-3</v>
      </c>
      <c r="R339" s="140">
        <f t="shared" si="42"/>
        <v>1.694E-2</v>
      </c>
      <c r="S339" s="140">
        <v>0</v>
      </c>
      <c r="T339" s="141">
        <f t="shared" si="43"/>
        <v>0</v>
      </c>
      <c r="AR339" s="142" t="s">
        <v>268</v>
      </c>
      <c r="AT339" s="142" t="s">
        <v>187</v>
      </c>
      <c r="AU339" s="142" t="s">
        <v>85</v>
      </c>
      <c r="AY339" s="16" t="s">
        <v>185</v>
      </c>
      <c r="BE339" s="143">
        <f t="shared" si="44"/>
        <v>0</v>
      </c>
      <c r="BF339" s="143">
        <f t="shared" si="45"/>
        <v>0</v>
      </c>
      <c r="BG339" s="143">
        <f t="shared" si="46"/>
        <v>0</v>
      </c>
      <c r="BH339" s="143">
        <f t="shared" si="47"/>
        <v>0</v>
      </c>
      <c r="BI339" s="143">
        <f t="shared" si="48"/>
        <v>0</v>
      </c>
      <c r="BJ339" s="16" t="s">
        <v>83</v>
      </c>
      <c r="BK339" s="143">
        <f t="shared" si="49"/>
        <v>0</v>
      </c>
      <c r="BL339" s="16" t="s">
        <v>268</v>
      </c>
      <c r="BM339" s="142" t="s">
        <v>2847</v>
      </c>
    </row>
    <row r="340" spans="2:65" s="1" customFormat="1" ht="24.2" customHeight="1">
      <c r="B340" s="131"/>
      <c r="C340" s="132" t="s">
        <v>832</v>
      </c>
      <c r="D340" s="132" t="s">
        <v>187</v>
      </c>
      <c r="E340" s="133" t="s">
        <v>2848</v>
      </c>
      <c r="F340" s="134" t="s">
        <v>2849</v>
      </c>
      <c r="G340" s="135" t="s">
        <v>245</v>
      </c>
      <c r="H340" s="136">
        <v>27</v>
      </c>
      <c r="I340" s="137"/>
      <c r="J340" s="137">
        <f t="shared" si="40"/>
        <v>0</v>
      </c>
      <c r="K340" s="134" t="s">
        <v>4029</v>
      </c>
      <c r="L340" s="185" t="s">
        <v>4032</v>
      </c>
      <c r="M340" s="138" t="s">
        <v>1</v>
      </c>
      <c r="N340" s="139" t="s">
        <v>40</v>
      </c>
      <c r="O340" s="140">
        <v>0.42499999999999999</v>
      </c>
      <c r="P340" s="140">
        <f t="shared" si="41"/>
        <v>11.475</v>
      </c>
      <c r="Q340" s="140">
        <v>0</v>
      </c>
      <c r="R340" s="140">
        <f t="shared" si="42"/>
        <v>0</v>
      </c>
      <c r="S340" s="140">
        <v>0</v>
      </c>
      <c r="T340" s="141">
        <f t="shared" si="43"/>
        <v>0</v>
      </c>
      <c r="AR340" s="142" t="s">
        <v>268</v>
      </c>
      <c r="AT340" s="142" t="s">
        <v>187</v>
      </c>
      <c r="AU340" s="142" t="s">
        <v>85</v>
      </c>
      <c r="AY340" s="16" t="s">
        <v>185</v>
      </c>
      <c r="BE340" s="143">
        <f t="shared" si="44"/>
        <v>0</v>
      </c>
      <c r="BF340" s="143">
        <f t="shared" si="45"/>
        <v>0</v>
      </c>
      <c r="BG340" s="143">
        <f t="shared" si="46"/>
        <v>0</v>
      </c>
      <c r="BH340" s="143">
        <f t="shared" si="47"/>
        <v>0</v>
      </c>
      <c r="BI340" s="143">
        <f t="shared" si="48"/>
        <v>0</v>
      </c>
      <c r="BJ340" s="16" t="s">
        <v>83</v>
      </c>
      <c r="BK340" s="143">
        <f t="shared" si="49"/>
        <v>0</v>
      </c>
      <c r="BL340" s="16" t="s">
        <v>268</v>
      </c>
      <c r="BM340" s="142" t="s">
        <v>2850</v>
      </c>
    </row>
    <row r="341" spans="2:65" s="1" customFormat="1" ht="16.5" customHeight="1">
      <c r="B341" s="131"/>
      <c r="C341" s="132" t="s">
        <v>836</v>
      </c>
      <c r="D341" s="132" t="s">
        <v>187</v>
      </c>
      <c r="E341" s="133" t="s">
        <v>2851</v>
      </c>
      <c r="F341" s="134" t="s">
        <v>2852</v>
      </c>
      <c r="G341" s="135" t="s">
        <v>405</v>
      </c>
      <c r="H341" s="136">
        <v>2</v>
      </c>
      <c r="I341" s="137"/>
      <c r="J341" s="137">
        <f t="shared" si="40"/>
        <v>0</v>
      </c>
      <c r="K341" s="134" t="s">
        <v>2853</v>
      </c>
      <c r="L341" s="185" t="s">
        <v>4032</v>
      </c>
      <c r="M341" s="138" t="s">
        <v>1</v>
      </c>
      <c r="N341" s="139" t="s">
        <v>40</v>
      </c>
      <c r="O341" s="140">
        <v>0.2</v>
      </c>
      <c r="P341" s="140">
        <f t="shared" si="41"/>
        <v>0.4</v>
      </c>
      <c r="Q341" s="140">
        <v>1.1E-4</v>
      </c>
      <c r="R341" s="140">
        <f t="shared" si="42"/>
        <v>2.2000000000000001E-4</v>
      </c>
      <c r="S341" s="140">
        <v>0</v>
      </c>
      <c r="T341" s="141">
        <f t="shared" si="43"/>
        <v>0</v>
      </c>
      <c r="AR341" s="142" t="s">
        <v>268</v>
      </c>
      <c r="AT341" s="142" t="s">
        <v>187</v>
      </c>
      <c r="AU341" s="142" t="s">
        <v>85</v>
      </c>
      <c r="AY341" s="16" t="s">
        <v>185</v>
      </c>
      <c r="BE341" s="143">
        <f t="shared" si="44"/>
        <v>0</v>
      </c>
      <c r="BF341" s="143">
        <f t="shared" si="45"/>
        <v>0</v>
      </c>
      <c r="BG341" s="143">
        <f t="shared" si="46"/>
        <v>0</v>
      </c>
      <c r="BH341" s="143">
        <f t="shared" si="47"/>
        <v>0</v>
      </c>
      <c r="BI341" s="143">
        <f t="shared" si="48"/>
        <v>0</v>
      </c>
      <c r="BJ341" s="16" t="s">
        <v>83</v>
      </c>
      <c r="BK341" s="143">
        <f t="shared" si="49"/>
        <v>0</v>
      </c>
      <c r="BL341" s="16" t="s">
        <v>268</v>
      </c>
      <c r="BM341" s="142" t="s">
        <v>2854</v>
      </c>
    </row>
    <row r="342" spans="2:65" s="1" customFormat="1" ht="24.2" customHeight="1">
      <c r="B342" s="131"/>
      <c r="C342" s="132" t="s">
        <v>840</v>
      </c>
      <c r="D342" s="132" t="s">
        <v>187</v>
      </c>
      <c r="E342" s="133" t="s">
        <v>2855</v>
      </c>
      <c r="F342" s="134" t="s">
        <v>2856</v>
      </c>
      <c r="G342" s="135" t="s">
        <v>245</v>
      </c>
      <c r="H342" s="136">
        <v>23</v>
      </c>
      <c r="I342" s="137"/>
      <c r="J342" s="137">
        <f t="shared" si="40"/>
        <v>0</v>
      </c>
      <c r="K342" s="134" t="s">
        <v>4029</v>
      </c>
      <c r="L342" s="185" t="s">
        <v>4032</v>
      </c>
      <c r="M342" s="138" t="s">
        <v>1</v>
      </c>
      <c r="N342" s="139" t="s">
        <v>40</v>
      </c>
      <c r="O342" s="140">
        <v>0.23</v>
      </c>
      <c r="P342" s="140">
        <f t="shared" si="41"/>
        <v>5.29</v>
      </c>
      <c r="Q342" s="140">
        <v>1.2999999999999999E-4</v>
      </c>
      <c r="R342" s="140">
        <f t="shared" si="42"/>
        <v>2.9899999999999996E-3</v>
      </c>
      <c r="S342" s="140">
        <v>0</v>
      </c>
      <c r="T342" s="141">
        <f t="shared" si="43"/>
        <v>0</v>
      </c>
      <c r="AR342" s="142" t="s">
        <v>268</v>
      </c>
      <c r="AT342" s="142" t="s">
        <v>187</v>
      </c>
      <c r="AU342" s="142" t="s">
        <v>85</v>
      </c>
      <c r="AY342" s="16" t="s">
        <v>185</v>
      </c>
      <c r="BE342" s="143">
        <f t="shared" si="44"/>
        <v>0</v>
      </c>
      <c r="BF342" s="143">
        <f t="shared" si="45"/>
        <v>0</v>
      </c>
      <c r="BG342" s="143">
        <f t="shared" si="46"/>
        <v>0</v>
      </c>
      <c r="BH342" s="143">
        <f t="shared" si="47"/>
        <v>0</v>
      </c>
      <c r="BI342" s="143">
        <f t="shared" si="48"/>
        <v>0</v>
      </c>
      <c r="BJ342" s="16" t="s">
        <v>83</v>
      </c>
      <c r="BK342" s="143">
        <f t="shared" si="49"/>
        <v>0</v>
      </c>
      <c r="BL342" s="16" t="s">
        <v>268</v>
      </c>
      <c r="BM342" s="142" t="s">
        <v>2857</v>
      </c>
    </row>
    <row r="343" spans="2:65" s="1" customFormat="1" ht="21.75" customHeight="1">
      <c r="B343" s="131"/>
      <c r="C343" s="132" t="s">
        <v>846</v>
      </c>
      <c r="D343" s="132" t="s">
        <v>187</v>
      </c>
      <c r="E343" s="133" t="s">
        <v>2858</v>
      </c>
      <c r="F343" s="134" t="s">
        <v>2859</v>
      </c>
      <c r="G343" s="135" t="s">
        <v>2860</v>
      </c>
      <c r="H343" s="136">
        <v>2</v>
      </c>
      <c r="I343" s="137"/>
      <c r="J343" s="137">
        <f t="shared" si="40"/>
        <v>0</v>
      </c>
      <c r="K343" s="134" t="s">
        <v>4029</v>
      </c>
      <c r="L343" s="185" t="s">
        <v>4032</v>
      </c>
      <c r="M343" s="138" t="s">
        <v>1</v>
      </c>
      <c r="N343" s="139" t="s">
        <v>40</v>
      </c>
      <c r="O343" s="140">
        <v>0.45700000000000002</v>
      </c>
      <c r="P343" s="140">
        <f t="shared" si="41"/>
        <v>0.91400000000000003</v>
      </c>
      <c r="Q343" s="140">
        <v>2.5000000000000001E-4</v>
      </c>
      <c r="R343" s="140">
        <f t="shared" si="42"/>
        <v>5.0000000000000001E-4</v>
      </c>
      <c r="S343" s="140">
        <v>0</v>
      </c>
      <c r="T343" s="141">
        <f t="shared" si="43"/>
        <v>0</v>
      </c>
      <c r="AR343" s="142" t="s">
        <v>268</v>
      </c>
      <c r="AT343" s="142" t="s">
        <v>187</v>
      </c>
      <c r="AU343" s="142" t="s">
        <v>85</v>
      </c>
      <c r="AY343" s="16" t="s">
        <v>185</v>
      </c>
      <c r="BE343" s="143">
        <f t="shared" si="44"/>
        <v>0</v>
      </c>
      <c r="BF343" s="143">
        <f t="shared" si="45"/>
        <v>0</v>
      </c>
      <c r="BG343" s="143">
        <f t="shared" si="46"/>
        <v>0</v>
      </c>
      <c r="BH343" s="143">
        <f t="shared" si="47"/>
        <v>0</v>
      </c>
      <c r="BI343" s="143">
        <f t="shared" si="48"/>
        <v>0</v>
      </c>
      <c r="BJ343" s="16" t="s">
        <v>83</v>
      </c>
      <c r="BK343" s="143">
        <f t="shared" si="49"/>
        <v>0</v>
      </c>
      <c r="BL343" s="16" t="s">
        <v>268</v>
      </c>
      <c r="BM343" s="142" t="s">
        <v>2861</v>
      </c>
    </row>
    <row r="344" spans="2:65" s="1" customFormat="1" ht="24.2" customHeight="1">
      <c r="B344" s="131"/>
      <c r="C344" s="132" t="s">
        <v>854</v>
      </c>
      <c r="D344" s="132" t="s">
        <v>187</v>
      </c>
      <c r="E344" s="133" t="s">
        <v>2862</v>
      </c>
      <c r="F344" s="134" t="s">
        <v>2863</v>
      </c>
      <c r="G344" s="135" t="s">
        <v>245</v>
      </c>
      <c r="H344" s="136">
        <v>2</v>
      </c>
      <c r="I344" s="137"/>
      <c r="J344" s="137">
        <f t="shared" si="40"/>
        <v>0</v>
      </c>
      <c r="K344" s="134" t="s">
        <v>4029</v>
      </c>
      <c r="L344" s="185" t="s">
        <v>4032</v>
      </c>
      <c r="M344" s="138" t="s">
        <v>1</v>
      </c>
      <c r="N344" s="139" t="s">
        <v>40</v>
      </c>
      <c r="O344" s="140">
        <v>8.3000000000000004E-2</v>
      </c>
      <c r="P344" s="140">
        <f t="shared" si="41"/>
        <v>0.16600000000000001</v>
      </c>
      <c r="Q344" s="140">
        <v>2.2000000000000001E-4</v>
      </c>
      <c r="R344" s="140">
        <f t="shared" si="42"/>
        <v>4.4000000000000002E-4</v>
      </c>
      <c r="S344" s="140">
        <v>0</v>
      </c>
      <c r="T344" s="141">
        <f t="shared" si="43"/>
        <v>0</v>
      </c>
      <c r="AR344" s="142" t="s">
        <v>268</v>
      </c>
      <c r="AT344" s="142" t="s">
        <v>187</v>
      </c>
      <c r="AU344" s="142" t="s">
        <v>85</v>
      </c>
      <c r="AY344" s="16" t="s">
        <v>185</v>
      </c>
      <c r="BE344" s="143">
        <f t="shared" si="44"/>
        <v>0</v>
      </c>
      <c r="BF344" s="143">
        <f t="shared" si="45"/>
        <v>0</v>
      </c>
      <c r="BG344" s="143">
        <f t="shared" si="46"/>
        <v>0</v>
      </c>
      <c r="BH344" s="143">
        <f t="shared" si="47"/>
        <v>0</v>
      </c>
      <c r="BI344" s="143">
        <f t="shared" si="48"/>
        <v>0</v>
      </c>
      <c r="BJ344" s="16" t="s">
        <v>83</v>
      </c>
      <c r="BK344" s="143">
        <f t="shared" si="49"/>
        <v>0</v>
      </c>
      <c r="BL344" s="16" t="s">
        <v>268</v>
      </c>
      <c r="BM344" s="142" t="s">
        <v>2864</v>
      </c>
    </row>
    <row r="345" spans="2:65" s="1" customFormat="1" ht="16.5" customHeight="1">
      <c r="B345" s="131"/>
      <c r="C345" s="132" t="s">
        <v>859</v>
      </c>
      <c r="D345" s="132" t="s">
        <v>187</v>
      </c>
      <c r="E345" s="133" t="s">
        <v>2865</v>
      </c>
      <c r="F345" s="134" t="s">
        <v>2866</v>
      </c>
      <c r="G345" s="135" t="s">
        <v>245</v>
      </c>
      <c r="H345" s="136">
        <v>1</v>
      </c>
      <c r="I345" s="137"/>
      <c r="J345" s="137">
        <f t="shared" si="40"/>
        <v>0</v>
      </c>
      <c r="K345" s="134" t="s">
        <v>4029</v>
      </c>
      <c r="L345" s="185" t="s">
        <v>4032</v>
      </c>
      <c r="M345" s="138" t="s">
        <v>1</v>
      </c>
      <c r="N345" s="139" t="s">
        <v>40</v>
      </c>
      <c r="O345" s="140">
        <v>0.16500000000000001</v>
      </c>
      <c r="P345" s="140">
        <f t="shared" si="41"/>
        <v>0.16500000000000001</v>
      </c>
      <c r="Q345" s="140">
        <v>3.5E-4</v>
      </c>
      <c r="R345" s="140">
        <f t="shared" si="42"/>
        <v>3.5E-4</v>
      </c>
      <c r="S345" s="140">
        <v>0</v>
      </c>
      <c r="T345" s="141">
        <f t="shared" si="43"/>
        <v>0</v>
      </c>
      <c r="AR345" s="142" t="s">
        <v>268</v>
      </c>
      <c r="AT345" s="142" t="s">
        <v>187</v>
      </c>
      <c r="AU345" s="142" t="s">
        <v>85</v>
      </c>
      <c r="AY345" s="16" t="s">
        <v>185</v>
      </c>
      <c r="BE345" s="143">
        <f t="shared" si="44"/>
        <v>0</v>
      </c>
      <c r="BF345" s="143">
        <f t="shared" si="45"/>
        <v>0</v>
      </c>
      <c r="BG345" s="143">
        <f t="shared" si="46"/>
        <v>0</v>
      </c>
      <c r="BH345" s="143">
        <f t="shared" si="47"/>
        <v>0</v>
      </c>
      <c r="BI345" s="143">
        <f t="shared" si="48"/>
        <v>0</v>
      </c>
      <c r="BJ345" s="16" t="s">
        <v>83</v>
      </c>
      <c r="BK345" s="143">
        <f t="shared" si="49"/>
        <v>0</v>
      </c>
      <c r="BL345" s="16" t="s">
        <v>268</v>
      </c>
      <c r="BM345" s="142" t="s">
        <v>2867</v>
      </c>
    </row>
    <row r="346" spans="2:65" s="1" customFormat="1" ht="16.5" customHeight="1">
      <c r="B346" s="131"/>
      <c r="C346" s="132" t="s">
        <v>863</v>
      </c>
      <c r="D346" s="132" t="s">
        <v>187</v>
      </c>
      <c r="E346" s="133" t="s">
        <v>2868</v>
      </c>
      <c r="F346" s="134" t="s">
        <v>2869</v>
      </c>
      <c r="G346" s="135" t="s">
        <v>245</v>
      </c>
      <c r="H346" s="136">
        <v>4</v>
      </c>
      <c r="I346" s="137"/>
      <c r="J346" s="137">
        <f t="shared" si="40"/>
        <v>0</v>
      </c>
      <c r="K346" s="134" t="s">
        <v>4029</v>
      </c>
      <c r="L346" s="185" t="s">
        <v>4032</v>
      </c>
      <c r="M346" s="138" t="s">
        <v>1</v>
      </c>
      <c r="N346" s="139" t="s">
        <v>40</v>
      </c>
      <c r="O346" s="140">
        <v>0.20699999999999999</v>
      </c>
      <c r="P346" s="140">
        <f t="shared" si="41"/>
        <v>0.82799999999999996</v>
      </c>
      <c r="Q346" s="140">
        <v>5.6999999999999998E-4</v>
      </c>
      <c r="R346" s="140">
        <f t="shared" si="42"/>
        <v>2.2799999999999999E-3</v>
      </c>
      <c r="S346" s="140">
        <v>0</v>
      </c>
      <c r="T346" s="141">
        <f t="shared" si="43"/>
        <v>0</v>
      </c>
      <c r="AR346" s="142" t="s">
        <v>268</v>
      </c>
      <c r="AT346" s="142" t="s">
        <v>187</v>
      </c>
      <c r="AU346" s="142" t="s">
        <v>85</v>
      </c>
      <c r="AY346" s="16" t="s">
        <v>185</v>
      </c>
      <c r="BE346" s="143">
        <f t="shared" si="44"/>
        <v>0</v>
      </c>
      <c r="BF346" s="143">
        <f t="shared" si="45"/>
        <v>0</v>
      </c>
      <c r="BG346" s="143">
        <f t="shared" si="46"/>
        <v>0</v>
      </c>
      <c r="BH346" s="143">
        <f t="shared" si="47"/>
        <v>0</v>
      </c>
      <c r="BI346" s="143">
        <f t="shared" si="48"/>
        <v>0</v>
      </c>
      <c r="BJ346" s="16" t="s">
        <v>83</v>
      </c>
      <c r="BK346" s="143">
        <f t="shared" si="49"/>
        <v>0</v>
      </c>
      <c r="BL346" s="16" t="s">
        <v>268</v>
      </c>
      <c r="BM346" s="142" t="s">
        <v>2870</v>
      </c>
    </row>
    <row r="347" spans="2:65" s="12" customFormat="1">
      <c r="B347" s="144"/>
      <c r="D347" s="145" t="s">
        <v>193</v>
      </c>
      <c r="E347" s="146" t="s">
        <v>1</v>
      </c>
      <c r="F347" s="147" t="s">
        <v>2871</v>
      </c>
      <c r="H347" s="148">
        <v>4</v>
      </c>
      <c r="L347" s="144"/>
      <c r="M347" s="149"/>
      <c r="T347" s="150"/>
      <c r="AT347" s="146" t="s">
        <v>193</v>
      </c>
      <c r="AU347" s="146" t="s">
        <v>85</v>
      </c>
      <c r="AV347" s="12" t="s">
        <v>85</v>
      </c>
      <c r="AW347" s="12" t="s">
        <v>31</v>
      </c>
      <c r="AX347" s="12" t="s">
        <v>83</v>
      </c>
      <c r="AY347" s="146" t="s">
        <v>185</v>
      </c>
    </row>
    <row r="348" spans="2:65" s="1" customFormat="1" ht="16.5" customHeight="1">
      <c r="B348" s="131"/>
      <c r="C348" s="132" t="s">
        <v>869</v>
      </c>
      <c r="D348" s="132" t="s">
        <v>187</v>
      </c>
      <c r="E348" s="133" t="s">
        <v>2872</v>
      </c>
      <c r="F348" s="134" t="s">
        <v>2873</v>
      </c>
      <c r="G348" s="135" t="s">
        <v>245</v>
      </c>
      <c r="H348" s="136">
        <v>1</v>
      </c>
      <c r="I348" s="137"/>
      <c r="J348" s="137">
        <f>ROUND(I348*H348,2)</f>
        <v>0</v>
      </c>
      <c r="K348" s="134" t="s">
        <v>4029</v>
      </c>
      <c r="L348" s="185" t="s">
        <v>4032</v>
      </c>
      <c r="M348" s="138" t="s">
        <v>1</v>
      </c>
      <c r="N348" s="139" t="s">
        <v>40</v>
      </c>
      <c r="O348" s="140">
        <v>0.22700000000000001</v>
      </c>
      <c r="P348" s="140">
        <f>O348*H348</f>
        <v>0.22700000000000001</v>
      </c>
      <c r="Q348" s="140">
        <v>7.2000000000000005E-4</v>
      </c>
      <c r="R348" s="140">
        <f>Q348*H348</f>
        <v>7.2000000000000005E-4</v>
      </c>
      <c r="S348" s="140">
        <v>0</v>
      </c>
      <c r="T348" s="141">
        <f>S348*H348</f>
        <v>0</v>
      </c>
      <c r="AR348" s="142" t="s">
        <v>268</v>
      </c>
      <c r="AT348" s="142" t="s">
        <v>187</v>
      </c>
      <c r="AU348" s="142" t="s">
        <v>85</v>
      </c>
      <c r="AY348" s="16" t="s">
        <v>185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6" t="s">
        <v>83</v>
      </c>
      <c r="BK348" s="143">
        <f>ROUND(I348*H348,2)</f>
        <v>0</v>
      </c>
      <c r="BL348" s="16" t="s">
        <v>268</v>
      </c>
      <c r="BM348" s="142" t="s">
        <v>2874</v>
      </c>
    </row>
    <row r="349" spans="2:65" s="1" customFormat="1" ht="16.5" customHeight="1">
      <c r="B349" s="131"/>
      <c r="C349" s="132" t="s">
        <v>873</v>
      </c>
      <c r="D349" s="132" t="s">
        <v>187</v>
      </c>
      <c r="E349" s="133" t="s">
        <v>2875</v>
      </c>
      <c r="F349" s="134" t="s">
        <v>2876</v>
      </c>
      <c r="G349" s="135" t="s">
        <v>245</v>
      </c>
      <c r="H349" s="136">
        <v>1</v>
      </c>
      <c r="I349" s="137"/>
      <c r="J349" s="137">
        <f>ROUND(I349*H349,2)</f>
        <v>0</v>
      </c>
      <c r="K349" s="134" t="s">
        <v>4029</v>
      </c>
      <c r="L349" s="185" t="s">
        <v>4032</v>
      </c>
      <c r="M349" s="138" t="s">
        <v>1</v>
      </c>
      <c r="N349" s="139" t="s">
        <v>40</v>
      </c>
      <c r="O349" s="140">
        <v>0.26900000000000002</v>
      </c>
      <c r="P349" s="140">
        <f>O349*H349</f>
        <v>0.26900000000000002</v>
      </c>
      <c r="Q349" s="140">
        <v>1.32E-3</v>
      </c>
      <c r="R349" s="140">
        <f>Q349*H349</f>
        <v>1.32E-3</v>
      </c>
      <c r="S349" s="140">
        <v>0</v>
      </c>
      <c r="T349" s="141">
        <f>S349*H349</f>
        <v>0</v>
      </c>
      <c r="AR349" s="142" t="s">
        <v>268</v>
      </c>
      <c r="AT349" s="142" t="s">
        <v>187</v>
      </c>
      <c r="AU349" s="142" t="s">
        <v>85</v>
      </c>
      <c r="AY349" s="16" t="s">
        <v>185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6" t="s">
        <v>83</v>
      </c>
      <c r="BK349" s="143">
        <f>ROUND(I349*H349,2)</f>
        <v>0</v>
      </c>
      <c r="BL349" s="16" t="s">
        <v>268</v>
      </c>
      <c r="BM349" s="142" t="s">
        <v>2877</v>
      </c>
    </row>
    <row r="350" spans="2:65" s="1" customFormat="1" ht="16.5" customHeight="1">
      <c r="B350" s="131"/>
      <c r="C350" s="132" t="s">
        <v>878</v>
      </c>
      <c r="D350" s="132" t="s">
        <v>187</v>
      </c>
      <c r="E350" s="133" t="s">
        <v>2878</v>
      </c>
      <c r="F350" s="134" t="s">
        <v>2879</v>
      </c>
      <c r="G350" s="135" t="s">
        <v>245</v>
      </c>
      <c r="H350" s="136">
        <v>2</v>
      </c>
      <c r="I350" s="137"/>
      <c r="J350" s="137">
        <f>ROUND(I350*H350,2)</f>
        <v>0</v>
      </c>
      <c r="K350" s="134" t="s">
        <v>4029</v>
      </c>
      <c r="L350" s="185" t="s">
        <v>4032</v>
      </c>
      <c r="M350" s="138" t="s">
        <v>1</v>
      </c>
      <c r="N350" s="139" t="s">
        <v>40</v>
      </c>
      <c r="O350" s="140">
        <v>0.42399999999999999</v>
      </c>
      <c r="P350" s="140">
        <f>O350*H350</f>
        <v>0.84799999999999998</v>
      </c>
      <c r="Q350" s="140">
        <v>2.6199999999999999E-3</v>
      </c>
      <c r="R350" s="140">
        <f>Q350*H350</f>
        <v>5.2399999999999999E-3</v>
      </c>
      <c r="S350" s="140">
        <v>0</v>
      </c>
      <c r="T350" s="141">
        <f>S350*H350</f>
        <v>0</v>
      </c>
      <c r="AR350" s="142" t="s">
        <v>268</v>
      </c>
      <c r="AT350" s="142" t="s">
        <v>187</v>
      </c>
      <c r="AU350" s="142" t="s">
        <v>85</v>
      </c>
      <c r="AY350" s="16" t="s">
        <v>185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6" t="s">
        <v>83</v>
      </c>
      <c r="BK350" s="143">
        <f>ROUND(I350*H350,2)</f>
        <v>0</v>
      </c>
      <c r="BL350" s="16" t="s">
        <v>268</v>
      </c>
      <c r="BM350" s="142" t="s">
        <v>2880</v>
      </c>
    </row>
    <row r="351" spans="2:65" s="1" customFormat="1" ht="24.2" customHeight="1">
      <c r="B351" s="131"/>
      <c r="C351" s="132" t="s">
        <v>883</v>
      </c>
      <c r="D351" s="132" t="s">
        <v>187</v>
      </c>
      <c r="E351" s="133" t="s">
        <v>2881</v>
      </c>
      <c r="F351" s="134" t="s">
        <v>2882</v>
      </c>
      <c r="G351" s="135" t="s">
        <v>245</v>
      </c>
      <c r="H351" s="136">
        <v>2</v>
      </c>
      <c r="I351" s="137"/>
      <c r="J351" s="137">
        <f>ROUND(I351*H351,2)</f>
        <v>0</v>
      </c>
      <c r="K351" s="134" t="s">
        <v>4029</v>
      </c>
      <c r="L351" s="185" t="s">
        <v>4032</v>
      </c>
      <c r="M351" s="138" t="s">
        <v>1</v>
      </c>
      <c r="N351" s="139" t="s">
        <v>40</v>
      </c>
      <c r="O351" s="140">
        <v>0.20699999999999999</v>
      </c>
      <c r="P351" s="140">
        <f>O351*H351</f>
        <v>0.41399999999999998</v>
      </c>
      <c r="Q351" s="140">
        <v>1.7000000000000001E-4</v>
      </c>
      <c r="R351" s="140">
        <f>Q351*H351</f>
        <v>3.4000000000000002E-4</v>
      </c>
      <c r="S351" s="140">
        <v>0</v>
      </c>
      <c r="T351" s="141">
        <f>S351*H351</f>
        <v>0</v>
      </c>
      <c r="AR351" s="142" t="s">
        <v>268</v>
      </c>
      <c r="AT351" s="142" t="s">
        <v>187</v>
      </c>
      <c r="AU351" s="142" t="s">
        <v>85</v>
      </c>
      <c r="AY351" s="16" t="s">
        <v>185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83</v>
      </c>
      <c r="BK351" s="143">
        <f>ROUND(I351*H351,2)</f>
        <v>0</v>
      </c>
      <c r="BL351" s="16" t="s">
        <v>268</v>
      </c>
      <c r="BM351" s="142" t="s">
        <v>2883</v>
      </c>
    </row>
    <row r="352" spans="2:65" s="12" customFormat="1">
      <c r="B352" s="144"/>
      <c r="D352" s="145" t="s">
        <v>193</v>
      </c>
      <c r="E352" s="146" t="s">
        <v>1</v>
      </c>
      <c r="F352" s="147" t="s">
        <v>1279</v>
      </c>
      <c r="H352" s="148">
        <v>2</v>
      </c>
      <c r="L352" s="144"/>
      <c r="M352" s="149"/>
      <c r="T352" s="150"/>
      <c r="AT352" s="146" t="s">
        <v>193</v>
      </c>
      <c r="AU352" s="146" t="s">
        <v>85</v>
      </c>
      <c r="AV352" s="12" t="s">
        <v>85</v>
      </c>
      <c r="AW352" s="12" t="s">
        <v>31</v>
      </c>
      <c r="AX352" s="12" t="s">
        <v>83</v>
      </c>
      <c r="AY352" s="146" t="s">
        <v>185</v>
      </c>
    </row>
    <row r="353" spans="2:65" s="1" customFormat="1" ht="24.2" customHeight="1">
      <c r="B353" s="131"/>
      <c r="C353" s="132" t="s">
        <v>887</v>
      </c>
      <c r="D353" s="132" t="s">
        <v>187</v>
      </c>
      <c r="E353" s="133" t="s">
        <v>2884</v>
      </c>
      <c r="F353" s="134" t="s">
        <v>2885</v>
      </c>
      <c r="G353" s="135" t="s">
        <v>245</v>
      </c>
      <c r="H353" s="136">
        <v>1</v>
      </c>
      <c r="I353" s="137"/>
      <c r="J353" s="137">
        <f t="shared" ref="J353:J361" si="50">ROUND(I353*H353,2)</f>
        <v>0</v>
      </c>
      <c r="K353" s="134" t="s">
        <v>4029</v>
      </c>
      <c r="L353" s="185" t="s">
        <v>4032</v>
      </c>
      <c r="M353" s="138" t="s">
        <v>1</v>
      </c>
      <c r="N353" s="139" t="s">
        <v>40</v>
      </c>
      <c r="O353" s="140">
        <v>0.26900000000000002</v>
      </c>
      <c r="P353" s="140">
        <f t="shared" ref="P353:P361" si="51">O353*H353</f>
        <v>0.26900000000000002</v>
      </c>
      <c r="Q353" s="140">
        <v>8.1999999999999998E-4</v>
      </c>
      <c r="R353" s="140">
        <f t="shared" ref="R353:R361" si="52">Q353*H353</f>
        <v>8.1999999999999998E-4</v>
      </c>
      <c r="S353" s="140">
        <v>0</v>
      </c>
      <c r="T353" s="141">
        <f t="shared" ref="T353:T361" si="53">S353*H353</f>
        <v>0</v>
      </c>
      <c r="AR353" s="142" t="s">
        <v>268</v>
      </c>
      <c r="AT353" s="142" t="s">
        <v>187</v>
      </c>
      <c r="AU353" s="142" t="s">
        <v>85</v>
      </c>
      <c r="AY353" s="16" t="s">
        <v>185</v>
      </c>
      <c r="BE353" s="143">
        <f t="shared" ref="BE353:BE361" si="54">IF(N353="základní",J353,0)</f>
        <v>0</v>
      </c>
      <c r="BF353" s="143">
        <f t="shared" ref="BF353:BF361" si="55">IF(N353="snížená",J353,0)</f>
        <v>0</v>
      </c>
      <c r="BG353" s="143">
        <f t="shared" ref="BG353:BG361" si="56">IF(N353="zákl. přenesená",J353,0)</f>
        <v>0</v>
      </c>
      <c r="BH353" s="143">
        <f t="shared" ref="BH353:BH361" si="57">IF(N353="sníž. přenesená",J353,0)</f>
        <v>0</v>
      </c>
      <c r="BI353" s="143">
        <f t="shared" ref="BI353:BI361" si="58">IF(N353="nulová",J353,0)</f>
        <v>0</v>
      </c>
      <c r="BJ353" s="16" t="s">
        <v>83</v>
      </c>
      <c r="BK353" s="143">
        <f t="shared" ref="BK353:BK361" si="59">ROUND(I353*H353,2)</f>
        <v>0</v>
      </c>
      <c r="BL353" s="16" t="s">
        <v>268</v>
      </c>
      <c r="BM353" s="142" t="s">
        <v>2886</v>
      </c>
    </row>
    <row r="354" spans="2:65" s="1" customFormat="1" ht="21.75" customHeight="1">
      <c r="B354" s="131"/>
      <c r="C354" s="132" t="s">
        <v>892</v>
      </c>
      <c r="D354" s="132" t="s">
        <v>187</v>
      </c>
      <c r="E354" s="133" t="s">
        <v>2887</v>
      </c>
      <c r="F354" s="134" t="s">
        <v>2888</v>
      </c>
      <c r="G354" s="135" t="s">
        <v>245</v>
      </c>
      <c r="H354" s="136">
        <v>1</v>
      </c>
      <c r="I354" s="137"/>
      <c r="J354" s="137">
        <f t="shared" si="50"/>
        <v>0</v>
      </c>
      <c r="K354" s="134" t="s">
        <v>4029</v>
      </c>
      <c r="L354" s="185" t="s">
        <v>4032</v>
      </c>
      <c r="M354" s="138" t="s">
        <v>1</v>
      </c>
      <c r="N354" s="139" t="s">
        <v>40</v>
      </c>
      <c r="O354" s="140">
        <v>0.20699999999999999</v>
      </c>
      <c r="P354" s="140">
        <f t="shared" si="51"/>
        <v>0.20699999999999999</v>
      </c>
      <c r="Q354" s="140">
        <v>4.0999999999999999E-4</v>
      </c>
      <c r="R354" s="140">
        <f t="shared" si="52"/>
        <v>4.0999999999999999E-4</v>
      </c>
      <c r="S354" s="140">
        <v>0</v>
      </c>
      <c r="T354" s="141">
        <f t="shared" si="53"/>
        <v>0</v>
      </c>
      <c r="AR354" s="142" t="s">
        <v>268</v>
      </c>
      <c r="AT354" s="142" t="s">
        <v>187</v>
      </c>
      <c r="AU354" s="142" t="s">
        <v>85</v>
      </c>
      <c r="AY354" s="16" t="s">
        <v>185</v>
      </c>
      <c r="BE354" s="143">
        <f t="shared" si="54"/>
        <v>0</v>
      </c>
      <c r="BF354" s="143">
        <f t="shared" si="55"/>
        <v>0</v>
      </c>
      <c r="BG354" s="143">
        <f t="shared" si="56"/>
        <v>0</v>
      </c>
      <c r="BH354" s="143">
        <f t="shared" si="57"/>
        <v>0</v>
      </c>
      <c r="BI354" s="143">
        <f t="shared" si="58"/>
        <v>0</v>
      </c>
      <c r="BJ354" s="16" t="s">
        <v>83</v>
      </c>
      <c r="BK354" s="143">
        <f t="shared" si="59"/>
        <v>0</v>
      </c>
      <c r="BL354" s="16" t="s">
        <v>268</v>
      </c>
      <c r="BM354" s="142" t="s">
        <v>2889</v>
      </c>
    </row>
    <row r="355" spans="2:65" s="1" customFormat="1" ht="24.2" customHeight="1">
      <c r="B355" s="131"/>
      <c r="C355" s="132" t="s">
        <v>907</v>
      </c>
      <c r="D355" s="132" t="s">
        <v>187</v>
      </c>
      <c r="E355" s="133" t="s">
        <v>2890</v>
      </c>
      <c r="F355" s="134" t="s">
        <v>2891</v>
      </c>
      <c r="G355" s="135" t="s">
        <v>245</v>
      </c>
      <c r="H355" s="136">
        <v>1</v>
      </c>
      <c r="I355" s="137"/>
      <c r="J355" s="137">
        <f t="shared" si="50"/>
        <v>0</v>
      </c>
      <c r="K355" s="134" t="s">
        <v>4029</v>
      </c>
      <c r="L355" s="185" t="s">
        <v>4032</v>
      </c>
      <c r="M355" s="138" t="s">
        <v>1</v>
      </c>
      <c r="N355" s="139" t="s">
        <v>40</v>
      </c>
      <c r="O355" s="140">
        <v>0.2</v>
      </c>
      <c r="P355" s="140">
        <f t="shared" si="51"/>
        <v>0.2</v>
      </c>
      <c r="Q355" s="140">
        <v>2.2000000000000001E-4</v>
      </c>
      <c r="R355" s="140">
        <f t="shared" si="52"/>
        <v>2.2000000000000001E-4</v>
      </c>
      <c r="S355" s="140">
        <v>0</v>
      </c>
      <c r="T355" s="141">
        <f t="shared" si="53"/>
        <v>0</v>
      </c>
      <c r="AR355" s="142" t="s">
        <v>268</v>
      </c>
      <c r="AT355" s="142" t="s">
        <v>187</v>
      </c>
      <c r="AU355" s="142" t="s">
        <v>85</v>
      </c>
      <c r="AY355" s="16" t="s">
        <v>185</v>
      </c>
      <c r="BE355" s="143">
        <f t="shared" si="54"/>
        <v>0</v>
      </c>
      <c r="BF355" s="143">
        <f t="shared" si="55"/>
        <v>0</v>
      </c>
      <c r="BG355" s="143">
        <f t="shared" si="56"/>
        <v>0</v>
      </c>
      <c r="BH355" s="143">
        <f t="shared" si="57"/>
        <v>0</v>
      </c>
      <c r="BI355" s="143">
        <f t="shared" si="58"/>
        <v>0</v>
      </c>
      <c r="BJ355" s="16" t="s">
        <v>83</v>
      </c>
      <c r="BK355" s="143">
        <f t="shared" si="59"/>
        <v>0</v>
      </c>
      <c r="BL355" s="16" t="s">
        <v>268</v>
      </c>
      <c r="BM355" s="142" t="s">
        <v>2892</v>
      </c>
    </row>
    <row r="356" spans="2:65" s="1" customFormat="1" ht="24.2" customHeight="1">
      <c r="B356" s="131"/>
      <c r="C356" s="132" t="s">
        <v>1412</v>
      </c>
      <c r="D356" s="132" t="s">
        <v>187</v>
      </c>
      <c r="E356" s="133" t="s">
        <v>2893</v>
      </c>
      <c r="F356" s="134" t="s">
        <v>2894</v>
      </c>
      <c r="G356" s="135" t="s">
        <v>245</v>
      </c>
      <c r="H356" s="136">
        <v>1</v>
      </c>
      <c r="I356" s="137"/>
      <c r="J356" s="137">
        <f t="shared" si="50"/>
        <v>0</v>
      </c>
      <c r="K356" s="134" t="s">
        <v>4029</v>
      </c>
      <c r="L356" s="185" t="s">
        <v>4032</v>
      </c>
      <c r="M356" s="138" t="s">
        <v>1</v>
      </c>
      <c r="N356" s="139" t="s">
        <v>40</v>
      </c>
      <c r="O356" s="140">
        <v>0.41</v>
      </c>
      <c r="P356" s="140">
        <f t="shared" si="51"/>
        <v>0.41</v>
      </c>
      <c r="Q356" s="140">
        <v>1.08E-3</v>
      </c>
      <c r="R356" s="140">
        <f t="shared" si="52"/>
        <v>1.08E-3</v>
      </c>
      <c r="S356" s="140">
        <v>0</v>
      </c>
      <c r="T356" s="141">
        <f t="shared" si="53"/>
        <v>0</v>
      </c>
      <c r="AR356" s="142" t="s">
        <v>268</v>
      </c>
      <c r="AT356" s="142" t="s">
        <v>187</v>
      </c>
      <c r="AU356" s="142" t="s">
        <v>85</v>
      </c>
      <c r="AY356" s="16" t="s">
        <v>185</v>
      </c>
      <c r="BE356" s="143">
        <f t="shared" si="54"/>
        <v>0</v>
      </c>
      <c r="BF356" s="143">
        <f t="shared" si="55"/>
        <v>0</v>
      </c>
      <c r="BG356" s="143">
        <f t="shared" si="56"/>
        <v>0</v>
      </c>
      <c r="BH356" s="143">
        <f t="shared" si="57"/>
        <v>0</v>
      </c>
      <c r="BI356" s="143">
        <f t="shared" si="58"/>
        <v>0</v>
      </c>
      <c r="BJ356" s="16" t="s">
        <v>83</v>
      </c>
      <c r="BK356" s="143">
        <f t="shared" si="59"/>
        <v>0</v>
      </c>
      <c r="BL356" s="16" t="s">
        <v>268</v>
      </c>
      <c r="BM356" s="142" t="s">
        <v>2895</v>
      </c>
    </row>
    <row r="357" spans="2:65" s="1" customFormat="1" ht="33" customHeight="1">
      <c r="B357" s="131"/>
      <c r="C357" s="132" t="s">
        <v>1417</v>
      </c>
      <c r="D357" s="132" t="s">
        <v>187</v>
      </c>
      <c r="E357" s="133" t="s">
        <v>2896</v>
      </c>
      <c r="F357" s="134" t="s">
        <v>2897</v>
      </c>
      <c r="G357" s="135" t="s">
        <v>405</v>
      </c>
      <c r="H357" s="136">
        <v>2</v>
      </c>
      <c r="I357" s="137"/>
      <c r="J357" s="137">
        <f t="shared" si="50"/>
        <v>0</v>
      </c>
      <c r="K357" s="134" t="s">
        <v>4029</v>
      </c>
      <c r="L357" s="185" t="s">
        <v>4032</v>
      </c>
      <c r="M357" s="138" t="s">
        <v>1</v>
      </c>
      <c r="N357" s="139" t="s">
        <v>40</v>
      </c>
      <c r="O357" s="140">
        <v>1.03</v>
      </c>
      <c r="P357" s="140">
        <f t="shared" si="51"/>
        <v>2.06</v>
      </c>
      <c r="Q357" s="140">
        <v>2.92E-2</v>
      </c>
      <c r="R357" s="140">
        <f t="shared" si="52"/>
        <v>5.8400000000000001E-2</v>
      </c>
      <c r="S357" s="140">
        <v>0</v>
      </c>
      <c r="T357" s="141">
        <f t="shared" si="53"/>
        <v>0</v>
      </c>
      <c r="AR357" s="142" t="s">
        <v>268</v>
      </c>
      <c r="AT357" s="142" t="s">
        <v>187</v>
      </c>
      <c r="AU357" s="142" t="s">
        <v>85</v>
      </c>
      <c r="AY357" s="16" t="s">
        <v>185</v>
      </c>
      <c r="BE357" s="143">
        <f t="shared" si="54"/>
        <v>0</v>
      </c>
      <c r="BF357" s="143">
        <f t="shared" si="55"/>
        <v>0</v>
      </c>
      <c r="BG357" s="143">
        <f t="shared" si="56"/>
        <v>0</v>
      </c>
      <c r="BH357" s="143">
        <f t="shared" si="57"/>
        <v>0</v>
      </c>
      <c r="BI357" s="143">
        <f t="shared" si="58"/>
        <v>0</v>
      </c>
      <c r="BJ357" s="16" t="s">
        <v>83</v>
      </c>
      <c r="BK357" s="143">
        <f t="shared" si="59"/>
        <v>0</v>
      </c>
      <c r="BL357" s="16" t="s">
        <v>268</v>
      </c>
      <c r="BM357" s="142" t="s">
        <v>2898</v>
      </c>
    </row>
    <row r="358" spans="2:65" s="1" customFormat="1" ht="37.9" customHeight="1">
      <c r="B358" s="131"/>
      <c r="C358" s="132" t="s">
        <v>1421</v>
      </c>
      <c r="D358" s="132" t="s">
        <v>187</v>
      </c>
      <c r="E358" s="133" t="s">
        <v>2899</v>
      </c>
      <c r="F358" s="134" t="s">
        <v>2900</v>
      </c>
      <c r="G358" s="135" t="s">
        <v>276</v>
      </c>
      <c r="H358" s="136">
        <v>195.5</v>
      </c>
      <c r="I358" s="137"/>
      <c r="J358" s="137">
        <f t="shared" si="50"/>
        <v>0</v>
      </c>
      <c r="K358" s="134" t="s">
        <v>4029</v>
      </c>
      <c r="L358" s="185" t="s">
        <v>4032</v>
      </c>
      <c r="M358" s="138" t="s">
        <v>1</v>
      </c>
      <c r="N358" s="139" t="s">
        <v>40</v>
      </c>
      <c r="O358" s="140">
        <v>6.7000000000000004E-2</v>
      </c>
      <c r="P358" s="140">
        <f t="shared" si="51"/>
        <v>13.098500000000001</v>
      </c>
      <c r="Q358" s="140">
        <v>1.9000000000000001E-4</v>
      </c>
      <c r="R358" s="140">
        <f t="shared" si="52"/>
        <v>3.7145000000000004E-2</v>
      </c>
      <c r="S358" s="140">
        <v>0</v>
      </c>
      <c r="T358" s="141">
        <f t="shared" si="53"/>
        <v>0</v>
      </c>
      <c r="AR358" s="142" t="s">
        <v>268</v>
      </c>
      <c r="AT358" s="142" t="s">
        <v>187</v>
      </c>
      <c r="AU358" s="142" t="s">
        <v>85</v>
      </c>
      <c r="AY358" s="16" t="s">
        <v>185</v>
      </c>
      <c r="BE358" s="143">
        <f t="shared" si="54"/>
        <v>0</v>
      </c>
      <c r="BF358" s="143">
        <f t="shared" si="55"/>
        <v>0</v>
      </c>
      <c r="BG358" s="143">
        <f t="shared" si="56"/>
        <v>0</v>
      </c>
      <c r="BH358" s="143">
        <f t="shared" si="57"/>
        <v>0</v>
      </c>
      <c r="BI358" s="143">
        <f t="shared" si="58"/>
        <v>0</v>
      </c>
      <c r="BJ358" s="16" t="s">
        <v>83</v>
      </c>
      <c r="BK358" s="143">
        <f t="shared" si="59"/>
        <v>0</v>
      </c>
      <c r="BL358" s="16" t="s">
        <v>268</v>
      </c>
      <c r="BM358" s="142" t="s">
        <v>2901</v>
      </c>
    </row>
    <row r="359" spans="2:65" s="1" customFormat="1" ht="33" customHeight="1">
      <c r="B359" s="131"/>
      <c r="C359" s="132" t="s">
        <v>1426</v>
      </c>
      <c r="D359" s="132" t="s">
        <v>187</v>
      </c>
      <c r="E359" s="133" t="s">
        <v>2902</v>
      </c>
      <c r="F359" s="134" t="s">
        <v>2903</v>
      </c>
      <c r="G359" s="135" t="s">
        <v>276</v>
      </c>
      <c r="H359" s="136">
        <v>195.5</v>
      </c>
      <c r="I359" s="137"/>
      <c r="J359" s="137">
        <f t="shared" si="50"/>
        <v>0</v>
      </c>
      <c r="K359" s="134" t="s">
        <v>4029</v>
      </c>
      <c r="L359" s="185" t="s">
        <v>4032</v>
      </c>
      <c r="M359" s="138" t="s">
        <v>1</v>
      </c>
      <c r="N359" s="139" t="s">
        <v>40</v>
      </c>
      <c r="O359" s="140">
        <v>8.2000000000000003E-2</v>
      </c>
      <c r="P359" s="140">
        <f t="shared" si="51"/>
        <v>16.031000000000002</v>
      </c>
      <c r="Q359" s="140">
        <v>1.0000000000000001E-5</v>
      </c>
      <c r="R359" s="140">
        <f t="shared" si="52"/>
        <v>1.9550000000000001E-3</v>
      </c>
      <c r="S359" s="140">
        <v>0</v>
      </c>
      <c r="T359" s="141">
        <f t="shared" si="53"/>
        <v>0</v>
      </c>
      <c r="AR359" s="142" t="s">
        <v>268</v>
      </c>
      <c r="AT359" s="142" t="s">
        <v>187</v>
      </c>
      <c r="AU359" s="142" t="s">
        <v>85</v>
      </c>
      <c r="AY359" s="16" t="s">
        <v>185</v>
      </c>
      <c r="BE359" s="143">
        <f t="shared" si="54"/>
        <v>0</v>
      </c>
      <c r="BF359" s="143">
        <f t="shared" si="55"/>
        <v>0</v>
      </c>
      <c r="BG359" s="143">
        <f t="shared" si="56"/>
        <v>0</v>
      </c>
      <c r="BH359" s="143">
        <f t="shared" si="57"/>
        <v>0</v>
      </c>
      <c r="BI359" s="143">
        <f t="shared" si="58"/>
        <v>0</v>
      </c>
      <c r="BJ359" s="16" t="s">
        <v>83</v>
      </c>
      <c r="BK359" s="143">
        <f t="shared" si="59"/>
        <v>0</v>
      </c>
      <c r="BL359" s="16" t="s">
        <v>268</v>
      </c>
      <c r="BM359" s="142" t="s">
        <v>2904</v>
      </c>
    </row>
    <row r="360" spans="2:65" s="1" customFormat="1" ht="37.9" customHeight="1">
      <c r="B360" s="131"/>
      <c r="C360" s="132" t="s">
        <v>1428</v>
      </c>
      <c r="D360" s="132" t="s">
        <v>187</v>
      </c>
      <c r="E360" s="133" t="s">
        <v>2905</v>
      </c>
      <c r="F360" s="134" t="s">
        <v>2906</v>
      </c>
      <c r="G360" s="135" t="s">
        <v>204</v>
      </c>
      <c r="H360" s="136">
        <v>8.3000000000000004E-2</v>
      </c>
      <c r="I360" s="137"/>
      <c r="J360" s="137">
        <f t="shared" si="50"/>
        <v>0</v>
      </c>
      <c r="K360" s="134" t="s">
        <v>4029</v>
      </c>
      <c r="L360" s="185" t="s">
        <v>4032</v>
      </c>
      <c r="M360" s="138" t="s">
        <v>1</v>
      </c>
      <c r="N360" s="139" t="s">
        <v>40</v>
      </c>
      <c r="O360" s="140">
        <v>3.379</v>
      </c>
      <c r="P360" s="140">
        <f t="shared" si="51"/>
        <v>0.28045700000000001</v>
      </c>
      <c r="Q360" s="140">
        <v>0</v>
      </c>
      <c r="R360" s="140">
        <f t="shared" si="52"/>
        <v>0</v>
      </c>
      <c r="S360" s="140">
        <v>0</v>
      </c>
      <c r="T360" s="141">
        <f t="shared" si="53"/>
        <v>0</v>
      </c>
      <c r="AR360" s="142" t="s">
        <v>268</v>
      </c>
      <c r="AT360" s="142" t="s">
        <v>187</v>
      </c>
      <c r="AU360" s="142" t="s">
        <v>85</v>
      </c>
      <c r="AY360" s="16" t="s">
        <v>185</v>
      </c>
      <c r="BE360" s="143">
        <f t="shared" si="54"/>
        <v>0</v>
      </c>
      <c r="BF360" s="143">
        <f t="shared" si="55"/>
        <v>0</v>
      </c>
      <c r="BG360" s="143">
        <f t="shared" si="56"/>
        <v>0</v>
      </c>
      <c r="BH360" s="143">
        <f t="shared" si="57"/>
        <v>0</v>
      </c>
      <c r="BI360" s="143">
        <f t="shared" si="58"/>
        <v>0</v>
      </c>
      <c r="BJ360" s="16" t="s">
        <v>83</v>
      </c>
      <c r="BK360" s="143">
        <f t="shared" si="59"/>
        <v>0</v>
      </c>
      <c r="BL360" s="16" t="s">
        <v>268</v>
      </c>
      <c r="BM360" s="142" t="s">
        <v>2907</v>
      </c>
    </row>
    <row r="361" spans="2:65" s="1" customFormat="1" ht="37.9" customHeight="1">
      <c r="B361" s="131"/>
      <c r="C361" s="132" t="s">
        <v>1432</v>
      </c>
      <c r="D361" s="132" t="s">
        <v>187</v>
      </c>
      <c r="E361" s="133" t="s">
        <v>2908</v>
      </c>
      <c r="F361" s="134" t="s">
        <v>2909</v>
      </c>
      <c r="G361" s="135" t="s">
        <v>2778</v>
      </c>
      <c r="H361" s="136">
        <v>1788.3389999999999</v>
      </c>
      <c r="I361" s="137"/>
      <c r="J361" s="137">
        <f t="shared" si="50"/>
        <v>0</v>
      </c>
      <c r="K361" s="134" t="s">
        <v>4029</v>
      </c>
      <c r="L361" s="185" t="s">
        <v>4032</v>
      </c>
      <c r="M361" s="138" t="s">
        <v>1</v>
      </c>
      <c r="N361" s="139" t="s">
        <v>40</v>
      </c>
      <c r="O361" s="140">
        <v>0</v>
      </c>
      <c r="P361" s="140">
        <f t="shared" si="51"/>
        <v>0</v>
      </c>
      <c r="Q361" s="140">
        <v>0</v>
      </c>
      <c r="R361" s="140">
        <f t="shared" si="52"/>
        <v>0</v>
      </c>
      <c r="S361" s="140">
        <v>0</v>
      </c>
      <c r="T361" s="141">
        <f t="shared" si="53"/>
        <v>0</v>
      </c>
      <c r="AR361" s="142" t="s">
        <v>268</v>
      </c>
      <c r="AT361" s="142" t="s">
        <v>187</v>
      </c>
      <c r="AU361" s="142" t="s">
        <v>85</v>
      </c>
      <c r="AY361" s="16" t="s">
        <v>185</v>
      </c>
      <c r="BE361" s="143">
        <f t="shared" si="54"/>
        <v>0</v>
      </c>
      <c r="BF361" s="143">
        <f t="shared" si="55"/>
        <v>0</v>
      </c>
      <c r="BG361" s="143">
        <f t="shared" si="56"/>
        <v>0</v>
      </c>
      <c r="BH361" s="143">
        <f t="shared" si="57"/>
        <v>0</v>
      </c>
      <c r="BI361" s="143">
        <f t="shared" si="58"/>
        <v>0</v>
      </c>
      <c r="BJ361" s="16" t="s">
        <v>83</v>
      </c>
      <c r="BK361" s="143">
        <f t="shared" si="59"/>
        <v>0</v>
      </c>
      <c r="BL361" s="16" t="s">
        <v>268</v>
      </c>
      <c r="BM361" s="142" t="s">
        <v>2910</v>
      </c>
    </row>
    <row r="362" spans="2:65" s="11" customFormat="1" ht="22.9" customHeight="1">
      <c r="B362" s="120"/>
      <c r="D362" s="121" t="s">
        <v>74</v>
      </c>
      <c r="E362" s="129" t="s">
        <v>493</v>
      </c>
      <c r="F362" s="129" t="s">
        <v>494</v>
      </c>
      <c r="J362" s="130">
        <f>BK362</f>
        <v>0</v>
      </c>
      <c r="L362" s="120"/>
      <c r="M362" s="124"/>
      <c r="P362" s="125">
        <f>SUM(P363:P396)</f>
        <v>41.922985000000004</v>
      </c>
      <c r="R362" s="125">
        <f>SUM(R363:R396)</f>
        <v>0.42240999999999995</v>
      </c>
      <c r="T362" s="126">
        <f>SUM(T363:T396)</f>
        <v>6.856000000000001E-2</v>
      </c>
      <c r="AR362" s="121" t="s">
        <v>85</v>
      </c>
      <c r="AT362" s="127" t="s">
        <v>74</v>
      </c>
      <c r="AU362" s="127" t="s">
        <v>83</v>
      </c>
      <c r="AY362" s="121" t="s">
        <v>185</v>
      </c>
      <c r="BK362" s="128">
        <f>SUM(BK363:BK396)</f>
        <v>0</v>
      </c>
    </row>
    <row r="363" spans="2:65" s="1" customFormat="1" ht="33" customHeight="1">
      <c r="B363" s="131"/>
      <c r="C363" s="132" t="s">
        <v>1437</v>
      </c>
      <c r="D363" s="132" t="s">
        <v>187</v>
      </c>
      <c r="E363" s="133" t="s">
        <v>2911</v>
      </c>
      <c r="F363" s="134" t="s">
        <v>2912</v>
      </c>
      <c r="G363" s="135" t="s">
        <v>405</v>
      </c>
      <c r="H363" s="136">
        <v>2</v>
      </c>
      <c r="I363" s="137"/>
      <c r="J363" s="137">
        <f t="shared" ref="J363:J396" si="60">ROUND(I363*H363,2)</f>
        <v>0</v>
      </c>
      <c r="K363" s="134" t="s">
        <v>4029</v>
      </c>
      <c r="L363" s="185" t="s">
        <v>4032</v>
      </c>
      <c r="M363" s="138" t="s">
        <v>1</v>
      </c>
      <c r="N363" s="139" t="s">
        <v>40</v>
      </c>
      <c r="O363" s="140">
        <v>1.1000000000000001</v>
      </c>
      <c r="P363" s="140">
        <f t="shared" ref="P363:P396" si="61">O363*H363</f>
        <v>2.2000000000000002</v>
      </c>
      <c r="Q363" s="140">
        <v>1.6969999999999999E-2</v>
      </c>
      <c r="R363" s="140">
        <f t="shared" ref="R363:R396" si="62">Q363*H363</f>
        <v>3.3939999999999998E-2</v>
      </c>
      <c r="S363" s="140">
        <v>0</v>
      </c>
      <c r="T363" s="141">
        <f t="shared" ref="T363:T396" si="63">S363*H363</f>
        <v>0</v>
      </c>
      <c r="AR363" s="142" t="s">
        <v>268</v>
      </c>
      <c r="AT363" s="142" t="s">
        <v>187</v>
      </c>
      <c r="AU363" s="142" t="s">
        <v>85</v>
      </c>
      <c r="AY363" s="16" t="s">
        <v>185</v>
      </c>
      <c r="BE363" s="143">
        <f t="shared" ref="BE363:BE396" si="64">IF(N363="základní",J363,0)</f>
        <v>0</v>
      </c>
      <c r="BF363" s="143">
        <f t="shared" ref="BF363:BF396" si="65">IF(N363="snížená",J363,0)</f>
        <v>0</v>
      </c>
      <c r="BG363" s="143">
        <f t="shared" ref="BG363:BG396" si="66">IF(N363="zákl. přenesená",J363,0)</f>
        <v>0</v>
      </c>
      <c r="BH363" s="143">
        <f t="shared" ref="BH363:BH396" si="67">IF(N363="sníž. přenesená",J363,0)</f>
        <v>0</v>
      </c>
      <c r="BI363" s="143">
        <f t="shared" ref="BI363:BI396" si="68">IF(N363="nulová",J363,0)</f>
        <v>0</v>
      </c>
      <c r="BJ363" s="16" t="s">
        <v>83</v>
      </c>
      <c r="BK363" s="143">
        <f t="shared" ref="BK363:BK396" si="69">ROUND(I363*H363,2)</f>
        <v>0</v>
      </c>
      <c r="BL363" s="16" t="s">
        <v>268</v>
      </c>
      <c r="BM363" s="142" t="s">
        <v>2913</v>
      </c>
    </row>
    <row r="364" spans="2:65" s="1" customFormat="1" ht="24.2" customHeight="1">
      <c r="B364" s="131"/>
      <c r="C364" s="132" t="s">
        <v>1442</v>
      </c>
      <c r="D364" s="132" t="s">
        <v>187</v>
      </c>
      <c r="E364" s="133" t="s">
        <v>2914</v>
      </c>
      <c r="F364" s="134" t="s">
        <v>2915</v>
      </c>
      <c r="G364" s="135" t="s">
        <v>245</v>
      </c>
      <c r="H364" s="136">
        <v>1</v>
      </c>
      <c r="I364" s="137"/>
      <c r="J364" s="137">
        <f t="shared" si="60"/>
        <v>0</v>
      </c>
      <c r="K364" s="134" t="s">
        <v>4029</v>
      </c>
      <c r="L364" s="185" t="s">
        <v>4032</v>
      </c>
      <c r="M364" s="138" t="s">
        <v>1</v>
      </c>
      <c r="N364" s="139" t="s">
        <v>40</v>
      </c>
      <c r="O364" s="140">
        <v>1.1000000000000001</v>
      </c>
      <c r="P364" s="140">
        <f t="shared" si="61"/>
        <v>1.1000000000000001</v>
      </c>
      <c r="Q364" s="140">
        <v>2.47E-3</v>
      </c>
      <c r="R364" s="140">
        <f t="shared" si="62"/>
        <v>2.47E-3</v>
      </c>
      <c r="S364" s="140">
        <v>0</v>
      </c>
      <c r="T364" s="141">
        <f t="shared" si="63"/>
        <v>0</v>
      </c>
      <c r="AR364" s="142" t="s">
        <v>268</v>
      </c>
      <c r="AT364" s="142" t="s">
        <v>187</v>
      </c>
      <c r="AU364" s="142" t="s">
        <v>85</v>
      </c>
      <c r="AY364" s="16" t="s">
        <v>185</v>
      </c>
      <c r="BE364" s="143">
        <f t="shared" si="64"/>
        <v>0</v>
      </c>
      <c r="BF364" s="143">
        <f t="shared" si="65"/>
        <v>0</v>
      </c>
      <c r="BG364" s="143">
        <f t="shared" si="66"/>
        <v>0</v>
      </c>
      <c r="BH364" s="143">
        <f t="shared" si="67"/>
        <v>0</v>
      </c>
      <c r="BI364" s="143">
        <f t="shared" si="68"/>
        <v>0</v>
      </c>
      <c r="BJ364" s="16" t="s">
        <v>83</v>
      </c>
      <c r="BK364" s="143">
        <f t="shared" si="69"/>
        <v>0</v>
      </c>
      <c r="BL364" s="16" t="s">
        <v>268</v>
      </c>
      <c r="BM364" s="142" t="s">
        <v>2916</v>
      </c>
    </row>
    <row r="365" spans="2:65" s="1" customFormat="1" ht="33" customHeight="1">
      <c r="B365" s="131"/>
      <c r="C365" s="157" t="s">
        <v>1446</v>
      </c>
      <c r="D365" s="157" t="s">
        <v>280</v>
      </c>
      <c r="E365" s="158" t="s">
        <v>2917</v>
      </c>
      <c r="F365" s="159" t="s">
        <v>2918</v>
      </c>
      <c r="G365" s="160" t="s">
        <v>245</v>
      </c>
      <c r="H365" s="161">
        <v>1</v>
      </c>
      <c r="I365" s="162"/>
      <c r="J365" s="162">
        <f t="shared" si="60"/>
        <v>0</v>
      </c>
      <c r="K365" s="159" t="s">
        <v>4029</v>
      </c>
      <c r="L365" s="185" t="s">
        <v>4032</v>
      </c>
      <c r="M365" s="163" t="s">
        <v>1</v>
      </c>
      <c r="N365" s="164" t="s">
        <v>40</v>
      </c>
      <c r="O365" s="140">
        <v>0</v>
      </c>
      <c r="P365" s="140">
        <f t="shared" si="61"/>
        <v>0</v>
      </c>
      <c r="Q365" s="140">
        <v>2.1899999999999999E-2</v>
      </c>
      <c r="R365" s="140">
        <f t="shared" si="62"/>
        <v>2.1899999999999999E-2</v>
      </c>
      <c r="S365" s="140">
        <v>0</v>
      </c>
      <c r="T365" s="141">
        <f t="shared" si="63"/>
        <v>0</v>
      </c>
      <c r="AR365" s="142" t="s">
        <v>357</v>
      </c>
      <c r="AT365" s="142" t="s">
        <v>280</v>
      </c>
      <c r="AU365" s="142" t="s">
        <v>85</v>
      </c>
      <c r="AY365" s="16" t="s">
        <v>185</v>
      </c>
      <c r="BE365" s="143">
        <f t="shared" si="64"/>
        <v>0</v>
      </c>
      <c r="BF365" s="143">
        <f t="shared" si="65"/>
        <v>0</v>
      </c>
      <c r="BG365" s="143">
        <f t="shared" si="66"/>
        <v>0</v>
      </c>
      <c r="BH365" s="143">
        <f t="shared" si="67"/>
        <v>0</v>
      </c>
      <c r="BI365" s="143">
        <f t="shared" si="68"/>
        <v>0</v>
      </c>
      <c r="BJ365" s="16" t="s">
        <v>83</v>
      </c>
      <c r="BK365" s="143">
        <f t="shared" si="69"/>
        <v>0</v>
      </c>
      <c r="BL365" s="16" t="s">
        <v>268</v>
      </c>
      <c r="BM365" s="142" t="s">
        <v>2919</v>
      </c>
    </row>
    <row r="366" spans="2:65" s="1" customFormat="1" ht="33" customHeight="1">
      <c r="B366" s="131"/>
      <c r="C366" s="132" t="s">
        <v>1458</v>
      </c>
      <c r="D366" s="132" t="s">
        <v>187</v>
      </c>
      <c r="E366" s="133" t="s">
        <v>2920</v>
      </c>
      <c r="F366" s="134" t="s">
        <v>2921</v>
      </c>
      <c r="G366" s="135" t="s">
        <v>405</v>
      </c>
      <c r="H366" s="136">
        <v>3</v>
      </c>
      <c r="I366" s="137"/>
      <c r="J366" s="137">
        <f t="shared" si="60"/>
        <v>0</v>
      </c>
      <c r="K366" s="134" t="s">
        <v>4029</v>
      </c>
      <c r="L366" s="185" t="s">
        <v>4032</v>
      </c>
      <c r="M366" s="138" t="s">
        <v>1</v>
      </c>
      <c r="N366" s="139" t="s">
        <v>40</v>
      </c>
      <c r="O366" s="140">
        <v>1.5</v>
      </c>
      <c r="P366" s="140">
        <f t="shared" si="61"/>
        <v>4.5</v>
      </c>
      <c r="Q366" s="140">
        <v>1.8079999999999999E-2</v>
      </c>
      <c r="R366" s="140">
        <f t="shared" si="62"/>
        <v>5.4239999999999997E-2</v>
      </c>
      <c r="S366" s="140">
        <v>0</v>
      </c>
      <c r="T366" s="141">
        <f t="shared" si="63"/>
        <v>0</v>
      </c>
      <c r="AR366" s="142" t="s">
        <v>268</v>
      </c>
      <c r="AT366" s="142" t="s">
        <v>187</v>
      </c>
      <c r="AU366" s="142" t="s">
        <v>85</v>
      </c>
      <c r="AY366" s="16" t="s">
        <v>185</v>
      </c>
      <c r="BE366" s="143">
        <f t="shared" si="64"/>
        <v>0</v>
      </c>
      <c r="BF366" s="143">
        <f t="shared" si="65"/>
        <v>0</v>
      </c>
      <c r="BG366" s="143">
        <f t="shared" si="66"/>
        <v>0</v>
      </c>
      <c r="BH366" s="143">
        <f t="shared" si="67"/>
        <v>0</v>
      </c>
      <c r="BI366" s="143">
        <f t="shared" si="68"/>
        <v>0</v>
      </c>
      <c r="BJ366" s="16" t="s">
        <v>83</v>
      </c>
      <c r="BK366" s="143">
        <f t="shared" si="69"/>
        <v>0</v>
      </c>
      <c r="BL366" s="16" t="s">
        <v>268</v>
      </c>
      <c r="BM366" s="142" t="s">
        <v>2922</v>
      </c>
    </row>
    <row r="367" spans="2:65" s="1" customFormat="1" ht="24.2" customHeight="1">
      <c r="B367" s="131"/>
      <c r="C367" s="132" t="s">
        <v>1460</v>
      </c>
      <c r="D367" s="132" t="s">
        <v>187</v>
      </c>
      <c r="E367" s="133" t="s">
        <v>2923</v>
      </c>
      <c r="F367" s="134" t="s">
        <v>2924</v>
      </c>
      <c r="G367" s="135" t="s">
        <v>245</v>
      </c>
      <c r="H367" s="136">
        <v>1</v>
      </c>
      <c r="I367" s="137"/>
      <c r="J367" s="137">
        <f t="shared" si="60"/>
        <v>0</v>
      </c>
      <c r="K367" s="134" t="s">
        <v>2683</v>
      </c>
      <c r="L367" s="185" t="s">
        <v>4032</v>
      </c>
      <c r="M367" s="138" t="s">
        <v>1</v>
      </c>
      <c r="N367" s="139" t="s">
        <v>40</v>
      </c>
      <c r="O367" s="140">
        <v>0.75</v>
      </c>
      <c r="P367" s="140">
        <f t="shared" si="61"/>
        <v>0.75</v>
      </c>
      <c r="Q367" s="140">
        <v>1.149E-2</v>
      </c>
      <c r="R367" s="140">
        <f t="shared" si="62"/>
        <v>1.149E-2</v>
      </c>
      <c r="S367" s="140">
        <v>0</v>
      </c>
      <c r="T367" s="141">
        <f t="shared" si="63"/>
        <v>0</v>
      </c>
      <c r="AR367" s="142" t="s">
        <v>268</v>
      </c>
      <c r="AT367" s="142" t="s">
        <v>187</v>
      </c>
      <c r="AU367" s="142" t="s">
        <v>85</v>
      </c>
      <c r="AY367" s="16" t="s">
        <v>185</v>
      </c>
      <c r="BE367" s="143">
        <f t="shared" si="64"/>
        <v>0</v>
      </c>
      <c r="BF367" s="143">
        <f t="shared" si="65"/>
        <v>0</v>
      </c>
      <c r="BG367" s="143">
        <f t="shared" si="66"/>
        <v>0</v>
      </c>
      <c r="BH367" s="143">
        <f t="shared" si="67"/>
        <v>0</v>
      </c>
      <c r="BI367" s="143">
        <f t="shared" si="68"/>
        <v>0</v>
      </c>
      <c r="BJ367" s="16" t="s">
        <v>83</v>
      </c>
      <c r="BK367" s="143">
        <f t="shared" si="69"/>
        <v>0</v>
      </c>
      <c r="BL367" s="16" t="s">
        <v>268</v>
      </c>
      <c r="BM367" s="142" t="s">
        <v>2925</v>
      </c>
    </row>
    <row r="368" spans="2:65" s="1" customFormat="1" ht="24.2" customHeight="1">
      <c r="B368" s="131"/>
      <c r="C368" s="132" t="s">
        <v>1465</v>
      </c>
      <c r="D368" s="132" t="s">
        <v>187</v>
      </c>
      <c r="E368" s="133" t="s">
        <v>2926</v>
      </c>
      <c r="F368" s="134" t="s">
        <v>2927</v>
      </c>
      <c r="G368" s="135" t="s">
        <v>276</v>
      </c>
      <c r="H368" s="136">
        <v>2</v>
      </c>
      <c r="I368" s="137"/>
      <c r="J368" s="137">
        <f t="shared" si="60"/>
        <v>0</v>
      </c>
      <c r="K368" s="134" t="s">
        <v>2683</v>
      </c>
      <c r="L368" s="185" t="s">
        <v>4032</v>
      </c>
      <c r="M368" s="138" t="s">
        <v>1</v>
      </c>
      <c r="N368" s="139" t="s">
        <v>40</v>
      </c>
      <c r="O368" s="140">
        <v>0.75</v>
      </c>
      <c r="P368" s="140">
        <f t="shared" si="61"/>
        <v>1.5</v>
      </c>
      <c r="Q368" s="140">
        <v>1.149E-2</v>
      </c>
      <c r="R368" s="140">
        <f t="shared" si="62"/>
        <v>2.298E-2</v>
      </c>
      <c r="S368" s="140">
        <v>0</v>
      </c>
      <c r="T368" s="141">
        <f t="shared" si="63"/>
        <v>0</v>
      </c>
      <c r="AR368" s="142" t="s">
        <v>268</v>
      </c>
      <c r="AT368" s="142" t="s">
        <v>187</v>
      </c>
      <c r="AU368" s="142" t="s">
        <v>85</v>
      </c>
      <c r="AY368" s="16" t="s">
        <v>185</v>
      </c>
      <c r="BE368" s="143">
        <f t="shared" si="64"/>
        <v>0</v>
      </c>
      <c r="BF368" s="143">
        <f t="shared" si="65"/>
        <v>0</v>
      </c>
      <c r="BG368" s="143">
        <f t="shared" si="66"/>
        <v>0</v>
      </c>
      <c r="BH368" s="143">
        <f t="shared" si="67"/>
        <v>0</v>
      </c>
      <c r="BI368" s="143">
        <f t="shared" si="68"/>
        <v>0</v>
      </c>
      <c r="BJ368" s="16" t="s">
        <v>83</v>
      </c>
      <c r="BK368" s="143">
        <f t="shared" si="69"/>
        <v>0</v>
      </c>
      <c r="BL368" s="16" t="s">
        <v>268</v>
      </c>
      <c r="BM368" s="142" t="s">
        <v>2928</v>
      </c>
    </row>
    <row r="369" spans="2:65" s="1" customFormat="1" ht="24.2" customHeight="1">
      <c r="B369" s="131"/>
      <c r="C369" s="132" t="s">
        <v>1467</v>
      </c>
      <c r="D369" s="132" t="s">
        <v>187</v>
      </c>
      <c r="E369" s="133" t="s">
        <v>2929</v>
      </c>
      <c r="F369" s="134" t="s">
        <v>2930</v>
      </c>
      <c r="G369" s="135" t="s">
        <v>405</v>
      </c>
      <c r="H369" s="136">
        <v>2</v>
      </c>
      <c r="I369" s="137"/>
      <c r="J369" s="137">
        <f t="shared" si="60"/>
        <v>0</v>
      </c>
      <c r="K369" s="134" t="s">
        <v>4029</v>
      </c>
      <c r="L369" s="185" t="s">
        <v>4032</v>
      </c>
      <c r="M369" s="138" t="s">
        <v>1</v>
      </c>
      <c r="N369" s="139" t="s">
        <v>40</v>
      </c>
      <c r="O369" s="140">
        <v>0.22700000000000001</v>
      </c>
      <c r="P369" s="140">
        <f t="shared" si="61"/>
        <v>0.45400000000000001</v>
      </c>
      <c r="Q369" s="140">
        <v>0</v>
      </c>
      <c r="R369" s="140">
        <f t="shared" si="62"/>
        <v>0</v>
      </c>
      <c r="S369" s="140">
        <v>1.107E-2</v>
      </c>
      <c r="T369" s="141">
        <f t="shared" si="63"/>
        <v>2.214E-2</v>
      </c>
      <c r="AR369" s="142" t="s">
        <v>268</v>
      </c>
      <c r="AT369" s="142" t="s">
        <v>187</v>
      </c>
      <c r="AU369" s="142" t="s">
        <v>85</v>
      </c>
      <c r="AY369" s="16" t="s">
        <v>185</v>
      </c>
      <c r="BE369" s="143">
        <f t="shared" si="64"/>
        <v>0</v>
      </c>
      <c r="BF369" s="143">
        <f t="shared" si="65"/>
        <v>0</v>
      </c>
      <c r="BG369" s="143">
        <f t="shared" si="66"/>
        <v>0</v>
      </c>
      <c r="BH369" s="143">
        <f t="shared" si="67"/>
        <v>0</v>
      </c>
      <c r="BI369" s="143">
        <f t="shared" si="68"/>
        <v>0</v>
      </c>
      <c r="BJ369" s="16" t="s">
        <v>83</v>
      </c>
      <c r="BK369" s="143">
        <f t="shared" si="69"/>
        <v>0</v>
      </c>
      <c r="BL369" s="16" t="s">
        <v>268</v>
      </c>
      <c r="BM369" s="142" t="s">
        <v>2931</v>
      </c>
    </row>
    <row r="370" spans="2:65" s="1" customFormat="1" ht="21.75" customHeight="1">
      <c r="B370" s="131"/>
      <c r="C370" s="132" t="s">
        <v>1471</v>
      </c>
      <c r="D370" s="132" t="s">
        <v>187</v>
      </c>
      <c r="E370" s="133" t="s">
        <v>501</v>
      </c>
      <c r="F370" s="134" t="s">
        <v>2932</v>
      </c>
      <c r="G370" s="135" t="s">
        <v>405</v>
      </c>
      <c r="H370" s="136">
        <v>2</v>
      </c>
      <c r="I370" s="137"/>
      <c r="J370" s="137">
        <f t="shared" si="60"/>
        <v>0</v>
      </c>
      <c r="K370" s="134" t="s">
        <v>4029</v>
      </c>
      <c r="L370" s="185" t="s">
        <v>4032</v>
      </c>
      <c r="M370" s="138" t="s">
        <v>1</v>
      </c>
      <c r="N370" s="139" t="s">
        <v>40</v>
      </c>
      <c r="O370" s="140">
        <v>0.36199999999999999</v>
      </c>
      <c r="P370" s="140">
        <f t="shared" si="61"/>
        <v>0.72399999999999998</v>
      </c>
      <c r="Q370" s="140">
        <v>0</v>
      </c>
      <c r="R370" s="140">
        <f t="shared" si="62"/>
        <v>0</v>
      </c>
      <c r="S370" s="140">
        <v>1.9460000000000002E-2</v>
      </c>
      <c r="T370" s="141">
        <f t="shared" si="63"/>
        <v>3.8920000000000003E-2</v>
      </c>
      <c r="AR370" s="142" t="s">
        <v>268</v>
      </c>
      <c r="AT370" s="142" t="s">
        <v>187</v>
      </c>
      <c r="AU370" s="142" t="s">
        <v>85</v>
      </c>
      <c r="AY370" s="16" t="s">
        <v>185</v>
      </c>
      <c r="BE370" s="143">
        <f t="shared" si="64"/>
        <v>0</v>
      </c>
      <c r="BF370" s="143">
        <f t="shared" si="65"/>
        <v>0</v>
      </c>
      <c r="BG370" s="143">
        <f t="shared" si="66"/>
        <v>0</v>
      </c>
      <c r="BH370" s="143">
        <f t="shared" si="67"/>
        <v>0</v>
      </c>
      <c r="BI370" s="143">
        <f t="shared" si="68"/>
        <v>0</v>
      </c>
      <c r="BJ370" s="16" t="s">
        <v>83</v>
      </c>
      <c r="BK370" s="143">
        <f t="shared" si="69"/>
        <v>0</v>
      </c>
      <c r="BL370" s="16" t="s">
        <v>268</v>
      </c>
      <c r="BM370" s="142" t="s">
        <v>2933</v>
      </c>
    </row>
    <row r="371" spans="2:65" s="1" customFormat="1" ht="37.9" customHeight="1">
      <c r="B371" s="131"/>
      <c r="C371" s="132" t="s">
        <v>1476</v>
      </c>
      <c r="D371" s="132" t="s">
        <v>187</v>
      </c>
      <c r="E371" s="133" t="s">
        <v>2934</v>
      </c>
      <c r="F371" s="134" t="s">
        <v>2935</v>
      </c>
      <c r="G371" s="135" t="s">
        <v>405</v>
      </c>
      <c r="H371" s="136">
        <v>6</v>
      </c>
      <c r="I371" s="137"/>
      <c r="J371" s="137">
        <f t="shared" si="60"/>
        <v>0</v>
      </c>
      <c r="K371" s="134" t="s">
        <v>4029</v>
      </c>
      <c r="L371" s="185" t="s">
        <v>4032</v>
      </c>
      <c r="M371" s="138" t="s">
        <v>1</v>
      </c>
      <c r="N371" s="139" t="s">
        <v>40</v>
      </c>
      <c r="O371" s="140">
        <v>1.1000000000000001</v>
      </c>
      <c r="P371" s="140">
        <f t="shared" si="61"/>
        <v>6.6000000000000005</v>
      </c>
      <c r="Q371" s="140">
        <v>1.6469999999999999E-2</v>
      </c>
      <c r="R371" s="140">
        <f t="shared" si="62"/>
        <v>9.8819999999999991E-2</v>
      </c>
      <c r="S371" s="140">
        <v>0</v>
      </c>
      <c r="T371" s="141">
        <f t="shared" si="63"/>
        <v>0</v>
      </c>
      <c r="AR371" s="142" t="s">
        <v>191</v>
      </c>
      <c r="AT371" s="142" t="s">
        <v>187</v>
      </c>
      <c r="AU371" s="142" t="s">
        <v>85</v>
      </c>
      <c r="AY371" s="16" t="s">
        <v>185</v>
      </c>
      <c r="BE371" s="143">
        <f t="shared" si="64"/>
        <v>0</v>
      </c>
      <c r="BF371" s="143">
        <f t="shared" si="65"/>
        <v>0</v>
      </c>
      <c r="BG371" s="143">
        <f t="shared" si="66"/>
        <v>0</v>
      </c>
      <c r="BH371" s="143">
        <f t="shared" si="67"/>
        <v>0</v>
      </c>
      <c r="BI371" s="143">
        <f t="shared" si="68"/>
        <v>0</v>
      </c>
      <c r="BJ371" s="16" t="s">
        <v>83</v>
      </c>
      <c r="BK371" s="143">
        <f t="shared" si="69"/>
        <v>0</v>
      </c>
      <c r="BL371" s="16" t="s">
        <v>191</v>
      </c>
      <c r="BM371" s="142" t="s">
        <v>2936</v>
      </c>
    </row>
    <row r="372" spans="2:65" s="1" customFormat="1" ht="37.9" customHeight="1">
      <c r="B372" s="131"/>
      <c r="C372" s="132" t="s">
        <v>1480</v>
      </c>
      <c r="D372" s="132" t="s">
        <v>187</v>
      </c>
      <c r="E372" s="133" t="s">
        <v>2937</v>
      </c>
      <c r="F372" s="134" t="s">
        <v>2938</v>
      </c>
      <c r="G372" s="135" t="s">
        <v>405</v>
      </c>
      <c r="H372" s="136">
        <v>1</v>
      </c>
      <c r="I372" s="137"/>
      <c r="J372" s="137">
        <f t="shared" si="60"/>
        <v>0</v>
      </c>
      <c r="K372" s="134" t="s">
        <v>4029</v>
      </c>
      <c r="L372" s="185" t="s">
        <v>4032</v>
      </c>
      <c r="M372" s="138" t="s">
        <v>1</v>
      </c>
      <c r="N372" s="139" t="s">
        <v>40</v>
      </c>
      <c r="O372" s="140">
        <v>1.1000000000000001</v>
      </c>
      <c r="P372" s="140">
        <f t="shared" si="61"/>
        <v>1.1000000000000001</v>
      </c>
      <c r="Q372" s="140">
        <v>1.9210000000000001E-2</v>
      </c>
      <c r="R372" s="140">
        <f t="shared" si="62"/>
        <v>1.9210000000000001E-2</v>
      </c>
      <c r="S372" s="140">
        <v>0</v>
      </c>
      <c r="T372" s="141">
        <f t="shared" si="63"/>
        <v>0</v>
      </c>
      <c r="AR372" s="142" t="s">
        <v>268</v>
      </c>
      <c r="AT372" s="142" t="s">
        <v>187</v>
      </c>
      <c r="AU372" s="142" t="s">
        <v>85</v>
      </c>
      <c r="AY372" s="16" t="s">
        <v>185</v>
      </c>
      <c r="BE372" s="143">
        <f t="shared" si="64"/>
        <v>0</v>
      </c>
      <c r="BF372" s="143">
        <f t="shared" si="65"/>
        <v>0</v>
      </c>
      <c r="BG372" s="143">
        <f t="shared" si="66"/>
        <v>0</v>
      </c>
      <c r="BH372" s="143">
        <f t="shared" si="67"/>
        <v>0</v>
      </c>
      <c r="BI372" s="143">
        <f t="shared" si="68"/>
        <v>0</v>
      </c>
      <c r="BJ372" s="16" t="s">
        <v>83</v>
      </c>
      <c r="BK372" s="143">
        <f t="shared" si="69"/>
        <v>0</v>
      </c>
      <c r="BL372" s="16" t="s">
        <v>268</v>
      </c>
      <c r="BM372" s="142" t="s">
        <v>2939</v>
      </c>
    </row>
    <row r="373" spans="2:65" s="1" customFormat="1" ht="24.2" customHeight="1">
      <c r="B373" s="131"/>
      <c r="C373" s="132" t="s">
        <v>1484</v>
      </c>
      <c r="D373" s="132" t="s">
        <v>187</v>
      </c>
      <c r="E373" s="133" t="s">
        <v>2940</v>
      </c>
      <c r="F373" s="134" t="s">
        <v>2941</v>
      </c>
      <c r="G373" s="135" t="s">
        <v>405</v>
      </c>
      <c r="H373" s="136">
        <v>1</v>
      </c>
      <c r="I373" s="137"/>
      <c r="J373" s="137">
        <f t="shared" si="60"/>
        <v>0</v>
      </c>
      <c r="K373" s="134" t="s">
        <v>4029</v>
      </c>
      <c r="L373" s="185" t="s">
        <v>4032</v>
      </c>
      <c r="M373" s="138" t="s">
        <v>1</v>
      </c>
      <c r="N373" s="139" t="s">
        <v>40</v>
      </c>
      <c r="O373" s="140">
        <v>2.54</v>
      </c>
      <c r="P373" s="140">
        <f t="shared" si="61"/>
        <v>2.54</v>
      </c>
      <c r="Q373" s="140">
        <v>1.452E-2</v>
      </c>
      <c r="R373" s="140">
        <f t="shared" si="62"/>
        <v>1.452E-2</v>
      </c>
      <c r="S373" s="140">
        <v>0</v>
      </c>
      <c r="T373" s="141">
        <f t="shared" si="63"/>
        <v>0</v>
      </c>
      <c r="AR373" s="142" t="s">
        <v>268</v>
      </c>
      <c r="AT373" s="142" t="s">
        <v>187</v>
      </c>
      <c r="AU373" s="142" t="s">
        <v>85</v>
      </c>
      <c r="AY373" s="16" t="s">
        <v>185</v>
      </c>
      <c r="BE373" s="143">
        <f t="shared" si="64"/>
        <v>0</v>
      </c>
      <c r="BF373" s="143">
        <f t="shared" si="65"/>
        <v>0</v>
      </c>
      <c r="BG373" s="143">
        <f t="shared" si="66"/>
        <v>0</v>
      </c>
      <c r="BH373" s="143">
        <f t="shared" si="67"/>
        <v>0</v>
      </c>
      <c r="BI373" s="143">
        <f t="shared" si="68"/>
        <v>0</v>
      </c>
      <c r="BJ373" s="16" t="s">
        <v>83</v>
      </c>
      <c r="BK373" s="143">
        <f t="shared" si="69"/>
        <v>0</v>
      </c>
      <c r="BL373" s="16" t="s">
        <v>268</v>
      </c>
      <c r="BM373" s="142" t="s">
        <v>2942</v>
      </c>
    </row>
    <row r="374" spans="2:65" s="1" customFormat="1" ht="37.9" customHeight="1">
      <c r="B374" s="131"/>
      <c r="C374" s="132" t="s">
        <v>1488</v>
      </c>
      <c r="D374" s="132" t="s">
        <v>187</v>
      </c>
      <c r="E374" s="133" t="s">
        <v>2943</v>
      </c>
      <c r="F374" s="134" t="s">
        <v>2944</v>
      </c>
      <c r="G374" s="135" t="s">
        <v>405</v>
      </c>
      <c r="H374" s="136">
        <v>1</v>
      </c>
      <c r="I374" s="137"/>
      <c r="J374" s="137">
        <f t="shared" si="60"/>
        <v>0</v>
      </c>
      <c r="K374" s="134" t="s">
        <v>4029</v>
      </c>
      <c r="L374" s="185" t="s">
        <v>4032</v>
      </c>
      <c r="M374" s="138" t="s">
        <v>1</v>
      </c>
      <c r="N374" s="139" t="s">
        <v>40</v>
      </c>
      <c r="O374" s="140">
        <v>3.32</v>
      </c>
      <c r="P374" s="140">
        <f t="shared" si="61"/>
        <v>3.32</v>
      </c>
      <c r="Q374" s="140">
        <v>4.9369999999999997E-2</v>
      </c>
      <c r="R374" s="140">
        <f t="shared" si="62"/>
        <v>4.9369999999999997E-2</v>
      </c>
      <c r="S374" s="140">
        <v>0</v>
      </c>
      <c r="T374" s="141">
        <f t="shared" si="63"/>
        <v>0</v>
      </c>
      <c r="AR374" s="142" t="s">
        <v>268</v>
      </c>
      <c r="AT374" s="142" t="s">
        <v>187</v>
      </c>
      <c r="AU374" s="142" t="s">
        <v>85</v>
      </c>
      <c r="AY374" s="16" t="s">
        <v>185</v>
      </c>
      <c r="BE374" s="143">
        <f t="shared" si="64"/>
        <v>0</v>
      </c>
      <c r="BF374" s="143">
        <f t="shared" si="65"/>
        <v>0</v>
      </c>
      <c r="BG374" s="143">
        <f t="shared" si="66"/>
        <v>0</v>
      </c>
      <c r="BH374" s="143">
        <f t="shared" si="67"/>
        <v>0</v>
      </c>
      <c r="BI374" s="143">
        <f t="shared" si="68"/>
        <v>0</v>
      </c>
      <c r="BJ374" s="16" t="s">
        <v>83</v>
      </c>
      <c r="BK374" s="143">
        <f t="shared" si="69"/>
        <v>0</v>
      </c>
      <c r="BL374" s="16" t="s">
        <v>268</v>
      </c>
      <c r="BM374" s="142" t="s">
        <v>2945</v>
      </c>
    </row>
    <row r="375" spans="2:65" s="1" customFormat="1" ht="33" customHeight="1">
      <c r="B375" s="131"/>
      <c r="C375" s="132" t="s">
        <v>1492</v>
      </c>
      <c r="D375" s="132" t="s">
        <v>187</v>
      </c>
      <c r="E375" s="133" t="s">
        <v>2946</v>
      </c>
      <c r="F375" s="134" t="s">
        <v>2947</v>
      </c>
      <c r="G375" s="135" t="s">
        <v>405</v>
      </c>
      <c r="H375" s="136">
        <v>1</v>
      </c>
      <c r="I375" s="137"/>
      <c r="J375" s="137">
        <f t="shared" si="60"/>
        <v>0</v>
      </c>
      <c r="K375" s="134" t="s">
        <v>1</v>
      </c>
      <c r="L375" s="185" t="s">
        <v>4032</v>
      </c>
      <c r="M375" s="138" t="s">
        <v>1</v>
      </c>
      <c r="N375" s="139" t="s">
        <v>40</v>
      </c>
      <c r="O375" s="140">
        <v>1.5</v>
      </c>
      <c r="P375" s="140">
        <f t="shared" si="61"/>
        <v>1.5</v>
      </c>
      <c r="Q375" s="140">
        <v>1.4749999999999999E-2</v>
      </c>
      <c r="R375" s="140">
        <f t="shared" si="62"/>
        <v>1.4749999999999999E-2</v>
      </c>
      <c r="S375" s="140">
        <v>0</v>
      </c>
      <c r="T375" s="141">
        <f t="shared" si="63"/>
        <v>0</v>
      </c>
      <c r="AR375" s="142" t="s">
        <v>268</v>
      </c>
      <c r="AT375" s="142" t="s">
        <v>187</v>
      </c>
      <c r="AU375" s="142" t="s">
        <v>85</v>
      </c>
      <c r="AY375" s="16" t="s">
        <v>185</v>
      </c>
      <c r="BE375" s="143">
        <f t="shared" si="64"/>
        <v>0</v>
      </c>
      <c r="BF375" s="143">
        <f t="shared" si="65"/>
        <v>0</v>
      </c>
      <c r="BG375" s="143">
        <f t="shared" si="66"/>
        <v>0</v>
      </c>
      <c r="BH375" s="143">
        <f t="shared" si="67"/>
        <v>0</v>
      </c>
      <c r="BI375" s="143">
        <f t="shared" si="68"/>
        <v>0</v>
      </c>
      <c r="BJ375" s="16" t="s">
        <v>83</v>
      </c>
      <c r="BK375" s="143">
        <f t="shared" si="69"/>
        <v>0</v>
      </c>
      <c r="BL375" s="16" t="s">
        <v>268</v>
      </c>
      <c r="BM375" s="142" t="s">
        <v>2948</v>
      </c>
    </row>
    <row r="376" spans="2:65" s="1" customFormat="1" ht="33" customHeight="1">
      <c r="B376" s="131"/>
      <c r="C376" s="132" t="s">
        <v>1496</v>
      </c>
      <c r="D376" s="132" t="s">
        <v>187</v>
      </c>
      <c r="E376" s="133" t="s">
        <v>2949</v>
      </c>
      <c r="F376" s="134" t="s">
        <v>2950</v>
      </c>
      <c r="G376" s="135" t="s">
        <v>405</v>
      </c>
      <c r="H376" s="136">
        <v>1</v>
      </c>
      <c r="I376" s="137"/>
      <c r="J376" s="137">
        <f t="shared" si="60"/>
        <v>0</v>
      </c>
      <c r="K376" s="134" t="s">
        <v>4029</v>
      </c>
      <c r="L376" s="185" t="s">
        <v>4032</v>
      </c>
      <c r="M376" s="138" t="s">
        <v>1</v>
      </c>
      <c r="N376" s="139" t="s">
        <v>40</v>
      </c>
      <c r="O376" s="140">
        <v>0.50700000000000001</v>
      </c>
      <c r="P376" s="140">
        <f t="shared" si="61"/>
        <v>0.50700000000000001</v>
      </c>
      <c r="Q376" s="140">
        <v>6.6E-4</v>
      </c>
      <c r="R376" s="140">
        <f t="shared" si="62"/>
        <v>6.6E-4</v>
      </c>
      <c r="S376" s="140">
        <v>0</v>
      </c>
      <c r="T376" s="141">
        <f t="shared" si="63"/>
        <v>0</v>
      </c>
      <c r="AR376" s="142" t="s">
        <v>268</v>
      </c>
      <c r="AT376" s="142" t="s">
        <v>187</v>
      </c>
      <c r="AU376" s="142" t="s">
        <v>85</v>
      </c>
      <c r="AY376" s="16" t="s">
        <v>185</v>
      </c>
      <c r="BE376" s="143">
        <f t="shared" si="64"/>
        <v>0</v>
      </c>
      <c r="BF376" s="143">
        <f t="shared" si="65"/>
        <v>0</v>
      </c>
      <c r="BG376" s="143">
        <f t="shared" si="66"/>
        <v>0</v>
      </c>
      <c r="BH376" s="143">
        <f t="shared" si="67"/>
        <v>0</v>
      </c>
      <c r="BI376" s="143">
        <f t="shared" si="68"/>
        <v>0</v>
      </c>
      <c r="BJ376" s="16" t="s">
        <v>83</v>
      </c>
      <c r="BK376" s="143">
        <f t="shared" si="69"/>
        <v>0</v>
      </c>
      <c r="BL376" s="16" t="s">
        <v>268</v>
      </c>
      <c r="BM376" s="142" t="s">
        <v>2951</v>
      </c>
    </row>
    <row r="377" spans="2:65" s="1" customFormat="1" ht="21.75" customHeight="1">
      <c r="B377" s="131"/>
      <c r="C377" s="157" t="s">
        <v>1500</v>
      </c>
      <c r="D377" s="157" t="s">
        <v>280</v>
      </c>
      <c r="E377" s="158" t="s">
        <v>2952</v>
      </c>
      <c r="F377" s="159" t="s">
        <v>2953</v>
      </c>
      <c r="G377" s="160" t="s">
        <v>245</v>
      </c>
      <c r="H377" s="161">
        <v>1</v>
      </c>
      <c r="I377" s="162"/>
      <c r="J377" s="162">
        <f t="shared" si="60"/>
        <v>0</v>
      </c>
      <c r="K377" s="159" t="s">
        <v>4029</v>
      </c>
      <c r="L377" s="185" t="s">
        <v>4032</v>
      </c>
      <c r="M377" s="163" t="s">
        <v>1</v>
      </c>
      <c r="N377" s="164" t="s">
        <v>40</v>
      </c>
      <c r="O377" s="140">
        <v>0</v>
      </c>
      <c r="P377" s="140">
        <f t="shared" si="61"/>
        <v>0</v>
      </c>
      <c r="Q377" s="140">
        <v>0.01</v>
      </c>
      <c r="R377" s="140">
        <f t="shared" si="62"/>
        <v>0.01</v>
      </c>
      <c r="S377" s="140">
        <v>0</v>
      </c>
      <c r="T377" s="141">
        <f t="shared" si="63"/>
        <v>0</v>
      </c>
      <c r="AR377" s="142" t="s">
        <v>357</v>
      </c>
      <c r="AT377" s="142" t="s">
        <v>280</v>
      </c>
      <c r="AU377" s="142" t="s">
        <v>85</v>
      </c>
      <c r="AY377" s="16" t="s">
        <v>185</v>
      </c>
      <c r="BE377" s="143">
        <f t="shared" si="64"/>
        <v>0</v>
      </c>
      <c r="BF377" s="143">
        <f t="shared" si="65"/>
        <v>0</v>
      </c>
      <c r="BG377" s="143">
        <f t="shared" si="66"/>
        <v>0</v>
      </c>
      <c r="BH377" s="143">
        <f t="shared" si="67"/>
        <v>0</v>
      </c>
      <c r="BI377" s="143">
        <f t="shared" si="68"/>
        <v>0</v>
      </c>
      <c r="BJ377" s="16" t="s">
        <v>83</v>
      </c>
      <c r="BK377" s="143">
        <f t="shared" si="69"/>
        <v>0</v>
      </c>
      <c r="BL377" s="16" t="s">
        <v>268</v>
      </c>
      <c r="BM377" s="142" t="s">
        <v>2954</v>
      </c>
    </row>
    <row r="378" spans="2:65" s="1" customFormat="1" ht="37.9" customHeight="1">
      <c r="B378" s="131"/>
      <c r="C378" s="132" t="s">
        <v>1502</v>
      </c>
      <c r="D378" s="132" t="s">
        <v>187</v>
      </c>
      <c r="E378" s="133" t="s">
        <v>2955</v>
      </c>
      <c r="F378" s="134" t="s">
        <v>2956</v>
      </c>
      <c r="G378" s="135" t="s">
        <v>405</v>
      </c>
      <c r="H378" s="136">
        <v>1</v>
      </c>
      <c r="I378" s="137"/>
      <c r="J378" s="137">
        <f t="shared" si="60"/>
        <v>0</v>
      </c>
      <c r="K378" s="134" t="s">
        <v>4029</v>
      </c>
      <c r="L378" s="185" t="s">
        <v>4032</v>
      </c>
      <c r="M378" s="138" t="s">
        <v>1</v>
      </c>
      <c r="N378" s="139" t="s">
        <v>40</v>
      </c>
      <c r="O378" s="140">
        <v>0.36</v>
      </c>
      <c r="P378" s="140">
        <f t="shared" si="61"/>
        <v>0.36</v>
      </c>
      <c r="Q378" s="140">
        <v>9.5E-4</v>
      </c>
      <c r="R378" s="140">
        <f t="shared" si="62"/>
        <v>9.5E-4</v>
      </c>
      <c r="S378" s="140">
        <v>0</v>
      </c>
      <c r="T378" s="141">
        <f t="shared" si="63"/>
        <v>0</v>
      </c>
      <c r="AR378" s="142" t="s">
        <v>268</v>
      </c>
      <c r="AT378" s="142" t="s">
        <v>187</v>
      </c>
      <c r="AU378" s="142" t="s">
        <v>85</v>
      </c>
      <c r="AY378" s="16" t="s">
        <v>185</v>
      </c>
      <c r="BE378" s="143">
        <f t="shared" si="64"/>
        <v>0</v>
      </c>
      <c r="BF378" s="143">
        <f t="shared" si="65"/>
        <v>0</v>
      </c>
      <c r="BG378" s="143">
        <f t="shared" si="66"/>
        <v>0</v>
      </c>
      <c r="BH378" s="143">
        <f t="shared" si="67"/>
        <v>0</v>
      </c>
      <c r="BI378" s="143">
        <f t="shared" si="68"/>
        <v>0</v>
      </c>
      <c r="BJ378" s="16" t="s">
        <v>83</v>
      </c>
      <c r="BK378" s="143">
        <f t="shared" si="69"/>
        <v>0</v>
      </c>
      <c r="BL378" s="16" t="s">
        <v>268</v>
      </c>
      <c r="BM378" s="142" t="s">
        <v>2957</v>
      </c>
    </row>
    <row r="379" spans="2:65" s="1" customFormat="1" ht="37.9" customHeight="1">
      <c r="B379" s="131"/>
      <c r="C379" s="132" t="s">
        <v>1506</v>
      </c>
      <c r="D379" s="132" t="s">
        <v>187</v>
      </c>
      <c r="E379" s="133" t="s">
        <v>2958</v>
      </c>
      <c r="F379" s="134" t="s">
        <v>2959</v>
      </c>
      <c r="G379" s="135" t="s">
        <v>405</v>
      </c>
      <c r="H379" s="136">
        <v>1</v>
      </c>
      <c r="I379" s="137"/>
      <c r="J379" s="137">
        <f t="shared" si="60"/>
        <v>0</v>
      </c>
      <c r="K379" s="134" t="s">
        <v>4029</v>
      </c>
      <c r="L379" s="185" t="s">
        <v>4032</v>
      </c>
      <c r="M379" s="138" t="s">
        <v>1</v>
      </c>
      <c r="N379" s="139" t="s">
        <v>40</v>
      </c>
      <c r="O379" s="140">
        <v>2.4409999999999998</v>
      </c>
      <c r="P379" s="140">
        <f t="shared" si="61"/>
        <v>2.4409999999999998</v>
      </c>
      <c r="Q379" s="140">
        <v>5.4599999999999996E-3</v>
      </c>
      <c r="R379" s="140">
        <f t="shared" si="62"/>
        <v>5.4599999999999996E-3</v>
      </c>
      <c r="S379" s="140">
        <v>0</v>
      </c>
      <c r="T379" s="141">
        <f t="shared" si="63"/>
        <v>0</v>
      </c>
      <c r="AR379" s="142" t="s">
        <v>268</v>
      </c>
      <c r="AT379" s="142" t="s">
        <v>187</v>
      </c>
      <c r="AU379" s="142" t="s">
        <v>85</v>
      </c>
      <c r="AY379" s="16" t="s">
        <v>185</v>
      </c>
      <c r="BE379" s="143">
        <f t="shared" si="64"/>
        <v>0</v>
      </c>
      <c r="BF379" s="143">
        <f t="shared" si="65"/>
        <v>0</v>
      </c>
      <c r="BG379" s="143">
        <f t="shared" si="66"/>
        <v>0</v>
      </c>
      <c r="BH379" s="143">
        <f t="shared" si="67"/>
        <v>0</v>
      </c>
      <c r="BI379" s="143">
        <f t="shared" si="68"/>
        <v>0</v>
      </c>
      <c r="BJ379" s="16" t="s">
        <v>83</v>
      </c>
      <c r="BK379" s="143">
        <f t="shared" si="69"/>
        <v>0</v>
      </c>
      <c r="BL379" s="16" t="s">
        <v>268</v>
      </c>
      <c r="BM379" s="142" t="s">
        <v>2960</v>
      </c>
    </row>
    <row r="380" spans="2:65" s="1" customFormat="1" ht="24.2" customHeight="1">
      <c r="B380" s="131"/>
      <c r="C380" s="157" t="s">
        <v>1508</v>
      </c>
      <c r="D380" s="157" t="s">
        <v>280</v>
      </c>
      <c r="E380" s="158" t="s">
        <v>2961</v>
      </c>
      <c r="F380" s="159" t="s">
        <v>2962</v>
      </c>
      <c r="G380" s="160" t="s">
        <v>245</v>
      </c>
      <c r="H380" s="161">
        <v>1</v>
      </c>
      <c r="I380" s="162"/>
      <c r="J380" s="162">
        <f t="shared" si="60"/>
        <v>0</v>
      </c>
      <c r="K380" s="159" t="s">
        <v>4029</v>
      </c>
      <c r="L380" s="185" t="s">
        <v>4032</v>
      </c>
      <c r="M380" s="163" t="s">
        <v>1</v>
      </c>
      <c r="N380" s="164" t="s">
        <v>40</v>
      </c>
      <c r="O380" s="140">
        <v>0</v>
      </c>
      <c r="P380" s="140">
        <f t="shared" si="61"/>
        <v>0</v>
      </c>
      <c r="Q380" s="140">
        <v>3.1E-2</v>
      </c>
      <c r="R380" s="140">
        <f t="shared" si="62"/>
        <v>3.1E-2</v>
      </c>
      <c r="S380" s="140">
        <v>0</v>
      </c>
      <c r="T380" s="141">
        <f t="shared" si="63"/>
        <v>0</v>
      </c>
      <c r="AR380" s="142" t="s">
        <v>357</v>
      </c>
      <c r="AT380" s="142" t="s">
        <v>280</v>
      </c>
      <c r="AU380" s="142" t="s">
        <v>85</v>
      </c>
      <c r="AY380" s="16" t="s">
        <v>185</v>
      </c>
      <c r="BE380" s="143">
        <f t="shared" si="64"/>
        <v>0</v>
      </c>
      <c r="BF380" s="143">
        <f t="shared" si="65"/>
        <v>0</v>
      </c>
      <c r="BG380" s="143">
        <f t="shared" si="66"/>
        <v>0</v>
      </c>
      <c r="BH380" s="143">
        <f t="shared" si="67"/>
        <v>0</v>
      </c>
      <c r="BI380" s="143">
        <f t="shared" si="68"/>
        <v>0</v>
      </c>
      <c r="BJ380" s="16" t="s">
        <v>83</v>
      </c>
      <c r="BK380" s="143">
        <f t="shared" si="69"/>
        <v>0</v>
      </c>
      <c r="BL380" s="16" t="s">
        <v>268</v>
      </c>
      <c r="BM380" s="142" t="s">
        <v>2963</v>
      </c>
    </row>
    <row r="381" spans="2:65" s="1" customFormat="1" ht="44.25" customHeight="1">
      <c r="B381" s="131"/>
      <c r="C381" s="132" t="s">
        <v>1510</v>
      </c>
      <c r="D381" s="132" t="s">
        <v>187</v>
      </c>
      <c r="E381" s="133" t="s">
        <v>2964</v>
      </c>
      <c r="F381" s="134" t="s">
        <v>2965</v>
      </c>
      <c r="G381" s="135" t="s">
        <v>204</v>
      </c>
      <c r="H381" s="136">
        <v>6.5000000000000002E-2</v>
      </c>
      <c r="I381" s="137"/>
      <c r="J381" s="137">
        <f t="shared" si="60"/>
        <v>0</v>
      </c>
      <c r="K381" s="134" t="s">
        <v>4029</v>
      </c>
      <c r="L381" s="185" t="s">
        <v>4032</v>
      </c>
      <c r="M381" s="138" t="s">
        <v>1</v>
      </c>
      <c r="N381" s="139" t="s">
        <v>40</v>
      </c>
      <c r="O381" s="140">
        <v>3.169</v>
      </c>
      <c r="P381" s="140">
        <f t="shared" si="61"/>
        <v>0.205985</v>
      </c>
      <c r="Q381" s="140">
        <v>0</v>
      </c>
      <c r="R381" s="140">
        <f t="shared" si="62"/>
        <v>0</v>
      </c>
      <c r="S381" s="140">
        <v>0</v>
      </c>
      <c r="T381" s="141">
        <f t="shared" si="63"/>
        <v>0</v>
      </c>
      <c r="AR381" s="142" t="s">
        <v>268</v>
      </c>
      <c r="AT381" s="142" t="s">
        <v>187</v>
      </c>
      <c r="AU381" s="142" t="s">
        <v>85</v>
      </c>
      <c r="AY381" s="16" t="s">
        <v>185</v>
      </c>
      <c r="BE381" s="143">
        <f t="shared" si="64"/>
        <v>0</v>
      </c>
      <c r="BF381" s="143">
        <f t="shared" si="65"/>
        <v>0</v>
      </c>
      <c r="BG381" s="143">
        <f t="shared" si="66"/>
        <v>0</v>
      </c>
      <c r="BH381" s="143">
        <f t="shared" si="67"/>
        <v>0</v>
      </c>
      <c r="BI381" s="143">
        <f t="shared" si="68"/>
        <v>0</v>
      </c>
      <c r="BJ381" s="16" t="s">
        <v>83</v>
      </c>
      <c r="BK381" s="143">
        <f t="shared" si="69"/>
        <v>0</v>
      </c>
      <c r="BL381" s="16" t="s">
        <v>268</v>
      </c>
      <c r="BM381" s="142" t="s">
        <v>2966</v>
      </c>
    </row>
    <row r="382" spans="2:65" s="1" customFormat="1" ht="16.5" customHeight="1">
      <c r="B382" s="131"/>
      <c r="C382" s="132" t="s">
        <v>1512</v>
      </c>
      <c r="D382" s="132" t="s">
        <v>187</v>
      </c>
      <c r="E382" s="133" t="s">
        <v>2967</v>
      </c>
      <c r="F382" s="134" t="s">
        <v>2968</v>
      </c>
      <c r="G382" s="135" t="s">
        <v>245</v>
      </c>
      <c r="H382" s="136">
        <v>2</v>
      </c>
      <c r="I382" s="137"/>
      <c r="J382" s="137">
        <f t="shared" si="60"/>
        <v>0</v>
      </c>
      <c r="K382" s="134" t="s">
        <v>4029</v>
      </c>
      <c r="L382" s="185" t="s">
        <v>4032</v>
      </c>
      <c r="M382" s="138" t="s">
        <v>1</v>
      </c>
      <c r="N382" s="139" t="s">
        <v>40</v>
      </c>
      <c r="O382" s="140">
        <v>0.114</v>
      </c>
      <c r="P382" s="140">
        <f t="shared" si="61"/>
        <v>0.22800000000000001</v>
      </c>
      <c r="Q382" s="140">
        <v>0</v>
      </c>
      <c r="R382" s="140">
        <f t="shared" si="62"/>
        <v>0</v>
      </c>
      <c r="S382" s="140">
        <v>4.8999999999999998E-4</v>
      </c>
      <c r="T382" s="141">
        <f t="shared" si="63"/>
        <v>9.7999999999999997E-4</v>
      </c>
      <c r="AR382" s="142" t="s">
        <v>268</v>
      </c>
      <c r="AT382" s="142" t="s">
        <v>187</v>
      </c>
      <c r="AU382" s="142" t="s">
        <v>85</v>
      </c>
      <c r="AY382" s="16" t="s">
        <v>185</v>
      </c>
      <c r="BE382" s="143">
        <f t="shared" si="64"/>
        <v>0</v>
      </c>
      <c r="BF382" s="143">
        <f t="shared" si="65"/>
        <v>0</v>
      </c>
      <c r="BG382" s="143">
        <f t="shared" si="66"/>
        <v>0</v>
      </c>
      <c r="BH382" s="143">
        <f t="shared" si="67"/>
        <v>0</v>
      </c>
      <c r="BI382" s="143">
        <f t="shared" si="68"/>
        <v>0</v>
      </c>
      <c r="BJ382" s="16" t="s">
        <v>83</v>
      </c>
      <c r="BK382" s="143">
        <f t="shared" si="69"/>
        <v>0</v>
      </c>
      <c r="BL382" s="16" t="s">
        <v>268</v>
      </c>
      <c r="BM382" s="142" t="s">
        <v>2969</v>
      </c>
    </row>
    <row r="383" spans="2:65" s="1" customFormat="1" ht="24.2" customHeight="1">
      <c r="B383" s="131"/>
      <c r="C383" s="132" t="s">
        <v>1517</v>
      </c>
      <c r="D383" s="132" t="s">
        <v>187</v>
      </c>
      <c r="E383" s="133" t="s">
        <v>2970</v>
      </c>
      <c r="F383" s="134" t="s">
        <v>2971</v>
      </c>
      <c r="G383" s="135" t="s">
        <v>405</v>
      </c>
      <c r="H383" s="136">
        <v>14</v>
      </c>
      <c r="I383" s="137"/>
      <c r="J383" s="137">
        <f t="shared" si="60"/>
        <v>0</v>
      </c>
      <c r="K383" s="134" t="s">
        <v>4029</v>
      </c>
      <c r="L383" s="185" t="s">
        <v>4032</v>
      </c>
      <c r="M383" s="138" t="s">
        <v>1</v>
      </c>
      <c r="N383" s="139" t="s">
        <v>40</v>
      </c>
      <c r="O383" s="140">
        <v>0.22700000000000001</v>
      </c>
      <c r="P383" s="140">
        <f t="shared" si="61"/>
        <v>3.1779999999999999</v>
      </c>
      <c r="Q383" s="140">
        <v>2.4000000000000001E-4</v>
      </c>
      <c r="R383" s="140">
        <f t="shared" si="62"/>
        <v>3.3600000000000001E-3</v>
      </c>
      <c r="S383" s="140">
        <v>0</v>
      </c>
      <c r="T383" s="141">
        <f t="shared" si="63"/>
        <v>0</v>
      </c>
      <c r="AR383" s="142" t="s">
        <v>268</v>
      </c>
      <c r="AT383" s="142" t="s">
        <v>187</v>
      </c>
      <c r="AU383" s="142" t="s">
        <v>85</v>
      </c>
      <c r="AY383" s="16" t="s">
        <v>185</v>
      </c>
      <c r="BE383" s="143">
        <f t="shared" si="64"/>
        <v>0</v>
      </c>
      <c r="BF383" s="143">
        <f t="shared" si="65"/>
        <v>0</v>
      </c>
      <c r="BG383" s="143">
        <f t="shared" si="66"/>
        <v>0</v>
      </c>
      <c r="BH383" s="143">
        <f t="shared" si="67"/>
        <v>0</v>
      </c>
      <c r="BI383" s="143">
        <f t="shared" si="68"/>
        <v>0</v>
      </c>
      <c r="BJ383" s="16" t="s">
        <v>83</v>
      </c>
      <c r="BK383" s="143">
        <f t="shared" si="69"/>
        <v>0</v>
      </c>
      <c r="BL383" s="16" t="s">
        <v>268</v>
      </c>
      <c r="BM383" s="142" t="s">
        <v>2972</v>
      </c>
    </row>
    <row r="384" spans="2:65" s="1" customFormat="1" ht="24.2" customHeight="1">
      <c r="B384" s="131"/>
      <c r="C384" s="132" t="s">
        <v>1521</v>
      </c>
      <c r="D384" s="132" t="s">
        <v>187</v>
      </c>
      <c r="E384" s="133" t="s">
        <v>2973</v>
      </c>
      <c r="F384" s="134" t="s">
        <v>2974</v>
      </c>
      <c r="G384" s="135" t="s">
        <v>245</v>
      </c>
      <c r="H384" s="136">
        <v>2</v>
      </c>
      <c r="I384" s="137"/>
      <c r="J384" s="137">
        <f t="shared" si="60"/>
        <v>0</v>
      </c>
      <c r="K384" s="134" t="s">
        <v>4029</v>
      </c>
      <c r="L384" s="185" t="s">
        <v>4032</v>
      </c>
      <c r="M384" s="138" t="s">
        <v>1</v>
      </c>
      <c r="N384" s="139" t="s">
        <v>40</v>
      </c>
      <c r="O384" s="140">
        <v>0.17599999999999999</v>
      </c>
      <c r="P384" s="140">
        <f t="shared" si="61"/>
        <v>0.35199999999999998</v>
      </c>
      <c r="Q384" s="140">
        <v>1.09E-3</v>
      </c>
      <c r="R384" s="140">
        <f t="shared" si="62"/>
        <v>2.1800000000000001E-3</v>
      </c>
      <c r="S384" s="140">
        <v>0</v>
      </c>
      <c r="T384" s="141">
        <f t="shared" si="63"/>
        <v>0</v>
      </c>
      <c r="AR384" s="142" t="s">
        <v>268</v>
      </c>
      <c r="AT384" s="142" t="s">
        <v>187</v>
      </c>
      <c r="AU384" s="142" t="s">
        <v>85</v>
      </c>
      <c r="AY384" s="16" t="s">
        <v>185</v>
      </c>
      <c r="BE384" s="143">
        <f t="shared" si="64"/>
        <v>0</v>
      </c>
      <c r="BF384" s="143">
        <f t="shared" si="65"/>
        <v>0</v>
      </c>
      <c r="BG384" s="143">
        <f t="shared" si="66"/>
        <v>0</v>
      </c>
      <c r="BH384" s="143">
        <f t="shared" si="67"/>
        <v>0</v>
      </c>
      <c r="BI384" s="143">
        <f t="shared" si="68"/>
        <v>0</v>
      </c>
      <c r="BJ384" s="16" t="s">
        <v>83</v>
      </c>
      <c r="BK384" s="143">
        <f t="shared" si="69"/>
        <v>0</v>
      </c>
      <c r="BL384" s="16" t="s">
        <v>268</v>
      </c>
      <c r="BM384" s="142" t="s">
        <v>2975</v>
      </c>
    </row>
    <row r="385" spans="2:65" s="1" customFormat="1" ht="16.5" customHeight="1">
      <c r="B385" s="131"/>
      <c r="C385" s="132" t="s">
        <v>1523</v>
      </c>
      <c r="D385" s="132" t="s">
        <v>187</v>
      </c>
      <c r="E385" s="133" t="s">
        <v>2976</v>
      </c>
      <c r="F385" s="134" t="s">
        <v>2977</v>
      </c>
      <c r="G385" s="135" t="s">
        <v>405</v>
      </c>
      <c r="H385" s="136">
        <v>2</v>
      </c>
      <c r="I385" s="137"/>
      <c r="J385" s="137">
        <f t="shared" si="60"/>
        <v>0</v>
      </c>
      <c r="K385" s="134" t="s">
        <v>4029</v>
      </c>
      <c r="L385" s="185" t="s">
        <v>4032</v>
      </c>
      <c r="M385" s="138" t="s">
        <v>1</v>
      </c>
      <c r="N385" s="139" t="s">
        <v>40</v>
      </c>
      <c r="O385" s="140">
        <v>0.217</v>
      </c>
      <c r="P385" s="140">
        <f t="shared" si="61"/>
        <v>0.434</v>
      </c>
      <c r="Q385" s="140">
        <v>0</v>
      </c>
      <c r="R385" s="140">
        <f t="shared" si="62"/>
        <v>0</v>
      </c>
      <c r="S385" s="140">
        <v>1.56E-3</v>
      </c>
      <c r="T385" s="141">
        <f t="shared" si="63"/>
        <v>3.1199999999999999E-3</v>
      </c>
      <c r="AR385" s="142" t="s">
        <v>268</v>
      </c>
      <c r="AT385" s="142" t="s">
        <v>187</v>
      </c>
      <c r="AU385" s="142" t="s">
        <v>85</v>
      </c>
      <c r="AY385" s="16" t="s">
        <v>185</v>
      </c>
      <c r="BE385" s="143">
        <f t="shared" si="64"/>
        <v>0</v>
      </c>
      <c r="BF385" s="143">
        <f t="shared" si="65"/>
        <v>0</v>
      </c>
      <c r="BG385" s="143">
        <f t="shared" si="66"/>
        <v>0</v>
      </c>
      <c r="BH385" s="143">
        <f t="shared" si="67"/>
        <v>0</v>
      </c>
      <c r="BI385" s="143">
        <f t="shared" si="68"/>
        <v>0</v>
      </c>
      <c r="BJ385" s="16" t="s">
        <v>83</v>
      </c>
      <c r="BK385" s="143">
        <f t="shared" si="69"/>
        <v>0</v>
      </c>
      <c r="BL385" s="16" t="s">
        <v>268</v>
      </c>
      <c r="BM385" s="142" t="s">
        <v>2978</v>
      </c>
    </row>
    <row r="386" spans="2:65" s="1" customFormat="1" ht="37.9" customHeight="1">
      <c r="B386" s="131"/>
      <c r="C386" s="132" t="s">
        <v>1525</v>
      </c>
      <c r="D386" s="132" t="s">
        <v>187</v>
      </c>
      <c r="E386" s="133" t="s">
        <v>2979</v>
      </c>
      <c r="F386" s="134" t="s">
        <v>2980</v>
      </c>
      <c r="G386" s="135" t="s">
        <v>405</v>
      </c>
      <c r="H386" s="136">
        <v>1</v>
      </c>
      <c r="I386" s="137"/>
      <c r="J386" s="137">
        <f t="shared" si="60"/>
        <v>0</v>
      </c>
      <c r="K386" s="134" t="s">
        <v>4029</v>
      </c>
      <c r="L386" s="185" t="s">
        <v>4032</v>
      </c>
      <c r="M386" s="138" t="s">
        <v>1</v>
      </c>
      <c r="N386" s="139" t="s">
        <v>40</v>
      </c>
      <c r="O386" s="140">
        <v>0.2</v>
      </c>
      <c r="P386" s="140">
        <f t="shared" si="61"/>
        <v>0.2</v>
      </c>
      <c r="Q386" s="140">
        <v>1.9599999999999999E-3</v>
      </c>
      <c r="R386" s="140">
        <f t="shared" si="62"/>
        <v>1.9599999999999999E-3</v>
      </c>
      <c r="S386" s="140">
        <v>0</v>
      </c>
      <c r="T386" s="141">
        <f t="shared" si="63"/>
        <v>0</v>
      </c>
      <c r="AR386" s="142" t="s">
        <v>268</v>
      </c>
      <c r="AT386" s="142" t="s">
        <v>187</v>
      </c>
      <c r="AU386" s="142" t="s">
        <v>85</v>
      </c>
      <c r="AY386" s="16" t="s">
        <v>185</v>
      </c>
      <c r="BE386" s="143">
        <f t="shared" si="64"/>
        <v>0</v>
      </c>
      <c r="BF386" s="143">
        <f t="shared" si="65"/>
        <v>0</v>
      </c>
      <c r="BG386" s="143">
        <f t="shared" si="66"/>
        <v>0</v>
      </c>
      <c r="BH386" s="143">
        <f t="shared" si="67"/>
        <v>0</v>
      </c>
      <c r="BI386" s="143">
        <f t="shared" si="68"/>
        <v>0</v>
      </c>
      <c r="BJ386" s="16" t="s">
        <v>83</v>
      </c>
      <c r="BK386" s="143">
        <f t="shared" si="69"/>
        <v>0</v>
      </c>
      <c r="BL386" s="16" t="s">
        <v>268</v>
      </c>
      <c r="BM386" s="142" t="s">
        <v>2981</v>
      </c>
    </row>
    <row r="387" spans="2:65" s="1" customFormat="1" ht="24.2" customHeight="1">
      <c r="B387" s="131"/>
      <c r="C387" s="132" t="s">
        <v>1530</v>
      </c>
      <c r="D387" s="132" t="s">
        <v>187</v>
      </c>
      <c r="E387" s="133" t="s">
        <v>2982</v>
      </c>
      <c r="F387" s="134" t="s">
        <v>2983</v>
      </c>
      <c r="G387" s="135" t="s">
        <v>405</v>
      </c>
      <c r="H387" s="136">
        <v>6</v>
      </c>
      <c r="I387" s="137"/>
      <c r="J387" s="137">
        <f t="shared" si="60"/>
        <v>0</v>
      </c>
      <c r="K387" s="134" t="s">
        <v>4029</v>
      </c>
      <c r="L387" s="185" t="s">
        <v>4032</v>
      </c>
      <c r="M387" s="138" t="s">
        <v>1</v>
      </c>
      <c r="N387" s="139" t="s">
        <v>40</v>
      </c>
      <c r="O387" s="140">
        <v>0.2</v>
      </c>
      <c r="P387" s="140">
        <f t="shared" si="61"/>
        <v>1.2000000000000002</v>
      </c>
      <c r="Q387" s="140">
        <v>1.8E-3</v>
      </c>
      <c r="R387" s="140">
        <f t="shared" si="62"/>
        <v>1.0800000000000001E-2</v>
      </c>
      <c r="S387" s="140">
        <v>0</v>
      </c>
      <c r="T387" s="141">
        <f t="shared" si="63"/>
        <v>0</v>
      </c>
      <c r="AR387" s="142" t="s">
        <v>268</v>
      </c>
      <c r="AT387" s="142" t="s">
        <v>187</v>
      </c>
      <c r="AU387" s="142" t="s">
        <v>85</v>
      </c>
      <c r="AY387" s="16" t="s">
        <v>185</v>
      </c>
      <c r="BE387" s="143">
        <f t="shared" si="64"/>
        <v>0</v>
      </c>
      <c r="BF387" s="143">
        <f t="shared" si="65"/>
        <v>0</v>
      </c>
      <c r="BG387" s="143">
        <f t="shared" si="66"/>
        <v>0</v>
      </c>
      <c r="BH387" s="143">
        <f t="shared" si="67"/>
        <v>0</v>
      </c>
      <c r="BI387" s="143">
        <f t="shared" si="68"/>
        <v>0</v>
      </c>
      <c r="BJ387" s="16" t="s">
        <v>83</v>
      </c>
      <c r="BK387" s="143">
        <f t="shared" si="69"/>
        <v>0</v>
      </c>
      <c r="BL387" s="16" t="s">
        <v>268</v>
      </c>
      <c r="BM387" s="142" t="s">
        <v>2984</v>
      </c>
    </row>
    <row r="388" spans="2:65" s="1" customFormat="1" ht="33" customHeight="1">
      <c r="B388" s="131"/>
      <c r="C388" s="132" t="s">
        <v>1534</v>
      </c>
      <c r="D388" s="132" t="s">
        <v>187</v>
      </c>
      <c r="E388" s="133" t="s">
        <v>2985</v>
      </c>
      <c r="F388" s="134" t="s">
        <v>2986</v>
      </c>
      <c r="G388" s="135" t="s">
        <v>405</v>
      </c>
      <c r="H388" s="136">
        <v>1</v>
      </c>
      <c r="I388" s="137"/>
      <c r="J388" s="137">
        <f t="shared" si="60"/>
        <v>0</v>
      </c>
      <c r="K388" s="134" t="s">
        <v>1</v>
      </c>
      <c r="L388" s="185" t="s">
        <v>4032</v>
      </c>
      <c r="M388" s="138" t="s">
        <v>1</v>
      </c>
      <c r="N388" s="139" t="s">
        <v>40</v>
      </c>
      <c r="O388" s="140">
        <v>0.2</v>
      </c>
      <c r="P388" s="140">
        <f t="shared" si="61"/>
        <v>0.2</v>
      </c>
      <c r="Q388" s="140">
        <v>1.8E-3</v>
      </c>
      <c r="R388" s="140">
        <f t="shared" si="62"/>
        <v>1.8E-3</v>
      </c>
      <c r="S388" s="140">
        <v>0</v>
      </c>
      <c r="T388" s="141">
        <f t="shared" si="63"/>
        <v>0</v>
      </c>
      <c r="AR388" s="142" t="s">
        <v>268</v>
      </c>
      <c r="AT388" s="142" t="s">
        <v>187</v>
      </c>
      <c r="AU388" s="142" t="s">
        <v>85</v>
      </c>
      <c r="AY388" s="16" t="s">
        <v>185</v>
      </c>
      <c r="BE388" s="143">
        <f t="shared" si="64"/>
        <v>0</v>
      </c>
      <c r="BF388" s="143">
        <f t="shared" si="65"/>
        <v>0</v>
      </c>
      <c r="BG388" s="143">
        <f t="shared" si="66"/>
        <v>0</v>
      </c>
      <c r="BH388" s="143">
        <f t="shared" si="67"/>
        <v>0</v>
      </c>
      <c r="BI388" s="143">
        <f t="shared" si="68"/>
        <v>0</v>
      </c>
      <c r="BJ388" s="16" t="s">
        <v>83</v>
      </c>
      <c r="BK388" s="143">
        <f t="shared" si="69"/>
        <v>0</v>
      </c>
      <c r="BL388" s="16" t="s">
        <v>268</v>
      </c>
      <c r="BM388" s="142" t="s">
        <v>2987</v>
      </c>
    </row>
    <row r="389" spans="2:65" s="1" customFormat="1" ht="24.2" customHeight="1">
      <c r="B389" s="131"/>
      <c r="C389" s="132" t="s">
        <v>1538</v>
      </c>
      <c r="D389" s="132" t="s">
        <v>187</v>
      </c>
      <c r="E389" s="133" t="s">
        <v>2988</v>
      </c>
      <c r="F389" s="134" t="s">
        <v>2989</v>
      </c>
      <c r="G389" s="135" t="s">
        <v>245</v>
      </c>
      <c r="H389" s="136">
        <v>1</v>
      </c>
      <c r="I389" s="137"/>
      <c r="J389" s="137">
        <f t="shared" si="60"/>
        <v>0</v>
      </c>
      <c r="K389" s="134" t="s">
        <v>4029</v>
      </c>
      <c r="L389" s="185" t="s">
        <v>4032</v>
      </c>
      <c r="M389" s="138" t="s">
        <v>1</v>
      </c>
      <c r="N389" s="139" t="s">
        <v>40</v>
      </c>
      <c r="O389" s="140">
        <v>0.65500000000000003</v>
      </c>
      <c r="P389" s="140">
        <f t="shared" si="61"/>
        <v>0.65500000000000003</v>
      </c>
      <c r="Q389" s="140">
        <v>1.2999999999999999E-4</v>
      </c>
      <c r="R389" s="140">
        <f t="shared" si="62"/>
        <v>1.2999999999999999E-4</v>
      </c>
      <c r="S389" s="140">
        <v>0</v>
      </c>
      <c r="T389" s="141">
        <f t="shared" si="63"/>
        <v>0</v>
      </c>
      <c r="AR389" s="142" t="s">
        <v>268</v>
      </c>
      <c r="AT389" s="142" t="s">
        <v>187</v>
      </c>
      <c r="AU389" s="142" t="s">
        <v>85</v>
      </c>
      <c r="AY389" s="16" t="s">
        <v>185</v>
      </c>
      <c r="BE389" s="143">
        <f t="shared" si="64"/>
        <v>0</v>
      </c>
      <c r="BF389" s="143">
        <f t="shared" si="65"/>
        <v>0</v>
      </c>
      <c r="BG389" s="143">
        <f t="shared" si="66"/>
        <v>0</v>
      </c>
      <c r="BH389" s="143">
        <f t="shared" si="67"/>
        <v>0</v>
      </c>
      <c r="BI389" s="143">
        <f t="shared" si="68"/>
        <v>0</v>
      </c>
      <c r="BJ389" s="16" t="s">
        <v>83</v>
      </c>
      <c r="BK389" s="143">
        <f t="shared" si="69"/>
        <v>0</v>
      </c>
      <c r="BL389" s="16" t="s">
        <v>268</v>
      </c>
      <c r="BM389" s="142" t="s">
        <v>2990</v>
      </c>
    </row>
    <row r="390" spans="2:65" s="1" customFormat="1" ht="78.75" customHeight="1">
      <c r="B390" s="131"/>
      <c r="C390" s="157" t="s">
        <v>1542</v>
      </c>
      <c r="D390" s="157" t="s">
        <v>280</v>
      </c>
      <c r="E390" s="158" t="s">
        <v>2991</v>
      </c>
      <c r="F390" s="159" t="s">
        <v>2992</v>
      </c>
      <c r="G390" s="160" t="s">
        <v>245</v>
      </c>
      <c r="H390" s="161">
        <v>1</v>
      </c>
      <c r="I390" s="162"/>
      <c r="J390" s="162">
        <f t="shared" si="60"/>
        <v>0</v>
      </c>
      <c r="K390" s="159" t="s">
        <v>2813</v>
      </c>
      <c r="L390" s="185" t="s">
        <v>4032</v>
      </c>
      <c r="M390" s="163" t="s">
        <v>1</v>
      </c>
      <c r="N390" s="164" t="s">
        <v>40</v>
      </c>
      <c r="O390" s="140">
        <v>0</v>
      </c>
      <c r="P390" s="140">
        <f t="shared" si="61"/>
        <v>0</v>
      </c>
      <c r="Q390" s="140">
        <v>5.3800000000000002E-3</v>
      </c>
      <c r="R390" s="140">
        <f t="shared" si="62"/>
        <v>5.3800000000000002E-3</v>
      </c>
      <c r="S390" s="140">
        <v>0</v>
      </c>
      <c r="T390" s="141">
        <f t="shared" si="63"/>
        <v>0</v>
      </c>
      <c r="AR390" s="142" t="s">
        <v>357</v>
      </c>
      <c r="AT390" s="142" t="s">
        <v>280</v>
      </c>
      <c r="AU390" s="142" t="s">
        <v>85</v>
      </c>
      <c r="AY390" s="16" t="s">
        <v>185</v>
      </c>
      <c r="BE390" s="143">
        <f t="shared" si="64"/>
        <v>0</v>
      </c>
      <c r="BF390" s="143">
        <f t="shared" si="65"/>
        <v>0</v>
      </c>
      <c r="BG390" s="143">
        <f t="shared" si="66"/>
        <v>0</v>
      </c>
      <c r="BH390" s="143">
        <f t="shared" si="67"/>
        <v>0</v>
      </c>
      <c r="BI390" s="143">
        <f t="shared" si="68"/>
        <v>0</v>
      </c>
      <c r="BJ390" s="16" t="s">
        <v>83</v>
      </c>
      <c r="BK390" s="143">
        <f t="shared" si="69"/>
        <v>0</v>
      </c>
      <c r="BL390" s="16" t="s">
        <v>268</v>
      </c>
      <c r="BM390" s="142" t="s">
        <v>2993</v>
      </c>
    </row>
    <row r="391" spans="2:65" s="1" customFormat="1" ht="24.2" customHeight="1">
      <c r="B391" s="131"/>
      <c r="C391" s="132" t="s">
        <v>1544</v>
      </c>
      <c r="D391" s="132" t="s">
        <v>187</v>
      </c>
      <c r="E391" s="133" t="s">
        <v>2994</v>
      </c>
      <c r="F391" s="134" t="s">
        <v>2995</v>
      </c>
      <c r="G391" s="135" t="s">
        <v>245</v>
      </c>
      <c r="H391" s="136">
        <v>4</v>
      </c>
      <c r="I391" s="137"/>
      <c r="J391" s="137">
        <f t="shared" si="60"/>
        <v>0</v>
      </c>
      <c r="K391" s="134" t="s">
        <v>4029</v>
      </c>
      <c r="L391" s="185" t="s">
        <v>4032</v>
      </c>
      <c r="M391" s="138" t="s">
        <v>1</v>
      </c>
      <c r="N391" s="139" t="s">
        <v>40</v>
      </c>
      <c r="O391" s="140">
        <v>3.7999999999999999E-2</v>
      </c>
      <c r="P391" s="140">
        <f t="shared" si="61"/>
        <v>0.152</v>
      </c>
      <c r="Q391" s="140">
        <v>0</v>
      </c>
      <c r="R391" s="140">
        <f t="shared" si="62"/>
        <v>0</v>
      </c>
      <c r="S391" s="140">
        <v>8.4999999999999995E-4</v>
      </c>
      <c r="T391" s="141">
        <f t="shared" si="63"/>
        <v>3.3999999999999998E-3</v>
      </c>
      <c r="AR391" s="142" t="s">
        <v>268</v>
      </c>
      <c r="AT391" s="142" t="s">
        <v>187</v>
      </c>
      <c r="AU391" s="142" t="s">
        <v>85</v>
      </c>
      <c r="AY391" s="16" t="s">
        <v>185</v>
      </c>
      <c r="BE391" s="143">
        <f t="shared" si="64"/>
        <v>0</v>
      </c>
      <c r="BF391" s="143">
        <f t="shared" si="65"/>
        <v>0</v>
      </c>
      <c r="BG391" s="143">
        <f t="shared" si="66"/>
        <v>0</v>
      </c>
      <c r="BH391" s="143">
        <f t="shared" si="67"/>
        <v>0</v>
      </c>
      <c r="BI391" s="143">
        <f t="shared" si="68"/>
        <v>0</v>
      </c>
      <c r="BJ391" s="16" t="s">
        <v>83</v>
      </c>
      <c r="BK391" s="143">
        <f t="shared" si="69"/>
        <v>0</v>
      </c>
      <c r="BL391" s="16" t="s">
        <v>268</v>
      </c>
      <c r="BM391" s="142" t="s">
        <v>2996</v>
      </c>
    </row>
    <row r="392" spans="2:65" s="1" customFormat="1" ht="33" customHeight="1">
      <c r="B392" s="131"/>
      <c r="C392" s="132" t="s">
        <v>1546</v>
      </c>
      <c r="D392" s="132" t="s">
        <v>187</v>
      </c>
      <c r="E392" s="133" t="s">
        <v>2997</v>
      </c>
      <c r="F392" s="134" t="s">
        <v>2998</v>
      </c>
      <c r="G392" s="135" t="s">
        <v>245</v>
      </c>
      <c r="H392" s="136">
        <v>7</v>
      </c>
      <c r="I392" s="137"/>
      <c r="J392" s="137">
        <f t="shared" si="60"/>
        <v>0</v>
      </c>
      <c r="K392" s="134" t="s">
        <v>4029</v>
      </c>
      <c r="L392" s="185" t="s">
        <v>4032</v>
      </c>
      <c r="M392" s="138" t="s">
        <v>1</v>
      </c>
      <c r="N392" s="139" t="s">
        <v>40</v>
      </c>
      <c r="O392" s="140">
        <v>0.246</v>
      </c>
      <c r="P392" s="140">
        <f t="shared" si="61"/>
        <v>1.722</v>
      </c>
      <c r="Q392" s="140">
        <v>1.3999999999999999E-4</v>
      </c>
      <c r="R392" s="140">
        <f t="shared" si="62"/>
        <v>9.7999999999999997E-4</v>
      </c>
      <c r="S392" s="140">
        <v>0</v>
      </c>
      <c r="T392" s="141">
        <f t="shared" si="63"/>
        <v>0</v>
      </c>
      <c r="AR392" s="142" t="s">
        <v>268</v>
      </c>
      <c r="AT392" s="142" t="s">
        <v>187</v>
      </c>
      <c r="AU392" s="142" t="s">
        <v>85</v>
      </c>
      <c r="AY392" s="16" t="s">
        <v>185</v>
      </c>
      <c r="BE392" s="143">
        <f t="shared" si="64"/>
        <v>0</v>
      </c>
      <c r="BF392" s="143">
        <f t="shared" si="65"/>
        <v>0</v>
      </c>
      <c r="BG392" s="143">
        <f t="shared" si="66"/>
        <v>0</v>
      </c>
      <c r="BH392" s="143">
        <f t="shared" si="67"/>
        <v>0</v>
      </c>
      <c r="BI392" s="143">
        <f t="shared" si="68"/>
        <v>0</v>
      </c>
      <c r="BJ392" s="16" t="s">
        <v>83</v>
      </c>
      <c r="BK392" s="143">
        <f t="shared" si="69"/>
        <v>0</v>
      </c>
      <c r="BL392" s="16" t="s">
        <v>268</v>
      </c>
      <c r="BM392" s="142" t="s">
        <v>2999</v>
      </c>
    </row>
    <row r="393" spans="2:65" s="1" customFormat="1" ht="37.9" customHeight="1">
      <c r="B393" s="131"/>
      <c r="C393" s="157" t="s">
        <v>1548</v>
      </c>
      <c r="D393" s="157" t="s">
        <v>280</v>
      </c>
      <c r="E393" s="158" t="s">
        <v>3000</v>
      </c>
      <c r="F393" s="159" t="s">
        <v>3001</v>
      </c>
      <c r="G393" s="160" t="s">
        <v>245</v>
      </c>
      <c r="H393" s="161">
        <v>6</v>
      </c>
      <c r="I393" s="162"/>
      <c r="J393" s="162">
        <f t="shared" si="60"/>
        <v>0</v>
      </c>
      <c r="K393" s="159" t="s">
        <v>2813</v>
      </c>
      <c r="L393" s="185" t="s">
        <v>4032</v>
      </c>
      <c r="M393" s="163" t="s">
        <v>1</v>
      </c>
      <c r="N393" s="164" t="s">
        <v>40</v>
      </c>
      <c r="O393" s="140">
        <v>0</v>
      </c>
      <c r="P393" s="140">
        <f t="shared" si="61"/>
        <v>0</v>
      </c>
      <c r="Q393" s="140">
        <v>4.2000000000000002E-4</v>
      </c>
      <c r="R393" s="140">
        <f t="shared" si="62"/>
        <v>2.5200000000000001E-3</v>
      </c>
      <c r="S393" s="140">
        <v>0</v>
      </c>
      <c r="T393" s="141">
        <f t="shared" si="63"/>
        <v>0</v>
      </c>
      <c r="AR393" s="142" t="s">
        <v>357</v>
      </c>
      <c r="AT393" s="142" t="s">
        <v>280</v>
      </c>
      <c r="AU393" s="142" t="s">
        <v>85</v>
      </c>
      <c r="AY393" s="16" t="s">
        <v>185</v>
      </c>
      <c r="BE393" s="143">
        <f t="shared" si="64"/>
        <v>0</v>
      </c>
      <c r="BF393" s="143">
        <f t="shared" si="65"/>
        <v>0</v>
      </c>
      <c r="BG393" s="143">
        <f t="shared" si="66"/>
        <v>0</v>
      </c>
      <c r="BH393" s="143">
        <f t="shared" si="67"/>
        <v>0</v>
      </c>
      <c r="BI393" s="143">
        <f t="shared" si="68"/>
        <v>0</v>
      </c>
      <c r="BJ393" s="16" t="s">
        <v>83</v>
      </c>
      <c r="BK393" s="143">
        <f t="shared" si="69"/>
        <v>0</v>
      </c>
      <c r="BL393" s="16" t="s">
        <v>268</v>
      </c>
      <c r="BM393" s="142" t="s">
        <v>3002</v>
      </c>
    </row>
    <row r="394" spans="2:65" s="1" customFormat="1" ht="16.5" customHeight="1">
      <c r="B394" s="131"/>
      <c r="C394" s="157" t="s">
        <v>1550</v>
      </c>
      <c r="D394" s="157" t="s">
        <v>280</v>
      </c>
      <c r="E394" s="158" t="s">
        <v>3003</v>
      </c>
      <c r="F394" s="159" t="s">
        <v>3004</v>
      </c>
      <c r="G394" s="160" t="s">
        <v>245</v>
      </c>
      <c r="H394" s="161">
        <v>1</v>
      </c>
      <c r="I394" s="162"/>
      <c r="J394" s="162">
        <f t="shared" si="60"/>
        <v>0</v>
      </c>
      <c r="K394" s="159" t="s">
        <v>2813</v>
      </c>
      <c r="L394" s="185" t="s">
        <v>4032</v>
      </c>
      <c r="M394" s="163" t="s">
        <v>1</v>
      </c>
      <c r="N394" s="164" t="s">
        <v>40</v>
      </c>
      <c r="O394" s="140">
        <v>0</v>
      </c>
      <c r="P394" s="140">
        <f t="shared" si="61"/>
        <v>0</v>
      </c>
      <c r="Q394" s="140">
        <v>2.9999999999999997E-4</v>
      </c>
      <c r="R394" s="140">
        <f t="shared" si="62"/>
        <v>2.9999999999999997E-4</v>
      </c>
      <c r="S394" s="140">
        <v>0</v>
      </c>
      <c r="T394" s="141">
        <f t="shared" si="63"/>
        <v>0</v>
      </c>
      <c r="AR394" s="142" t="s">
        <v>357</v>
      </c>
      <c r="AT394" s="142" t="s">
        <v>280</v>
      </c>
      <c r="AU394" s="142" t="s">
        <v>85</v>
      </c>
      <c r="AY394" s="16" t="s">
        <v>185</v>
      </c>
      <c r="BE394" s="143">
        <f t="shared" si="64"/>
        <v>0</v>
      </c>
      <c r="BF394" s="143">
        <f t="shared" si="65"/>
        <v>0</v>
      </c>
      <c r="BG394" s="143">
        <f t="shared" si="66"/>
        <v>0</v>
      </c>
      <c r="BH394" s="143">
        <f t="shared" si="67"/>
        <v>0</v>
      </c>
      <c r="BI394" s="143">
        <f t="shared" si="68"/>
        <v>0</v>
      </c>
      <c r="BJ394" s="16" t="s">
        <v>83</v>
      </c>
      <c r="BK394" s="143">
        <f t="shared" si="69"/>
        <v>0</v>
      </c>
      <c r="BL394" s="16" t="s">
        <v>268</v>
      </c>
      <c r="BM394" s="142" t="s">
        <v>3005</v>
      </c>
    </row>
    <row r="395" spans="2:65" s="1" customFormat="1" ht="16.5" customHeight="1">
      <c r="B395" s="131"/>
      <c r="C395" s="132" t="s">
        <v>1552</v>
      </c>
      <c r="D395" s="132" t="s">
        <v>187</v>
      </c>
      <c r="E395" s="133" t="s">
        <v>3006</v>
      </c>
      <c r="F395" s="134" t="s">
        <v>3007</v>
      </c>
      <c r="G395" s="135" t="s">
        <v>245</v>
      </c>
      <c r="H395" s="136">
        <v>4</v>
      </c>
      <c r="I395" s="137"/>
      <c r="J395" s="137">
        <f t="shared" si="60"/>
        <v>0</v>
      </c>
      <c r="K395" s="134" t="s">
        <v>4029</v>
      </c>
      <c r="L395" s="185" t="s">
        <v>4032</v>
      </c>
      <c r="M395" s="138" t="s">
        <v>1</v>
      </c>
      <c r="N395" s="139" t="s">
        <v>40</v>
      </c>
      <c r="O395" s="140">
        <v>0.95</v>
      </c>
      <c r="P395" s="140">
        <f t="shared" si="61"/>
        <v>3.8</v>
      </c>
      <c r="Q395" s="140">
        <v>3.1E-4</v>
      </c>
      <c r="R395" s="140">
        <f t="shared" si="62"/>
        <v>1.24E-3</v>
      </c>
      <c r="S395" s="140">
        <v>0</v>
      </c>
      <c r="T395" s="141">
        <f t="shared" si="63"/>
        <v>0</v>
      </c>
      <c r="AR395" s="142" t="s">
        <v>268</v>
      </c>
      <c r="AT395" s="142" t="s">
        <v>187</v>
      </c>
      <c r="AU395" s="142" t="s">
        <v>85</v>
      </c>
      <c r="AY395" s="16" t="s">
        <v>185</v>
      </c>
      <c r="BE395" s="143">
        <f t="shared" si="64"/>
        <v>0</v>
      </c>
      <c r="BF395" s="143">
        <f t="shared" si="65"/>
        <v>0</v>
      </c>
      <c r="BG395" s="143">
        <f t="shared" si="66"/>
        <v>0</v>
      </c>
      <c r="BH395" s="143">
        <f t="shared" si="67"/>
        <v>0</v>
      </c>
      <c r="BI395" s="143">
        <f t="shared" si="68"/>
        <v>0</v>
      </c>
      <c r="BJ395" s="16" t="s">
        <v>83</v>
      </c>
      <c r="BK395" s="143">
        <f t="shared" si="69"/>
        <v>0</v>
      </c>
      <c r="BL395" s="16" t="s">
        <v>268</v>
      </c>
      <c r="BM395" s="142" t="s">
        <v>3008</v>
      </c>
    </row>
    <row r="396" spans="2:65" s="1" customFormat="1" ht="37.9" customHeight="1">
      <c r="B396" s="131"/>
      <c r="C396" s="132" t="s">
        <v>1554</v>
      </c>
      <c r="D396" s="132" t="s">
        <v>187</v>
      </c>
      <c r="E396" s="133" t="s">
        <v>3009</v>
      </c>
      <c r="F396" s="134" t="s">
        <v>3010</v>
      </c>
      <c r="G396" s="135" t="s">
        <v>2778</v>
      </c>
      <c r="H396" s="136">
        <v>1421.0840000000001</v>
      </c>
      <c r="I396" s="137"/>
      <c r="J396" s="137">
        <f t="shared" si="60"/>
        <v>0</v>
      </c>
      <c r="K396" s="134" t="s">
        <v>4029</v>
      </c>
      <c r="L396" s="185" t="s">
        <v>4032</v>
      </c>
      <c r="M396" s="138" t="s">
        <v>1</v>
      </c>
      <c r="N396" s="139" t="s">
        <v>40</v>
      </c>
      <c r="O396" s="140">
        <v>0</v>
      </c>
      <c r="P396" s="140">
        <f t="shared" si="61"/>
        <v>0</v>
      </c>
      <c r="Q396" s="140">
        <v>0</v>
      </c>
      <c r="R396" s="140">
        <f t="shared" si="62"/>
        <v>0</v>
      </c>
      <c r="S396" s="140">
        <v>0</v>
      </c>
      <c r="T396" s="141">
        <f t="shared" si="63"/>
        <v>0</v>
      </c>
      <c r="AR396" s="142" t="s">
        <v>268</v>
      </c>
      <c r="AT396" s="142" t="s">
        <v>187</v>
      </c>
      <c r="AU396" s="142" t="s">
        <v>85</v>
      </c>
      <c r="AY396" s="16" t="s">
        <v>185</v>
      </c>
      <c r="BE396" s="143">
        <f t="shared" si="64"/>
        <v>0</v>
      </c>
      <c r="BF396" s="143">
        <f t="shared" si="65"/>
        <v>0</v>
      </c>
      <c r="BG396" s="143">
        <f t="shared" si="66"/>
        <v>0</v>
      </c>
      <c r="BH396" s="143">
        <f t="shared" si="67"/>
        <v>0</v>
      </c>
      <c r="BI396" s="143">
        <f t="shared" si="68"/>
        <v>0</v>
      </c>
      <c r="BJ396" s="16" t="s">
        <v>83</v>
      </c>
      <c r="BK396" s="143">
        <f t="shared" si="69"/>
        <v>0</v>
      </c>
      <c r="BL396" s="16" t="s">
        <v>268</v>
      </c>
      <c r="BM396" s="142" t="s">
        <v>3011</v>
      </c>
    </row>
    <row r="397" spans="2:65" s="11" customFormat="1" ht="22.9" customHeight="1">
      <c r="B397" s="120"/>
      <c r="D397" s="121" t="s">
        <v>74</v>
      </c>
      <c r="E397" s="129" t="s">
        <v>3012</v>
      </c>
      <c r="F397" s="129" t="s">
        <v>3013</v>
      </c>
      <c r="J397" s="130">
        <f>BK397</f>
        <v>0</v>
      </c>
      <c r="L397" s="120"/>
      <c r="M397" s="124"/>
      <c r="P397" s="125">
        <f>SUM(P398:P402)</f>
        <v>10</v>
      </c>
      <c r="R397" s="125">
        <f>SUM(R398:R402)</f>
        <v>7.0599999999999996E-2</v>
      </c>
      <c r="T397" s="126">
        <f>SUM(T398:T402)</f>
        <v>0</v>
      </c>
      <c r="AR397" s="121" t="s">
        <v>85</v>
      </c>
      <c r="AT397" s="127" t="s">
        <v>74</v>
      </c>
      <c r="AU397" s="127" t="s">
        <v>83</v>
      </c>
      <c r="AY397" s="121" t="s">
        <v>185</v>
      </c>
      <c r="BK397" s="128">
        <f>SUM(BK398:BK402)</f>
        <v>0</v>
      </c>
    </row>
    <row r="398" spans="2:65" s="1" customFormat="1" ht="62.65" customHeight="1">
      <c r="B398" s="131"/>
      <c r="C398" s="132" t="s">
        <v>1558</v>
      </c>
      <c r="D398" s="132" t="s">
        <v>187</v>
      </c>
      <c r="E398" s="133" t="s">
        <v>3014</v>
      </c>
      <c r="F398" s="134" t="s">
        <v>3015</v>
      </c>
      <c r="G398" s="135" t="s">
        <v>405</v>
      </c>
      <c r="H398" s="136">
        <v>2</v>
      </c>
      <c r="I398" s="137"/>
      <c r="J398" s="137">
        <f>ROUND(I398*H398,2)</f>
        <v>0</v>
      </c>
      <c r="K398" s="134" t="s">
        <v>4029</v>
      </c>
      <c r="L398" s="185" t="s">
        <v>4032</v>
      </c>
      <c r="M398" s="138" t="s">
        <v>1</v>
      </c>
      <c r="N398" s="139" t="s">
        <v>40</v>
      </c>
      <c r="O398" s="140">
        <v>2.5</v>
      </c>
      <c r="P398" s="140">
        <f>O398*H398</f>
        <v>5</v>
      </c>
      <c r="Q398" s="140">
        <v>1.6650000000000002E-2</v>
      </c>
      <c r="R398" s="140">
        <f>Q398*H398</f>
        <v>3.3300000000000003E-2</v>
      </c>
      <c r="S398" s="140">
        <v>0</v>
      </c>
      <c r="T398" s="141">
        <f>S398*H398</f>
        <v>0</v>
      </c>
      <c r="AR398" s="142" t="s">
        <v>268</v>
      </c>
      <c r="AT398" s="142" t="s">
        <v>187</v>
      </c>
      <c r="AU398" s="142" t="s">
        <v>85</v>
      </c>
      <c r="AY398" s="16" t="s">
        <v>185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6" t="s">
        <v>83</v>
      </c>
      <c r="BK398" s="143">
        <f>ROUND(I398*H398,2)</f>
        <v>0</v>
      </c>
      <c r="BL398" s="16" t="s">
        <v>268</v>
      </c>
      <c r="BM398" s="142" t="s">
        <v>3016</v>
      </c>
    </row>
    <row r="399" spans="2:65" s="1" customFormat="1" ht="62.65" customHeight="1">
      <c r="B399" s="131"/>
      <c r="C399" s="132" t="s">
        <v>1560</v>
      </c>
      <c r="D399" s="132" t="s">
        <v>187</v>
      </c>
      <c r="E399" s="133" t="s">
        <v>3017</v>
      </c>
      <c r="F399" s="134" t="s">
        <v>3018</v>
      </c>
      <c r="G399" s="135" t="s">
        <v>245</v>
      </c>
      <c r="H399" s="136">
        <v>1</v>
      </c>
      <c r="I399" s="137"/>
      <c r="J399" s="137">
        <f>ROUND(I399*H399,2)</f>
        <v>0</v>
      </c>
      <c r="K399" s="134" t="s">
        <v>2813</v>
      </c>
      <c r="L399" s="185" t="s">
        <v>4032</v>
      </c>
      <c r="M399" s="138" t="s">
        <v>1</v>
      </c>
      <c r="N399" s="139" t="s">
        <v>40</v>
      </c>
      <c r="O399" s="140">
        <v>2.5</v>
      </c>
      <c r="P399" s="140">
        <f>O399*H399</f>
        <v>2.5</v>
      </c>
      <c r="Q399" s="140">
        <v>1.865E-2</v>
      </c>
      <c r="R399" s="140">
        <f>Q399*H399</f>
        <v>1.865E-2</v>
      </c>
      <c r="S399" s="140">
        <v>0</v>
      </c>
      <c r="T399" s="141">
        <f>S399*H399</f>
        <v>0</v>
      </c>
      <c r="AR399" s="142" t="s">
        <v>268</v>
      </c>
      <c r="AT399" s="142" t="s">
        <v>187</v>
      </c>
      <c r="AU399" s="142" t="s">
        <v>85</v>
      </c>
      <c r="AY399" s="16" t="s">
        <v>185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6" t="s">
        <v>83</v>
      </c>
      <c r="BK399" s="143">
        <f>ROUND(I399*H399,2)</f>
        <v>0</v>
      </c>
      <c r="BL399" s="16" t="s">
        <v>268</v>
      </c>
      <c r="BM399" s="142" t="s">
        <v>3019</v>
      </c>
    </row>
    <row r="400" spans="2:65" s="1" customFormat="1" ht="62.65" customHeight="1">
      <c r="B400" s="131"/>
      <c r="C400" s="132" t="s">
        <v>1562</v>
      </c>
      <c r="D400" s="132" t="s">
        <v>187</v>
      </c>
      <c r="E400" s="133" t="s">
        <v>3020</v>
      </c>
      <c r="F400" s="134" t="s">
        <v>3021</v>
      </c>
      <c r="G400" s="135" t="s">
        <v>405</v>
      </c>
      <c r="H400" s="136">
        <v>1</v>
      </c>
      <c r="I400" s="137"/>
      <c r="J400" s="137">
        <f>ROUND(I400*H400,2)</f>
        <v>0</v>
      </c>
      <c r="K400" s="134" t="s">
        <v>4029</v>
      </c>
      <c r="L400" s="185" t="s">
        <v>4032</v>
      </c>
      <c r="M400" s="138" t="s">
        <v>1</v>
      </c>
      <c r="N400" s="139" t="s">
        <v>40</v>
      </c>
      <c r="O400" s="140">
        <v>2.5</v>
      </c>
      <c r="P400" s="140">
        <f>O400*H400</f>
        <v>2.5</v>
      </c>
      <c r="Q400" s="140">
        <v>1.7649999999999999E-2</v>
      </c>
      <c r="R400" s="140">
        <f>Q400*H400</f>
        <v>1.7649999999999999E-2</v>
      </c>
      <c r="S400" s="140">
        <v>0</v>
      </c>
      <c r="T400" s="141">
        <f>S400*H400</f>
        <v>0</v>
      </c>
      <c r="AR400" s="142" t="s">
        <v>268</v>
      </c>
      <c r="AT400" s="142" t="s">
        <v>187</v>
      </c>
      <c r="AU400" s="142" t="s">
        <v>85</v>
      </c>
      <c r="AY400" s="16" t="s">
        <v>185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6" t="s">
        <v>83</v>
      </c>
      <c r="BK400" s="143">
        <f>ROUND(I400*H400,2)</f>
        <v>0</v>
      </c>
      <c r="BL400" s="16" t="s">
        <v>268</v>
      </c>
      <c r="BM400" s="142" t="s">
        <v>3022</v>
      </c>
    </row>
    <row r="401" spans="2:65" s="1" customFormat="1" ht="37.9" customHeight="1">
      <c r="B401" s="131"/>
      <c r="C401" s="157" t="s">
        <v>1564</v>
      </c>
      <c r="D401" s="157" t="s">
        <v>280</v>
      </c>
      <c r="E401" s="158" t="s">
        <v>3023</v>
      </c>
      <c r="F401" s="159" t="s">
        <v>3024</v>
      </c>
      <c r="G401" s="160" t="s">
        <v>245</v>
      </c>
      <c r="H401" s="161">
        <v>1</v>
      </c>
      <c r="I401" s="162"/>
      <c r="J401" s="162">
        <f>ROUND(I401*H401,2)</f>
        <v>0</v>
      </c>
      <c r="K401" s="159" t="s">
        <v>2813</v>
      </c>
      <c r="L401" s="185" t="s">
        <v>4032</v>
      </c>
      <c r="M401" s="163" t="s">
        <v>1</v>
      </c>
      <c r="N401" s="164" t="s">
        <v>40</v>
      </c>
      <c r="O401" s="140">
        <v>0</v>
      </c>
      <c r="P401" s="140">
        <f>O401*H401</f>
        <v>0</v>
      </c>
      <c r="Q401" s="140">
        <v>1E-3</v>
      </c>
      <c r="R401" s="140">
        <f>Q401*H401</f>
        <v>1E-3</v>
      </c>
      <c r="S401" s="140">
        <v>0</v>
      </c>
      <c r="T401" s="141">
        <f>S401*H401</f>
        <v>0</v>
      </c>
      <c r="AR401" s="142" t="s">
        <v>357</v>
      </c>
      <c r="AT401" s="142" t="s">
        <v>280</v>
      </c>
      <c r="AU401" s="142" t="s">
        <v>85</v>
      </c>
      <c r="AY401" s="16" t="s">
        <v>185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6" t="s">
        <v>83</v>
      </c>
      <c r="BK401" s="143">
        <f>ROUND(I401*H401,2)</f>
        <v>0</v>
      </c>
      <c r="BL401" s="16" t="s">
        <v>268</v>
      </c>
      <c r="BM401" s="142" t="s">
        <v>3025</v>
      </c>
    </row>
    <row r="402" spans="2:65" s="1" customFormat="1" ht="37.9" customHeight="1">
      <c r="B402" s="131"/>
      <c r="C402" s="132" t="s">
        <v>1566</v>
      </c>
      <c r="D402" s="132" t="s">
        <v>187</v>
      </c>
      <c r="E402" s="133" t="s">
        <v>3026</v>
      </c>
      <c r="F402" s="134" t="s">
        <v>3027</v>
      </c>
      <c r="G402" s="135" t="s">
        <v>2778</v>
      </c>
      <c r="H402" s="136">
        <v>503.43</v>
      </c>
      <c r="I402" s="137"/>
      <c r="J402" s="137">
        <f>ROUND(I402*H402,2)</f>
        <v>0</v>
      </c>
      <c r="K402" s="134" t="s">
        <v>4029</v>
      </c>
      <c r="L402" s="185" t="s">
        <v>4032</v>
      </c>
      <c r="M402" s="176" t="s">
        <v>1</v>
      </c>
      <c r="N402" s="177" t="s">
        <v>40</v>
      </c>
      <c r="O402" s="178">
        <v>0</v>
      </c>
      <c r="P402" s="178">
        <f>O402*H402</f>
        <v>0</v>
      </c>
      <c r="Q402" s="178">
        <v>0</v>
      </c>
      <c r="R402" s="178">
        <f>Q402*H402</f>
        <v>0</v>
      </c>
      <c r="S402" s="178">
        <v>0</v>
      </c>
      <c r="T402" s="179">
        <f>S402*H402</f>
        <v>0</v>
      </c>
      <c r="AR402" s="142" t="s">
        <v>268</v>
      </c>
      <c r="AT402" s="142" t="s">
        <v>187</v>
      </c>
      <c r="AU402" s="142" t="s">
        <v>85</v>
      </c>
      <c r="AY402" s="16" t="s">
        <v>185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6" t="s">
        <v>83</v>
      </c>
      <c r="BK402" s="143">
        <f>ROUND(I402*H402,2)</f>
        <v>0</v>
      </c>
      <c r="BL402" s="16" t="s">
        <v>268</v>
      </c>
      <c r="BM402" s="142" t="s">
        <v>3028</v>
      </c>
    </row>
    <row r="403" spans="2:65" s="1" customFormat="1" ht="6.95" customHeight="1">
      <c r="B403" s="40"/>
      <c r="C403" s="41"/>
      <c r="D403" s="41"/>
      <c r="E403" s="41"/>
      <c r="F403" s="41"/>
      <c r="G403" s="41"/>
      <c r="H403" s="41"/>
      <c r="I403" s="41"/>
      <c r="J403" s="41"/>
      <c r="K403" s="41"/>
      <c r="L403" s="28"/>
    </row>
  </sheetData>
  <autoFilter ref="C132:K402" xr:uid="{00000000-0009-0000-0000-00000A000000}"/>
  <mergeCells count="11">
    <mergeCell ref="E125:H125"/>
    <mergeCell ref="E7:H7"/>
    <mergeCell ref="E9:H9"/>
    <mergeCell ref="E11:H11"/>
    <mergeCell ref="E29:H29"/>
    <mergeCell ref="E85:H85"/>
    <mergeCell ref="L2:V2"/>
    <mergeCell ref="E87:H87"/>
    <mergeCell ref="E89:H89"/>
    <mergeCell ref="E121:H121"/>
    <mergeCell ref="E123:H12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  <pageSetUpPr fitToPage="1"/>
  </sheetPr>
  <dimension ref="B2:BM270"/>
  <sheetViews>
    <sheetView showGridLines="0" view="pageLayout" topLeftCell="A266" zoomScaleNormal="100" workbookViewId="0">
      <selection activeCell="I269" sqref="I134:I26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8.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9" bestFit="1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6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121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.75" hidden="1">
      <c r="B8" s="19"/>
      <c r="D8" s="25" t="s">
        <v>143</v>
      </c>
      <c r="L8" s="19"/>
    </row>
    <row r="9" spans="2:46" ht="16.5" hidden="1" customHeight="1">
      <c r="B9" s="19"/>
      <c r="E9" s="289" t="s">
        <v>914</v>
      </c>
      <c r="F9" s="243"/>
      <c r="G9" s="243"/>
      <c r="H9" s="243"/>
      <c r="L9" s="19"/>
    </row>
    <row r="10" spans="2:46" ht="12" hidden="1" customHeight="1">
      <c r="B10" s="19"/>
      <c r="D10" s="25" t="s">
        <v>1598</v>
      </c>
      <c r="L10" s="19"/>
    </row>
    <row r="11" spans="2:46" s="1" customFormat="1" ht="16.5" hidden="1" customHeight="1">
      <c r="B11" s="28"/>
      <c r="E11" s="259" t="s">
        <v>3029</v>
      </c>
      <c r="F11" s="288"/>
      <c r="G11" s="288"/>
      <c r="H11" s="288"/>
      <c r="L11" s="28"/>
    </row>
    <row r="12" spans="2:46" s="1" customFormat="1" ht="12" hidden="1" customHeight="1">
      <c r="B12" s="28"/>
      <c r="D12" s="25" t="s">
        <v>2130</v>
      </c>
      <c r="L12" s="28"/>
    </row>
    <row r="13" spans="2:46" s="1" customFormat="1" ht="16.5" hidden="1" customHeight="1">
      <c r="B13" s="28"/>
      <c r="E13" s="269" t="s">
        <v>3030</v>
      </c>
      <c r="F13" s="288"/>
      <c r="G13" s="288"/>
      <c r="H13" s="288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16</v>
      </c>
      <c r="F15" s="23" t="s">
        <v>1</v>
      </c>
      <c r="I15" s="25" t="s">
        <v>17</v>
      </c>
      <c r="J15" s="23" t="s">
        <v>1</v>
      </c>
      <c r="L15" s="28"/>
    </row>
    <row r="16" spans="2:46" s="1" customFormat="1" ht="12" hidden="1" customHeight="1">
      <c r="B16" s="28"/>
      <c r="D16" s="25" t="s">
        <v>18</v>
      </c>
      <c r="F16" s="23" t="s">
        <v>1757</v>
      </c>
      <c r="I16" s="25" t="s">
        <v>20</v>
      </c>
      <c r="J16" s="48" t="str">
        <f>'Rekapitulace stavby'!AN8</f>
        <v>10. 11. 2021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3031</v>
      </c>
      <c r="I19" s="25" t="s">
        <v>25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26</v>
      </c>
      <c r="I21" s="25" t="s">
        <v>23</v>
      </c>
      <c r="J21" s="23" t="s">
        <v>1</v>
      </c>
      <c r="L21" s="28"/>
    </row>
    <row r="22" spans="2:12" s="1" customFormat="1" ht="18" hidden="1" customHeight="1">
      <c r="B22" s="28"/>
      <c r="E22" s="23" t="s">
        <v>27</v>
      </c>
      <c r="I22" s="25" t="s">
        <v>25</v>
      </c>
      <c r="J22" s="23" t="s">
        <v>1</v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28</v>
      </c>
      <c r="I24" s="25" t="s">
        <v>23</v>
      </c>
      <c r="J24" s="23" t="s">
        <v>3032</v>
      </c>
      <c r="L24" s="28"/>
    </row>
    <row r="25" spans="2:12" s="1" customFormat="1" ht="18" hidden="1" customHeight="1">
      <c r="B25" s="28"/>
      <c r="E25" s="23" t="s">
        <v>3033</v>
      </c>
      <c r="I25" s="25" t="s">
        <v>25</v>
      </c>
      <c r="J25" s="23" t="s">
        <v>3034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32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 t="s">
        <v>3035</v>
      </c>
      <c r="I28" s="25" t="s">
        <v>25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33</v>
      </c>
      <c r="L30" s="28"/>
    </row>
    <row r="31" spans="2:12" s="7" customFormat="1" ht="16.5" hidden="1" customHeight="1">
      <c r="B31" s="90"/>
      <c r="E31" s="246" t="s">
        <v>1</v>
      </c>
      <c r="F31" s="246"/>
      <c r="G31" s="246"/>
      <c r="H31" s="246"/>
      <c r="L31" s="9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91" t="s">
        <v>35</v>
      </c>
      <c r="J34" s="62">
        <f>ROUND(J132,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5" hidden="1" customHeight="1">
      <c r="B37" s="28"/>
      <c r="D37" s="51" t="s">
        <v>39</v>
      </c>
      <c r="E37" s="25" t="s">
        <v>40</v>
      </c>
      <c r="F37" s="82">
        <f>ROUND((SUM(BE132:BE269)),  2)</f>
        <v>0</v>
      </c>
      <c r="I37" s="92">
        <v>0.21</v>
      </c>
      <c r="J37" s="82">
        <f>ROUND(((SUM(BE132:BE269))*I37),  2)</f>
        <v>0</v>
      </c>
      <c r="L37" s="28"/>
    </row>
    <row r="38" spans="2:12" s="1" customFormat="1" ht="14.45" hidden="1" customHeight="1">
      <c r="B38" s="28"/>
      <c r="E38" s="25" t="s">
        <v>41</v>
      </c>
      <c r="F38" s="82">
        <f>ROUND((SUM(BF132:BF269)),  2)</f>
        <v>0</v>
      </c>
      <c r="I38" s="92">
        <v>0.15</v>
      </c>
      <c r="J38" s="82">
        <f>ROUND(((SUM(BF132:BF269))*I38),  2)</f>
        <v>0</v>
      </c>
      <c r="L38" s="28"/>
    </row>
    <row r="39" spans="2:12" s="1" customFormat="1" ht="14.45" hidden="1" customHeight="1">
      <c r="B39" s="28"/>
      <c r="E39" s="25" t="s">
        <v>42</v>
      </c>
      <c r="F39" s="82">
        <f>ROUND((SUM(BG132:BG269)),  2)</f>
        <v>0</v>
      </c>
      <c r="I39" s="92">
        <v>0.21</v>
      </c>
      <c r="J39" s="82">
        <f>0</f>
        <v>0</v>
      </c>
      <c r="L39" s="28"/>
    </row>
    <row r="40" spans="2:12" s="1" customFormat="1" ht="14.45" hidden="1" customHeight="1">
      <c r="B40" s="28"/>
      <c r="E40" s="25" t="s">
        <v>43</v>
      </c>
      <c r="F40" s="82">
        <f>ROUND((SUM(BH132:BH269)),  2)</f>
        <v>0</v>
      </c>
      <c r="I40" s="92">
        <v>0.15</v>
      </c>
      <c r="J40" s="82">
        <f>0</f>
        <v>0</v>
      </c>
      <c r="L40" s="28"/>
    </row>
    <row r="41" spans="2:12" s="1" customFormat="1" ht="14.45" hidden="1" customHeight="1">
      <c r="B41" s="28"/>
      <c r="E41" s="25" t="s">
        <v>44</v>
      </c>
      <c r="F41" s="82">
        <f>ROUND((SUM(BI132:BI269)),  2)</f>
        <v>0</v>
      </c>
      <c r="I41" s="92">
        <v>0</v>
      </c>
      <c r="J41" s="82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93"/>
      <c r="D43" s="94" t="s">
        <v>45</v>
      </c>
      <c r="E43" s="53"/>
      <c r="F43" s="53"/>
      <c r="G43" s="95" t="s">
        <v>46</v>
      </c>
      <c r="H43" s="96" t="s">
        <v>47</v>
      </c>
      <c r="I43" s="53"/>
      <c r="J43" s="97">
        <f>SUM(J34:J41)</f>
        <v>0</v>
      </c>
      <c r="K43" s="9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ht="16.5" hidden="1" customHeight="1">
      <c r="B87" s="19"/>
      <c r="E87" s="289" t="s">
        <v>914</v>
      </c>
      <c r="F87" s="243"/>
      <c r="G87" s="243"/>
      <c r="H87" s="243"/>
      <c r="L87" s="19"/>
    </row>
    <row r="88" spans="2:12" ht="12" hidden="1" customHeight="1">
      <c r="B88" s="19"/>
      <c r="C88" s="25" t="s">
        <v>1598</v>
      </c>
      <c r="L88" s="19"/>
    </row>
    <row r="89" spans="2:12" s="1" customFormat="1" ht="16.5" hidden="1" customHeight="1">
      <c r="B89" s="28"/>
      <c r="E89" s="259" t="s">
        <v>3029</v>
      </c>
      <c r="F89" s="288"/>
      <c r="G89" s="288"/>
      <c r="H89" s="288"/>
      <c r="L89" s="28"/>
    </row>
    <row r="90" spans="2:12" s="1" customFormat="1" ht="12" hidden="1" customHeight="1">
      <c r="B90" s="28"/>
      <c r="C90" s="25" t="s">
        <v>2130</v>
      </c>
      <c r="L90" s="28"/>
    </row>
    <row r="91" spans="2:12" s="1" customFormat="1" ht="16.5" hidden="1" customHeight="1">
      <c r="B91" s="28"/>
      <c r="E91" s="269" t="str">
        <f>E13</f>
        <v>04.61 - Zařízení pro vytápění staveb</v>
      </c>
      <c r="F91" s="288"/>
      <c r="G91" s="288"/>
      <c r="H91" s="288"/>
      <c r="L91" s="28"/>
    </row>
    <row r="92" spans="2:12" s="1" customFormat="1" ht="6.95" hidden="1" customHeight="1">
      <c r="B92" s="28"/>
      <c r="L92" s="28"/>
    </row>
    <row r="93" spans="2:12" s="1" customFormat="1" ht="12" hidden="1" customHeight="1">
      <c r="B93" s="28"/>
      <c r="C93" s="25" t="s">
        <v>18</v>
      </c>
      <c r="F93" s="23" t="str">
        <f>F16</f>
        <v>Jaroměř</v>
      </c>
      <c r="I93" s="25" t="s">
        <v>20</v>
      </c>
      <c r="J93" s="48" t="str">
        <f>IF(J16="","",J16)</f>
        <v>10. 11. 2021</v>
      </c>
      <c r="L93" s="28"/>
    </row>
    <row r="94" spans="2:12" s="1" customFormat="1" ht="6.95" hidden="1" customHeight="1">
      <c r="B94" s="28"/>
      <c r="L94" s="28"/>
    </row>
    <row r="95" spans="2:12" s="1" customFormat="1" ht="25.7" hidden="1" customHeight="1">
      <c r="B95" s="28"/>
      <c r="C95" s="25" t="s">
        <v>22</v>
      </c>
      <c r="F95" s="23" t="str">
        <f>E19</f>
        <v>Královéhradecký kraj, Pivovarenské náměstí 1245,HK</v>
      </c>
      <c r="I95" s="25" t="s">
        <v>28</v>
      </c>
      <c r="J95" s="26" t="str">
        <f>E25</f>
        <v>Jiří Vik Tepelná technika</v>
      </c>
      <c r="L95" s="28"/>
    </row>
    <row r="96" spans="2:12" s="1" customFormat="1" ht="15.2" hidden="1" customHeight="1">
      <c r="B96" s="28"/>
      <c r="C96" s="25" t="s">
        <v>26</v>
      </c>
      <c r="F96" s="23" t="str">
        <f>IF(E22="","",E22)</f>
        <v xml:space="preserve"> </v>
      </c>
      <c r="I96" s="25" t="s">
        <v>32</v>
      </c>
      <c r="J96" s="26" t="str">
        <f>E28</f>
        <v>JVIK</v>
      </c>
      <c r="L96" s="28"/>
    </row>
    <row r="97" spans="2:47" s="1" customFormat="1" ht="10.35" hidden="1" customHeight="1">
      <c r="B97" s="28"/>
      <c r="L97" s="28"/>
    </row>
    <row r="98" spans="2:47" s="1" customFormat="1" ht="29.25" hidden="1" customHeight="1">
      <c r="B98" s="28"/>
      <c r="C98" s="101" t="s">
        <v>146</v>
      </c>
      <c r="D98" s="93"/>
      <c r="E98" s="93"/>
      <c r="F98" s="93"/>
      <c r="G98" s="93"/>
      <c r="H98" s="93"/>
      <c r="I98" s="93"/>
      <c r="J98" s="102" t="s">
        <v>147</v>
      </c>
      <c r="K98" s="93"/>
      <c r="L98" s="28"/>
    </row>
    <row r="99" spans="2:47" s="1" customFormat="1" ht="10.35" hidden="1" customHeight="1">
      <c r="B99" s="28"/>
      <c r="L99" s="28"/>
    </row>
    <row r="100" spans="2:47" s="1" customFormat="1" ht="22.9" hidden="1" customHeight="1">
      <c r="B100" s="28"/>
      <c r="C100" s="103" t="s">
        <v>148</v>
      </c>
      <c r="J100" s="62">
        <f>J132</f>
        <v>0</v>
      </c>
      <c r="L100" s="28"/>
      <c r="AU100" s="16" t="s">
        <v>149</v>
      </c>
    </row>
    <row r="101" spans="2:47" s="8" customFormat="1" ht="24.95" hidden="1" customHeight="1">
      <c r="B101" s="104"/>
      <c r="D101" s="105" t="s">
        <v>158</v>
      </c>
      <c r="E101" s="106"/>
      <c r="F101" s="106"/>
      <c r="G101" s="106"/>
      <c r="H101" s="106"/>
      <c r="I101" s="106"/>
      <c r="J101" s="107">
        <f>J133</f>
        <v>0</v>
      </c>
      <c r="L101" s="104"/>
    </row>
    <row r="102" spans="2:47" s="9" customFormat="1" ht="19.899999999999999" hidden="1" customHeight="1">
      <c r="B102" s="108"/>
      <c r="D102" s="109" t="s">
        <v>917</v>
      </c>
      <c r="E102" s="110"/>
      <c r="F102" s="110"/>
      <c r="G102" s="110"/>
      <c r="H102" s="110"/>
      <c r="I102" s="110"/>
      <c r="J102" s="111">
        <f>J134</f>
        <v>0</v>
      </c>
      <c r="L102" s="108"/>
    </row>
    <row r="103" spans="2:47" s="9" customFormat="1" ht="19.899999999999999" hidden="1" customHeight="1">
      <c r="B103" s="108"/>
      <c r="D103" s="109" t="s">
        <v>3036</v>
      </c>
      <c r="E103" s="110"/>
      <c r="F103" s="110"/>
      <c r="G103" s="110"/>
      <c r="H103" s="110"/>
      <c r="I103" s="110"/>
      <c r="J103" s="111">
        <f>J144</f>
        <v>0</v>
      </c>
      <c r="L103" s="108"/>
    </row>
    <row r="104" spans="2:47" s="9" customFormat="1" ht="19.899999999999999" hidden="1" customHeight="1">
      <c r="B104" s="108"/>
      <c r="D104" s="109" t="s">
        <v>3037</v>
      </c>
      <c r="E104" s="110"/>
      <c r="F104" s="110"/>
      <c r="G104" s="110"/>
      <c r="H104" s="110"/>
      <c r="I104" s="110"/>
      <c r="J104" s="111">
        <f>J172</f>
        <v>0</v>
      </c>
      <c r="L104" s="108"/>
    </row>
    <row r="105" spans="2:47" s="9" customFormat="1" ht="19.899999999999999" hidden="1" customHeight="1">
      <c r="B105" s="108"/>
      <c r="D105" s="109" t="s">
        <v>3038</v>
      </c>
      <c r="E105" s="110"/>
      <c r="F105" s="110"/>
      <c r="G105" s="110"/>
      <c r="H105" s="110"/>
      <c r="I105" s="110"/>
      <c r="J105" s="111">
        <f>J188</f>
        <v>0</v>
      </c>
      <c r="L105" s="108"/>
    </row>
    <row r="106" spans="2:47" s="9" customFormat="1" ht="19.899999999999999" hidden="1" customHeight="1">
      <c r="B106" s="108"/>
      <c r="D106" s="109" t="s">
        <v>3039</v>
      </c>
      <c r="E106" s="110"/>
      <c r="F106" s="110"/>
      <c r="G106" s="110"/>
      <c r="H106" s="110"/>
      <c r="I106" s="110"/>
      <c r="J106" s="111">
        <f>J214</f>
        <v>0</v>
      </c>
      <c r="L106" s="108"/>
    </row>
    <row r="107" spans="2:47" s="9" customFormat="1" ht="19.899999999999999" hidden="1" customHeight="1">
      <c r="B107" s="108"/>
      <c r="D107" s="109" t="s">
        <v>3040</v>
      </c>
      <c r="E107" s="110"/>
      <c r="F107" s="110"/>
      <c r="G107" s="110"/>
      <c r="H107" s="110"/>
      <c r="I107" s="110"/>
      <c r="J107" s="111">
        <f>J245</f>
        <v>0</v>
      </c>
      <c r="L107" s="108"/>
    </row>
    <row r="108" spans="2:47" s="8" customFormat="1" ht="24.95" hidden="1" customHeight="1">
      <c r="B108" s="104"/>
      <c r="D108" s="105" t="s">
        <v>169</v>
      </c>
      <c r="E108" s="106"/>
      <c r="F108" s="106"/>
      <c r="G108" s="106"/>
      <c r="H108" s="106"/>
      <c r="I108" s="106"/>
      <c r="J108" s="107">
        <f>J266</f>
        <v>0</v>
      </c>
      <c r="L108" s="104"/>
    </row>
    <row r="109" spans="2:47" s="1" customFormat="1" ht="21.75" hidden="1" customHeight="1">
      <c r="B109" s="28"/>
      <c r="L109" s="28"/>
    </row>
    <row r="110" spans="2:47" s="1" customFormat="1" ht="6.95" hidden="1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8"/>
    </row>
    <row r="111" spans="2:47" hidden="1"/>
    <row r="112" spans="2:47" hidden="1"/>
    <row r="113" spans="2:12" hidden="1"/>
    <row r="114" spans="2:12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8"/>
    </row>
    <row r="115" spans="2:12" s="1" customFormat="1" ht="24.95" customHeight="1">
      <c r="B115" s="28"/>
      <c r="C115" s="20" t="s">
        <v>170</v>
      </c>
      <c r="L115" s="28"/>
    </row>
    <row r="116" spans="2:12" s="1" customFormat="1" ht="6.95" customHeight="1">
      <c r="B116" s="28"/>
      <c r="L116" s="28"/>
    </row>
    <row r="117" spans="2:12" s="1" customFormat="1" ht="12" customHeight="1">
      <c r="B117" s="28"/>
      <c r="C117" s="25" t="s">
        <v>14</v>
      </c>
      <c r="L117" s="28"/>
    </row>
    <row r="118" spans="2:12" s="1" customFormat="1" ht="26.25" customHeight="1">
      <c r="B118" s="28"/>
      <c r="E118" s="289" t="str">
        <f>E7</f>
        <v>Rekonstrukce dílen Střední školy řemeslné Jaroměř - TRUHLÁŘSKÉ DÍLNY</v>
      </c>
      <c r="F118" s="290"/>
      <c r="G118" s="290"/>
      <c r="H118" s="290"/>
      <c r="L118" s="28"/>
    </row>
    <row r="119" spans="2:12" ht="12" customHeight="1">
      <c r="B119" s="19"/>
      <c r="C119" s="25" t="s">
        <v>143</v>
      </c>
      <c r="L119" s="19"/>
    </row>
    <row r="120" spans="2:12" ht="16.5" customHeight="1">
      <c r="B120" s="19"/>
      <c r="E120" s="289" t="s">
        <v>914</v>
      </c>
      <c r="F120" s="243"/>
      <c r="G120" s="243"/>
      <c r="H120" s="243"/>
      <c r="L120" s="19"/>
    </row>
    <row r="121" spans="2:12" ht="12" customHeight="1">
      <c r="B121" s="19"/>
      <c r="C121" s="25" t="s">
        <v>1598</v>
      </c>
      <c r="L121" s="19"/>
    </row>
    <row r="122" spans="2:12" s="1" customFormat="1" ht="16.5" customHeight="1">
      <c r="B122" s="28"/>
      <c r="E122" s="259" t="s">
        <v>3029</v>
      </c>
      <c r="F122" s="288"/>
      <c r="G122" s="288"/>
      <c r="H122" s="288"/>
      <c r="L122" s="28"/>
    </row>
    <row r="123" spans="2:12" s="1" customFormat="1" ht="12" customHeight="1">
      <c r="B123" s="28"/>
      <c r="C123" s="25" t="s">
        <v>2130</v>
      </c>
      <c r="L123" s="28"/>
    </row>
    <row r="124" spans="2:12" s="1" customFormat="1" ht="16.5" customHeight="1">
      <c r="B124" s="28"/>
      <c r="E124" s="269" t="str">
        <f>E13</f>
        <v>04.61 - Zařízení pro vytápění staveb</v>
      </c>
      <c r="F124" s="288"/>
      <c r="G124" s="288"/>
      <c r="H124" s="288"/>
      <c r="L124" s="28"/>
    </row>
    <row r="125" spans="2:12" s="1" customFormat="1" ht="6.95" customHeight="1">
      <c r="B125" s="28"/>
      <c r="L125" s="28"/>
    </row>
    <row r="126" spans="2:12" s="1" customFormat="1" ht="12" customHeight="1">
      <c r="B126" s="28"/>
      <c r="C126" s="25" t="s">
        <v>18</v>
      </c>
      <c r="F126" s="23" t="str">
        <f>F16</f>
        <v>Jaroměř</v>
      </c>
      <c r="I126" s="25" t="s">
        <v>20</v>
      </c>
      <c r="J126" s="48" t="str">
        <f>IF(J16="","",J16)</f>
        <v>10. 11. 2021</v>
      </c>
      <c r="L126" s="28"/>
    </row>
    <row r="127" spans="2:12" s="1" customFormat="1" ht="6.95" customHeight="1">
      <c r="B127" s="28"/>
      <c r="L127" s="28"/>
    </row>
    <row r="128" spans="2:12" s="1" customFormat="1" ht="25.7" customHeight="1">
      <c r="B128" s="28"/>
      <c r="C128" s="25" t="s">
        <v>22</v>
      </c>
      <c r="F128" s="23" t="str">
        <f>E19</f>
        <v>Královéhradecký kraj, Pivovarenské náměstí 1245,HK</v>
      </c>
      <c r="I128" s="25" t="s">
        <v>28</v>
      </c>
      <c r="J128" s="26" t="str">
        <f>E25</f>
        <v>Jiří Vik Tepelná technika</v>
      </c>
      <c r="L128" s="28"/>
    </row>
    <row r="129" spans="2:65" s="1" customFormat="1" ht="15.2" customHeight="1">
      <c r="B129" s="28"/>
      <c r="C129" s="25" t="s">
        <v>26</v>
      </c>
      <c r="F129" s="23" t="str">
        <f>IF(E22="","",E22)</f>
        <v xml:space="preserve"> </v>
      </c>
      <c r="I129" s="25" t="s">
        <v>32</v>
      </c>
      <c r="J129" s="26" t="str">
        <f>E28</f>
        <v>JVIK</v>
      </c>
      <c r="L129" s="28"/>
    </row>
    <row r="130" spans="2:65" s="1" customFormat="1" ht="10.35" customHeight="1">
      <c r="B130" s="28"/>
      <c r="L130" s="28"/>
    </row>
    <row r="131" spans="2:65" s="10" customFormat="1" ht="36.75" customHeight="1">
      <c r="B131" s="112"/>
      <c r="C131" s="113" t="s">
        <v>171</v>
      </c>
      <c r="D131" s="114" t="s">
        <v>60</v>
      </c>
      <c r="E131" s="114" t="s">
        <v>56</v>
      </c>
      <c r="F131" s="114" t="s">
        <v>57</v>
      </c>
      <c r="G131" s="114" t="s">
        <v>172</v>
      </c>
      <c r="H131" s="114" t="s">
        <v>173</v>
      </c>
      <c r="I131" s="114" t="s">
        <v>174</v>
      </c>
      <c r="J131" s="114" t="s">
        <v>147</v>
      </c>
      <c r="K131" s="115" t="s">
        <v>175</v>
      </c>
      <c r="L131" s="114" t="s">
        <v>4033</v>
      </c>
      <c r="M131" s="55" t="s">
        <v>1</v>
      </c>
      <c r="N131" s="56" t="s">
        <v>39</v>
      </c>
      <c r="O131" s="56" t="s">
        <v>176</v>
      </c>
      <c r="P131" s="56" t="s">
        <v>177</v>
      </c>
      <c r="Q131" s="56" t="s">
        <v>178</v>
      </c>
      <c r="R131" s="56" t="s">
        <v>179</v>
      </c>
      <c r="S131" s="56" t="s">
        <v>180</v>
      </c>
      <c r="T131" s="57" t="s">
        <v>181</v>
      </c>
      <c r="V131" s="216" t="s">
        <v>4036</v>
      </c>
    </row>
    <row r="132" spans="2:65" s="1" customFormat="1" ht="22.9" customHeight="1">
      <c r="B132" s="28"/>
      <c r="C132" s="60" t="s">
        <v>182</v>
      </c>
      <c r="J132" s="116">
        <f>BK132</f>
        <v>0</v>
      </c>
      <c r="L132" s="28"/>
      <c r="M132" s="58"/>
      <c r="N132" s="49"/>
      <c r="O132" s="49"/>
      <c r="P132" s="117">
        <f>P133+P266</f>
        <v>905.13585499999999</v>
      </c>
      <c r="Q132" s="49"/>
      <c r="R132" s="117">
        <f>R133+R266</f>
        <v>6.1278159999999993</v>
      </c>
      <c r="S132" s="49"/>
      <c r="T132" s="118">
        <f>T133+T266</f>
        <v>0</v>
      </c>
      <c r="AT132" s="16" t="s">
        <v>74</v>
      </c>
      <c r="AU132" s="16" t="s">
        <v>149</v>
      </c>
      <c r="BK132" s="119">
        <f>BK133+BK266</f>
        <v>0</v>
      </c>
    </row>
    <row r="133" spans="2:65" s="11" customFormat="1" ht="25.9" customHeight="1">
      <c r="B133" s="120"/>
      <c r="D133" s="121" t="s">
        <v>74</v>
      </c>
      <c r="E133" s="122" t="s">
        <v>456</v>
      </c>
      <c r="F133" s="122" t="s">
        <v>457</v>
      </c>
      <c r="J133" s="123">
        <f>BK133</f>
        <v>0</v>
      </c>
      <c r="L133" s="120"/>
      <c r="M133" s="124"/>
      <c r="P133" s="125">
        <f>P134+P144+P172+P188+P214+P245</f>
        <v>775.13585499999999</v>
      </c>
      <c r="R133" s="125">
        <f>R134+R144+R172+R188+R214+R245</f>
        <v>6.1278159999999993</v>
      </c>
      <c r="T133" s="126">
        <f>T134+T144+T172+T188+T214+T245</f>
        <v>0</v>
      </c>
      <c r="AR133" s="121" t="s">
        <v>85</v>
      </c>
      <c r="AT133" s="127" t="s">
        <v>74</v>
      </c>
      <c r="AU133" s="127" t="s">
        <v>75</v>
      </c>
      <c r="AY133" s="121" t="s">
        <v>185</v>
      </c>
      <c r="BK133" s="128">
        <f>BK134+BK144+BK172+BK188+BK214+BK245</f>
        <v>0</v>
      </c>
    </row>
    <row r="134" spans="2:65" s="11" customFormat="1" ht="22.9" customHeight="1">
      <c r="B134" s="120"/>
      <c r="D134" s="121" t="s">
        <v>74</v>
      </c>
      <c r="E134" s="129" t="s">
        <v>1250</v>
      </c>
      <c r="F134" s="129" t="s">
        <v>1251</v>
      </c>
      <c r="J134" s="130">
        <f>BK134</f>
        <v>0</v>
      </c>
      <c r="L134" s="120"/>
      <c r="M134" s="124"/>
      <c r="P134" s="125">
        <f>SUM(P135:P143)</f>
        <v>23.545248999999998</v>
      </c>
      <c r="R134" s="125">
        <f>SUM(R135:R143)</f>
        <v>0.22076999999999999</v>
      </c>
      <c r="T134" s="126">
        <f>SUM(T135:T143)</f>
        <v>0</v>
      </c>
      <c r="AR134" s="121" t="s">
        <v>85</v>
      </c>
      <c r="AT134" s="127" t="s">
        <v>74</v>
      </c>
      <c r="AU134" s="127" t="s">
        <v>83</v>
      </c>
      <c r="AY134" s="121" t="s">
        <v>185</v>
      </c>
      <c r="BK134" s="128">
        <f>SUM(BK135:BK143)</f>
        <v>0</v>
      </c>
    </row>
    <row r="135" spans="2:65" s="1" customFormat="1" ht="24.2" customHeight="1">
      <c r="B135" s="131"/>
      <c r="C135" s="157" t="s">
        <v>83</v>
      </c>
      <c r="D135" s="157" t="s">
        <v>280</v>
      </c>
      <c r="E135" s="158" t="s">
        <v>3041</v>
      </c>
      <c r="F135" s="159" t="s">
        <v>3042</v>
      </c>
      <c r="G135" s="160" t="s">
        <v>276</v>
      </c>
      <c r="H135" s="161">
        <v>104</v>
      </c>
      <c r="I135" s="162"/>
      <c r="J135" s="162">
        <f>ROUND(I135*H135,2)</f>
        <v>0</v>
      </c>
      <c r="K135" s="159" t="s">
        <v>1</v>
      </c>
      <c r="L135" s="185" t="s">
        <v>4032</v>
      </c>
      <c r="M135" s="163" t="s">
        <v>1</v>
      </c>
      <c r="N135" s="164" t="s">
        <v>40</v>
      </c>
      <c r="O135" s="140">
        <v>0</v>
      </c>
      <c r="P135" s="140">
        <f>O135*H135</f>
        <v>0</v>
      </c>
      <c r="Q135" s="140">
        <v>7.2000000000000005E-4</v>
      </c>
      <c r="R135" s="140">
        <f>Q135*H135</f>
        <v>7.4880000000000002E-2</v>
      </c>
      <c r="S135" s="140">
        <v>0</v>
      </c>
      <c r="T135" s="141">
        <f>S135*H135</f>
        <v>0</v>
      </c>
      <c r="V135" s="215" t="s">
        <v>4035</v>
      </c>
      <c r="AR135" s="142" t="s">
        <v>357</v>
      </c>
      <c r="AT135" s="142" t="s">
        <v>280</v>
      </c>
      <c r="AU135" s="142" t="s">
        <v>85</v>
      </c>
      <c r="AY135" s="16" t="s">
        <v>185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83</v>
      </c>
      <c r="BK135" s="143">
        <f>ROUND(I135*H135,2)</f>
        <v>0</v>
      </c>
      <c r="BL135" s="16" t="s">
        <v>268</v>
      </c>
      <c r="BM135" s="142" t="s">
        <v>3043</v>
      </c>
    </row>
    <row r="136" spans="2:65" s="1" customFormat="1" ht="24.2" customHeight="1">
      <c r="B136" s="131"/>
      <c r="C136" s="157" t="s">
        <v>85</v>
      </c>
      <c r="D136" s="157" t="s">
        <v>280</v>
      </c>
      <c r="E136" s="158" t="s">
        <v>3044</v>
      </c>
      <c r="F136" s="159" t="s">
        <v>3045</v>
      </c>
      <c r="G136" s="160" t="s">
        <v>276</v>
      </c>
      <c r="H136" s="161">
        <v>25</v>
      </c>
      <c r="I136" s="162"/>
      <c r="J136" s="162">
        <f>ROUND(I136*H136,2)</f>
        <v>0</v>
      </c>
      <c r="K136" s="159" t="s">
        <v>1</v>
      </c>
      <c r="L136" s="185" t="s">
        <v>4032</v>
      </c>
      <c r="M136" s="163" t="s">
        <v>1</v>
      </c>
      <c r="N136" s="164" t="s">
        <v>40</v>
      </c>
      <c r="O136" s="140">
        <v>0</v>
      </c>
      <c r="P136" s="140">
        <f>O136*H136</f>
        <v>0</v>
      </c>
      <c r="Q136" s="140">
        <v>1.1800000000000001E-3</v>
      </c>
      <c r="R136" s="140">
        <f>Q136*H136</f>
        <v>2.9500000000000002E-2</v>
      </c>
      <c r="S136" s="140">
        <v>0</v>
      </c>
      <c r="T136" s="141">
        <f>S136*H136</f>
        <v>0</v>
      </c>
      <c r="V136" s="215" t="s">
        <v>4035</v>
      </c>
      <c r="AR136" s="142" t="s">
        <v>357</v>
      </c>
      <c r="AT136" s="142" t="s">
        <v>280</v>
      </c>
      <c r="AU136" s="142" t="s">
        <v>85</v>
      </c>
      <c r="AY136" s="16" t="s">
        <v>185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83</v>
      </c>
      <c r="BK136" s="143">
        <f>ROUND(I136*H136,2)</f>
        <v>0</v>
      </c>
      <c r="BL136" s="16" t="s">
        <v>268</v>
      </c>
      <c r="BM136" s="142" t="s">
        <v>3046</v>
      </c>
    </row>
    <row r="137" spans="2:65" s="1" customFormat="1" ht="21.75" customHeight="1">
      <c r="B137" s="131"/>
      <c r="C137" s="157" t="s">
        <v>100</v>
      </c>
      <c r="D137" s="157" t="s">
        <v>280</v>
      </c>
      <c r="E137" s="158" t="s">
        <v>3047</v>
      </c>
      <c r="F137" s="159" t="s">
        <v>3048</v>
      </c>
      <c r="G137" s="160" t="s">
        <v>245</v>
      </c>
      <c r="H137" s="161">
        <v>3</v>
      </c>
      <c r="I137" s="162"/>
      <c r="J137" s="162">
        <f>ROUND(I137*H137,2)</f>
        <v>0</v>
      </c>
      <c r="K137" s="159" t="s">
        <v>1</v>
      </c>
      <c r="L137" s="185" t="s">
        <v>4032</v>
      </c>
      <c r="M137" s="163" t="s">
        <v>1</v>
      </c>
      <c r="N137" s="164" t="s">
        <v>40</v>
      </c>
      <c r="O137" s="140">
        <v>0</v>
      </c>
      <c r="P137" s="140">
        <f>O137*H137</f>
        <v>0</v>
      </c>
      <c r="Q137" s="140">
        <v>4.7000000000000002E-3</v>
      </c>
      <c r="R137" s="140">
        <f>Q137*H137</f>
        <v>1.4100000000000001E-2</v>
      </c>
      <c r="S137" s="140">
        <v>0</v>
      </c>
      <c r="T137" s="141">
        <f>S137*H137</f>
        <v>0</v>
      </c>
      <c r="V137" s="215" t="s">
        <v>4035</v>
      </c>
      <c r="AR137" s="142" t="s">
        <v>357</v>
      </c>
      <c r="AT137" s="142" t="s">
        <v>280</v>
      </c>
      <c r="AU137" s="142" t="s">
        <v>85</v>
      </c>
      <c r="AY137" s="16" t="s">
        <v>185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83</v>
      </c>
      <c r="BK137" s="143">
        <f>ROUND(I137*H137,2)</f>
        <v>0</v>
      </c>
      <c r="BL137" s="16" t="s">
        <v>268</v>
      </c>
      <c r="BM137" s="142" t="s">
        <v>3049</v>
      </c>
    </row>
    <row r="138" spans="2:65" s="1" customFormat="1" ht="24.2" customHeight="1">
      <c r="B138" s="131"/>
      <c r="C138" s="132" t="s">
        <v>191</v>
      </c>
      <c r="D138" s="132" t="s">
        <v>187</v>
      </c>
      <c r="E138" s="133" t="s">
        <v>3050</v>
      </c>
      <c r="F138" s="134" t="s">
        <v>3051</v>
      </c>
      <c r="G138" s="135" t="s">
        <v>259</v>
      </c>
      <c r="H138" s="136">
        <v>10</v>
      </c>
      <c r="I138" s="137"/>
      <c r="J138" s="137">
        <f>ROUND(I138*H138,2)</f>
        <v>0</v>
      </c>
      <c r="K138" s="134" t="s">
        <v>1</v>
      </c>
      <c r="L138" s="185" t="s">
        <v>4032</v>
      </c>
      <c r="M138" s="138" t="s">
        <v>1</v>
      </c>
      <c r="N138" s="139" t="s">
        <v>40</v>
      </c>
      <c r="O138" s="140">
        <v>0.47699999999999998</v>
      </c>
      <c r="P138" s="140">
        <f>O138*H138</f>
        <v>4.7699999999999996</v>
      </c>
      <c r="Q138" s="140">
        <v>1.14E-3</v>
      </c>
      <c r="R138" s="140">
        <f>Q138*H138</f>
        <v>1.14E-2</v>
      </c>
      <c r="S138" s="140">
        <v>0</v>
      </c>
      <c r="T138" s="141">
        <f>S138*H138</f>
        <v>0</v>
      </c>
      <c r="V138" s="215" t="s">
        <v>4035</v>
      </c>
      <c r="AR138" s="142" t="s">
        <v>268</v>
      </c>
      <c r="AT138" s="142" t="s">
        <v>187</v>
      </c>
      <c r="AU138" s="142" t="s">
        <v>85</v>
      </c>
      <c r="AY138" s="16" t="s">
        <v>185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83</v>
      </c>
      <c r="BK138" s="143">
        <f>ROUND(I138*H138,2)</f>
        <v>0</v>
      </c>
      <c r="BL138" s="16" t="s">
        <v>268</v>
      </c>
      <c r="BM138" s="142" t="s">
        <v>3052</v>
      </c>
    </row>
    <row r="139" spans="2:65" s="1" customFormat="1" ht="16.5" customHeight="1">
      <c r="B139" s="131"/>
      <c r="C139" s="157" t="s">
        <v>207</v>
      </c>
      <c r="D139" s="157" t="s">
        <v>280</v>
      </c>
      <c r="E139" s="158" t="s">
        <v>3053</v>
      </c>
      <c r="F139" s="159" t="s">
        <v>3054</v>
      </c>
      <c r="G139" s="160" t="s">
        <v>259</v>
      </c>
      <c r="H139" s="161">
        <v>9.5</v>
      </c>
      <c r="I139" s="162"/>
      <c r="J139" s="162">
        <f>ROUND(I139*H139,2)</f>
        <v>0</v>
      </c>
      <c r="K139" s="159" t="s">
        <v>1</v>
      </c>
      <c r="L139" s="185" t="s">
        <v>4032</v>
      </c>
      <c r="M139" s="163" t="s">
        <v>1</v>
      </c>
      <c r="N139" s="164" t="s">
        <v>40</v>
      </c>
      <c r="O139" s="140">
        <v>0</v>
      </c>
      <c r="P139" s="140">
        <f>O139*H139</f>
        <v>0</v>
      </c>
      <c r="Q139" s="140">
        <v>4.0000000000000001E-3</v>
      </c>
      <c r="R139" s="140">
        <f>Q139*H139</f>
        <v>3.7999999999999999E-2</v>
      </c>
      <c r="S139" s="140">
        <v>0</v>
      </c>
      <c r="T139" s="141">
        <f>S139*H139</f>
        <v>0</v>
      </c>
      <c r="V139" s="215" t="s">
        <v>4035</v>
      </c>
      <c r="AR139" s="142" t="s">
        <v>357</v>
      </c>
      <c r="AT139" s="142" t="s">
        <v>280</v>
      </c>
      <c r="AU139" s="142" t="s">
        <v>85</v>
      </c>
      <c r="AY139" s="16" t="s">
        <v>185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83</v>
      </c>
      <c r="BK139" s="143">
        <f>ROUND(I139*H139,2)</f>
        <v>0</v>
      </c>
      <c r="BL139" s="16" t="s">
        <v>268</v>
      </c>
      <c r="BM139" s="142" t="s">
        <v>3055</v>
      </c>
    </row>
    <row r="140" spans="2:65" s="12" customFormat="1">
      <c r="B140" s="144"/>
      <c r="D140" s="145" t="s">
        <v>193</v>
      </c>
      <c r="E140" s="146" t="s">
        <v>1</v>
      </c>
      <c r="F140" s="147" t="s">
        <v>3056</v>
      </c>
      <c r="H140" s="148">
        <v>9.5</v>
      </c>
      <c r="L140" s="144"/>
      <c r="M140" s="149"/>
      <c r="T140" s="150"/>
      <c r="AT140" s="146" t="s">
        <v>193</v>
      </c>
      <c r="AU140" s="146" t="s">
        <v>85</v>
      </c>
      <c r="AV140" s="12" t="s">
        <v>85</v>
      </c>
      <c r="AW140" s="12" t="s">
        <v>31</v>
      </c>
      <c r="AX140" s="12" t="s">
        <v>83</v>
      </c>
      <c r="AY140" s="146" t="s">
        <v>185</v>
      </c>
    </row>
    <row r="141" spans="2:65" s="1" customFormat="1" ht="33" customHeight="1">
      <c r="B141" s="131"/>
      <c r="C141" s="132" t="s">
        <v>211</v>
      </c>
      <c r="D141" s="132" t="s">
        <v>187</v>
      </c>
      <c r="E141" s="133" t="s">
        <v>3057</v>
      </c>
      <c r="F141" s="134" t="s">
        <v>3058</v>
      </c>
      <c r="G141" s="135" t="s">
        <v>276</v>
      </c>
      <c r="H141" s="136">
        <v>129</v>
      </c>
      <c r="I141" s="137"/>
      <c r="J141" s="137">
        <f>ROUND(I141*H141,2)</f>
        <v>0</v>
      </c>
      <c r="K141" s="134" t="s">
        <v>1</v>
      </c>
      <c r="L141" s="185" t="s">
        <v>4032</v>
      </c>
      <c r="M141" s="138" t="s">
        <v>1</v>
      </c>
      <c r="N141" s="139" t="s">
        <v>40</v>
      </c>
      <c r="O141" s="140">
        <v>0.14199999999999999</v>
      </c>
      <c r="P141" s="140">
        <f>O141*H141</f>
        <v>18.317999999999998</v>
      </c>
      <c r="Q141" s="140">
        <v>4.0999999999999999E-4</v>
      </c>
      <c r="R141" s="140">
        <f>Q141*H141</f>
        <v>5.289E-2</v>
      </c>
      <c r="S141" s="140">
        <v>0</v>
      </c>
      <c r="T141" s="141">
        <f>S141*H141</f>
        <v>0</v>
      </c>
      <c r="V141" s="215" t="s">
        <v>4035</v>
      </c>
      <c r="AR141" s="142" t="s">
        <v>268</v>
      </c>
      <c r="AT141" s="142" t="s">
        <v>187</v>
      </c>
      <c r="AU141" s="142" t="s">
        <v>85</v>
      </c>
      <c r="AY141" s="16" t="s">
        <v>185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83</v>
      </c>
      <c r="BK141" s="143">
        <f>ROUND(I141*H141,2)</f>
        <v>0</v>
      </c>
      <c r="BL141" s="16" t="s">
        <v>268</v>
      </c>
      <c r="BM141" s="142" t="s">
        <v>3059</v>
      </c>
    </row>
    <row r="142" spans="2:65" s="1" customFormat="1" ht="24.2" customHeight="1">
      <c r="B142" s="131"/>
      <c r="C142" s="132" t="s">
        <v>219</v>
      </c>
      <c r="D142" s="132" t="s">
        <v>187</v>
      </c>
      <c r="E142" s="133" t="s">
        <v>1260</v>
      </c>
      <c r="F142" s="134" t="s">
        <v>1261</v>
      </c>
      <c r="G142" s="135" t="s">
        <v>204</v>
      </c>
      <c r="H142" s="136">
        <v>0.221</v>
      </c>
      <c r="I142" s="137"/>
      <c r="J142" s="137">
        <f>ROUND(I142*H142,2)</f>
        <v>0</v>
      </c>
      <c r="K142" s="134" t="s">
        <v>1</v>
      </c>
      <c r="L142" s="185" t="s">
        <v>4032</v>
      </c>
      <c r="M142" s="138" t="s">
        <v>1</v>
      </c>
      <c r="N142" s="139" t="s">
        <v>40</v>
      </c>
      <c r="O142" s="140">
        <v>1.74</v>
      </c>
      <c r="P142" s="140">
        <f>O142*H142</f>
        <v>0.38453999999999999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V142" s="215" t="s">
        <v>4035</v>
      </c>
      <c r="AR142" s="142" t="s">
        <v>268</v>
      </c>
      <c r="AT142" s="142" t="s">
        <v>187</v>
      </c>
      <c r="AU142" s="142" t="s">
        <v>85</v>
      </c>
      <c r="AY142" s="16" t="s">
        <v>185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83</v>
      </c>
      <c r="BK142" s="143">
        <f>ROUND(I142*H142,2)</f>
        <v>0</v>
      </c>
      <c r="BL142" s="16" t="s">
        <v>268</v>
      </c>
      <c r="BM142" s="142" t="s">
        <v>3060</v>
      </c>
    </row>
    <row r="143" spans="2:65" s="1" customFormat="1" ht="24.2" customHeight="1">
      <c r="B143" s="131"/>
      <c r="C143" s="132" t="s">
        <v>224</v>
      </c>
      <c r="D143" s="132" t="s">
        <v>187</v>
      </c>
      <c r="E143" s="133" t="s">
        <v>3061</v>
      </c>
      <c r="F143" s="134" t="s">
        <v>3062</v>
      </c>
      <c r="G143" s="135" t="s">
        <v>204</v>
      </c>
      <c r="H143" s="136">
        <v>0.221</v>
      </c>
      <c r="I143" s="137"/>
      <c r="J143" s="137">
        <f>ROUND(I143*H143,2)</f>
        <v>0</v>
      </c>
      <c r="K143" s="134" t="s">
        <v>1</v>
      </c>
      <c r="L143" s="185" t="s">
        <v>4032</v>
      </c>
      <c r="M143" s="138" t="s">
        <v>1</v>
      </c>
      <c r="N143" s="139" t="s">
        <v>40</v>
      </c>
      <c r="O143" s="140">
        <v>0.32900000000000001</v>
      </c>
      <c r="P143" s="140">
        <f>O143*H143</f>
        <v>7.270900000000001E-2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V143" s="215" t="s">
        <v>4035</v>
      </c>
      <c r="AR143" s="142" t="s">
        <v>268</v>
      </c>
      <c r="AT143" s="142" t="s">
        <v>187</v>
      </c>
      <c r="AU143" s="142" t="s">
        <v>85</v>
      </c>
      <c r="AY143" s="16" t="s">
        <v>185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83</v>
      </c>
      <c r="BK143" s="143">
        <f>ROUND(I143*H143,2)</f>
        <v>0</v>
      </c>
      <c r="BL143" s="16" t="s">
        <v>268</v>
      </c>
      <c r="BM143" s="142" t="s">
        <v>3063</v>
      </c>
    </row>
    <row r="144" spans="2:65" s="11" customFormat="1" ht="22.9" customHeight="1">
      <c r="B144" s="120"/>
      <c r="D144" s="121" t="s">
        <v>74</v>
      </c>
      <c r="E144" s="129" t="s">
        <v>3064</v>
      </c>
      <c r="F144" s="129" t="s">
        <v>3065</v>
      </c>
      <c r="J144" s="130">
        <f>BK144</f>
        <v>0</v>
      </c>
      <c r="L144" s="120"/>
      <c r="M144" s="124"/>
      <c r="P144" s="125">
        <f>SUM(P145:P171)</f>
        <v>340.01253800000006</v>
      </c>
      <c r="R144" s="125">
        <f>SUM(R145:R171)</f>
        <v>1.1410399999999996</v>
      </c>
      <c r="T144" s="126">
        <f>SUM(T145:T171)</f>
        <v>0</v>
      </c>
      <c r="AR144" s="121" t="s">
        <v>85</v>
      </c>
      <c r="AT144" s="127" t="s">
        <v>74</v>
      </c>
      <c r="AU144" s="127" t="s">
        <v>83</v>
      </c>
      <c r="AY144" s="121" t="s">
        <v>185</v>
      </c>
      <c r="BK144" s="128">
        <f>SUM(BK145:BK171)</f>
        <v>0</v>
      </c>
    </row>
    <row r="145" spans="2:65" s="1" customFormat="1" ht="66.75" customHeight="1">
      <c r="B145" s="131"/>
      <c r="C145" s="157" t="s">
        <v>229</v>
      </c>
      <c r="D145" s="157" t="s">
        <v>280</v>
      </c>
      <c r="E145" s="158" t="s">
        <v>3066</v>
      </c>
      <c r="F145" s="159" t="s">
        <v>3067</v>
      </c>
      <c r="G145" s="160" t="s">
        <v>1656</v>
      </c>
      <c r="H145" s="161">
        <v>1</v>
      </c>
      <c r="I145" s="162"/>
      <c r="J145" s="162">
        <f t="shared" ref="J145:J171" si="0">ROUND(I145*H145,2)</f>
        <v>0</v>
      </c>
      <c r="K145" s="159" t="s">
        <v>1</v>
      </c>
      <c r="L145" s="185" t="s">
        <v>4032</v>
      </c>
      <c r="M145" s="163" t="s">
        <v>1</v>
      </c>
      <c r="N145" s="164" t="s">
        <v>40</v>
      </c>
      <c r="O145" s="140">
        <v>0</v>
      </c>
      <c r="P145" s="140">
        <f t="shared" ref="P145:P171" si="1">O145*H145</f>
        <v>0</v>
      </c>
      <c r="Q145" s="140">
        <v>1E-3</v>
      </c>
      <c r="R145" s="140">
        <f t="shared" ref="R145:R171" si="2">Q145*H145</f>
        <v>1E-3</v>
      </c>
      <c r="S145" s="140">
        <v>0</v>
      </c>
      <c r="T145" s="141">
        <f t="shared" ref="T145:T171" si="3">S145*H145</f>
        <v>0</v>
      </c>
      <c r="V145" s="215" t="s">
        <v>4035</v>
      </c>
      <c r="AR145" s="142" t="s">
        <v>357</v>
      </c>
      <c r="AT145" s="142" t="s">
        <v>280</v>
      </c>
      <c r="AU145" s="142" t="s">
        <v>85</v>
      </c>
      <c r="AY145" s="16" t="s">
        <v>185</v>
      </c>
      <c r="BE145" s="143">
        <f t="shared" ref="BE145:BE171" si="4">IF(N145="základní",J145,0)</f>
        <v>0</v>
      </c>
      <c r="BF145" s="143">
        <f t="shared" ref="BF145:BF171" si="5">IF(N145="snížená",J145,0)</f>
        <v>0</v>
      </c>
      <c r="BG145" s="143">
        <f t="shared" ref="BG145:BG171" si="6">IF(N145="zákl. přenesená",J145,0)</f>
        <v>0</v>
      </c>
      <c r="BH145" s="143">
        <f t="shared" ref="BH145:BH171" si="7">IF(N145="sníž. přenesená",J145,0)</f>
        <v>0</v>
      </c>
      <c r="BI145" s="143">
        <f t="shared" ref="BI145:BI171" si="8">IF(N145="nulová",J145,0)</f>
        <v>0</v>
      </c>
      <c r="BJ145" s="16" t="s">
        <v>83</v>
      </c>
      <c r="BK145" s="143">
        <f t="shared" ref="BK145:BK171" si="9">ROUND(I145*H145,2)</f>
        <v>0</v>
      </c>
      <c r="BL145" s="16" t="s">
        <v>268</v>
      </c>
      <c r="BM145" s="142" t="s">
        <v>3068</v>
      </c>
    </row>
    <row r="146" spans="2:65" s="1" customFormat="1" ht="49.15" customHeight="1">
      <c r="B146" s="131"/>
      <c r="C146" s="157" t="s">
        <v>235</v>
      </c>
      <c r="D146" s="157" t="s">
        <v>280</v>
      </c>
      <c r="E146" s="158" t="s">
        <v>3069</v>
      </c>
      <c r="F146" s="159" t="s">
        <v>3070</v>
      </c>
      <c r="G146" s="160" t="s">
        <v>1656</v>
      </c>
      <c r="H146" s="161">
        <v>1</v>
      </c>
      <c r="I146" s="162"/>
      <c r="J146" s="162">
        <f t="shared" si="0"/>
        <v>0</v>
      </c>
      <c r="K146" s="159" t="s">
        <v>1</v>
      </c>
      <c r="L146" s="185" t="s">
        <v>4032</v>
      </c>
      <c r="M146" s="163" t="s">
        <v>1</v>
      </c>
      <c r="N146" s="164" t="s">
        <v>40</v>
      </c>
      <c r="O146" s="140">
        <v>0</v>
      </c>
      <c r="P146" s="140">
        <f t="shared" si="1"/>
        <v>0</v>
      </c>
      <c r="Q146" s="140">
        <v>1E-3</v>
      </c>
      <c r="R146" s="140">
        <f t="shared" si="2"/>
        <v>1E-3</v>
      </c>
      <c r="S146" s="140">
        <v>0</v>
      </c>
      <c r="T146" s="141">
        <f t="shared" si="3"/>
        <v>0</v>
      </c>
      <c r="V146" s="215" t="s">
        <v>4035</v>
      </c>
      <c r="AR146" s="142" t="s">
        <v>357</v>
      </c>
      <c r="AT146" s="142" t="s">
        <v>280</v>
      </c>
      <c r="AU146" s="142" t="s">
        <v>85</v>
      </c>
      <c r="AY146" s="16" t="s">
        <v>185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6" t="s">
        <v>83</v>
      </c>
      <c r="BK146" s="143">
        <f t="shared" si="9"/>
        <v>0</v>
      </c>
      <c r="BL146" s="16" t="s">
        <v>268</v>
      </c>
      <c r="BM146" s="142" t="s">
        <v>3071</v>
      </c>
    </row>
    <row r="147" spans="2:65" s="1" customFormat="1" ht="33" customHeight="1">
      <c r="B147" s="131"/>
      <c r="C147" s="132" t="s">
        <v>242</v>
      </c>
      <c r="D147" s="132" t="s">
        <v>187</v>
      </c>
      <c r="E147" s="133" t="s">
        <v>3072</v>
      </c>
      <c r="F147" s="134" t="s">
        <v>3073</v>
      </c>
      <c r="G147" s="135" t="s">
        <v>405</v>
      </c>
      <c r="H147" s="136">
        <v>1</v>
      </c>
      <c r="I147" s="137"/>
      <c r="J147" s="137">
        <f t="shared" si="0"/>
        <v>0</v>
      </c>
      <c r="K147" s="134" t="s">
        <v>1</v>
      </c>
      <c r="L147" s="185" t="s">
        <v>4032</v>
      </c>
      <c r="M147" s="138" t="s">
        <v>1</v>
      </c>
      <c r="N147" s="139" t="s">
        <v>40</v>
      </c>
      <c r="O147" s="140">
        <v>10.111000000000001</v>
      </c>
      <c r="P147" s="140">
        <f t="shared" si="1"/>
        <v>10.111000000000001</v>
      </c>
      <c r="Q147" s="140">
        <v>0.41555999999999998</v>
      </c>
      <c r="R147" s="140">
        <f t="shared" si="2"/>
        <v>0.41555999999999998</v>
      </c>
      <c r="S147" s="140">
        <v>0</v>
      </c>
      <c r="T147" s="141">
        <f t="shared" si="3"/>
        <v>0</v>
      </c>
      <c r="V147" s="215" t="s">
        <v>4035</v>
      </c>
      <c r="AR147" s="142" t="s">
        <v>268</v>
      </c>
      <c r="AT147" s="142" t="s">
        <v>187</v>
      </c>
      <c r="AU147" s="142" t="s">
        <v>85</v>
      </c>
      <c r="AY147" s="16" t="s">
        <v>185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6" t="s">
        <v>83</v>
      </c>
      <c r="BK147" s="143">
        <f t="shared" si="9"/>
        <v>0</v>
      </c>
      <c r="BL147" s="16" t="s">
        <v>268</v>
      </c>
      <c r="BM147" s="142" t="s">
        <v>3074</v>
      </c>
    </row>
    <row r="148" spans="2:65" s="1" customFormat="1" ht="21.75" customHeight="1">
      <c r="B148" s="131"/>
      <c r="C148" s="157" t="s">
        <v>247</v>
      </c>
      <c r="D148" s="157" t="s">
        <v>280</v>
      </c>
      <c r="E148" s="158" t="s">
        <v>3075</v>
      </c>
      <c r="F148" s="159" t="s">
        <v>3076</v>
      </c>
      <c r="G148" s="160" t="s">
        <v>1656</v>
      </c>
      <c r="H148" s="161">
        <v>1</v>
      </c>
      <c r="I148" s="162"/>
      <c r="J148" s="162">
        <f t="shared" si="0"/>
        <v>0</v>
      </c>
      <c r="K148" s="159" t="s">
        <v>1</v>
      </c>
      <c r="L148" s="185" t="s">
        <v>4032</v>
      </c>
      <c r="M148" s="163" t="s">
        <v>1</v>
      </c>
      <c r="N148" s="164" t="s">
        <v>40</v>
      </c>
      <c r="O148" s="140">
        <v>0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V148" s="215" t="s">
        <v>4035</v>
      </c>
      <c r="AR148" s="142" t="s">
        <v>357</v>
      </c>
      <c r="AT148" s="142" t="s">
        <v>280</v>
      </c>
      <c r="AU148" s="142" t="s">
        <v>85</v>
      </c>
      <c r="AY148" s="16" t="s">
        <v>185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6" t="s">
        <v>83</v>
      </c>
      <c r="BK148" s="143">
        <f t="shared" si="9"/>
        <v>0</v>
      </c>
      <c r="BL148" s="16" t="s">
        <v>268</v>
      </c>
      <c r="BM148" s="142" t="s">
        <v>3077</v>
      </c>
    </row>
    <row r="149" spans="2:65" s="1" customFormat="1" ht="33" customHeight="1">
      <c r="B149" s="131"/>
      <c r="C149" s="132" t="s">
        <v>251</v>
      </c>
      <c r="D149" s="132" t="s">
        <v>187</v>
      </c>
      <c r="E149" s="133" t="s">
        <v>3078</v>
      </c>
      <c r="F149" s="134" t="s">
        <v>3079</v>
      </c>
      <c r="G149" s="135" t="s">
        <v>405</v>
      </c>
      <c r="H149" s="136">
        <v>1</v>
      </c>
      <c r="I149" s="137"/>
      <c r="J149" s="137">
        <f t="shared" si="0"/>
        <v>0</v>
      </c>
      <c r="K149" s="134" t="s">
        <v>1</v>
      </c>
      <c r="L149" s="185" t="s">
        <v>4032</v>
      </c>
      <c r="M149" s="138" t="s">
        <v>1</v>
      </c>
      <c r="N149" s="139" t="s">
        <v>40</v>
      </c>
      <c r="O149" s="140">
        <v>8.5150000000000006</v>
      </c>
      <c r="P149" s="140">
        <f t="shared" si="1"/>
        <v>8.5150000000000006</v>
      </c>
      <c r="Q149" s="140">
        <v>8.5100000000000002E-3</v>
      </c>
      <c r="R149" s="140">
        <f t="shared" si="2"/>
        <v>8.5100000000000002E-3</v>
      </c>
      <c r="S149" s="140">
        <v>0</v>
      </c>
      <c r="T149" s="141">
        <f t="shared" si="3"/>
        <v>0</v>
      </c>
      <c r="V149" s="215" t="s">
        <v>4035</v>
      </c>
      <c r="AR149" s="142" t="s">
        <v>268</v>
      </c>
      <c r="AT149" s="142" t="s">
        <v>187</v>
      </c>
      <c r="AU149" s="142" t="s">
        <v>85</v>
      </c>
      <c r="AY149" s="16" t="s">
        <v>185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6" t="s">
        <v>83</v>
      </c>
      <c r="BK149" s="143">
        <f t="shared" si="9"/>
        <v>0</v>
      </c>
      <c r="BL149" s="16" t="s">
        <v>268</v>
      </c>
      <c r="BM149" s="142" t="s">
        <v>3080</v>
      </c>
    </row>
    <row r="150" spans="2:65" s="1" customFormat="1" ht="24.2" customHeight="1">
      <c r="B150" s="131"/>
      <c r="C150" s="132" t="s">
        <v>256</v>
      </c>
      <c r="D150" s="132" t="s">
        <v>187</v>
      </c>
      <c r="E150" s="133" t="s">
        <v>3081</v>
      </c>
      <c r="F150" s="134" t="s">
        <v>3082</v>
      </c>
      <c r="G150" s="135" t="s">
        <v>405</v>
      </c>
      <c r="H150" s="136">
        <v>2</v>
      </c>
      <c r="I150" s="137"/>
      <c r="J150" s="137">
        <f t="shared" si="0"/>
        <v>0</v>
      </c>
      <c r="K150" s="134" t="s">
        <v>1</v>
      </c>
      <c r="L150" s="185" t="s">
        <v>4032</v>
      </c>
      <c r="M150" s="138" t="s">
        <v>1</v>
      </c>
      <c r="N150" s="139" t="s">
        <v>40</v>
      </c>
      <c r="O150" s="140">
        <v>6.2359999999999998</v>
      </c>
      <c r="P150" s="140">
        <f t="shared" si="1"/>
        <v>12.472</v>
      </c>
      <c r="Q150" s="140">
        <v>8.0549999999999997E-2</v>
      </c>
      <c r="R150" s="140">
        <f t="shared" si="2"/>
        <v>0.16109999999999999</v>
      </c>
      <c r="S150" s="140">
        <v>0</v>
      </c>
      <c r="T150" s="141">
        <f t="shared" si="3"/>
        <v>0</v>
      </c>
      <c r="V150" s="215" t="s">
        <v>4035</v>
      </c>
      <c r="AR150" s="142" t="s">
        <v>268</v>
      </c>
      <c r="AT150" s="142" t="s">
        <v>187</v>
      </c>
      <c r="AU150" s="142" t="s">
        <v>85</v>
      </c>
      <c r="AY150" s="16" t="s">
        <v>185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6" t="s">
        <v>83</v>
      </c>
      <c r="BK150" s="143">
        <f t="shared" si="9"/>
        <v>0</v>
      </c>
      <c r="BL150" s="16" t="s">
        <v>268</v>
      </c>
      <c r="BM150" s="142" t="s">
        <v>3083</v>
      </c>
    </row>
    <row r="151" spans="2:65" s="1" customFormat="1" ht="24.2" customHeight="1">
      <c r="B151" s="131"/>
      <c r="C151" s="132" t="s">
        <v>8</v>
      </c>
      <c r="D151" s="132" t="s">
        <v>187</v>
      </c>
      <c r="E151" s="133" t="s">
        <v>3084</v>
      </c>
      <c r="F151" s="134" t="s">
        <v>3085</v>
      </c>
      <c r="G151" s="135" t="s">
        <v>405</v>
      </c>
      <c r="H151" s="136">
        <v>2</v>
      </c>
      <c r="I151" s="137"/>
      <c r="J151" s="137">
        <f t="shared" si="0"/>
        <v>0</v>
      </c>
      <c r="K151" s="134" t="s">
        <v>1</v>
      </c>
      <c r="L151" s="185" t="s">
        <v>4032</v>
      </c>
      <c r="M151" s="138" t="s">
        <v>1</v>
      </c>
      <c r="N151" s="139" t="s">
        <v>40</v>
      </c>
      <c r="O151" s="140">
        <v>6.2359999999999998</v>
      </c>
      <c r="P151" s="140">
        <f t="shared" si="1"/>
        <v>12.472</v>
      </c>
      <c r="Q151" s="140">
        <v>2.5500000000000002E-3</v>
      </c>
      <c r="R151" s="140">
        <f t="shared" si="2"/>
        <v>5.1000000000000004E-3</v>
      </c>
      <c r="S151" s="140">
        <v>0</v>
      </c>
      <c r="T151" s="141">
        <f t="shared" si="3"/>
        <v>0</v>
      </c>
      <c r="V151" s="215" t="s">
        <v>4035</v>
      </c>
      <c r="AR151" s="142" t="s">
        <v>268</v>
      </c>
      <c r="AT151" s="142" t="s">
        <v>187</v>
      </c>
      <c r="AU151" s="142" t="s">
        <v>85</v>
      </c>
      <c r="AY151" s="16" t="s">
        <v>185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6" t="s">
        <v>83</v>
      </c>
      <c r="BK151" s="143">
        <f t="shared" si="9"/>
        <v>0</v>
      </c>
      <c r="BL151" s="16" t="s">
        <v>268</v>
      </c>
      <c r="BM151" s="142" t="s">
        <v>3086</v>
      </c>
    </row>
    <row r="152" spans="2:65" s="1" customFormat="1" ht="24.2" customHeight="1">
      <c r="B152" s="131"/>
      <c r="C152" s="132" t="s">
        <v>268</v>
      </c>
      <c r="D152" s="132" t="s">
        <v>187</v>
      </c>
      <c r="E152" s="133" t="s">
        <v>3087</v>
      </c>
      <c r="F152" s="134" t="s">
        <v>3088</v>
      </c>
      <c r="G152" s="135" t="s">
        <v>3089</v>
      </c>
      <c r="H152" s="136">
        <v>40</v>
      </c>
      <c r="I152" s="137"/>
      <c r="J152" s="137">
        <f t="shared" si="0"/>
        <v>0</v>
      </c>
      <c r="K152" s="134" t="s">
        <v>1</v>
      </c>
      <c r="L152" s="185" t="s">
        <v>4032</v>
      </c>
      <c r="M152" s="138" t="s">
        <v>1</v>
      </c>
      <c r="N152" s="139" t="s">
        <v>40</v>
      </c>
      <c r="O152" s="140">
        <v>5.4379999999999997</v>
      </c>
      <c r="P152" s="140">
        <f t="shared" si="1"/>
        <v>217.51999999999998</v>
      </c>
      <c r="Q152" s="140">
        <v>9.4699999999999993E-3</v>
      </c>
      <c r="R152" s="140">
        <f t="shared" si="2"/>
        <v>0.37879999999999997</v>
      </c>
      <c r="S152" s="140">
        <v>0</v>
      </c>
      <c r="T152" s="141">
        <f t="shared" si="3"/>
        <v>0</v>
      </c>
      <c r="V152" s="215" t="s">
        <v>4035</v>
      </c>
      <c r="AR152" s="142" t="s">
        <v>268</v>
      </c>
      <c r="AT152" s="142" t="s">
        <v>187</v>
      </c>
      <c r="AU152" s="142" t="s">
        <v>85</v>
      </c>
      <c r="AY152" s="16" t="s">
        <v>185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6" t="s">
        <v>83</v>
      </c>
      <c r="BK152" s="143">
        <f t="shared" si="9"/>
        <v>0</v>
      </c>
      <c r="BL152" s="16" t="s">
        <v>268</v>
      </c>
      <c r="BM152" s="142" t="s">
        <v>3090</v>
      </c>
    </row>
    <row r="153" spans="2:65" s="1" customFormat="1" ht="16.5" customHeight="1">
      <c r="B153" s="131"/>
      <c r="C153" s="132" t="s">
        <v>273</v>
      </c>
      <c r="D153" s="132" t="s">
        <v>187</v>
      </c>
      <c r="E153" s="133" t="s">
        <v>3091</v>
      </c>
      <c r="F153" s="134" t="s">
        <v>3092</v>
      </c>
      <c r="G153" s="135" t="s">
        <v>405</v>
      </c>
      <c r="H153" s="136">
        <v>1</v>
      </c>
      <c r="I153" s="137"/>
      <c r="J153" s="137">
        <f t="shared" si="0"/>
        <v>0</v>
      </c>
      <c r="K153" s="134" t="s">
        <v>1</v>
      </c>
      <c r="L153" s="185" t="s">
        <v>4032</v>
      </c>
      <c r="M153" s="138" t="s">
        <v>1</v>
      </c>
      <c r="N153" s="139" t="s">
        <v>40</v>
      </c>
      <c r="O153" s="140">
        <v>5.4379999999999997</v>
      </c>
      <c r="P153" s="140">
        <f t="shared" si="1"/>
        <v>5.4379999999999997</v>
      </c>
      <c r="Q153" s="140">
        <v>9.4699999999999993E-3</v>
      </c>
      <c r="R153" s="140">
        <f t="shared" si="2"/>
        <v>9.4699999999999993E-3</v>
      </c>
      <c r="S153" s="140">
        <v>0</v>
      </c>
      <c r="T153" s="141">
        <f t="shared" si="3"/>
        <v>0</v>
      </c>
      <c r="V153" s="215" t="s">
        <v>4035</v>
      </c>
      <c r="AR153" s="142" t="s">
        <v>268</v>
      </c>
      <c r="AT153" s="142" t="s">
        <v>187</v>
      </c>
      <c r="AU153" s="142" t="s">
        <v>85</v>
      </c>
      <c r="AY153" s="16" t="s">
        <v>185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6" t="s">
        <v>83</v>
      </c>
      <c r="BK153" s="143">
        <f t="shared" si="9"/>
        <v>0</v>
      </c>
      <c r="BL153" s="16" t="s">
        <v>268</v>
      </c>
      <c r="BM153" s="142" t="s">
        <v>3093</v>
      </c>
    </row>
    <row r="154" spans="2:65" s="1" customFormat="1" ht="24.2" customHeight="1">
      <c r="B154" s="131"/>
      <c r="C154" s="157" t="s">
        <v>279</v>
      </c>
      <c r="D154" s="157" t="s">
        <v>280</v>
      </c>
      <c r="E154" s="158" t="s">
        <v>3094</v>
      </c>
      <c r="F154" s="159" t="s">
        <v>3095</v>
      </c>
      <c r="G154" s="160" t="s">
        <v>1656</v>
      </c>
      <c r="H154" s="161">
        <v>2</v>
      </c>
      <c r="I154" s="162"/>
      <c r="J154" s="162">
        <f t="shared" si="0"/>
        <v>0</v>
      </c>
      <c r="K154" s="159" t="s">
        <v>1</v>
      </c>
      <c r="L154" s="185" t="s">
        <v>4032</v>
      </c>
      <c r="M154" s="163" t="s">
        <v>1</v>
      </c>
      <c r="N154" s="164" t="s">
        <v>40</v>
      </c>
      <c r="O154" s="140">
        <v>0</v>
      </c>
      <c r="P154" s="140">
        <f t="shared" si="1"/>
        <v>0</v>
      </c>
      <c r="Q154" s="140">
        <v>5.0000000000000001E-3</v>
      </c>
      <c r="R154" s="140">
        <f t="shared" si="2"/>
        <v>0.01</v>
      </c>
      <c r="S154" s="140">
        <v>0</v>
      </c>
      <c r="T154" s="141">
        <f t="shared" si="3"/>
        <v>0</v>
      </c>
      <c r="V154" s="215" t="s">
        <v>4035</v>
      </c>
      <c r="AR154" s="142" t="s">
        <v>357</v>
      </c>
      <c r="AT154" s="142" t="s">
        <v>280</v>
      </c>
      <c r="AU154" s="142" t="s">
        <v>85</v>
      </c>
      <c r="AY154" s="16" t="s">
        <v>185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6" t="s">
        <v>83</v>
      </c>
      <c r="BK154" s="143">
        <f t="shared" si="9"/>
        <v>0</v>
      </c>
      <c r="BL154" s="16" t="s">
        <v>268</v>
      </c>
      <c r="BM154" s="142" t="s">
        <v>3096</v>
      </c>
    </row>
    <row r="155" spans="2:65" s="1" customFormat="1" ht="24.2" customHeight="1">
      <c r="B155" s="131"/>
      <c r="C155" s="157" t="s">
        <v>285</v>
      </c>
      <c r="D155" s="157" t="s">
        <v>280</v>
      </c>
      <c r="E155" s="158" t="s">
        <v>3097</v>
      </c>
      <c r="F155" s="159" t="s">
        <v>3098</v>
      </c>
      <c r="G155" s="160" t="s">
        <v>1656</v>
      </c>
      <c r="H155" s="161">
        <v>2</v>
      </c>
      <c r="I155" s="162"/>
      <c r="J155" s="162">
        <f t="shared" si="0"/>
        <v>0</v>
      </c>
      <c r="K155" s="159" t="s">
        <v>1</v>
      </c>
      <c r="L155" s="185" t="s">
        <v>4032</v>
      </c>
      <c r="M155" s="163" t="s">
        <v>1</v>
      </c>
      <c r="N155" s="164" t="s">
        <v>40</v>
      </c>
      <c r="O155" s="140">
        <v>0</v>
      </c>
      <c r="P155" s="140">
        <f t="shared" si="1"/>
        <v>0</v>
      </c>
      <c r="Q155" s="140">
        <v>5.0000000000000001E-3</v>
      </c>
      <c r="R155" s="140">
        <f t="shared" si="2"/>
        <v>0.01</v>
      </c>
      <c r="S155" s="140">
        <v>0</v>
      </c>
      <c r="T155" s="141">
        <f t="shared" si="3"/>
        <v>0</v>
      </c>
      <c r="V155" s="215" t="s">
        <v>4035</v>
      </c>
      <c r="AR155" s="142" t="s">
        <v>357</v>
      </c>
      <c r="AT155" s="142" t="s">
        <v>280</v>
      </c>
      <c r="AU155" s="142" t="s">
        <v>85</v>
      </c>
      <c r="AY155" s="16" t="s">
        <v>185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6" t="s">
        <v>83</v>
      </c>
      <c r="BK155" s="143">
        <f t="shared" si="9"/>
        <v>0</v>
      </c>
      <c r="BL155" s="16" t="s">
        <v>268</v>
      </c>
      <c r="BM155" s="142" t="s">
        <v>3099</v>
      </c>
    </row>
    <row r="156" spans="2:65" s="1" customFormat="1" ht="24.2" customHeight="1">
      <c r="B156" s="131"/>
      <c r="C156" s="157" t="s">
        <v>290</v>
      </c>
      <c r="D156" s="157" t="s">
        <v>280</v>
      </c>
      <c r="E156" s="158" t="s">
        <v>3100</v>
      </c>
      <c r="F156" s="159" t="s">
        <v>3101</v>
      </c>
      <c r="G156" s="160" t="s">
        <v>1656</v>
      </c>
      <c r="H156" s="161">
        <v>2</v>
      </c>
      <c r="I156" s="162"/>
      <c r="J156" s="162">
        <f t="shared" si="0"/>
        <v>0</v>
      </c>
      <c r="K156" s="159" t="s">
        <v>1</v>
      </c>
      <c r="L156" s="185" t="s">
        <v>4032</v>
      </c>
      <c r="M156" s="163" t="s">
        <v>1</v>
      </c>
      <c r="N156" s="164" t="s">
        <v>40</v>
      </c>
      <c r="O156" s="140">
        <v>0</v>
      </c>
      <c r="P156" s="140">
        <f t="shared" si="1"/>
        <v>0</v>
      </c>
      <c r="Q156" s="140">
        <v>5.0000000000000001E-3</v>
      </c>
      <c r="R156" s="140">
        <f t="shared" si="2"/>
        <v>0.01</v>
      </c>
      <c r="S156" s="140">
        <v>0</v>
      </c>
      <c r="T156" s="141">
        <f t="shared" si="3"/>
        <v>0</v>
      </c>
      <c r="V156" s="215" t="s">
        <v>4035</v>
      </c>
      <c r="AR156" s="142" t="s">
        <v>357</v>
      </c>
      <c r="AT156" s="142" t="s">
        <v>280</v>
      </c>
      <c r="AU156" s="142" t="s">
        <v>85</v>
      </c>
      <c r="AY156" s="16" t="s">
        <v>185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6" t="s">
        <v>83</v>
      </c>
      <c r="BK156" s="143">
        <f t="shared" si="9"/>
        <v>0</v>
      </c>
      <c r="BL156" s="16" t="s">
        <v>268</v>
      </c>
      <c r="BM156" s="142" t="s">
        <v>3102</v>
      </c>
    </row>
    <row r="157" spans="2:65" s="1" customFormat="1" ht="16.5" customHeight="1">
      <c r="B157" s="131"/>
      <c r="C157" s="157" t="s">
        <v>7</v>
      </c>
      <c r="D157" s="157" t="s">
        <v>280</v>
      </c>
      <c r="E157" s="158" t="s">
        <v>3103</v>
      </c>
      <c r="F157" s="159" t="s">
        <v>3104</v>
      </c>
      <c r="G157" s="160" t="s">
        <v>1656</v>
      </c>
      <c r="H157" s="161">
        <v>2</v>
      </c>
      <c r="I157" s="162"/>
      <c r="J157" s="162">
        <f t="shared" si="0"/>
        <v>0</v>
      </c>
      <c r="K157" s="159" t="s">
        <v>1</v>
      </c>
      <c r="L157" s="185" t="s">
        <v>4032</v>
      </c>
      <c r="M157" s="163" t="s">
        <v>1</v>
      </c>
      <c r="N157" s="164" t="s">
        <v>40</v>
      </c>
      <c r="O157" s="140">
        <v>0</v>
      </c>
      <c r="P157" s="140">
        <f t="shared" si="1"/>
        <v>0</v>
      </c>
      <c r="Q157" s="140">
        <v>5.0000000000000001E-3</v>
      </c>
      <c r="R157" s="140">
        <f t="shared" si="2"/>
        <v>0.01</v>
      </c>
      <c r="S157" s="140">
        <v>0</v>
      </c>
      <c r="T157" s="141">
        <f t="shared" si="3"/>
        <v>0</v>
      </c>
      <c r="V157" s="215" t="s">
        <v>4035</v>
      </c>
      <c r="AR157" s="142" t="s">
        <v>357</v>
      </c>
      <c r="AT157" s="142" t="s">
        <v>280</v>
      </c>
      <c r="AU157" s="142" t="s">
        <v>85</v>
      </c>
      <c r="AY157" s="16" t="s">
        <v>185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6" t="s">
        <v>83</v>
      </c>
      <c r="BK157" s="143">
        <f t="shared" si="9"/>
        <v>0</v>
      </c>
      <c r="BL157" s="16" t="s">
        <v>268</v>
      </c>
      <c r="BM157" s="142" t="s">
        <v>3105</v>
      </c>
    </row>
    <row r="158" spans="2:65" s="1" customFormat="1" ht="24.2" customHeight="1">
      <c r="B158" s="131"/>
      <c r="C158" s="157" t="s">
        <v>297</v>
      </c>
      <c r="D158" s="157" t="s">
        <v>280</v>
      </c>
      <c r="E158" s="158" t="s">
        <v>3106</v>
      </c>
      <c r="F158" s="159" t="s">
        <v>3107</v>
      </c>
      <c r="G158" s="160" t="s">
        <v>1656</v>
      </c>
      <c r="H158" s="161">
        <v>1</v>
      </c>
      <c r="I158" s="162"/>
      <c r="J158" s="162">
        <f t="shared" si="0"/>
        <v>0</v>
      </c>
      <c r="K158" s="159" t="s">
        <v>1</v>
      </c>
      <c r="L158" s="185" t="s">
        <v>4032</v>
      </c>
      <c r="M158" s="163" t="s">
        <v>1</v>
      </c>
      <c r="N158" s="164" t="s">
        <v>40</v>
      </c>
      <c r="O158" s="140">
        <v>0</v>
      </c>
      <c r="P158" s="140">
        <f t="shared" si="1"/>
        <v>0</v>
      </c>
      <c r="Q158" s="140">
        <v>0.01</v>
      </c>
      <c r="R158" s="140">
        <f t="shared" si="2"/>
        <v>0.01</v>
      </c>
      <c r="S158" s="140">
        <v>0</v>
      </c>
      <c r="T158" s="141">
        <f t="shared" si="3"/>
        <v>0</v>
      </c>
      <c r="V158" s="215" t="s">
        <v>4035</v>
      </c>
      <c r="AR158" s="142" t="s">
        <v>357</v>
      </c>
      <c r="AT158" s="142" t="s">
        <v>280</v>
      </c>
      <c r="AU158" s="142" t="s">
        <v>85</v>
      </c>
      <c r="AY158" s="16" t="s">
        <v>185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6" t="s">
        <v>83</v>
      </c>
      <c r="BK158" s="143">
        <f t="shared" si="9"/>
        <v>0</v>
      </c>
      <c r="BL158" s="16" t="s">
        <v>268</v>
      </c>
      <c r="BM158" s="142" t="s">
        <v>3108</v>
      </c>
    </row>
    <row r="159" spans="2:65" s="1" customFormat="1" ht="24.2" customHeight="1">
      <c r="B159" s="131"/>
      <c r="C159" s="157" t="s">
        <v>302</v>
      </c>
      <c r="D159" s="157" t="s">
        <v>280</v>
      </c>
      <c r="E159" s="158" t="s">
        <v>3109</v>
      </c>
      <c r="F159" s="159" t="s">
        <v>3110</v>
      </c>
      <c r="G159" s="160" t="s">
        <v>1656</v>
      </c>
      <c r="H159" s="161">
        <v>1</v>
      </c>
      <c r="I159" s="162"/>
      <c r="J159" s="162">
        <f t="shared" si="0"/>
        <v>0</v>
      </c>
      <c r="K159" s="159" t="s">
        <v>1</v>
      </c>
      <c r="L159" s="185" t="s">
        <v>4032</v>
      </c>
      <c r="M159" s="163" t="s">
        <v>1</v>
      </c>
      <c r="N159" s="164" t="s">
        <v>40</v>
      </c>
      <c r="O159" s="140">
        <v>0</v>
      </c>
      <c r="P159" s="140">
        <f t="shared" si="1"/>
        <v>0</v>
      </c>
      <c r="Q159" s="140">
        <v>0.01</v>
      </c>
      <c r="R159" s="140">
        <f t="shared" si="2"/>
        <v>0.01</v>
      </c>
      <c r="S159" s="140">
        <v>0</v>
      </c>
      <c r="T159" s="141">
        <f t="shared" si="3"/>
        <v>0</v>
      </c>
      <c r="V159" s="215" t="s">
        <v>4035</v>
      </c>
      <c r="AR159" s="142" t="s">
        <v>357</v>
      </c>
      <c r="AT159" s="142" t="s">
        <v>280</v>
      </c>
      <c r="AU159" s="142" t="s">
        <v>85</v>
      </c>
      <c r="AY159" s="16" t="s">
        <v>185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6" t="s">
        <v>83</v>
      </c>
      <c r="BK159" s="143">
        <f t="shared" si="9"/>
        <v>0</v>
      </c>
      <c r="BL159" s="16" t="s">
        <v>268</v>
      </c>
      <c r="BM159" s="142" t="s">
        <v>3111</v>
      </c>
    </row>
    <row r="160" spans="2:65" s="1" customFormat="1" ht="24.2" customHeight="1">
      <c r="B160" s="131"/>
      <c r="C160" s="157" t="s">
        <v>307</v>
      </c>
      <c r="D160" s="157" t="s">
        <v>280</v>
      </c>
      <c r="E160" s="158" t="s">
        <v>3112</v>
      </c>
      <c r="F160" s="159" t="s">
        <v>3113</v>
      </c>
      <c r="G160" s="160" t="s">
        <v>1656</v>
      </c>
      <c r="H160" s="161">
        <v>1</v>
      </c>
      <c r="I160" s="162"/>
      <c r="J160" s="162">
        <f t="shared" si="0"/>
        <v>0</v>
      </c>
      <c r="K160" s="159" t="s">
        <v>1</v>
      </c>
      <c r="L160" s="185" t="s">
        <v>4032</v>
      </c>
      <c r="M160" s="163" t="s">
        <v>1</v>
      </c>
      <c r="N160" s="164" t="s">
        <v>40</v>
      </c>
      <c r="O160" s="140">
        <v>0</v>
      </c>
      <c r="P160" s="140">
        <f t="shared" si="1"/>
        <v>0</v>
      </c>
      <c r="Q160" s="140">
        <v>0.01</v>
      </c>
      <c r="R160" s="140">
        <f t="shared" si="2"/>
        <v>0.01</v>
      </c>
      <c r="S160" s="140">
        <v>0</v>
      </c>
      <c r="T160" s="141">
        <f t="shared" si="3"/>
        <v>0</v>
      </c>
      <c r="V160" s="215" t="s">
        <v>4035</v>
      </c>
      <c r="AR160" s="142" t="s">
        <v>357</v>
      </c>
      <c r="AT160" s="142" t="s">
        <v>280</v>
      </c>
      <c r="AU160" s="142" t="s">
        <v>85</v>
      </c>
      <c r="AY160" s="16" t="s">
        <v>185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6" t="s">
        <v>83</v>
      </c>
      <c r="BK160" s="143">
        <f t="shared" si="9"/>
        <v>0</v>
      </c>
      <c r="BL160" s="16" t="s">
        <v>268</v>
      </c>
      <c r="BM160" s="142" t="s">
        <v>3114</v>
      </c>
    </row>
    <row r="161" spans="2:65" s="1" customFormat="1" ht="24.2" customHeight="1">
      <c r="B161" s="131"/>
      <c r="C161" s="157" t="s">
        <v>327</v>
      </c>
      <c r="D161" s="157" t="s">
        <v>280</v>
      </c>
      <c r="E161" s="158" t="s">
        <v>3115</v>
      </c>
      <c r="F161" s="159" t="s">
        <v>3116</v>
      </c>
      <c r="G161" s="160" t="s">
        <v>276</v>
      </c>
      <c r="H161" s="161">
        <v>35</v>
      </c>
      <c r="I161" s="162"/>
      <c r="J161" s="162">
        <f t="shared" si="0"/>
        <v>0</v>
      </c>
      <c r="K161" s="159" t="s">
        <v>1</v>
      </c>
      <c r="L161" s="185" t="s">
        <v>4032</v>
      </c>
      <c r="M161" s="163" t="s">
        <v>1</v>
      </c>
      <c r="N161" s="164" t="s">
        <v>40</v>
      </c>
      <c r="O161" s="140">
        <v>0</v>
      </c>
      <c r="P161" s="140">
        <f t="shared" si="1"/>
        <v>0</v>
      </c>
      <c r="Q161" s="140">
        <v>0</v>
      </c>
      <c r="R161" s="140">
        <f t="shared" si="2"/>
        <v>0</v>
      </c>
      <c r="S161" s="140">
        <v>0</v>
      </c>
      <c r="T161" s="141">
        <f t="shared" si="3"/>
        <v>0</v>
      </c>
      <c r="V161" s="215" t="s">
        <v>4035</v>
      </c>
      <c r="AR161" s="142" t="s">
        <v>357</v>
      </c>
      <c r="AT161" s="142" t="s">
        <v>280</v>
      </c>
      <c r="AU161" s="142" t="s">
        <v>85</v>
      </c>
      <c r="AY161" s="16" t="s">
        <v>185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6" t="s">
        <v>83</v>
      </c>
      <c r="BK161" s="143">
        <f t="shared" si="9"/>
        <v>0</v>
      </c>
      <c r="BL161" s="16" t="s">
        <v>268</v>
      </c>
      <c r="BM161" s="142" t="s">
        <v>3117</v>
      </c>
    </row>
    <row r="162" spans="2:65" s="1" customFormat="1" ht="24.2" customHeight="1">
      <c r="B162" s="131"/>
      <c r="C162" s="157" t="s">
        <v>332</v>
      </c>
      <c r="D162" s="157" t="s">
        <v>280</v>
      </c>
      <c r="E162" s="158" t="s">
        <v>3118</v>
      </c>
      <c r="F162" s="159" t="s">
        <v>3119</v>
      </c>
      <c r="G162" s="160" t="s">
        <v>1656</v>
      </c>
      <c r="H162" s="161">
        <v>1</v>
      </c>
      <c r="I162" s="162"/>
      <c r="J162" s="162">
        <f t="shared" si="0"/>
        <v>0</v>
      </c>
      <c r="K162" s="159" t="s">
        <v>1</v>
      </c>
      <c r="L162" s="185" t="s">
        <v>4032</v>
      </c>
      <c r="M162" s="163" t="s">
        <v>1</v>
      </c>
      <c r="N162" s="164" t="s">
        <v>40</v>
      </c>
      <c r="O162" s="140">
        <v>0</v>
      </c>
      <c r="P162" s="140">
        <f t="shared" si="1"/>
        <v>0</v>
      </c>
      <c r="Q162" s="140">
        <v>0</v>
      </c>
      <c r="R162" s="140">
        <f t="shared" si="2"/>
        <v>0</v>
      </c>
      <c r="S162" s="140">
        <v>0</v>
      </c>
      <c r="T162" s="141">
        <f t="shared" si="3"/>
        <v>0</v>
      </c>
      <c r="V162" s="215" t="s">
        <v>4035</v>
      </c>
      <c r="AR162" s="142" t="s">
        <v>357</v>
      </c>
      <c r="AT162" s="142" t="s">
        <v>280</v>
      </c>
      <c r="AU162" s="142" t="s">
        <v>85</v>
      </c>
      <c r="AY162" s="16" t="s">
        <v>185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6" t="s">
        <v>83</v>
      </c>
      <c r="BK162" s="143">
        <f t="shared" si="9"/>
        <v>0</v>
      </c>
      <c r="BL162" s="16" t="s">
        <v>268</v>
      </c>
      <c r="BM162" s="142" t="s">
        <v>3120</v>
      </c>
    </row>
    <row r="163" spans="2:65" s="1" customFormat="1" ht="24.2" customHeight="1">
      <c r="B163" s="131"/>
      <c r="C163" s="132" t="s">
        <v>336</v>
      </c>
      <c r="D163" s="132" t="s">
        <v>187</v>
      </c>
      <c r="E163" s="133" t="s">
        <v>3121</v>
      </c>
      <c r="F163" s="134" t="s">
        <v>3122</v>
      </c>
      <c r="G163" s="135" t="s">
        <v>405</v>
      </c>
      <c r="H163" s="136">
        <v>4</v>
      </c>
      <c r="I163" s="137"/>
      <c r="J163" s="137">
        <f t="shared" si="0"/>
        <v>0</v>
      </c>
      <c r="K163" s="134" t="s">
        <v>1</v>
      </c>
      <c r="L163" s="185" t="s">
        <v>4032</v>
      </c>
      <c r="M163" s="138" t="s">
        <v>1</v>
      </c>
      <c r="N163" s="139" t="s">
        <v>40</v>
      </c>
      <c r="O163" s="140">
        <v>5.6749999999999998</v>
      </c>
      <c r="P163" s="140">
        <f t="shared" si="1"/>
        <v>22.7</v>
      </c>
      <c r="Q163" s="140">
        <v>9.4699999999999993E-3</v>
      </c>
      <c r="R163" s="140">
        <f t="shared" si="2"/>
        <v>3.7879999999999997E-2</v>
      </c>
      <c r="S163" s="140">
        <v>0</v>
      </c>
      <c r="T163" s="141">
        <f t="shared" si="3"/>
        <v>0</v>
      </c>
      <c r="V163" s="215" t="s">
        <v>4035</v>
      </c>
      <c r="AR163" s="142" t="s">
        <v>268</v>
      </c>
      <c r="AT163" s="142" t="s">
        <v>187</v>
      </c>
      <c r="AU163" s="142" t="s">
        <v>85</v>
      </c>
      <c r="AY163" s="16" t="s">
        <v>185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6" t="s">
        <v>83</v>
      </c>
      <c r="BK163" s="143">
        <f t="shared" si="9"/>
        <v>0</v>
      </c>
      <c r="BL163" s="16" t="s">
        <v>268</v>
      </c>
      <c r="BM163" s="142" t="s">
        <v>3123</v>
      </c>
    </row>
    <row r="164" spans="2:65" s="1" customFormat="1" ht="16.5" customHeight="1">
      <c r="B164" s="131"/>
      <c r="C164" s="132" t="s">
        <v>340</v>
      </c>
      <c r="D164" s="132" t="s">
        <v>187</v>
      </c>
      <c r="E164" s="133" t="s">
        <v>3124</v>
      </c>
      <c r="F164" s="134" t="s">
        <v>3125</v>
      </c>
      <c r="G164" s="135" t="s">
        <v>405</v>
      </c>
      <c r="H164" s="136">
        <v>2</v>
      </c>
      <c r="I164" s="137"/>
      <c r="J164" s="137">
        <f t="shared" si="0"/>
        <v>0</v>
      </c>
      <c r="K164" s="134" t="s">
        <v>1</v>
      </c>
      <c r="L164" s="185" t="s">
        <v>4032</v>
      </c>
      <c r="M164" s="138" t="s">
        <v>1</v>
      </c>
      <c r="N164" s="139" t="s">
        <v>40</v>
      </c>
      <c r="O164" s="140">
        <v>5.6749999999999998</v>
      </c>
      <c r="P164" s="140">
        <f t="shared" si="1"/>
        <v>11.35</v>
      </c>
      <c r="Q164" s="140">
        <v>9.4699999999999993E-3</v>
      </c>
      <c r="R164" s="140">
        <f t="shared" si="2"/>
        <v>1.8939999999999999E-2</v>
      </c>
      <c r="S164" s="140">
        <v>0</v>
      </c>
      <c r="T164" s="141">
        <f t="shared" si="3"/>
        <v>0</v>
      </c>
      <c r="V164" s="215" t="s">
        <v>4035</v>
      </c>
      <c r="AR164" s="142" t="s">
        <v>268</v>
      </c>
      <c r="AT164" s="142" t="s">
        <v>187</v>
      </c>
      <c r="AU164" s="142" t="s">
        <v>85</v>
      </c>
      <c r="AY164" s="16" t="s">
        <v>185</v>
      </c>
      <c r="BE164" s="143">
        <f t="shared" si="4"/>
        <v>0</v>
      </c>
      <c r="BF164" s="143">
        <f t="shared" si="5"/>
        <v>0</v>
      </c>
      <c r="BG164" s="143">
        <f t="shared" si="6"/>
        <v>0</v>
      </c>
      <c r="BH164" s="143">
        <f t="shared" si="7"/>
        <v>0</v>
      </c>
      <c r="BI164" s="143">
        <f t="shared" si="8"/>
        <v>0</v>
      </c>
      <c r="BJ164" s="16" t="s">
        <v>83</v>
      </c>
      <c r="BK164" s="143">
        <f t="shared" si="9"/>
        <v>0</v>
      </c>
      <c r="BL164" s="16" t="s">
        <v>268</v>
      </c>
      <c r="BM164" s="142" t="s">
        <v>3126</v>
      </c>
    </row>
    <row r="165" spans="2:65" s="1" customFormat="1" ht="21.75" customHeight="1">
      <c r="B165" s="131"/>
      <c r="C165" s="132" t="s">
        <v>345</v>
      </c>
      <c r="D165" s="132" t="s">
        <v>187</v>
      </c>
      <c r="E165" s="133" t="s">
        <v>3127</v>
      </c>
      <c r="F165" s="134" t="s">
        <v>3128</v>
      </c>
      <c r="G165" s="135" t="s">
        <v>405</v>
      </c>
      <c r="H165" s="136">
        <v>2</v>
      </c>
      <c r="I165" s="137"/>
      <c r="J165" s="137">
        <f t="shared" si="0"/>
        <v>0</v>
      </c>
      <c r="K165" s="134" t="s">
        <v>1</v>
      </c>
      <c r="L165" s="185" t="s">
        <v>4032</v>
      </c>
      <c r="M165" s="138" t="s">
        <v>1</v>
      </c>
      <c r="N165" s="139" t="s">
        <v>40</v>
      </c>
      <c r="O165" s="140">
        <v>5.8710000000000004</v>
      </c>
      <c r="P165" s="140">
        <f t="shared" si="1"/>
        <v>11.742000000000001</v>
      </c>
      <c r="Q165" s="140">
        <v>9.4699999999999993E-3</v>
      </c>
      <c r="R165" s="140">
        <f t="shared" si="2"/>
        <v>1.8939999999999999E-2</v>
      </c>
      <c r="S165" s="140">
        <v>0</v>
      </c>
      <c r="T165" s="141">
        <f t="shared" si="3"/>
        <v>0</v>
      </c>
      <c r="V165" s="215" t="s">
        <v>4035</v>
      </c>
      <c r="AR165" s="142" t="s">
        <v>268</v>
      </c>
      <c r="AT165" s="142" t="s">
        <v>187</v>
      </c>
      <c r="AU165" s="142" t="s">
        <v>85</v>
      </c>
      <c r="AY165" s="16" t="s">
        <v>185</v>
      </c>
      <c r="BE165" s="143">
        <f t="shared" si="4"/>
        <v>0</v>
      </c>
      <c r="BF165" s="143">
        <f t="shared" si="5"/>
        <v>0</v>
      </c>
      <c r="BG165" s="143">
        <f t="shared" si="6"/>
        <v>0</v>
      </c>
      <c r="BH165" s="143">
        <f t="shared" si="7"/>
        <v>0</v>
      </c>
      <c r="BI165" s="143">
        <f t="shared" si="8"/>
        <v>0</v>
      </c>
      <c r="BJ165" s="16" t="s">
        <v>83</v>
      </c>
      <c r="BK165" s="143">
        <f t="shared" si="9"/>
        <v>0</v>
      </c>
      <c r="BL165" s="16" t="s">
        <v>268</v>
      </c>
      <c r="BM165" s="142" t="s">
        <v>3129</v>
      </c>
    </row>
    <row r="166" spans="2:65" s="1" customFormat="1" ht="16.5" customHeight="1">
      <c r="B166" s="131"/>
      <c r="C166" s="132" t="s">
        <v>349</v>
      </c>
      <c r="D166" s="132" t="s">
        <v>187</v>
      </c>
      <c r="E166" s="133" t="s">
        <v>3130</v>
      </c>
      <c r="F166" s="134" t="s">
        <v>3131</v>
      </c>
      <c r="G166" s="135" t="s">
        <v>276</v>
      </c>
      <c r="H166" s="136">
        <v>10</v>
      </c>
      <c r="I166" s="137"/>
      <c r="J166" s="137">
        <f t="shared" si="0"/>
        <v>0</v>
      </c>
      <c r="K166" s="134" t="s">
        <v>1</v>
      </c>
      <c r="L166" s="185" t="s">
        <v>4032</v>
      </c>
      <c r="M166" s="138" t="s">
        <v>1</v>
      </c>
      <c r="N166" s="139" t="s">
        <v>40</v>
      </c>
      <c r="O166" s="140">
        <v>3.1E-2</v>
      </c>
      <c r="P166" s="140">
        <f t="shared" si="1"/>
        <v>0.31</v>
      </c>
      <c r="Q166" s="140">
        <v>5.2999999999999998E-4</v>
      </c>
      <c r="R166" s="140">
        <f t="shared" si="2"/>
        <v>5.3E-3</v>
      </c>
      <c r="S166" s="140">
        <v>0</v>
      </c>
      <c r="T166" s="141">
        <f t="shared" si="3"/>
        <v>0</v>
      </c>
      <c r="V166" s="215" t="s">
        <v>4035</v>
      </c>
      <c r="AR166" s="142" t="s">
        <v>268</v>
      </c>
      <c r="AT166" s="142" t="s">
        <v>187</v>
      </c>
      <c r="AU166" s="142" t="s">
        <v>85</v>
      </c>
      <c r="AY166" s="16" t="s">
        <v>185</v>
      </c>
      <c r="BE166" s="143">
        <f t="shared" si="4"/>
        <v>0</v>
      </c>
      <c r="BF166" s="143">
        <f t="shared" si="5"/>
        <v>0</v>
      </c>
      <c r="BG166" s="143">
        <f t="shared" si="6"/>
        <v>0</v>
      </c>
      <c r="BH166" s="143">
        <f t="shared" si="7"/>
        <v>0</v>
      </c>
      <c r="BI166" s="143">
        <f t="shared" si="8"/>
        <v>0</v>
      </c>
      <c r="BJ166" s="16" t="s">
        <v>83</v>
      </c>
      <c r="BK166" s="143">
        <f t="shared" si="9"/>
        <v>0</v>
      </c>
      <c r="BL166" s="16" t="s">
        <v>268</v>
      </c>
      <c r="BM166" s="142" t="s">
        <v>3132</v>
      </c>
    </row>
    <row r="167" spans="2:65" s="1" customFormat="1" ht="33" customHeight="1">
      <c r="B167" s="131"/>
      <c r="C167" s="132" t="s">
        <v>353</v>
      </c>
      <c r="D167" s="132" t="s">
        <v>187</v>
      </c>
      <c r="E167" s="133" t="s">
        <v>3133</v>
      </c>
      <c r="F167" s="134" t="s">
        <v>3134</v>
      </c>
      <c r="G167" s="135" t="s">
        <v>405</v>
      </c>
      <c r="H167" s="136">
        <v>2</v>
      </c>
      <c r="I167" s="137"/>
      <c r="J167" s="137">
        <f t="shared" si="0"/>
        <v>0</v>
      </c>
      <c r="K167" s="134" t="s">
        <v>1</v>
      </c>
      <c r="L167" s="185" t="s">
        <v>4032</v>
      </c>
      <c r="M167" s="138" t="s">
        <v>1</v>
      </c>
      <c r="N167" s="139" t="s">
        <v>40</v>
      </c>
      <c r="O167" s="140">
        <v>1.1739999999999999</v>
      </c>
      <c r="P167" s="140">
        <f t="shared" si="1"/>
        <v>2.3479999999999999</v>
      </c>
      <c r="Q167" s="140">
        <v>1.5200000000000001E-3</v>
      </c>
      <c r="R167" s="140">
        <f t="shared" si="2"/>
        <v>3.0400000000000002E-3</v>
      </c>
      <c r="S167" s="140">
        <v>0</v>
      </c>
      <c r="T167" s="141">
        <f t="shared" si="3"/>
        <v>0</v>
      </c>
      <c r="V167" s="215" t="s">
        <v>4035</v>
      </c>
      <c r="AR167" s="142" t="s">
        <v>268</v>
      </c>
      <c r="AT167" s="142" t="s">
        <v>187</v>
      </c>
      <c r="AU167" s="142" t="s">
        <v>85</v>
      </c>
      <c r="AY167" s="16" t="s">
        <v>185</v>
      </c>
      <c r="BE167" s="143">
        <f t="shared" si="4"/>
        <v>0</v>
      </c>
      <c r="BF167" s="143">
        <f t="shared" si="5"/>
        <v>0</v>
      </c>
      <c r="BG167" s="143">
        <f t="shared" si="6"/>
        <v>0</v>
      </c>
      <c r="BH167" s="143">
        <f t="shared" si="7"/>
        <v>0</v>
      </c>
      <c r="BI167" s="143">
        <f t="shared" si="8"/>
        <v>0</v>
      </c>
      <c r="BJ167" s="16" t="s">
        <v>83</v>
      </c>
      <c r="BK167" s="143">
        <f t="shared" si="9"/>
        <v>0</v>
      </c>
      <c r="BL167" s="16" t="s">
        <v>268</v>
      </c>
      <c r="BM167" s="142" t="s">
        <v>3135</v>
      </c>
    </row>
    <row r="168" spans="2:65" s="1" customFormat="1" ht="24.2" customHeight="1">
      <c r="B168" s="131"/>
      <c r="C168" s="132" t="s">
        <v>357</v>
      </c>
      <c r="D168" s="132" t="s">
        <v>187</v>
      </c>
      <c r="E168" s="133" t="s">
        <v>3136</v>
      </c>
      <c r="F168" s="134" t="s">
        <v>3137</v>
      </c>
      <c r="G168" s="135" t="s">
        <v>276</v>
      </c>
      <c r="H168" s="136">
        <v>12</v>
      </c>
      <c r="I168" s="137"/>
      <c r="J168" s="137">
        <f t="shared" si="0"/>
        <v>0</v>
      </c>
      <c r="K168" s="134" t="s">
        <v>1</v>
      </c>
      <c r="L168" s="185" t="s">
        <v>4032</v>
      </c>
      <c r="M168" s="138" t="s">
        <v>1</v>
      </c>
      <c r="N168" s="139" t="s">
        <v>40</v>
      </c>
      <c r="O168" s="140">
        <v>0.82099999999999995</v>
      </c>
      <c r="P168" s="140">
        <f t="shared" si="1"/>
        <v>9.8520000000000003</v>
      </c>
      <c r="Q168" s="140">
        <v>4.6000000000000001E-4</v>
      </c>
      <c r="R168" s="140">
        <f t="shared" si="2"/>
        <v>5.5200000000000006E-3</v>
      </c>
      <c r="S168" s="140">
        <v>0</v>
      </c>
      <c r="T168" s="141">
        <f t="shared" si="3"/>
        <v>0</v>
      </c>
      <c r="V168" s="215" t="s">
        <v>4035</v>
      </c>
      <c r="AR168" s="142" t="s">
        <v>268</v>
      </c>
      <c r="AT168" s="142" t="s">
        <v>187</v>
      </c>
      <c r="AU168" s="142" t="s">
        <v>85</v>
      </c>
      <c r="AY168" s="16" t="s">
        <v>185</v>
      </c>
      <c r="BE168" s="143">
        <f t="shared" si="4"/>
        <v>0</v>
      </c>
      <c r="BF168" s="143">
        <f t="shared" si="5"/>
        <v>0</v>
      </c>
      <c r="BG168" s="143">
        <f t="shared" si="6"/>
        <v>0</v>
      </c>
      <c r="BH168" s="143">
        <f t="shared" si="7"/>
        <v>0</v>
      </c>
      <c r="BI168" s="143">
        <f t="shared" si="8"/>
        <v>0</v>
      </c>
      <c r="BJ168" s="16" t="s">
        <v>83</v>
      </c>
      <c r="BK168" s="143">
        <f t="shared" si="9"/>
        <v>0</v>
      </c>
      <c r="BL168" s="16" t="s">
        <v>268</v>
      </c>
      <c r="BM168" s="142" t="s">
        <v>3138</v>
      </c>
    </row>
    <row r="169" spans="2:65" s="1" customFormat="1" ht="16.5" customHeight="1">
      <c r="B169" s="131"/>
      <c r="C169" s="132" t="s">
        <v>361</v>
      </c>
      <c r="D169" s="132" t="s">
        <v>187</v>
      </c>
      <c r="E169" s="133" t="s">
        <v>3139</v>
      </c>
      <c r="F169" s="134" t="s">
        <v>3140</v>
      </c>
      <c r="G169" s="135" t="s">
        <v>1656</v>
      </c>
      <c r="H169" s="136">
        <v>2</v>
      </c>
      <c r="I169" s="137"/>
      <c r="J169" s="137">
        <f t="shared" si="0"/>
        <v>0</v>
      </c>
      <c r="K169" s="134" t="s">
        <v>1</v>
      </c>
      <c r="L169" s="185" t="s">
        <v>4032</v>
      </c>
      <c r="M169" s="138" t="s">
        <v>1</v>
      </c>
      <c r="N169" s="139" t="s">
        <v>40</v>
      </c>
      <c r="O169" s="140">
        <v>0.73499999999999999</v>
      </c>
      <c r="P169" s="140">
        <f t="shared" si="1"/>
        <v>1.47</v>
      </c>
      <c r="Q169" s="140">
        <v>4.4000000000000002E-4</v>
      </c>
      <c r="R169" s="140">
        <f t="shared" si="2"/>
        <v>8.8000000000000003E-4</v>
      </c>
      <c r="S169" s="140">
        <v>0</v>
      </c>
      <c r="T169" s="141">
        <f t="shared" si="3"/>
        <v>0</v>
      </c>
      <c r="V169" s="215" t="s">
        <v>4035</v>
      </c>
      <c r="AR169" s="142" t="s">
        <v>268</v>
      </c>
      <c r="AT169" s="142" t="s">
        <v>187</v>
      </c>
      <c r="AU169" s="142" t="s">
        <v>85</v>
      </c>
      <c r="AY169" s="16" t="s">
        <v>185</v>
      </c>
      <c r="BE169" s="143">
        <f t="shared" si="4"/>
        <v>0</v>
      </c>
      <c r="BF169" s="143">
        <f t="shared" si="5"/>
        <v>0</v>
      </c>
      <c r="BG169" s="143">
        <f t="shared" si="6"/>
        <v>0</v>
      </c>
      <c r="BH169" s="143">
        <f t="shared" si="7"/>
        <v>0</v>
      </c>
      <c r="BI169" s="143">
        <f t="shared" si="8"/>
        <v>0</v>
      </c>
      <c r="BJ169" s="16" t="s">
        <v>83</v>
      </c>
      <c r="BK169" s="143">
        <f t="shared" si="9"/>
        <v>0</v>
      </c>
      <c r="BL169" s="16" t="s">
        <v>268</v>
      </c>
      <c r="BM169" s="142" t="s">
        <v>3141</v>
      </c>
    </row>
    <row r="170" spans="2:65" s="1" customFormat="1" ht="21.75" customHeight="1">
      <c r="B170" s="131"/>
      <c r="C170" s="132" t="s">
        <v>365</v>
      </c>
      <c r="D170" s="132" t="s">
        <v>187</v>
      </c>
      <c r="E170" s="133" t="s">
        <v>3142</v>
      </c>
      <c r="F170" s="134" t="s">
        <v>3143</v>
      </c>
      <c r="G170" s="135" t="s">
        <v>204</v>
      </c>
      <c r="H170" s="136">
        <v>1.141</v>
      </c>
      <c r="I170" s="137"/>
      <c r="J170" s="137">
        <f t="shared" si="0"/>
        <v>0</v>
      </c>
      <c r="K170" s="134" t="s">
        <v>1</v>
      </c>
      <c r="L170" s="185" t="s">
        <v>4032</v>
      </c>
      <c r="M170" s="138" t="s">
        <v>1</v>
      </c>
      <c r="N170" s="139" t="s">
        <v>40</v>
      </c>
      <c r="O170" s="140">
        <v>10.582000000000001</v>
      </c>
      <c r="P170" s="140">
        <f t="shared" si="1"/>
        <v>12.074062000000001</v>
      </c>
      <c r="Q170" s="140">
        <v>0</v>
      </c>
      <c r="R170" s="140">
        <f t="shared" si="2"/>
        <v>0</v>
      </c>
      <c r="S170" s="140">
        <v>0</v>
      </c>
      <c r="T170" s="141">
        <f t="shared" si="3"/>
        <v>0</v>
      </c>
      <c r="V170" s="215" t="s">
        <v>4035</v>
      </c>
      <c r="AR170" s="142" t="s">
        <v>268</v>
      </c>
      <c r="AT170" s="142" t="s">
        <v>187</v>
      </c>
      <c r="AU170" s="142" t="s">
        <v>85</v>
      </c>
      <c r="AY170" s="16" t="s">
        <v>185</v>
      </c>
      <c r="BE170" s="143">
        <f t="shared" si="4"/>
        <v>0</v>
      </c>
      <c r="BF170" s="143">
        <f t="shared" si="5"/>
        <v>0</v>
      </c>
      <c r="BG170" s="143">
        <f t="shared" si="6"/>
        <v>0</v>
      </c>
      <c r="BH170" s="143">
        <f t="shared" si="7"/>
        <v>0</v>
      </c>
      <c r="BI170" s="143">
        <f t="shared" si="8"/>
        <v>0</v>
      </c>
      <c r="BJ170" s="16" t="s">
        <v>83</v>
      </c>
      <c r="BK170" s="143">
        <f t="shared" si="9"/>
        <v>0</v>
      </c>
      <c r="BL170" s="16" t="s">
        <v>268</v>
      </c>
      <c r="BM170" s="142" t="s">
        <v>3144</v>
      </c>
    </row>
    <row r="171" spans="2:65" s="1" customFormat="1" ht="24.2" customHeight="1">
      <c r="B171" s="131"/>
      <c r="C171" s="132" t="s">
        <v>369</v>
      </c>
      <c r="D171" s="132" t="s">
        <v>187</v>
      </c>
      <c r="E171" s="133" t="s">
        <v>3145</v>
      </c>
      <c r="F171" s="134" t="s">
        <v>3146</v>
      </c>
      <c r="G171" s="135" t="s">
        <v>204</v>
      </c>
      <c r="H171" s="136">
        <v>1.141</v>
      </c>
      <c r="I171" s="137"/>
      <c r="J171" s="137">
        <f t="shared" si="0"/>
        <v>0</v>
      </c>
      <c r="K171" s="134" t="s">
        <v>1</v>
      </c>
      <c r="L171" s="185" t="s">
        <v>4032</v>
      </c>
      <c r="M171" s="138" t="s">
        <v>1</v>
      </c>
      <c r="N171" s="139" t="s">
        <v>40</v>
      </c>
      <c r="O171" s="140">
        <v>1.4359999999999999</v>
      </c>
      <c r="P171" s="140">
        <f t="shared" si="1"/>
        <v>1.638476</v>
      </c>
      <c r="Q171" s="140">
        <v>0</v>
      </c>
      <c r="R171" s="140">
        <f t="shared" si="2"/>
        <v>0</v>
      </c>
      <c r="S171" s="140">
        <v>0</v>
      </c>
      <c r="T171" s="141">
        <f t="shared" si="3"/>
        <v>0</v>
      </c>
      <c r="V171" s="215" t="s">
        <v>4035</v>
      </c>
      <c r="AR171" s="142" t="s">
        <v>268</v>
      </c>
      <c r="AT171" s="142" t="s">
        <v>187</v>
      </c>
      <c r="AU171" s="142" t="s">
        <v>85</v>
      </c>
      <c r="AY171" s="16" t="s">
        <v>185</v>
      </c>
      <c r="BE171" s="143">
        <f t="shared" si="4"/>
        <v>0</v>
      </c>
      <c r="BF171" s="143">
        <f t="shared" si="5"/>
        <v>0</v>
      </c>
      <c r="BG171" s="143">
        <f t="shared" si="6"/>
        <v>0</v>
      </c>
      <c r="BH171" s="143">
        <f t="shared" si="7"/>
        <v>0</v>
      </c>
      <c r="BI171" s="143">
        <f t="shared" si="8"/>
        <v>0</v>
      </c>
      <c r="BJ171" s="16" t="s">
        <v>83</v>
      </c>
      <c r="BK171" s="143">
        <f t="shared" si="9"/>
        <v>0</v>
      </c>
      <c r="BL171" s="16" t="s">
        <v>268</v>
      </c>
      <c r="BM171" s="142" t="s">
        <v>3147</v>
      </c>
    </row>
    <row r="172" spans="2:65" s="11" customFormat="1" ht="22.9" customHeight="1">
      <c r="B172" s="120"/>
      <c r="D172" s="121" t="s">
        <v>74</v>
      </c>
      <c r="E172" s="129" t="s">
        <v>3148</v>
      </c>
      <c r="F172" s="129" t="s">
        <v>3149</v>
      </c>
      <c r="J172" s="130">
        <f>BK172</f>
        <v>0</v>
      </c>
      <c r="L172" s="120"/>
      <c r="M172" s="124"/>
      <c r="P172" s="125">
        <f>SUM(P173:P187)</f>
        <v>20.570560000000004</v>
      </c>
      <c r="R172" s="125">
        <f>SUM(R173:R187)</f>
        <v>0.31990000000000007</v>
      </c>
      <c r="T172" s="126">
        <f>SUM(T173:T187)</f>
        <v>0</v>
      </c>
      <c r="AR172" s="121" t="s">
        <v>85</v>
      </c>
      <c r="AT172" s="127" t="s">
        <v>74</v>
      </c>
      <c r="AU172" s="127" t="s">
        <v>83</v>
      </c>
      <c r="AY172" s="121" t="s">
        <v>185</v>
      </c>
      <c r="BK172" s="128">
        <f>SUM(BK173:BK187)</f>
        <v>0</v>
      </c>
    </row>
    <row r="173" spans="2:65" s="1" customFormat="1" ht="24.2" customHeight="1">
      <c r="B173" s="131"/>
      <c r="C173" s="132" t="s">
        <v>373</v>
      </c>
      <c r="D173" s="132" t="s">
        <v>187</v>
      </c>
      <c r="E173" s="133" t="s">
        <v>3150</v>
      </c>
      <c r="F173" s="134" t="s">
        <v>3151</v>
      </c>
      <c r="G173" s="135" t="s">
        <v>245</v>
      </c>
      <c r="H173" s="136">
        <v>4</v>
      </c>
      <c r="I173" s="137"/>
      <c r="J173" s="137">
        <f t="shared" ref="J173:J187" si="10">ROUND(I173*H173,2)</f>
        <v>0</v>
      </c>
      <c r="K173" s="134" t="s">
        <v>1</v>
      </c>
      <c r="L173" s="185" t="s">
        <v>4032</v>
      </c>
      <c r="M173" s="138" t="s">
        <v>1</v>
      </c>
      <c r="N173" s="139" t="s">
        <v>40</v>
      </c>
      <c r="O173" s="140">
        <v>0.374</v>
      </c>
      <c r="P173" s="140">
        <f t="shared" ref="P173:P187" si="11">O173*H173</f>
        <v>1.496</v>
      </c>
      <c r="Q173" s="140">
        <v>7.7999999999999999E-4</v>
      </c>
      <c r="R173" s="140">
        <f t="shared" ref="R173:R187" si="12">Q173*H173</f>
        <v>3.1199999999999999E-3</v>
      </c>
      <c r="S173" s="140">
        <v>0</v>
      </c>
      <c r="T173" s="141">
        <f t="shared" ref="T173:T187" si="13">S173*H173</f>
        <v>0</v>
      </c>
      <c r="V173" s="215" t="s">
        <v>4035</v>
      </c>
      <c r="AR173" s="142" t="s">
        <v>268</v>
      </c>
      <c r="AT173" s="142" t="s">
        <v>187</v>
      </c>
      <c r="AU173" s="142" t="s">
        <v>85</v>
      </c>
      <c r="AY173" s="16" t="s">
        <v>185</v>
      </c>
      <c r="BE173" s="143">
        <f t="shared" ref="BE173:BE187" si="14">IF(N173="základní",J173,0)</f>
        <v>0</v>
      </c>
      <c r="BF173" s="143">
        <f t="shared" ref="BF173:BF187" si="15">IF(N173="snížená",J173,0)</f>
        <v>0</v>
      </c>
      <c r="BG173" s="143">
        <f t="shared" ref="BG173:BG187" si="16">IF(N173="zákl. přenesená",J173,0)</f>
        <v>0</v>
      </c>
      <c r="BH173" s="143">
        <f t="shared" ref="BH173:BH187" si="17">IF(N173="sníž. přenesená",J173,0)</f>
        <v>0</v>
      </c>
      <c r="BI173" s="143">
        <f t="shared" ref="BI173:BI187" si="18">IF(N173="nulová",J173,0)</f>
        <v>0</v>
      </c>
      <c r="BJ173" s="16" t="s">
        <v>83</v>
      </c>
      <c r="BK173" s="143">
        <f t="shared" ref="BK173:BK187" si="19">ROUND(I173*H173,2)</f>
        <v>0</v>
      </c>
      <c r="BL173" s="16" t="s">
        <v>268</v>
      </c>
      <c r="BM173" s="142" t="s">
        <v>3152</v>
      </c>
    </row>
    <row r="174" spans="2:65" s="1" customFormat="1" ht="24.2" customHeight="1">
      <c r="B174" s="131"/>
      <c r="C174" s="132" t="s">
        <v>377</v>
      </c>
      <c r="D174" s="132" t="s">
        <v>187</v>
      </c>
      <c r="E174" s="133" t="s">
        <v>3153</v>
      </c>
      <c r="F174" s="134" t="s">
        <v>3154</v>
      </c>
      <c r="G174" s="135" t="s">
        <v>245</v>
      </c>
      <c r="H174" s="136">
        <v>2</v>
      </c>
      <c r="I174" s="137"/>
      <c r="J174" s="137">
        <f t="shared" si="10"/>
        <v>0</v>
      </c>
      <c r="K174" s="134" t="s">
        <v>1</v>
      </c>
      <c r="L174" s="185" t="s">
        <v>4032</v>
      </c>
      <c r="M174" s="138" t="s">
        <v>1</v>
      </c>
      <c r="N174" s="139" t="s">
        <v>40</v>
      </c>
      <c r="O174" s="140">
        <v>0.53</v>
      </c>
      <c r="P174" s="140">
        <f t="shared" si="11"/>
        <v>1.06</v>
      </c>
      <c r="Q174" s="140">
        <v>1.6999999999999999E-3</v>
      </c>
      <c r="R174" s="140">
        <f t="shared" si="12"/>
        <v>3.3999999999999998E-3</v>
      </c>
      <c r="S174" s="140">
        <v>0</v>
      </c>
      <c r="T174" s="141">
        <f t="shared" si="13"/>
        <v>0</v>
      </c>
      <c r="V174" s="215" t="s">
        <v>4035</v>
      </c>
      <c r="AR174" s="142" t="s">
        <v>268</v>
      </c>
      <c r="AT174" s="142" t="s">
        <v>187</v>
      </c>
      <c r="AU174" s="142" t="s">
        <v>85</v>
      </c>
      <c r="AY174" s="16" t="s">
        <v>185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6" t="s">
        <v>83</v>
      </c>
      <c r="BK174" s="143">
        <f t="shared" si="19"/>
        <v>0</v>
      </c>
      <c r="BL174" s="16" t="s">
        <v>268</v>
      </c>
      <c r="BM174" s="142" t="s">
        <v>3155</v>
      </c>
    </row>
    <row r="175" spans="2:65" s="1" customFormat="1" ht="16.5" customHeight="1">
      <c r="B175" s="131"/>
      <c r="C175" s="132" t="s">
        <v>382</v>
      </c>
      <c r="D175" s="132" t="s">
        <v>187</v>
      </c>
      <c r="E175" s="133" t="s">
        <v>3156</v>
      </c>
      <c r="F175" s="134" t="s">
        <v>3157</v>
      </c>
      <c r="G175" s="135" t="s">
        <v>245</v>
      </c>
      <c r="H175" s="136">
        <v>1</v>
      </c>
      <c r="I175" s="137"/>
      <c r="J175" s="137">
        <f t="shared" si="10"/>
        <v>0</v>
      </c>
      <c r="K175" s="134" t="s">
        <v>1</v>
      </c>
      <c r="L175" s="185" t="s">
        <v>4032</v>
      </c>
      <c r="M175" s="138" t="s">
        <v>1</v>
      </c>
      <c r="N175" s="139" t="s">
        <v>40</v>
      </c>
      <c r="O175" s="140">
        <v>0.61399999999999999</v>
      </c>
      <c r="P175" s="140">
        <f t="shared" si="11"/>
        <v>0.61399999999999999</v>
      </c>
      <c r="Q175" s="140">
        <v>3.4470000000000001E-2</v>
      </c>
      <c r="R175" s="140">
        <f t="shared" si="12"/>
        <v>3.4470000000000001E-2</v>
      </c>
      <c r="S175" s="140">
        <v>0</v>
      </c>
      <c r="T175" s="141">
        <f t="shared" si="13"/>
        <v>0</v>
      </c>
      <c r="V175" s="215" t="s">
        <v>4035</v>
      </c>
      <c r="AR175" s="142" t="s">
        <v>268</v>
      </c>
      <c r="AT175" s="142" t="s">
        <v>187</v>
      </c>
      <c r="AU175" s="142" t="s">
        <v>85</v>
      </c>
      <c r="AY175" s="16" t="s">
        <v>185</v>
      </c>
      <c r="BE175" s="143">
        <f t="shared" si="14"/>
        <v>0</v>
      </c>
      <c r="BF175" s="143">
        <f t="shared" si="15"/>
        <v>0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6" t="s">
        <v>83</v>
      </c>
      <c r="BK175" s="143">
        <f t="shared" si="19"/>
        <v>0</v>
      </c>
      <c r="BL175" s="16" t="s">
        <v>268</v>
      </c>
      <c r="BM175" s="142" t="s">
        <v>3158</v>
      </c>
    </row>
    <row r="176" spans="2:65" s="1" customFormat="1" ht="24.2" customHeight="1">
      <c r="B176" s="131"/>
      <c r="C176" s="132" t="s">
        <v>386</v>
      </c>
      <c r="D176" s="132" t="s">
        <v>187</v>
      </c>
      <c r="E176" s="133" t="s">
        <v>3159</v>
      </c>
      <c r="F176" s="134" t="s">
        <v>3160</v>
      </c>
      <c r="G176" s="135" t="s">
        <v>245</v>
      </c>
      <c r="H176" s="136">
        <v>1</v>
      </c>
      <c r="I176" s="137"/>
      <c r="J176" s="137">
        <f t="shared" si="10"/>
        <v>0</v>
      </c>
      <c r="K176" s="134" t="s">
        <v>1</v>
      </c>
      <c r="L176" s="185" t="s">
        <v>4032</v>
      </c>
      <c r="M176" s="138" t="s">
        <v>1</v>
      </c>
      <c r="N176" s="139" t="s">
        <v>40</v>
      </c>
      <c r="O176" s="140">
        <v>1.9139999999999999</v>
      </c>
      <c r="P176" s="140">
        <f t="shared" si="11"/>
        <v>1.9139999999999999</v>
      </c>
      <c r="Q176" s="140">
        <v>5.441E-2</v>
      </c>
      <c r="R176" s="140">
        <f t="shared" si="12"/>
        <v>5.441E-2</v>
      </c>
      <c r="S176" s="140">
        <v>0</v>
      </c>
      <c r="T176" s="141">
        <f t="shared" si="13"/>
        <v>0</v>
      </c>
      <c r="V176" s="215" t="s">
        <v>4035</v>
      </c>
      <c r="AR176" s="142" t="s">
        <v>268</v>
      </c>
      <c r="AT176" s="142" t="s">
        <v>187</v>
      </c>
      <c r="AU176" s="142" t="s">
        <v>85</v>
      </c>
      <c r="AY176" s="16" t="s">
        <v>185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6" t="s">
        <v>83</v>
      </c>
      <c r="BK176" s="143">
        <f t="shared" si="19"/>
        <v>0</v>
      </c>
      <c r="BL176" s="16" t="s">
        <v>268</v>
      </c>
      <c r="BM176" s="142" t="s">
        <v>3161</v>
      </c>
    </row>
    <row r="177" spans="2:65" s="1" customFormat="1" ht="16.5" customHeight="1">
      <c r="B177" s="131"/>
      <c r="C177" s="132" t="s">
        <v>391</v>
      </c>
      <c r="D177" s="132" t="s">
        <v>187</v>
      </c>
      <c r="E177" s="133" t="s">
        <v>3162</v>
      </c>
      <c r="F177" s="134" t="s">
        <v>3163</v>
      </c>
      <c r="G177" s="135" t="s">
        <v>405</v>
      </c>
      <c r="H177" s="136">
        <v>20</v>
      </c>
      <c r="I177" s="137"/>
      <c r="J177" s="137">
        <f t="shared" si="10"/>
        <v>0</v>
      </c>
      <c r="K177" s="134" t="s">
        <v>1</v>
      </c>
      <c r="L177" s="185" t="s">
        <v>4032</v>
      </c>
      <c r="M177" s="138" t="s">
        <v>1</v>
      </c>
      <c r="N177" s="139" t="s">
        <v>40</v>
      </c>
      <c r="O177" s="140">
        <v>0.114</v>
      </c>
      <c r="P177" s="140">
        <f t="shared" si="11"/>
        <v>2.2800000000000002</v>
      </c>
      <c r="Q177" s="140">
        <v>1.1299999999999999E-3</v>
      </c>
      <c r="R177" s="140">
        <f t="shared" si="12"/>
        <v>2.2599999999999999E-2</v>
      </c>
      <c r="S177" s="140">
        <v>0</v>
      </c>
      <c r="T177" s="141">
        <f t="shared" si="13"/>
        <v>0</v>
      </c>
      <c r="V177" s="215" t="s">
        <v>4035</v>
      </c>
      <c r="AR177" s="142" t="s">
        <v>268</v>
      </c>
      <c r="AT177" s="142" t="s">
        <v>187</v>
      </c>
      <c r="AU177" s="142" t="s">
        <v>85</v>
      </c>
      <c r="AY177" s="16" t="s">
        <v>185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6" t="s">
        <v>83</v>
      </c>
      <c r="BK177" s="143">
        <f t="shared" si="19"/>
        <v>0</v>
      </c>
      <c r="BL177" s="16" t="s">
        <v>268</v>
      </c>
      <c r="BM177" s="142" t="s">
        <v>3164</v>
      </c>
    </row>
    <row r="178" spans="2:65" s="1" customFormat="1" ht="24.2" customHeight="1">
      <c r="B178" s="131"/>
      <c r="C178" s="132" t="s">
        <v>396</v>
      </c>
      <c r="D178" s="132" t="s">
        <v>187</v>
      </c>
      <c r="E178" s="133" t="s">
        <v>3165</v>
      </c>
      <c r="F178" s="134" t="s">
        <v>3166</v>
      </c>
      <c r="G178" s="135" t="s">
        <v>405</v>
      </c>
      <c r="H178" s="136">
        <v>1</v>
      </c>
      <c r="I178" s="137"/>
      <c r="J178" s="137">
        <f t="shared" si="10"/>
        <v>0</v>
      </c>
      <c r="K178" s="134" t="s">
        <v>1</v>
      </c>
      <c r="L178" s="185" t="s">
        <v>4032</v>
      </c>
      <c r="M178" s="138" t="s">
        <v>1</v>
      </c>
      <c r="N178" s="139" t="s">
        <v>40</v>
      </c>
      <c r="O178" s="140">
        <v>7.5579999999999998</v>
      </c>
      <c r="P178" s="140">
        <f t="shared" si="11"/>
        <v>7.5579999999999998</v>
      </c>
      <c r="Q178" s="140">
        <v>0.15581</v>
      </c>
      <c r="R178" s="140">
        <f t="shared" si="12"/>
        <v>0.15581</v>
      </c>
      <c r="S178" s="140">
        <v>0</v>
      </c>
      <c r="T178" s="141">
        <f t="shared" si="13"/>
        <v>0</v>
      </c>
      <c r="V178" s="215" t="s">
        <v>4035</v>
      </c>
      <c r="AR178" s="142" t="s">
        <v>268</v>
      </c>
      <c r="AT178" s="142" t="s">
        <v>187</v>
      </c>
      <c r="AU178" s="142" t="s">
        <v>85</v>
      </c>
      <c r="AY178" s="16" t="s">
        <v>185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6" t="s">
        <v>83</v>
      </c>
      <c r="BK178" s="143">
        <f t="shared" si="19"/>
        <v>0</v>
      </c>
      <c r="BL178" s="16" t="s">
        <v>268</v>
      </c>
      <c r="BM178" s="142" t="s">
        <v>3167</v>
      </c>
    </row>
    <row r="179" spans="2:65" s="1" customFormat="1" ht="37.9" customHeight="1">
      <c r="B179" s="131"/>
      <c r="C179" s="132" t="s">
        <v>403</v>
      </c>
      <c r="D179" s="132" t="s">
        <v>187</v>
      </c>
      <c r="E179" s="133" t="s">
        <v>3168</v>
      </c>
      <c r="F179" s="134" t="s">
        <v>3169</v>
      </c>
      <c r="G179" s="135" t="s">
        <v>405</v>
      </c>
      <c r="H179" s="136">
        <v>1</v>
      </c>
      <c r="I179" s="137"/>
      <c r="J179" s="137">
        <f t="shared" si="10"/>
        <v>0</v>
      </c>
      <c r="K179" s="134" t="s">
        <v>1</v>
      </c>
      <c r="L179" s="185" t="s">
        <v>4032</v>
      </c>
      <c r="M179" s="138" t="s">
        <v>1</v>
      </c>
      <c r="N179" s="139" t="s">
        <v>40</v>
      </c>
      <c r="O179" s="140">
        <v>0.5</v>
      </c>
      <c r="P179" s="140">
        <f t="shared" si="11"/>
        <v>0.5</v>
      </c>
      <c r="Q179" s="140">
        <v>1.0869999999999999E-2</v>
      </c>
      <c r="R179" s="140">
        <f t="shared" si="12"/>
        <v>1.0869999999999999E-2</v>
      </c>
      <c r="S179" s="140">
        <v>0</v>
      </c>
      <c r="T179" s="141">
        <f t="shared" si="13"/>
        <v>0</v>
      </c>
      <c r="V179" s="215" t="s">
        <v>4035</v>
      </c>
      <c r="AR179" s="142" t="s">
        <v>268</v>
      </c>
      <c r="AT179" s="142" t="s">
        <v>187</v>
      </c>
      <c r="AU179" s="142" t="s">
        <v>85</v>
      </c>
      <c r="AY179" s="16" t="s">
        <v>185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6" t="s">
        <v>83</v>
      </c>
      <c r="BK179" s="143">
        <f t="shared" si="19"/>
        <v>0</v>
      </c>
      <c r="BL179" s="16" t="s">
        <v>268</v>
      </c>
      <c r="BM179" s="142" t="s">
        <v>3170</v>
      </c>
    </row>
    <row r="180" spans="2:65" s="1" customFormat="1" ht="37.9" customHeight="1">
      <c r="B180" s="131"/>
      <c r="C180" s="132" t="s">
        <v>407</v>
      </c>
      <c r="D180" s="132" t="s">
        <v>187</v>
      </c>
      <c r="E180" s="133" t="s">
        <v>3171</v>
      </c>
      <c r="F180" s="134" t="s">
        <v>3172</v>
      </c>
      <c r="G180" s="135" t="s">
        <v>405</v>
      </c>
      <c r="H180" s="136">
        <v>1</v>
      </c>
      <c r="I180" s="137"/>
      <c r="J180" s="137">
        <f t="shared" si="10"/>
        <v>0</v>
      </c>
      <c r="K180" s="134" t="s">
        <v>1</v>
      </c>
      <c r="L180" s="185" t="s">
        <v>4032</v>
      </c>
      <c r="M180" s="138" t="s">
        <v>1</v>
      </c>
      <c r="N180" s="139" t="s">
        <v>40</v>
      </c>
      <c r="O180" s="140">
        <v>0.8</v>
      </c>
      <c r="P180" s="140">
        <f t="shared" si="11"/>
        <v>0.8</v>
      </c>
      <c r="Q180" s="140">
        <v>2.7320000000000001E-2</v>
      </c>
      <c r="R180" s="140">
        <f t="shared" si="12"/>
        <v>2.7320000000000001E-2</v>
      </c>
      <c r="S180" s="140">
        <v>0</v>
      </c>
      <c r="T180" s="141">
        <f t="shared" si="13"/>
        <v>0</v>
      </c>
      <c r="V180" s="215" t="s">
        <v>4035</v>
      </c>
      <c r="AR180" s="142" t="s">
        <v>268</v>
      </c>
      <c r="AT180" s="142" t="s">
        <v>187</v>
      </c>
      <c r="AU180" s="142" t="s">
        <v>85</v>
      </c>
      <c r="AY180" s="16" t="s">
        <v>185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6" t="s">
        <v>83</v>
      </c>
      <c r="BK180" s="143">
        <f t="shared" si="19"/>
        <v>0</v>
      </c>
      <c r="BL180" s="16" t="s">
        <v>268</v>
      </c>
      <c r="BM180" s="142" t="s">
        <v>3173</v>
      </c>
    </row>
    <row r="181" spans="2:65" s="1" customFormat="1" ht="24.2" customHeight="1">
      <c r="B181" s="131"/>
      <c r="C181" s="132" t="s">
        <v>415</v>
      </c>
      <c r="D181" s="132" t="s">
        <v>187</v>
      </c>
      <c r="E181" s="133" t="s">
        <v>3174</v>
      </c>
      <c r="F181" s="134" t="s">
        <v>3175</v>
      </c>
      <c r="G181" s="135" t="s">
        <v>245</v>
      </c>
      <c r="H181" s="136">
        <v>2</v>
      </c>
      <c r="I181" s="137"/>
      <c r="J181" s="137">
        <f t="shared" si="10"/>
        <v>0</v>
      </c>
      <c r="K181" s="134" t="s">
        <v>1</v>
      </c>
      <c r="L181" s="185" t="s">
        <v>4032</v>
      </c>
      <c r="M181" s="138" t="s">
        <v>1</v>
      </c>
      <c r="N181" s="139" t="s">
        <v>40</v>
      </c>
      <c r="O181" s="140">
        <v>0.28799999999999998</v>
      </c>
      <c r="P181" s="140">
        <f t="shared" si="11"/>
        <v>0.57599999999999996</v>
      </c>
      <c r="Q181" s="140">
        <v>7.6000000000000004E-4</v>
      </c>
      <c r="R181" s="140">
        <f t="shared" si="12"/>
        <v>1.5200000000000001E-3</v>
      </c>
      <c r="S181" s="140">
        <v>0</v>
      </c>
      <c r="T181" s="141">
        <f t="shared" si="13"/>
        <v>0</v>
      </c>
      <c r="V181" s="215" t="s">
        <v>4035</v>
      </c>
      <c r="AR181" s="142" t="s">
        <v>268</v>
      </c>
      <c r="AT181" s="142" t="s">
        <v>187</v>
      </c>
      <c r="AU181" s="142" t="s">
        <v>85</v>
      </c>
      <c r="AY181" s="16" t="s">
        <v>185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6" t="s">
        <v>83</v>
      </c>
      <c r="BK181" s="143">
        <f t="shared" si="19"/>
        <v>0</v>
      </c>
      <c r="BL181" s="16" t="s">
        <v>268</v>
      </c>
      <c r="BM181" s="142" t="s">
        <v>3176</v>
      </c>
    </row>
    <row r="182" spans="2:65" s="1" customFormat="1" ht="24.2" customHeight="1">
      <c r="B182" s="131"/>
      <c r="C182" s="157" t="s">
        <v>422</v>
      </c>
      <c r="D182" s="157" t="s">
        <v>280</v>
      </c>
      <c r="E182" s="158" t="s">
        <v>3177</v>
      </c>
      <c r="F182" s="159" t="s">
        <v>3178</v>
      </c>
      <c r="G182" s="160" t="s">
        <v>1656</v>
      </c>
      <c r="H182" s="161">
        <v>2</v>
      </c>
      <c r="I182" s="162"/>
      <c r="J182" s="162">
        <f t="shared" si="10"/>
        <v>0</v>
      </c>
      <c r="K182" s="159" t="s">
        <v>1</v>
      </c>
      <c r="L182" s="185" t="s">
        <v>4032</v>
      </c>
      <c r="M182" s="163" t="s">
        <v>1</v>
      </c>
      <c r="N182" s="164" t="s">
        <v>40</v>
      </c>
      <c r="O182" s="140">
        <v>0</v>
      </c>
      <c r="P182" s="140">
        <f t="shared" si="11"/>
        <v>0</v>
      </c>
      <c r="Q182" s="140">
        <v>0</v>
      </c>
      <c r="R182" s="140">
        <f t="shared" si="12"/>
        <v>0</v>
      </c>
      <c r="S182" s="140">
        <v>0</v>
      </c>
      <c r="T182" s="141">
        <f t="shared" si="13"/>
        <v>0</v>
      </c>
      <c r="V182" s="215" t="s">
        <v>4035</v>
      </c>
      <c r="AR182" s="142" t="s">
        <v>357</v>
      </c>
      <c r="AT182" s="142" t="s">
        <v>280</v>
      </c>
      <c r="AU182" s="142" t="s">
        <v>85</v>
      </c>
      <c r="AY182" s="16" t="s">
        <v>185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6" t="s">
        <v>83</v>
      </c>
      <c r="BK182" s="143">
        <f t="shared" si="19"/>
        <v>0</v>
      </c>
      <c r="BL182" s="16" t="s">
        <v>268</v>
      </c>
      <c r="BM182" s="142" t="s">
        <v>3179</v>
      </c>
    </row>
    <row r="183" spans="2:65" s="1" customFormat="1" ht="33" customHeight="1">
      <c r="B183" s="131"/>
      <c r="C183" s="132" t="s">
        <v>430</v>
      </c>
      <c r="D183" s="132" t="s">
        <v>187</v>
      </c>
      <c r="E183" s="133" t="s">
        <v>3180</v>
      </c>
      <c r="F183" s="134" t="s">
        <v>3181</v>
      </c>
      <c r="G183" s="135" t="s">
        <v>405</v>
      </c>
      <c r="H183" s="136">
        <v>1</v>
      </c>
      <c r="I183" s="137"/>
      <c r="J183" s="137">
        <f t="shared" si="10"/>
        <v>0</v>
      </c>
      <c r="K183" s="134" t="s">
        <v>1</v>
      </c>
      <c r="L183" s="185" t="s">
        <v>4032</v>
      </c>
      <c r="M183" s="138" t="s">
        <v>1</v>
      </c>
      <c r="N183" s="139" t="s">
        <v>40</v>
      </c>
      <c r="O183" s="140">
        <v>0.51200000000000001</v>
      </c>
      <c r="P183" s="140">
        <f t="shared" si="11"/>
        <v>0.51200000000000001</v>
      </c>
      <c r="Q183" s="140">
        <v>3.29E-3</v>
      </c>
      <c r="R183" s="140">
        <f t="shared" si="12"/>
        <v>3.29E-3</v>
      </c>
      <c r="S183" s="140">
        <v>0</v>
      </c>
      <c r="T183" s="141">
        <f t="shared" si="13"/>
        <v>0</v>
      </c>
      <c r="V183" s="215" t="s">
        <v>4035</v>
      </c>
      <c r="AR183" s="142" t="s">
        <v>268</v>
      </c>
      <c r="AT183" s="142" t="s">
        <v>187</v>
      </c>
      <c r="AU183" s="142" t="s">
        <v>85</v>
      </c>
      <c r="AY183" s="16" t="s">
        <v>185</v>
      </c>
      <c r="BE183" s="143">
        <f t="shared" si="14"/>
        <v>0</v>
      </c>
      <c r="BF183" s="143">
        <f t="shared" si="15"/>
        <v>0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6" t="s">
        <v>83</v>
      </c>
      <c r="BK183" s="143">
        <f t="shared" si="19"/>
        <v>0</v>
      </c>
      <c r="BL183" s="16" t="s">
        <v>268</v>
      </c>
      <c r="BM183" s="142" t="s">
        <v>3182</v>
      </c>
    </row>
    <row r="184" spans="2:65" s="1" customFormat="1" ht="24.2" customHeight="1">
      <c r="B184" s="131"/>
      <c r="C184" s="132" t="s">
        <v>434</v>
      </c>
      <c r="D184" s="132" t="s">
        <v>187</v>
      </c>
      <c r="E184" s="133" t="s">
        <v>3183</v>
      </c>
      <c r="F184" s="134" t="s">
        <v>3184</v>
      </c>
      <c r="G184" s="135" t="s">
        <v>405</v>
      </c>
      <c r="H184" s="136">
        <v>1</v>
      </c>
      <c r="I184" s="137"/>
      <c r="J184" s="137">
        <f t="shared" si="10"/>
        <v>0</v>
      </c>
      <c r="K184" s="134" t="s">
        <v>1</v>
      </c>
      <c r="L184" s="185" t="s">
        <v>4032</v>
      </c>
      <c r="M184" s="138" t="s">
        <v>1</v>
      </c>
      <c r="N184" s="139" t="s">
        <v>40</v>
      </c>
      <c r="O184" s="140">
        <v>0.51200000000000001</v>
      </c>
      <c r="P184" s="140">
        <f t="shared" si="11"/>
        <v>0.51200000000000001</v>
      </c>
      <c r="Q184" s="140">
        <v>6.8999999999999997E-4</v>
      </c>
      <c r="R184" s="140">
        <f t="shared" si="12"/>
        <v>6.8999999999999997E-4</v>
      </c>
      <c r="S184" s="140">
        <v>0</v>
      </c>
      <c r="T184" s="141">
        <f t="shared" si="13"/>
        <v>0</v>
      </c>
      <c r="V184" s="215" t="s">
        <v>4035</v>
      </c>
      <c r="AR184" s="142" t="s">
        <v>268</v>
      </c>
      <c r="AT184" s="142" t="s">
        <v>187</v>
      </c>
      <c r="AU184" s="142" t="s">
        <v>85</v>
      </c>
      <c r="AY184" s="16" t="s">
        <v>185</v>
      </c>
      <c r="BE184" s="143">
        <f t="shared" si="14"/>
        <v>0</v>
      </c>
      <c r="BF184" s="143">
        <f t="shared" si="15"/>
        <v>0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6" t="s">
        <v>83</v>
      </c>
      <c r="BK184" s="143">
        <f t="shared" si="19"/>
        <v>0</v>
      </c>
      <c r="BL184" s="16" t="s">
        <v>268</v>
      </c>
      <c r="BM184" s="142" t="s">
        <v>3185</v>
      </c>
    </row>
    <row r="185" spans="2:65" s="1" customFormat="1" ht="24.2" customHeight="1">
      <c r="B185" s="131"/>
      <c r="C185" s="132" t="s">
        <v>438</v>
      </c>
      <c r="D185" s="132" t="s">
        <v>187</v>
      </c>
      <c r="E185" s="133" t="s">
        <v>3186</v>
      </c>
      <c r="F185" s="134" t="s">
        <v>3187</v>
      </c>
      <c r="G185" s="135" t="s">
        <v>405</v>
      </c>
      <c r="H185" s="136">
        <v>2</v>
      </c>
      <c r="I185" s="137"/>
      <c r="J185" s="137">
        <f t="shared" si="10"/>
        <v>0</v>
      </c>
      <c r="K185" s="134" t="s">
        <v>1</v>
      </c>
      <c r="L185" s="185" t="s">
        <v>4032</v>
      </c>
      <c r="M185" s="138" t="s">
        <v>1</v>
      </c>
      <c r="N185" s="139" t="s">
        <v>40</v>
      </c>
      <c r="O185" s="140">
        <v>0.60499999999999998</v>
      </c>
      <c r="P185" s="140">
        <f t="shared" si="11"/>
        <v>1.21</v>
      </c>
      <c r="Q185" s="140">
        <v>1.1999999999999999E-3</v>
      </c>
      <c r="R185" s="140">
        <f t="shared" si="12"/>
        <v>2.3999999999999998E-3</v>
      </c>
      <c r="S185" s="140">
        <v>0</v>
      </c>
      <c r="T185" s="141">
        <f t="shared" si="13"/>
        <v>0</v>
      </c>
      <c r="V185" s="215" t="s">
        <v>4035</v>
      </c>
      <c r="AR185" s="142" t="s">
        <v>268</v>
      </c>
      <c r="AT185" s="142" t="s">
        <v>187</v>
      </c>
      <c r="AU185" s="142" t="s">
        <v>85</v>
      </c>
      <c r="AY185" s="16" t="s">
        <v>185</v>
      </c>
      <c r="BE185" s="143">
        <f t="shared" si="14"/>
        <v>0</v>
      </c>
      <c r="BF185" s="143">
        <f t="shared" si="15"/>
        <v>0</v>
      </c>
      <c r="BG185" s="143">
        <f t="shared" si="16"/>
        <v>0</v>
      </c>
      <c r="BH185" s="143">
        <f t="shared" si="17"/>
        <v>0</v>
      </c>
      <c r="BI185" s="143">
        <f t="shared" si="18"/>
        <v>0</v>
      </c>
      <c r="BJ185" s="16" t="s">
        <v>83</v>
      </c>
      <c r="BK185" s="143">
        <f t="shared" si="19"/>
        <v>0</v>
      </c>
      <c r="BL185" s="16" t="s">
        <v>268</v>
      </c>
      <c r="BM185" s="142" t="s">
        <v>3188</v>
      </c>
    </row>
    <row r="186" spans="2:65" s="1" customFormat="1" ht="21.75" customHeight="1">
      <c r="B186" s="131"/>
      <c r="C186" s="132" t="s">
        <v>442</v>
      </c>
      <c r="D186" s="132" t="s">
        <v>187</v>
      </c>
      <c r="E186" s="133" t="s">
        <v>3189</v>
      </c>
      <c r="F186" s="134" t="s">
        <v>3190</v>
      </c>
      <c r="G186" s="135" t="s">
        <v>204</v>
      </c>
      <c r="H186" s="136">
        <v>0.32</v>
      </c>
      <c r="I186" s="137"/>
      <c r="J186" s="137">
        <f t="shared" si="10"/>
        <v>0</v>
      </c>
      <c r="K186" s="134" t="s">
        <v>1</v>
      </c>
      <c r="L186" s="185" t="s">
        <v>4032</v>
      </c>
      <c r="M186" s="138" t="s">
        <v>1</v>
      </c>
      <c r="N186" s="139" t="s">
        <v>40</v>
      </c>
      <c r="O186" s="140">
        <v>4.0430000000000001</v>
      </c>
      <c r="P186" s="140">
        <f t="shared" si="11"/>
        <v>1.29376</v>
      </c>
      <c r="Q186" s="140">
        <v>0</v>
      </c>
      <c r="R186" s="140">
        <f t="shared" si="12"/>
        <v>0</v>
      </c>
      <c r="S186" s="140">
        <v>0</v>
      </c>
      <c r="T186" s="141">
        <f t="shared" si="13"/>
        <v>0</v>
      </c>
      <c r="V186" s="215" t="s">
        <v>4035</v>
      </c>
      <c r="AR186" s="142" t="s">
        <v>268</v>
      </c>
      <c r="AT186" s="142" t="s">
        <v>187</v>
      </c>
      <c r="AU186" s="142" t="s">
        <v>85</v>
      </c>
      <c r="AY186" s="16" t="s">
        <v>185</v>
      </c>
      <c r="BE186" s="143">
        <f t="shared" si="14"/>
        <v>0</v>
      </c>
      <c r="BF186" s="143">
        <f t="shared" si="15"/>
        <v>0</v>
      </c>
      <c r="BG186" s="143">
        <f t="shared" si="16"/>
        <v>0</v>
      </c>
      <c r="BH186" s="143">
        <f t="shared" si="17"/>
        <v>0</v>
      </c>
      <c r="BI186" s="143">
        <f t="shared" si="18"/>
        <v>0</v>
      </c>
      <c r="BJ186" s="16" t="s">
        <v>83</v>
      </c>
      <c r="BK186" s="143">
        <f t="shared" si="19"/>
        <v>0</v>
      </c>
      <c r="BL186" s="16" t="s">
        <v>268</v>
      </c>
      <c r="BM186" s="142" t="s">
        <v>3191</v>
      </c>
    </row>
    <row r="187" spans="2:65" s="1" customFormat="1" ht="24.2" customHeight="1">
      <c r="B187" s="131"/>
      <c r="C187" s="132" t="s">
        <v>446</v>
      </c>
      <c r="D187" s="132" t="s">
        <v>187</v>
      </c>
      <c r="E187" s="133" t="s">
        <v>3192</v>
      </c>
      <c r="F187" s="134" t="s">
        <v>3193</v>
      </c>
      <c r="G187" s="135" t="s">
        <v>204</v>
      </c>
      <c r="H187" s="136">
        <v>0.32</v>
      </c>
      <c r="I187" s="137"/>
      <c r="J187" s="137">
        <f t="shared" si="10"/>
        <v>0</v>
      </c>
      <c r="K187" s="134" t="s">
        <v>1</v>
      </c>
      <c r="L187" s="185" t="s">
        <v>4032</v>
      </c>
      <c r="M187" s="138" t="s">
        <v>1</v>
      </c>
      <c r="N187" s="139" t="s">
        <v>40</v>
      </c>
      <c r="O187" s="140">
        <v>0.76500000000000001</v>
      </c>
      <c r="P187" s="140">
        <f t="shared" si="11"/>
        <v>0.24480000000000002</v>
      </c>
      <c r="Q187" s="140">
        <v>0</v>
      </c>
      <c r="R187" s="140">
        <f t="shared" si="12"/>
        <v>0</v>
      </c>
      <c r="S187" s="140">
        <v>0</v>
      </c>
      <c r="T187" s="141">
        <f t="shared" si="13"/>
        <v>0</v>
      </c>
      <c r="V187" s="215" t="s">
        <v>4035</v>
      </c>
      <c r="AR187" s="142" t="s">
        <v>268</v>
      </c>
      <c r="AT187" s="142" t="s">
        <v>187</v>
      </c>
      <c r="AU187" s="142" t="s">
        <v>85</v>
      </c>
      <c r="AY187" s="16" t="s">
        <v>185</v>
      </c>
      <c r="BE187" s="143">
        <f t="shared" si="14"/>
        <v>0</v>
      </c>
      <c r="BF187" s="143">
        <f t="shared" si="15"/>
        <v>0</v>
      </c>
      <c r="BG187" s="143">
        <f t="shared" si="16"/>
        <v>0</v>
      </c>
      <c r="BH187" s="143">
        <f t="shared" si="17"/>
        <v>0</v>
      </c>
      <c r="BI187" s="143">
        <f t="shared" si="18"/>
        <v>0</v>
      </c>
      <c r="BJ187" s="16" t="s">
        <v>83</v>
      </c>
      <c r="BK187" s="143">
        <f t="shared" si="19"/>
        <v>0</v>
      </c>
      <c r="BL187" s="16" t="s">
        <v>268</v>
      </c>
      <c r="BM187" s="142" t="s">
        <v>3194</v>
      </c>
    </row>
    <row r="188" spans="2:65" s="11" customFormat="1" ht="22.9" customHeight="1">
      <c r="B188" s="120"/>
      <c r="D188" s="121" t="s">
        <v>74</v>
      </c>
      <c r="E188" s="129" t="s">
        <v>3195</v>
      </c>
      <c r="F188" s="129" t="s">
        <v>3196</v>
      </c>
      <c r="J188" s="130">
        <f>BK188</f>
        <v>0</v>
      </c>
      <c r="L188" s="120"/>
      <c r="M188" s="124"/>
      <c r="P188" s="125">
        <f>SUM(P189:P213)</f>
        <v>301.86042399999997</v>
      </c>
      <c r="R188" s="125">
        <f>SUM(R189:R213)</f>
        <v>0.96433600000000008</v>
      </c>
      <c r="T188" s="126">
        <f>SUM(T189:T213)</f>
        <v>0</v>
      </c>
      <c r="AR188" s="121" t="s">
        <v>85</v>
      </c>
      <c r="AT188" s="127" t="s">
        <v>74</v>
      </c>
      <c r="AU188" s="127" t="s">
        <v>83</v>
      </c>
      <c r="AY188" s="121" t="s">
        <v>185</v>
      </c>
      <c r="BK188" s="128">
        <f>SUM(BK189:BK213)</f>
        <v>0</v>
      </c>
    </row>
    <row r="189" spans="2:65" s="1" customFormat="1" ht="24.2" customHeight="1">
      <c r="B189" s="131"/>
      <c r="C189" s="132" t="s">
        <v>452</v>
      </c>
      <c r="D189" s="132" t="s">
        <v>187</v>
      </c>
      <c r="E189" s="133" t="s">
        <v>3197</v>
      </c>
      <c r="F189" s="134" t="s">
        <v>3198</v>
      </c>
      <c r="G189" s="135" t="s">
        <v>276</v>
      </c>
      <c r="H189" s="136">
        <v>188.1</v>
      </c>
      <c r="I189" s="137"/>
      <c r="J189" s="137">
        <f>ROUND(I189*H189,2)</f>
        <v>0</v>
      </c>
      <c r="K189" s="134" t="s">
        <v>1</v>
      </c>
      <c r="L189" s="185" t="s">
        <v>4032</v>
      </c>
      <c r="M189" s="138" t="s">
        <v>1</v>
      </c>
      <c r="N189" s="139" t="s">
        <v>40</v>
      </c>
      <c r="O189" s="140">
        <v>0.20699999999999999</v>
      </c>
      <c r="P189" s="140">
        <f>O189*H189</f>
        <v>38.936699999999995</v>
      </c>
      <c r="Q189" s="140">
        <v>5.1000000000000004E-4</v>
      </c>
      <c r="R189" s="140">
        <f>Q189*H189</f>
        <v>9.5931000000000002E-2</v>
      </c>
      <c r="S189" s="140">
        <v>0</v>
      </c>
      <c r="T189" s="141">
        <f>S189*H189</f>
        <v>0</v>
      </c>
      <c r="V189" s="215" t="s">
        <v>4035</v>
      </c>
      <c r="AR189" s="142" t="s">
        <v>268</v>
      </c>
      <c r="AT189" s="142" t="s">
        <v>187</v>
      </c>
      <c r="AU189" s="142" t="s">
        <v>85</v>
      </c>
      <c r="AY189" s="16" t="s">
        <v>185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83</v>
      </c>
      <c r="BK189" s="143">
        <f>ROUND(I189*H189,2)</f>
        <v>0</v>
      </c>
      <c r="BL189" s="16" t="s">
        <v>268</v>
      </c>
      <c r="BM189" s="142" t="s">
        <v>3199</v>
      </c>
    </row>
    <row r="190" spans="2:65" s="12" customFormat="1">
      <c r="B190" s="144"/>
      <c r="D190" s="145" t="s">
        <v>193</v>
      </c>
      <c r="E190" s="146" t="s">
        <v>1</v>
      </c>
      <c r="F190" s="147" t="s">
        <v>3200</v>
      </c>
      <c r="H190" s="148">
        <v>188.1</v>
      </c>
      <c r="L190" s="144"/>
      <c r="M190" s="149"/>
      <c r="T190" s="150"/>
      <c r="AT190" s="146" t="s">
        <v>193</v>
      </c>
      <c r="AU190" s="146" t="s">
        <v>85</v>
      </c>
      <c r="AV190" s="12" t="s">
        <v>85</v>
      </c>
      <c r="AW190" s="12" t="s">
        <v>31</v>
      </c>
      <c r="AX190" s="12" t="s">
        <v>83</v>
      </c>
      <c r="AY190" s="146" t="s">
        <v>185</v>
      </c>
    </row>
    <row r="191" spans="2:65" s="1" customFormat="1" ht="24.2" customHeight="1">
      <c r="B191" s="131"/>
      <c r="C191" s="132" t="s">
        <v>460</v>
      </c>
      <c r="D191" s="132" t="s">
        <v>187</v>
      </c>
      <c r="E191" s="133" t="s">
        <v>3201</v>
      </c>
      <c r="F191" s="134" t="s">
        <v>3202</v>
      </c>
      <c r="G191" s="135" t="s">
        <v>276</v>
      </c>
      <c r="H191" s="136">
        <v>200</v>
      </c>
      <c r="I191" s="137"/>
      <c r="J191" s="137">
        <f>ROUND(I191*H191,2)</f>
        <v>0</v>
      </c>
      <c r="K191" s="134" t="s">
        <v>1</v>
      </c>
      <c r="L191" s="185" t="s">
        <v>4032</v>
      </c>
      <c r="M191" s="138" t="s">
        <v>1</v>
      </c>
      <c r="N191" s="139" t="s">
        <v>40</v>
      </c>
      <c r="O191" s="140">
        <v>0.21199999999999999</v>
      </c>
      <c r="P191" s="140">
        <f>O191*H191</f>
        <v>42.4</v>
      </c>
      <c r="Q191" s="140">
        <v>6.2E-4</v>
      </c>
      <c r="R191" s="140">
        <f>Q191*H191</f>
        <v>0.124</v>
      </c>
      <c r="S191" s="140">
        <v>0</v>
      </c>
      <c r="T191" s="141">
        <f>S191*H191</f>
        <v>0</v>
      </c>
      <c r="V191" s="215" t="s">
        <v>4035</v>
      </c>
      <c r="AR191" s="142" t="s">
        <v>268</v>
      </c>
      <c r="AT191" s="142" t="s">
        <v>187</v>
      </c>
      <c r="AU191" s="142" t="s">
        <v>85</v>
      </c>
      <c r="AY191" s="16" t="s">
        <v>185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83</v>
      </c>
      <c r="BK191" s="143">
        <f>ROUND(I191*H191,2)</f>
        <v>0</v>
      </c>
      <c r="BL191" s="16" t="s">
        <v>268</v>
      </c>
      <c r="BM191" s="142" t="s">
        <v>3203</v>
      </c>
    </row>
    <row r="192" spans="2:65" s="12" customFormat="1">
      <c r="B192" s="144"/>
      <c r="D192" s="145" t="s">
        <v>193</v>
      </c>
      <c r="E192" s="146" t="s">
        <v>1</v>
      </c>
      <c r="F192" s="147" t="s">
        <v>3204</v>
      </c>
      <c r="H192" s="148">
        <v>200</v>
      </c>
      <c r="L192" s="144"/>
      <c r="M192" s="149"/>
      <c r="T192" s="150"/>
      <c r="AT192" s="146" t="s">
        <v>193</v>
      </c>
      <c r="AU192" s="146" t="s">
        <v>85</v>
      </c>
      <c r="AV192" s="12" t="s">
        <v>85</v>
      </c>
      <c r="AW192" s="12" t="s">
        <v>31</v>
      </c>
      <c r="AX192" s="12" t="s">
        <v>83</v>
      </c>
      <c r="AY192" s="146" t="s">
        <v>185</v>
      </c>
    </row>
    <row r="193" spans="2:65" s="1" customFormat="1" ht="24.2" customHeight="1">
      <c r="B193" s="131"/>
      <c r="C193" s="132" t="s">
        <v>464</v>
      </c>
      <c r="D193" s="132" t="s">
        <v>187</v>
      </c>
      <c r="E193" s="133" t="s">
        <v>3205</v>
      </c>
      <c r="F193" s="134" t="s">
        <v>3206</v>
      </c>
      <c r="G193" s="135" t="s">
        <v>276</v>
      </c>
      <c r="H193" s="136">
        <v>174.9</v>
      </c>
      <c r="I193" s="137"/>
      <c r="J193" s="137">
        <f>ROUND(I193*H193,2)</f>
        <v>0</v>
      </c>
      <c r="K193" s="134" t="s">
        <v>1</v>
      </c>
      <c r="L193" s="185" t="s">
        <v>4032</v>
      </c>
      <c r="M193" s="138" t="s">
        <v>1</v>
      </c>
      <c r="N193" s="139" t="s">
        <v>40</v>
      </c>
      <c r="O193" s="140">
        <v>0.215</v>
      </c>
      <c r="P193" s="140">
        <f>O193*H193</f>
        <v>37.603500000000004</v>
      </c>
      <c r="Q193" s="140">
        <v>9.5E-4</v>
      </c>
      <c r="R193" s="140">
        <f>Q193*H193</f>
        <v>0.166155</v>
      </c>
      <c r="S193" s="140">
        <v>0</v>
      </c>
      <c r="T193" s="141">
        <f>S193*H193</f>
        <v>0</v>
      </c>
      <c r="V193" s="215" t="s">
        <v>4035</v>
      </c>
      <c r="AR193" s="142" t="s">
        <v>268</v>
      </c>
      <c r="AT193" s="142" t="s">
        <v>187</v>
      </c>
      <c r="AU193" s="142" t="s">
        <v>85</v>
      </c>
      <c r="AY193" s="16" t="s">
        <v>185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83</v>
      </c>
      <c r="BK193" s="143">
        <f>ROUND(I193*H193,2)</f>
        <v>0</v>
      </c>
      <c r="BL193" s="16" t="s">
        <v>268</v>
      </c>
      <c r="BM193" s="142" t="s">
        <v>3207</v>
      </c>
    </row>
    <row r="194" spans="2:65" s="12" customFormat="1">
      <c r="B194" s="144"/>
      <c r="D194" s="145" t="s">
        <v>193</v>
      </c>
      <c r="E194" s="146" t="s">
        <v>1</v>
      </c>
      <c r="F194" s="147" t="s">
        <v>3208</v>
      </c>
      <c r="H194" s="148">
        <v>174.9</v>
      </c>
      <c r="L194" s="144"/>
      <c r="M194" s="149"/>
      <c r="T194" s="150"/>
      <c r="AT194" s="146" t="s">
        <v>193</v>
      </c>
      <c r="AU194" s="146" t="s">
        <v>85</v>
      </c>
      <c r="AV194" s="12" t="s">
        <v>85</v>
      </c>
      <c r="AW194" s="12" t="s">
        <v>31</v>
      </c>
      <c r="AX194" s="12" t="s">
        <v>83</v>
      </c>
      <c r="AY194" s="146" t="s">
        <v>185</v>
      </c>
    </row>
    <row r="195" spans="2:65" s="1" customFormat="1" ht="24.2" customHeight="1">
      <c r="B195" s="131"/>
      <c r="C195" s="132" t="s">
        <v>469</v>
      </c>
      <c r="D195" s="132" t="s">
        <v>187</v>
      </c>
      <c r="E195" s="133" t="s">
        <v>3209</v>
      </c>
      <c r="F195" s="134" t="s">
        <v>3210</v>
      </c>
      <c r="G195" s="135" t="s">
        <v>276</v>
      </c>
      <c r="H195" s="136">
        <v>112</v>
      </c>
      <c r="I195" s="137"/>
      <c r="J195" s="137">
        <f>ROUND(I195*H195,2)</f>
        <v>0</v>
      </c>
      <c r="K195" s="134" t="s">
        <v>1</v>
      </c>
      <c r="L195" s="185" t="s">
        <v>4032</v>
      </c>
      <c r="M195" s="138" t="s">
        <v>1</v>
      </c>
      <c r="N195" s="139" t="s">
        <v>40</v>
      </c>
      <c r="O195" s="140">
        <v>0.219</v>
      </c>
      <c r="P195" s="140">
        <f>O195*H195</f>
        <v>24.527999999999999</v>
      </c>
      <c r="Q195" s="140">
        <v>1.1900000000000001E-3</v>
      </c>
      <c r="R195" s="140">
        <f>Q195*H195</f>
        <v>0.13328000000000001</v>
      </c>
      <c r="S195" s="140">
        <v>0</v>
      </c>
      <c r="T195" s="141">
        <f>S195*H195</f>
        <v>0</v>
      </c>
      <c r="V195" s="215" t="s">
        <v>4035</v>
      </c>
      <c r="AR195" s="142" t="s">
        <v>268</v>
      </c>
      <c r="AT195" s="142" t="s">
        <v>187</v>
      </c>
      <c r="AU195" s="142" t="s">
        <v>85</v>
      </c>
      <c r="AY195" s="16" t="s">
        <v>185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83</v>
      </c>
      <c r="BK195" s="143">
        <f>ROUND(I195*H195,2)</f>
        <v>0</v>
      </c>
      <c r="BL195" s="16" t="s">
        <v>268</v>
      </c>
      <c r="BM195" s="142" t="s">
        <v>3211</v>
      </c>
    </row>
    <row r="196" spans="2:65" s="12" customFormat="1">
      <c r="B196" s="144"/>
      <c r="D196" s="145" t="s">
        <v>193</v>
      </c>
      <c r="E196" s="146" t="s">
        <v>1</v>
      </c>
      <c r="F196" s="147" t="s">
        <v>3212</v>
      </c>
      <c r="H196" s="148">
        <v>112</v>
      </c>
      <c r="L196" s="144"/>
      <c r="M196" s="149"/>
      <c r="T196" s="150"/>
      <c r="AT196" s="146" t="s">
        <v>193</v>
      </c>
      <c r="AU196" s="146" t="s">
        <v>85</v>
      </c>
      <c r="AV196" s="12" t="s">
        <v>85</v>
      </c>
      <c r="AW196" s="12" t="s">
        <v>31</v>
      </c>
      <c r="AX196" s="12" t="s">
        <v>83</v>
      </c>
      <c r="AY196" s="146" t="s">
        <v>185</v>
      </c>
    </row>
    <row r="197" spans="2:65" s="1" customFormat="1" ht="24.2" customHeight="1">
      <c r="B197" s="131"/>
      <c r="C197" s="132" t="s">
        <v>474</v>
      </c>
      <c r="D197" s="132" t="s">
        <v>187</v>
      </c>
      <c r="E197" s="133" t="s">
        <v>3213</v>
      </c>
      <c r="F197" s="134" t="s">
        <v>3214</v>
      </c>
      <c r="G197" s="135" t="s">
        <v>276</v>
      </c>
      <c r="H197" s="136">
        <v>48</v>
      </c>
      <c r="I197" s="137"/>
      <c r="J197" s="137">
        <f>ROUND(I197*H197,2)</f>
        <v>0</v>
      </c>
      <c r="K197" s="134" t="s">
        <v>1</v>
      </c>
      <c r="L197" s="185" t="s">
        <v>4032</v>
      </c>
      <c r="M197" s="138" t="s">
        <v>1</v>
      </c>
      <c r="N197" s="139" t="s">
        <v>40</v>
      </c>
      <c r="O197" s="140">
        <v>0.222</v>
      </c>
      <c r="P197" s="140">
        <f>O197*H197</f>
        <v>10.656000000000001</v>
      </c>
      <c r="Q197" s="140">
        <v>1.5E-3</v>
      </c>
      <c r="R197" s="140">
        <f>Q197*H197</f>
        <v>7.2000000000000008E-2</v>
      </c>
      <c r="S197" s="140">
        <v>0</v>
      </c>
      <c r="T197" s="141">
        <f>S197*H197</f>
        <v>0</v>
      </c>
      <c r="V197" s="215" t="s">
        <v>4035</v>
      </c>
      <c r="AR197" s="142" t="s">
        <v>268</v>
      </c>
      <c r="AT197" s="142" t="s">
        <v>187</v>
      </c>
      <c r="AU197" s="142" t="s">
        <v>85</v>
      </c>
      <c r="AY197" s="16" t="s">
        <v>185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83</v>
      </c>
      <c r="BK197" s="143">
        <f>ROUND(I197*H197,2)</f>
        <v>0</v>
      </c>
      <c r="BL197" s="16" t="s">
        <v>268</v>
      </c>
      <c r="BM197" s="142" t="s">
        <v>3215</v>
      </c>
    </row>
    <row r="198" spans="2:65" s="12" customFormat="1">
      <c r="B198" s="144"/>
      <c r="D198" s="145" t="s">
        <v>193</v>
      </c>
      <c r="E198" s="146" t="s">
        <v>1</v>
      </c>
      <c r="F198" s="147" t="s">
        <v>3216</v>
      </c>
      <c r="H198" s="148">
        <v>48</v>
      </c>
      <c r="L198" s="144"/>
      <c r="M198" s="149"/>
      <c r="T198" s="150"/>
      <c r="AT198" s="146" t="s">
        <v>193</v>
      </c>
      <c r="AU198" s="146" t="s">
        <v>85</v>
      </c>
      <c r="AV198" s="12" t="s">
        <v>85</v>
      </c>
      <c r="AW198" s="12" t="s">
        <v>31</v>
      </c>
      <c r="AX198" s="12" t="s">
        <v>83</v>
      </c>
      <c r="AY198" s="146" t="s">
        <v>185</v>
      </c>
    </row>
    <row r="199" spans="2:65" s="1" customFormat="1" ht="24.2" customHeight="1">
      <c r="B199" s="131"/>
      <c r="C199" s="132" t="s">
        <v>479</v>
      </c>
      <c r="D199" s="132" t="s">
        <v>187</v>
      </c>
      <c r="E199" s="133" t="s">
        <v>3217</v>
      </c>
      <c r="F199" s="134" t="s">
        <v>3218</v>
      </c>
      <c r="G199" s="135" t="s">
        <v>276</v>
      </c>
      <c r="H199" s="136">
        <v>104</v>
      </c>
      <c r="I199" s="137"/>
      <c r="J199" s="137">
        <f>ROUND(I199*H199,2)</f>
        <v>0</v>
      </c>
      <c r="K199" s="134" t="s">
        <v>1</v>
      </c>
      <c r="L199" s="185" t="s">
        <v>4032</v>
      </c>
      <c r="M199" s="138" t="s">
        <v>1</v>
      </c>
      <c r="N199" s="139" t="s">
        <v>40</v>
      </c>
      <c r="O199" s="140">
        <v>0.23100000000000001</v>
      </c>
      <c r="P199" s="140">
        <f>O199*H199</f>
        <v>24.024000000000001</v>
      </c>
      <c r="Q199" s="140">
        <v>1.9400000000000001E-3</v>
      </c>
      <c r="R199" s="140">
        <f>Q199*H199</f>
        <v>0.20176000000000002</v>
      </c>
      <c r="S199" s="140">
        <v>0</v>
      </c>
      <c r="T199" s="141">
        <f>S199*H199</f>
        <v>0</v>
      </c>
      <c r="V199" s="215" t="s">
        <v>4035</v>
      </c>
      <c r="AR199" s="142" t="s">
        <v>268</v>
      </c>
      <c r="AT199" s="142" t="s">
        <v>187</v>
      </c>
      <c r="AU199" s="142" t="s">
        <v>85</v>
      </c>
      <c r="AY199" s="16" t="s">
        <v>185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83</v>
      </c>
      <c r="BK199" s="143">
        <f>ROUND(I199*H199,2)</f>
        <v>0</v>
      </c>
      <c r="BL199" s="16" t="s">
        <v>268</v>
      </c>
      <c r="BM199" s="142" t="s">
        <v>3219</v>
      </c>
    </row>
    <row r="200" spans="2:65" s="12" customFormat="1">
      <c r="B200" s="144"/>
      <c r="D200" s="145" t="s">
        <v>193</v>
      </c>
      <c r="E200" s="146" t="s">
        <v>1</v>
      </c>
      <c r="F200" s="147" t="s">
        <v>3220</v>
      </c>
      <c r="H200" s="148">
        <v>104</v>
      </c>
      <c r="L200" s="144"/>
      <c r="M200" s="149"/>
      <c r="T200" s="150"/>
      <c r="AT200" s="146" t="s">
        <v>193</v>
      </c>
      <c r="AU200" s="146" t="s">
        <v>85</v>
      </c>
      <c r="AV200" s="12" t="s">
        <v>85</v>
      </c>
      <c r="AW200" s="12" t="s">
        <v>31</v>
      </c>
      <c r="AX200" s="12" t="s">
        <v>83</v>
      </c>
      <c r="AY200" s="146" t="s">
        <v>185</v>
      </c>
    </row>
    <row r="201" spans="2:65" s="1" customFormat="1" ht="24.2" customHeight="1">
      <c r="B201" s="131"/>
      <c r="C201" s="132" t="s">
        <v>484</v>
      </c>
      <c r="D201" s="132" t="s">
        <v>187</v>
      </c>
      <c r="E201" s="133" t="s">
        <v>3221</v>
      </c>
      <c r="F201" s="134" t="s">
        <v>3222</v>
      </c>
      <c r="G201" s="135" t="s">
        <v>276</v>
      </c>
      <c r="H201" s="136">
        <v>25</v>
      </c>
      <c r="I201" s="137"/>
      <c r="J201" s="137">
        <f>ROUND(I201*H201,2)</f>
        <v>0</v>
      </c>
      <c r="K201" s="134" t="s">
        <v>1</v>
      </c>
      <c r="L201" s="185" t="s">
        <v>4032</v>
      </c>
      <c r="M201" s="138" t="s">
        <v>1</v>
      </c>
      <c r="N201" s="139" t="s">
        <v>40</v>
      </c>
      <c r="O201" s="140">
        <v>0.255</v>
      </c>
      <c r="P201" s="140">
        <f>O201*H201</f>
        <v>6.375</v>
      </c>
      <c r="Q201" s="140">
        <v>2.6099999999999999E-3</v>
      </c>
      <c r="R201" s="140">
        <f>Q201*H201</f>
        <v>6.5250000000000002E-2</v>
      </c>
      <c r="S201" s="140">
        <v>0</v>
      </c>
      <c r="T201" s="141">
        <f>S201*H201</f>
        <v>0</v>
      </c>
      <c r="V201" s="215" t="s">
        <v>4035</v>
      </c>
      <c r="AR201" s="142" t="s">
        <v>268</v>
      </c>
      <c r="AT201" s="142" t="s">
        <v>187</v>
      </c>
      <c r="AU201" s="142" t="s">
        <v>85</v>
      </c>
      <c r="AY201" s="16" t="s">
        <v>185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83</v>
      </c>
      <c r="BK201" s="143">
        <f>ROUND(I201*H201,2)</f>
        <v>0</v>
      </c>
      <c r="BL201" s="16" t="s">
        <v>268</v>
      </c>
      <c r="BM201" s="142" t="s">
        <v>3223</v>
      </c>
    </row>
    <row r="202" spans="2:65" s="1" customFormat="1" ht="33" customHeight="1">
      <c r="B202" s="131"/>
      <c r="C202" s="132" t="s">
        <v>489</v>
      </c>
      <c r="D202" s="132" t="s">
        <v>187</v>
      </c>
      <c r="E202" s="133" t="s">
        <v>3224</v>
      </c>
      <c r="F202" s="134" t="s">
        <v>3225</v>
      </c>
      <c r="G202" s="135" t="s">
        <v>245</v>
      </c>
      <c r="H202" s="136">
        <v>18</v>
      </c>
      <c r="I202" s="137"/>
      <c r="J202" s="137">
        <f>ROUND(I202*H202,2)</f>
        <v>0</v>
      </c>
      <c r="K202" s="134" t="s">
        <v>1</v>
      </c>
      <c r="L202" s="185" t="s">
        <v>4032</v>
      </c>
      <c r="M202" s="138" t="s">
        <v>1</v>
      </c>
      <c r="N202" s="139" t="s">
        <v>40</v>
      </c>
      <c r="O202" s="140">
        <v>0.34300000000000003</v>
      </c>
      <c r="P202" s="140">
        <f>O202*H202</f>
        <v>6.1740000000000004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V202" s="215" t="s">
        <v>4035</v>
      </c>
      <c r="AR202" s="142" t="s">
        <v>268</v>
      </c>
      <c r="AT202" s="142" t="s">
        <v>187</v>
      </c>
      <c r="AU202" s="142" t="s">
        <v>85</v>
      </c>
      <c r="AY202" s="16" t="s">
        <v>185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6" t="s">
        <v>83</v>
      </c>
      <c r="BK202" s="143">
        <f>ROUND(I202*H202,2)</f>
        <v>0</v>
      </c>
      <c r="BL202" s="16" t="s">
        <v>268</v>
      </c>
      <c r="BM202" s="142" t="s">
        <v>3226</v>
      </c>
    </row>
    <row r="203" spans="2:65" s="1" customFormat="1" ht="33" customHeight="1">
      <c r="B203" s="131"/>
      <c r="C203" s="132" t="s">
        <v>495</v>
      </c>
      <c r="D203" s="132" t="s">
        <v>187</v>
      </c>
      <c r="E203" s="133" t="s">
        <v>3227</v>
      </c>
      <c r="F203" s="134" t="s">
        <v>3228</v>
      </c>
      <c r="G203" s="135" t="s">
        <v>245</v>
      </c>
      <c r="H203" s="136">
        <v>16</v>
      </c>
      <c r="I203" s="137"/>
      <c r="J203" s="137">
        <f>ROUND(I203*H203,2)</f>
        <v>0</v>
      </c>
      <c r="K203" s="134" t="s">
        <v>1</v>
      </c>
      <c r="L203" s="185" t="s">
        <v>4032</v>
      </c>
      <c r="M203" s="138" t="s">
        <v>1</v>
      </c>
      <c r="N203" s="139" t="s">
        <v>40</v>
      </c>
      <c r="O203" s="140">
        <v>0.437</v>
      </c>
      <c r="P203" s="140">
        <f>O203*H203</f>
        <v>6.992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V203" s="215" t="s">
        <v>4035</v>
      </c>
      <c r="AR203" s="142" t="s">
        <v>268</v>
      </c>
      <c r="AT203" s="142" t="s">
        <v>187</v>
      </c>
      <c r="AU203" s="142" t="s">
        <v>85</v>
      </c>
      <c r="AY203" s="16" t="s">
        <v>185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83</v>
      </c>
      <c r="BK203" s="143">
        <f>ROUND(I203*H203,2)</f>
        <v>0</v>
      </c>
      <c r="BL203" s="16" t="s">
        <v>268</v>
      </c>
      <c r="BM203" s="142" t="s">
        <v>3229</v>
      </c>
    </row>
    <row r="204" spans="2:65" s="1" customFormat="1" ht="21.75" customHeight="1">
      <c r="B204" s="131"/>
      <c r="C204" s="132" t="s">
        <v>500</v>
      </c>
      <c r="D204" s="132" t="s">
        <v>187</v>
      </c>
      <c r="E204" s="133" t="s">
        <v>3230</v>
      </c>
      <c r="F204" s="134" t="s">
        <v>3231</v>
      </c>
      <c r="G204" s="135" t="s">
        <v>276</v>
      </c>
      <c r="H204" s="136">
        <v>827</v>
      </c>
      <c r="I204" s="137"/>
      <c r="J204" s="137">
        <f>ROUND(I204*H204,2)</f>
        <v>0</v>
      </c>
      <c r="K204" s="134" t="s">
        <v>1</v>
      </c>
      <c r="L204" s="185" t="s">
        <v>4032</v>
      </c>
      <c r="M204" s="138" t="s">
        <v>1</v>
      </c>
      <c r="N204" s="139" t="s">
        <v>40</v>
      </c>
      <c r="O204" s="140">
        <v>2.1000000000000001E-2</v>
      </c>
      <c r="P204" s="140">
        <f>O204*H204</f>
        <v>17.367000000000001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V204" s="215" t="s">
        <v>4035</v>
      </c>
      <c r="AR204" s="142" t="s">
        <v>268</v>
      </c>
      <c r="AT204" s="142" t="s">
        <v>187</v>
      </c>
      <c r="AU204" s="142" t="s">
        <v>85</v>
      </c>
      <c r="AY204" s="16" t="s">
        <v>185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83</v>
      </c>
      <c r="BK204" s="143">
        <f>ROUND(I204*H204,2)</f>
        <v>0</v>
      </c>
      <c r="BL204" s="16" t="s">
        <v>268</v>
      </c>
      <c r="BM204" s="142" t="s">
        <v>3232</v>
      </c>
    </row>
    <row r="205" spans="2:65" s="12" customFormat="1">
      <c r="B205" s="144"/>
      <c r="D205" s="145" t="s">
        <v>193</v>
      </c>
      <c r="E205" s="146" t="s">
        <v>1</v>
      </c>
      <c r="F205" s="147" t="s">
        <v>3233</v>
      </c>
      <c r="H205" s="148">
        <v>827</v>
      </c>
      <c r="L205" s="144"/>
      <c r="M205" s="149"/>
      <c r="T205" s="150"/>
      <c r="AT205" s="146" t="s">
        <v>193</v>
      </c>
      <c r="AU205" s="146" t="s">
        <v>85</v>
      </c>
      <c r="AV205" s="12" t="s">
        <v>85</v>
      </c>
      <c r="AW205" s="12" t="s">
        <v>31</v>
      </c>
      <c r="AX205" s="12" t="s">
        <v>83</v>
      </c>
      <c r="AY205" s="146" t="s">
        <v>185</v>
      </c>
    </row>
    <row r="206" spans="2:65" s="1" customFormat="1" ht="33" customHeight="1">
      <c r="B206" s="131"/>
      <c r="C206" s="132" t="s">
        <v>507</v>
      </c>
      <c r="D206" s="132" t="s">
        <v>187</v>
      </c>
      <c r="E206" s="133" t="s">
        <v>3234</v>
      </c>
      <c r="F206" s="134" t="s">
        <v>3235</v>
      </c>
      <c r="G206" s="135" t="s">
        <v>276</v>
      </c>
      <c r="H206" s="136">
        <v>563</v>
      </c>
      <c r="I206" s="137"/>
      <c r="J206" s="137">
        <f>ROUND(I206*H206,2)</f>
        <v>0</v>
      </c>
      <c r="K206" s="134" t="s">
        <v>1</v>
      </c>
      <c r="L206" s="185" t="s">
        <v>4032</v>
      </c>
      <c r="M206" s="138" t="s">
        <v>1</v>
      </c>
      <c r="N206" s="139" t="s">
        <v>40</v>
      </c>
      <c r="O206" s="140">
        <v>0.113</v>
      </c>
      <c r="P206" s="140">
        <f>O206*H206</f>
        <v>63.619</v>
      </c>
      <c r="Q206" s="140">
        <v>1.2E-4</v>
      </c>
      <c r="R206" s="140">
        <f>Q206*H206</f>
        <v>6.7559999999999995E-2</v>
      </c>
      <c r="S206" s="140">
        <v>0</v>
      </c>
      <c r="T206" s="141">
        <f>S206*H206</f>
        <v>0</v>
      </c>
      <c r="V206" s="215" t="s">
        <v>4035</v>
      </c>
      <c r="AR206" s="142" t="s">
        <v>268</v>
      </c>
      <c r="AT206" s="142" t="s">
        <v>187</v>
      </c>
      <c r="AU206" s="142" t="s">
        <v>85</v>
      </c>
      <c r="AY206" s="16" t="s">
        <v>185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83</v>
      </c>
      <c r="BK206" s="143">
        <f>ROUND(I206*H206,2)</f>
        <v>0</v>
      </c>
      <c r="BL206" s="16" t="s">
        <v>268</v>
      </c>
      <c r="BM206" s="142" t="s">
        <v>3236</v>
      </c>
    </row>
    <row r="207" spans="2:65" s="12" customFormat="1">
      <c r="B207" s="144"/>
      <c r="D207" s="145" t="s">
        <v>193</v>
      </c>
      <c r="E207" s="146" t="s">
        <v>1</v>
      </c>
      <c r="F207" s="147" t="s">
        <v>3237</v>
      </c>
      <c r="H207" s="148">
        <v>563</v>
      </c>
      <c r="L207" s="144"/>
      <c r="M207" s="149"/>
      <c r="T207" s="150"/>
      <c r="AT207" s="146" t="s">
        <v>193</v>
      </c>
      <c r="AU207" s="146" t="s">
        <v>85</v>
      </c>
      <c r="AV207" s="12" t="s">
        <v>85</v>
      </c>
      <c r="AW207" s="12" t="s">
        <v>31</v>
      </c>
      <c r="AX207" s="12" t="s">
        <v>83</v>
      </c>
      <c r="AY207" s="146" t="s">
        <v>185</v>
      </c>
    </row>
    <row r="208" spans="2:65" s="1" customFormat="1" ht="37.9" customHeight="1">
      <c r="B208" s="131"/>
      <c r="C208" s="132" t="s">
        <v>511</v>
      </c>
      <c r="D208" s="132" t="s">
        <v>187</v>
      </c>
      <c r="E208" s="133" t="s">
        <v>3238</v>
      </c>
      <c r="F208" s="134" t="s">
        <v>3239</v>
      </c>
      <c r="G208" s="135" t="s">
        <v>276</v>
      </c>
      <c r="H208" s="136">
        <v>160</v>
      </c>
      <c r="I208" s="137"/>
      <c r="J208" s="137">
        <f>ROUND(I208*H208,2)</f>
        <v>0</v>
      </c>
      <c r="K208" s="134" t="s">
        <v>1</v>
      </c>
      <c r="L208" s="185" t="s">
        <v>4032</v>
      </c>
      <c r="M208" s="138" t="s">
        <v>1</v>
      </c>
      <c r="N208" s="139" t="s">
        <v>40</v>
      </c>
      <c r="O208" s="140">
        <v>0.11799999999999999</v>
      </c>
      <c r="P208" s="140">
        <f>O208*H208</f>
        <v>18.88</v>
      </c>
      <c r="Q208" s="140">
        <v>2.4000000000000001E-4</v>
      </c>
      <c r="R208" s="140">
        <f>Q208*H208</f>
        <v>3.8400000000000004E-2</v>
      </c>
      <c r="S208" s="140">
        <v>0</v>
      </c>
      <c r="T208" s="141">
        <f>S208*H208</f>
        <v>0</v>
      </c>
      <c r="V208" s="215" t="s">
        <v>4035</v>
      </c>
      <c r="AR208" s="142" t="s">
        <v>268</v>
      </c>
      <c r="AT208" s="142" t="s">
        <v>187</v>
      </c>
      <c r="AU208" s="142" t="s">
        <v>85</v>
      </c>
      <c r="AY208" s="16" t="s">
        <v>185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83</v>
      </c>
      <c r="BK208" s="143">
        <f>ROUND(I208*H208,2)</f>
        <v>0</v>
      </c>
      <c r="BL208" s="16" t="s">
        <v>268</v>
      </c>
      <c r="BM208" s="142" t="s">
        <v>3240</v>
      </c>
    </row>
    <row r="209" spans="2:65" s="12" customFormat="1">
      <c r="B209" s="144"/>
      <c r="D209" s="145" t="s">
        <v>193</v>
      </c>
      <c r="E209" s="146" t="s">
        <v>1</v>
      </c>
      <c r="F209" s="147" t="s">
        <v>3241</v>
      </c>
      <c r="H209" s="148">
        <v>160</v>
      </c>
      <c r="L209" s="144"/>
      <c r="M209" s="149"/>
      <c r="T209" s="150"/>
      <c r="AT209" s="146" t="s">
        <v>193</v>
      </c>
      <c r="AU209" s="146" t="s">
        <v>85</v>
      </c>
      <c r="AV209" s="12" t="s">
        <v>85</v>
      </c>
      <c r="AW209" s="12" t="s">
        <v>31</v>
      </c>
      <c r="AX209" s="12" t="s">
        <v>83</v>
      </c>
      <c r="AY209" s="146" t="s">
        <v>185</v>
      </c>
    </row>
    <row r="210" spans="2:65" s="1" customFormat="1" ht="16.5" customHeight="1">
      <c r="B210" s="131"/>
      <c r="C210" s="157" t="s">
        <v>515</v>
      </c>
      <c r="D210" s="157" t="s">
        <v>280</v>
      </c>
      <c r="E210" s="158" t="s">
        <v>3242</v>
      </c>
      <c r="F210" s="159" t="s">
        <v>3243</v>
      </c>
      <c r="G210" s="160" t="s">
        <v>1669</v>
      </c>
      <c r="H210" s="161">
        <v>300</v>
      </c>
      <c r="I210" s="162"/>
      <c r="J210" s="162">
        <f>ROUND(I210*H210,2)</f>
        <v>0</v>
      </c>
      <c r="K210" s="159" t="s">
        <v>1</v>
      </c>
      <c r="L210" s="185" t="s">
        <v>4032</v>
      </c>
      <c r="M210" s="163" t="s">
        <v>1</v>
      </c>
      <c r="N210" s="164" t="s">
        <v>40</v>
      </c>
      <c r="O210" s="140">
        <v>0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V210" s="215" t="s">
        <v>4035</v>
      </c>
      <c r="AR210" s="142" t="s">
        <v>357</v>
      </c>
      <c r="AT210" s="142" t="s">
        <v>280</v>
      </c>
      <c r="AU210" s="142" t="s">
        <v>85</v>
      </c>
      <c r="AY210" s="16" t="s">
        <v>185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83</v>
      </c>
      <c r="BK210" s="143">
        <f>ROUND(I210*H210,2)</f>
        <v>0</v>
      </c>
      <c r="BL210" s="16" t="s">
        <v>268</v>
      </c>
      <c r="BM210" s="142" t="s">
        <v>3244</v>
      </c>
    </row>
    <row r="211" spans="2:65" s="1" customFormat="1" ht="16.5" customHeight="1">
      <c r="B211" s="131"/>
      <c r="C211" s="157" t="s">
        <v>519</v>
      </c>
      <c r="D211" s="157" t="s">
        <v>280</v>
      </c>
      <c r="E211" s="158" t="s">
        <v>3245</v>
      </c>
      <c r="F211" s="159" t="s">
        <v>3246</v>
      </c>
      <c r="G211" s="160" t="s">
        <v>1656</v>
      </c>
      <c r="H211" s="161">
        <v>14</v>
      </c>
      <c r="I211" s="162"/>
      <c r="J211" s="162">
        <f>ROUND(I211*H211,2)</f>
        <v>0</v>
      </c>
      <c r="K211" s="159" t="s">
        <v>1</v>
      </c>
      <c r="L211" s="185" t="s">
        <v>4032</v>
      </c>
      <c r="M211" s="163" t="s">
        <v>1</v>
      </c>
      <c r="N211" s="164" t="s">
        <v>40</v>
      </c>
      <c r="O211" s="140">
        <v>0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V211" s="215" t="s">
        <v>4035</v>
      </c>
      <c r="AR211" s="142" t="s">
        <v>357</v>
      </c>
      <c r="AT211" s="142" t="s">
        <v>280</v>
      </c>
      <c r="AU211" s="142" t="s">
        <v>85</v>
      </c>
      <c r="AY211" s="16" t="s">
        <v>185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83</v>
      </c>
      <c r="BK211" s="143">
        <f>ROUND(I211*H211,2)</f>
        <v>0</v>
      </c>
      <c r="BL211" s="16" t="s">
        <v>268</v>
      </c>
      <c r="BM211" s="142" t="s">
        <v>3247</v>
      </c>
    </row>
    <row r="212" spans="2:65" s="1" customFormat="1" ht="24.2" customHeight="1">
      <c r="B212" s="131"/>
      <c r="C212" s="132" t="s">
        <v>524</v>
      </c>
      <c r="D212" s="132" t="s">
        <v>187</v>
      </c>
      <c r="E212" s="133" t="s">
        <v>3248</v>
      </c>
      <c r="F212" s="134" t="s">
        <v>3249</v>
      </c>
      <c r="G212" s="135" t="s">
        <v>204</v>
      </c>
      <c r="H212" s="136">
        <v>0.96399999999999997</v>
      </c>
      <c r="I212" s="137"/>
      <c r="J212" s="137">
        <f>ROUND(I212*H212,2)</f>
        <v>0</v>
      </c>
      <c r="K212" s="134" t="s">
        <v>1</v>
      </c>
      <c r="L212" s="185" t="s">
        <v>4032</v>
      </c>
      <c r="M212" s="138" t="s">
        <v>1</v>
      </c>
      <c r="N212" s="139" t="s">
        <v>40</v>
      </c>
      <c r="O212" s="140">
        <v>3.4630000000000001</v>
      </c>
      <c r="P212" s="140">
        <f>O212*H212</f>
        <v>3.3383319999999999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V212" s="215" t="s">
        <v>4035</v>
      </c>
      <c r="AR212" s="142" t="s">
        <v>268</v>
      </c>
      <c r="AT212" s="142" t="s">
        <v>187</v>
      </c>
      <c r="AU212" s="142" t="s">
        <v>85</v>
      </c>
      <c r="AY212" s="16" t="s">
        <v>185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83</v>
      </c>
      <c r="BK212" s="143">
        <f>ROUND(I212*H212,2)</f>
        <v>0</v>
      </c>
      <c r="BL212" s="16" t="s">
        <v>268</v>
      </c>
      <c r="BM212" s="142" t="s">
        <v>3250</v>
      </c>
    </row>
    <row r="213" spans="2:65" s="1" customFormat="1" ht="24.2" customHeight="1">
      <c r="B213" s="131"/>
      <c r="C213" s="132" t="s">
        <v>528</v>
      </c>
      <c r="D213" s="132" t="s">
        <v>187</v>
      </c>
      <c r="E213" s="133" t="s">
        <v>3251</v>
      </c>
      <c r="F213" s="134" t="s">
        <v>3252</v>
      </c>
      <c r="G213" s="135" t="s">
        <v>204</v>
      </c>
      <c r="H213" s="136">
        <v>0.96399999999999997</v>
      </c>
      <c r="I213" s="137"/>
      <c r="J213" s="137">
        <f>ROUND(I213*H213,2)</f>
        <v>0</v>
      </c>
      <c r="K213" s="134" t="s">
        <v>1</v>
      </c>
      <c r="L213" s="185" t="s">
        <v>4032</v>
      </c>
      <c r="M213" s="138" t="s">
        <v>1</v>
      </c>
      <c r="N213" s="139" t="s">
        <v>40</v>
      </c>
      <c r="O213" s="140">
        <v>1.0029999999999999</v>
      </c>
      <c r="P213" s="140">
        <f>O213*H213</f>
        <v>0.96689199999999986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V213" s="215" t="s">
        <v>4035</v>
      </c>
      <c r="AR213" s="142" t="s">
        <v>268</v>
      </c>
      <c r="AT213" s="142" t="s">
        <v>187</v>
      </c>
      <c r="AU213" s="142" t="s">
        <v>85</v>
      </c>
      <c r="AY213" s="16" t="s">
        <v>185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83</v>
      </c>
      <c r="BK213" s="143">
        <f>ROUND(I213*H213,2)</f>
        <v>0</v>
      </c>
      <c r="BL213" s="16" t="s">
        <v>268</v>
      </c>
      <c r="BM213" s="142" t="s">
        <v>3253</v>
      </c>
    </row>
    <row r="214" spans="2:65" s="11" customFormat="1" ht="22.9" customHeight="1">
      <c r="B214" s="120"/>
      <c r="D214" s="121" t="s">
        <v>74</v>
      </c>
      <c r="E214" s="129" t="s">
        <v>3254</v>
      </c>
      <c r="F214" s="129" t="s">
        <v>3255</v>
      </c>
      <c r="J214" s="130">
        <f>BK214</f>
        <v>0</v>
      </c>
      <c r="L214" s="120"/>
      <c r="M214" s="124"/>
      <c r="P214" s="125">
        <f>SUM(P215:P244)</f>
        <v>38.683132999999998</v>
      </c>
      <c r="R214" s="125">
        <f>SUM(R215:R244)</f>
        <v>7.282000000000001E-2</v>
      </c>
      <c r="T214" s="126">
        <f>SUM(T215:T244)</f>
        <v>0</v>
      </c>
      <c r="AR214" s="121" t="s">
        <v>85</v>
      </c>
      <c r="AT214" s="127" t="s">
        <v>74</v>
      </c>
      <c r="AU214" s="127" t="s">
        <v>83</v>
      </c>
      <c r="AY214" s="121" t="s">
        <v>185</v>
      </c>
      <c r="BK214" s="128">
        <f>SUM(BK215:BK244)</f>
        <v>0</v>
      </c>
    </row>
    <row r="215" spans="2:65" s="1" customFormat="1" ht="21.75" customHeight="1">
      <c r="B215" s="131"/>
      <c r="C215" s="132" t="s">
        <v>534</v>
      </c>
      <c r="D215" s="132" t="s">
        <v>187</v>
      </c>
      <c r="E215" s="133" t="s">
        <v>3256</v>
      </c>
      <c r="F215" s="134" t="s">
        <v>3257</v>
      </c>
      <c r="G215" s="135" t="s">
        <v>245</v>
      </c>
      <c r="H215" s="136">
        <v>40</v>
      </c>
      <c r="I215" s="137"/>
      <c r="J215" s="137">
        <f>ROUND(I215*H215,2)</f>
        <v>0</v>
      </c>
      <c r="K215" s="134" t="s">
        <v>1</v>
      </c>
      <c r="L215" s="185" t="s">
        <v>4032</v>
      </c>
      <c r="M215" s="138" t="s">
        <v>1</v>
      </c>
      <c r="N215" s="139" t="s">
        <v>40</v>
      </c>
      <c r="O215" s="140">
        <v>5.0999999999999997E-2</v>
      </c>
      <c r="P215" s="140">
        <f>O215*H215</f>
        <v>2.04</v>
      </c>
      <c r="Q215" s="140">
        <v>3.0000000000000001E-5</v>
      </c>
      <c r="R215" s="140">
        <f>Q215*H215</f>
        <v>1.2000000000000001E-3</v>
      </c>
      <c r="S215" s="140">
        <v>0</v>
      </c>
      <c r="T215" s="141">
        <f>S215*H215</f>
        <v>0</v>
      </c>
      <c r="V215" s="215" t="s">
        <v>4035</v>
      </c>
      <c r="AR215" s="142" t="s">
        <v>268</v>
      </c>
      <c r="AT215" s="142" t="s">
        <v>187</v>
      </c>
      <c r="AU215" s="142" t="s">
        <v>85</v>
      </c>
      <c r="AY215" s="16" t="s">
        <v>185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83</v>
      </c>
      <c r="BK215" s="143">
        <f>ROUND(I215*H215,2)</f>
        <v>0</v>
      </c>
      <c r="BL215" s="16" t="s">
        <v>268</v>
      </c>
      <c r="BM215" s="142" t="s">
        <v>3258</v>
      </c>
    </row>
    <row r="216" spans="2:65" s="1" customFormat="1" ht="16.5" customHeight="1">
      <c r="B216" s="131"/>
      <c r="C216" s="132" t="s">
        <v>538</v>
      </c>
      <c r="D216" s="132" t="s">
        <v>187</v>
      </c>
      <c r="E216" s="133" t="s">
        <v>3259</v>
      </c>
      <c r="F216" s="134" t="s">
        <v>3260</v>
      </c>
      <c r="G216" s="135" t="s">
        <v>245</v>
      </c>
      <c r="H216" s="136">
        <v>27</v>
      </c>
      <c r="I216" s="137"/>
      <c r="J216" s="137">
        <f>ROUND(I216*H216,2)</f>
        <v>0</v>
      </c>
      <c r="K216" s="134" t="s">
        <v>1</v>
      </c>
      <c r="L216" s="185" t="s">
        <v>4032</v>
      </c>
      <c r="M216" s="138" t="s">
        <v>1</v>
      </c>
      <c r="N216" s="139" t="s">
        <v>40</v>
      </c>
      <c r="O216" s="140">
        <v>0.16500000000000001</v>
      </c>
      <c r="P216" s="140">
        <f>O216*H216</f>
        <v>4.4550000000000001</v>
      </c>
      <c r="Q216" s="140">
        <v>8.0000000000000007E-5</v>
      </c>
      <c r="R216" s="140">
        <f>Q216*H216</f>
        <v>2.16E-3</v>
      </c>
      <c r="S216" s="140">
        <v>0</v>
      </c>
      <c r="T216" s="141">
        <f>S216*H216</f>
        <v>0</v>
      </c>
      <c r="V216" s="215" t="s">
        <v>4035</v>
      </c>
      <c r="AR216" s="142" t="s">
        <v>268</v>
      </c>
      <c r="AT216" s="142" t="s">
        <v>187</v>
      </c>
      <c r="AU216" s="142" t="s">
        <v>85</v>
      </c>
      <c r="AY216" s="16" t="s">
        <v>185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83</v>
      </c>
      <c r="BK216" s="143">
        <f>ROUND(I216*H216,2)</f>
        <v>0</v>
      </c>
      <c r="BL216" s="16" t="s">
        <v>268</v>
      </c>
      <c r="BM216" s="142" t="s">
        <v>3261</v>
      </c>
    </row>
    <row r="217" spans="2:65" s="12" customFormat="1">
      <c r="B217" s="144"/>
      <c r="D217" s="145" t="s">
        <v>193</v>
      </c>
      <c r="E217" s="146" t="s">
        <v>1</v>
      </c>
      <c r="F217" s="147" t="s">
        <v>3262</v>
      </c>
      <c r="H217" s="148">
        <v>27</v>
      </c>
      <c r="L217" s="144"/>
      <c r="M217" s="149"/>
      <c r="T217" s="150"/>
      <c r="AT217" s="146" t="s">
        <v>193</v>
      </c>
      <c r="AU217" s="146" t="s">
        <v>85</v>
      </c>
      <c r="AV217" s="12" t="s">
        <v>85</v>
      </c>
      <c r="AW217" s="12" t="s">
        <v>31</v>
      </c>
      <c r="AX217" s="12" t="s">
        <v>83</v>
      </c>
      <c r="AY217" s="146" t="s">
        <v>185</v>
      </c>
    </row>
    <row r="218" spans="2:65" s="1" customFormat="1" ht="16.5" customHeight="1">
      <c r="B218" s="131"/>
      <c r="C218" s="132" t="s">
        <v>542</v>
      </c>
      <c r="D218" s="132" t="s">
        <v>187</v>
      </c>
      <c r="E218" s="133" t="s">
        <v>3263</v>
      </c>
      <c r="F218" s="134" t="s">
        <v>3264</v>
      </c>
      <c r="G218" s="135" t="s">
        <v>245</v>
      </c>
      <c r="H218" s="136">
        <v>8</v>
      </c>
      <c r="I218" s="137"/>
      <c r="J218" s="137">
        <f t="shared" ref="J218:J244" si="20">ROUND(I218*H218,2)</f>
        <v>0</v>
      </c>
      <c r="K218" s="134" t="s">
        <v>1</v>
      </c>
      <c r="L218" s="185" t="s">
        <v>4032</v>
      </c>
      <c r="M218" s="138" t="s">
        <v>1</v>
      </c>
      <c r="N218" s="139" t="s">
        <v>40</v>
      </c>
      <c r="O218" s="140">
        <v>0.20599999999999999</v>
      </c>
      <c r="P218" s="140">
        <f t="shared" ref="P218:P244" si="21">O218*H218</f>
        <v>1.6479999999999999</v>
      </c>
      <c r="Q218" s="140">
        <v>1E-4</v>
      </c>
      <c r="R218" s="140">
        <f t="shared" ref="R218:R244" si="22">Q218*H218</f>
        <v>8.0000000000000004E-4</v>
      </c>
      <c r="S218" s="140">
        <v>0</v>
      </c>
      <c r="T218" s="141">
        <f t="shared" ref="T218:T244" si="23">S218*H218</f>
        <v>0</v>
      </c>
      <c r="V218" s="215" t="s">
        <v>4035</v>
      </c>
      <c r="AR218" s="142" t="s">
        <v>268</v>
      </c>
      <c r="AT218" s="142" t="s">
        <v>187</v>
      </c>
      <c r="AU218" s="142" t="s">
        <v>85</v>
      </c>
      <c r="AY218" s="16" t="s">
        <v>185</v>
      </c>
      <c r="BE218" s="143">
        <f t="shared" ref="BE218:BE244" si="24">IF(N218="základní",J218,0)</f>
        <v>0</v>
      </c>
      <c r="BF218" s="143">
        <f t="shared" ref="BF218:BF244" si="25">IF(N218="snížená",J218,0)</f>
        <v>0</v>
      </c>
      <c r="BG218" s="143">
        <f t="shared" ref="BG218:BG244" si="26">IF(N218="zákl. přenesená",J218,0)</f>
        <v>0</v>
      </c>
      <c r="BH218" s="143">
        <f t="shared" ref="BH218:BH244" si="27">IF(N218="sníž. přenesená",J218,0)</f>
        <v>0</v>
      </c>
      <c r="BI218" s="143">
        <f t="shared" ref="BI218:BI244" si="28">IF(N218="nulová",J218,0)</f>
        <v>0</v>
      </c>
      <c r="BJ218" s="16" t="s">
        <v>83</v>
      </c>
      <c r="BK218" s="143">
        <f t="shared" ref="BK218:BK244" si="29">ROUND(I218*H218,2)</f>
        <v>0</v>
      </c>
      <c r="BL218" s="16" t="s">
        <v>268</v>
      </c>
      <c r="BM218" s="142" t="s">
        <v>3265</v>
      </c>
    </row>
    <row r="219" spans="2:65" s="1" customFormat="1" ht="16.5" customHeight="1">
      <c r="B219" s="131"/>
      <c r="C219" s="132" t="s">
        <v>547</v>
      </c>
      <c r="D219" s="132" t="s">
        <v>187</v>
      </c>
      <c r="E219" s="133" t="s">
        <v>3266</v>
      </c>
      <c r="F219" s="134" t="s">
        <v>3267</v>
      </c>
      <c r="G219" s="135" t="s">
        <v>245</v>
      </c>
      <c r="H219" s="136">
        <v>11</v>
      </c>
      <c r="I219" s="137"/>
      <c r="J219" s="137">
        <f t="shared" si="20"/>
        <v>0</v>
      </c>
      <c r="K219" s="134" t="s">
        <v>1</v>
      </c>
      <c r="L219" s="185" t="s">
        <v>4032</v>
      </c>
      <c r="M219" s="138" t="s">
        <v>1</v>
      </c>
      <c r="N219" s="139" t="s">
        <v>40</v>
      </c>
      <c r="O219" s="140">
        <v>0.22700000000000001</v>
      </c>
      <c r="P219" s="140">
        <f t="shared" si="21"/>
        <v>2.4969999999999999</v>
      </c>
      <c r="Q219" s="140">
        <v>1.3999999999999999E-4</v>
      </c>
      <c r="R219" s="140">
        <f t="shared" si="22"/>
        <v>1.5399999999999999E-3</v>
      </c>
      <c r="S219" s="140">
        <v>0</v>
      </c>
      <c r="T219" s="141">
        <f t="shared" si="23"/>
        <v>0</v>
      </c>
      <c r="V219" s="215" t="s">
        <v>4035</v>
      </c>
      <c r="AR219" s="142" t="s">
        <v>268</v>
      </c>
      <c r="AT219" s="142" t="s">
        <v>187</v>
      </c>
      <c r="AU219" s="142" t="s">
        <v>85</v>
      </c>
      <c r="AY219" s="16" t="s">
        <v>185</v>
      </c>
      <c r="BE219" s="143">
        <f t="shared" si="24"/>
        <v>0</v>
      </c>
      <c r="BF219" s="143">
        <f t="shared" si="25"/>
        <v>0</v>
      </c>
      <c r="BG219" s="143">
        <f t="shared" si="26"/>
        <v>0</v>
      </c>
      <c r="BH219" s="143">
        <f t="shared" si="27"/>
        <v>0</v>
      </c>
      <c r="BI219" s="143">
        <f t="shared" si="28"/>
        <v>0</v>
      </c>
      <c r="BJ219" s="16" t="s">
        <v>83</v>
      </c>
      <c r="BK219" s="143">
        <f t="shared" si="29"/>
        <v>0</v>
      </c>
      <c r="BL219" s="16" t="s">
        <v>268</v>
      </c>
      <c r="BM219" s="142" t="s">
        <v>3268</v>
      </c>
    </row>
    <row r="220" spans="2:65" s="1" customFormat="1" ht="16.5" customHeight="1">
      <c r="B220" s="131"/>
      <c r="C220" s="132" t="s">
        <v>551</v>
      </c>
      <c r="D220" s="132" t="s">
        <v>187</v>
      </c>
      <c r="E220" s="133" t="s">
        <v>3269</v>
      </c>
      <c r="F220" s="134" t="s">
        <v>3270</v>
      </c>
      <c r="G220" s="135" t="s">
        <v>245</v>
      </c>
      <c r="H220" s="136">
        <v>9</v>
      </c>
      <c r="I220" s="137"/>
      <c r="J220" s="137">
        <f t="shared" si="20"/>
        <v>0</v>
      </c>
      <c r="K220" s="134" t="s">
        <v>1</v>
      </c>
      <c r="L220" s="185" t="s">
        <v>4032</v>
      </c>
      <c r="M220" s="138" t="s">
        <v>1</v>
      </c>
      <c r="N220" s="139" t="s">
        <v>40</v>
      </c>
      <c r="O220" s="140">
        <v>0.35</v>
      </c>
      <c r="P220" s="140">
        <f t="shared" si="21"/>
        <v>3.15</v>
      </c>
      <c r="Q220" s="140">
        <v>2.4000000000000001E-4</v>
      </c>
      <c r="R220" s="140">
        <f t="shared" si="22"/>
        <v>2.16E-3</v>
      </c>
      <c r="S220" s="140">
        <v>0</v>
      </c>
      <c r="T220" s="141">
        <f t="shared" si="23"/>
        <v>0</v>
      </c>
      <c r="V220" s="215" t="s">
        <v>4035</v>
      </c>
      <c r="AR220" s="142" t="s">
        <v>268</v>
      </c>
      <c r="AT220" s="142" t="s">
        <v>187</v>
      </c>
      <c r="AU220" s="142" t="s">
        <v>85</v>
      </c>
      <c r="AY220" s="16" t="s">
        <v>185</v>
      </c>
      <c r="BE220" s="143">
        <f t="shared" si="24"/>
        <v>0</v>
      </c>
      <c r="BF220" s="143">
        <f t="shared" si="25"/>
        <v>0</v>
      </c>
      <c r="BG220" s="143">
        <f t="shared" si="26"/>
        <v>0</v>
      </c>
      <c r="BH220" s="143">
        <f t="shared" si="27"/>
        <v>0</v>
      </c>
      <c r="BI220" s="143">
        <f t="shared" si="28"/>
        <v>0</v>
      </c>
      <c r="BJ220" s="16" t="s">
        <v>83</v>
      </c>
      <c r="BK220" s="143">
        <f t="shared" si="29"/>
        <v>0</v>
      </c>
      <c r="BL220" s="16" t="s">
        <v>268</v>
      </c>
      <c r="BM220" s="142" t="s">
        <v>3271</v>
      </c>
    </row>
    <row r="221" spans="2:65" s="1" customFormat="1" ht="16.5" customHeight="1">
      <c r="B221" s="131"/>
      <c r="C221" s="132" t="s">
        <v>556</v>
      </c>
      <c r="D221" s="132" t="s">
        <v>187</v>
      </c>
      <c r="E221" s="133" t="s">
        <v>3272</v>
      </c>
      <c r="F221" s="134" t="s">
        <v>3273</v>
      </c>
      <c r="G221" s="135" t="s">
        <v>245</v>
      </c>
      <c r="H221" s="136">
        <v>7</v>
      </c>
      <c r="I221" s="137"/>
      <c r="J221" s="137">
        <f t="shared" si="20"/>
        <v>0</v>
      </c>
      <c r="K221" s="134" t="s">
        <v>1</v>
      </c>
      <c r="L221" s="185" t="s">
        <v>4032</v>
      </c>
      <c r="M221" s="138" t="s">
        <v>1</v>
      </c>
      <c r="N221" s="139" t="s">
        <v>40</v>
      </c>
      <c r="O221" s="140">
        <v>0.42199999999999999</v>
      </c>
      <c r="P221" s="140">
        <f t="shared" si="21"/>
        <v>2.9539999999999997</v>
      </c>
      <c r="Q221" s="140">
        <v>3.3E-4</v>
      </c>
      <c r="R221" s="140">
        <f t="shared" si="22"/>
        <v>2.31E-3</v>
      </c>
      <c r="S221" s="140">
        <v>0</v>
      </c>
      <c r="T221" s="141">
        <f t="shared" si="23"/>
        <v>0</v>
      </c>
      <c r="V221" s="215" t="s">
        <v>4035</v>
      </c>
      <c r="AR221" s="142" t="s">
        <v>268</v>
      </c>
      <c r="AT221" s="142" t="s">
        <v>187</v>
      </c>
      <c r="AU221" s="142" t="s">
        <v>85</v>
      </c>
      <c r="AY221" s="16" t="s">
        <v>185</v>
      </c>
      <c r="BE221" s="143">
        <f t="shared" si="24"/>
        <v>0</v>
      </c>
      <c r="BF221" s="143">
        <f t="shared" si="25"/>
        <v>0</v>
      </c>
      <c r="BG221" s="143">
        <f t="shared" si="26"/>
        <v>0</v>
      </c>
      <c r="BH221" s="143">
        <f t="shared" si="27"/>
        <v>0</v>
      </c>
      <c r="BI221" s="143">
        <f t="shared" si="28"/>
        <v>0</v>
      </c>
      <c r="BJ221" s="16" t="s">
        <v>83</v>
      </c>
      <c r="BK221" s="143">
        <f t="shared" si="29"/>
        <v>0</v>
      </c>
      <c r="BL221" s="16" t="s">
        <v>268</v>
      </c>
      <c r="BM221" s="142" t="s">
        <v>3274</v>
      </c>
    </row>
    <row r="222" spans="2:65" s="1" customFormat="1" ht="16.5" customHeight="1">
      <c r="B222" s="131"/>
      <c r="C222" s="132" t="s">
        <v>560</v>
      </c>
      <c r="D222" s="132" t="s">
        <v>187</v>
      </c>
      <c r="E222" s="133" t="s">
        <v>3275</v>
      </c>
      <c r="F222" s="134" t="s">
        <v>3276</v>
      </c>
      <c r="G222" s="135" t="s">
        <v>245</v>
      </c>
      <c r="H222" s="136">
        <v>1</v>
      </c>
      <c r="I222" s="137"/>
      <c r="J222" s="137">
        <f t="shared" si="20"/>
        <v>0</v>
      </c>
      <c r="K222" s="134" t="s">
        <v>1</v>
      </c>
      <c r="L222" s="185" t="s">
        <v>4032</v>
      </c>
      <c r="M222" s="138" t="s">
        <v>1</v>
      </c>
      <c r="N222" s="139" t="s">
        <v>40</v>
      </c>
      <c r="O222" s="140">
        <v>0.28799999999999998</v>
      </c>
      <c r="P222" s="140">
        <f t="shared" si="21"/>
        <v>0.28799999999999998</v>
      </c>
      <c r="Q222" s="140">
        <v>2.2000000000000001E-4</v>
      </c>
      <c r="R222" s="140">
        <f t="shared" si="22"/>
        <v>2.2000000000000001E-4</v>
      </c>
      <c r="S222" s="140">
        <v>0</v>
      </c>
      <c r="T222" s="141">
        <f t="shared" si="23"/>
        <v>0</v>
      </c>
      <c r="V222" s="215" t="s">
        <v>4035</v>
      </c>
      <c r="AR222" s="142" t="s">
        <v>268</v>
      </c>
      <c r="AT222" s="142" t="s">
        <v>187</v>
      </c>
      <c r="AU222" s="142" t="s">
        <v>85</v>
      </c>
      <c r="AY222" s="16" t="s">
        <v>185</v>
      </c>
      <c r="BE222" s="143">
        <f t="shared" si="24"/>
        <v>0</v>
      </c>
      <c r="BF222" s="143">
        <f t="shared" si="25"/>
        <v>0</v>
      </c>
      <c r="BG222" s="143">
        <f t="shared" si="26"/>
        <v>0</v>
      </c>
      <c r="BH222" s="143">
        <f t="shared" si="27"/>
        <v>0</v>
      </c>
      <c r="BI222" s="143">
        <f t="shared" si="28"/>
        <v>0</v>
      </c>
      <c r="BJ222" s="16" t="s">
        <v>83</v>
      </c>
      <c r="BK222" s="143">
        <f t="shared" si="29"/>
        <v>0</v>
      </c>
      <c r="BL222" s="16" t="s">
        <v>268</v>
      </c>
      <c r="BM222" s="142" t="s">
        <v>3277</v>
      </c>
    </row>
    <row r="223" spans="2:65" s="1" customFormat="1" ht="16.5" customHeight="1">
      <c r="B223" s="131"/>
      <c r="C223" s="132" t="s">
        <v>565</v>
      </c>
      <c r="D223" s="132" t="s">
        <v>187</v>
      </c>
      <c r="E223" s="133" t="s">
        <v>3278</v>
      </c>
      <c r="F223" s="134" t="s">
        <v>3279</v>
      </c>
      <c r="G223" s="135" t="s">
        <v>245</v>
      </c>
      <c r="H223" s="136">
        <v>1</v>
      </c>
      <c r="I223" s="137"/>
      <c r="J223" s="137">
        <f t="shared" si="20"/>
        <v>0</v>
      </c>
      <c r="K223" s="134" t="s">
        <v>1</v>
      </c>
      <c r="L223" s="185" t="s">
        <v>4032</v>
      </c>
      <c r="M223" s="138" t="s">
        <v>1</v>
      </c>
      <c r="N223" s="139" t="s">
        <v>40</v>
      </c>
      <c r="O223" s="140">
        <v>0.433</v>
      </c>
      <c r="P223" s="140">
        <f t="shared" si="21"/>
        <v>0.433</v>
      </c>
      <c r="Q223" s="140">
        <v>3.5E-4</v>
      </c>
      <c r="R223" s="140">
        <f t="shared" si="22"/>
        <v>3.5E-4</v>
      </c>
      <c r="S223" s="140">
        <v>0</v>
      </c>
      <c r="T223" s="141">
        <f t="shared" si="23"/>
        <v>0</v>
      </c>
      <c r="V223" s="215" t="s">
        <v>4035</v>
      </c>
      <c r="AR223" s="142" t="s">
        <v>268</v>
      </c>
      <c r="AT223" s="142" t="s">
        <v>187</v>
      </c>
      <c r="AU223" s="142" t="s">
        <v>85</v>
      </c>
      <c r="AY223" s="16" t="s">
        <v>185</v>
      </c>
      <c r="BE223" s="143">
        <f t="shared" si="24"/>
        <v>0</v>
      </c>
      <c r="BF223" s="143">
        <f t="shared" si="25"/>
        <v>0</v>
      </c>
      <c r="BG223" s="143">
        <f t="shared" si="26"/>
        <v>0</v>
      </c>
      <c r="BH223" s="143">
        <f t="shared" si="27"/>
        <v>0</v>
      </c>
      <c r="BI223" s="143">
        <f t="shared" si="28"/>
        <v>0</v>
      </c>
      <c r="BJ223" s="16" t="s">
        <v>83</v>
      </c>
      <c r="BK223" s="143">
        <f t="shared" si="29"/>
        <v>0</v>
      </c>
      <c r="BL223" s="16" t="s">
        <v>268</v>
      </c>
      <c r="BM223" s="142" t="s">
        <v>3280</v>
      </c>
    </row>
    <row r="224" spans="2:65" s="1" customFormat="1" ht="33" customHeight="1">
      <c r="B224" s="131"/>
      <c r="C224" s="132" t="s">
        <v>570</v>
      </c>
      <c r="D224" s="132" t="s">
        <v>187</v>
      </c>
      <c r="E224" s="133" t="s">
        <v>3281</v>
      </c>
      <c r="F224" s="134" t="s">
        <v>3282</v>
      </c>
      <c r="G224" s="135" t="s">
        <v>245</v>
      </c>
      <c r="H224" s="136">
        <v>20</v>
      </c>
      <c r="I224" s="137"/>
      <c r="J224" s="137">
        <f t="shared" si="20"/>
        <v>0</v>
      </c>
      <c r="K224" s="134" t="s">
        <v>1</v>
      </c>
      <c r="L224" s="185" t="s">
        <v>4032</v>
      </c>
      <c r="M224" s="138" t="s">
        <v>1</v>
      </c>
      <c r="N224" s="139" t="s">
        <v>40</v>
      </c>
      <c r="O224" s="140">
        <v>0.10299999999999999</v>
      </c>
      <c r="P224" s="140">
        <f t="shared" si="21"/>
        <v>2.06</v>
      </c>
      <c r="Q224" s="140">
        <v>2.7E-4</v>
      </c>
      <c r="R224" s="140">
        <f t="shared" si="22"/>
        <v>5.4000000000000003E-3</v>
      </c>
      <c r="S224" s="140">
        <v>0</v>
      </c>
      <c r="T224" s="141">
        <f t="shared" si="23"/>
        <v>0</v>
      </c>
      <c r="V224" s="215" t="s">
        <v>4035</v>
      </c>
      <c r="AR224" s="142" t="s">
        <v>268</v>
      </c>
      <c r="AT224" s="142" t="s">
        <v>187</v>
      </c>
      <c r="AU224" s="142" t="s">
        <v>85</v>
      </c>
      <c r="AY224" s="16" t="s">
        <v>185</v>
      </c>
      <c r="BE224" s="143">
        <f t="shared" si="24"/>
        <v>0</v>
      </c>
      <c r="BF224" s="143">
        <f t="shared" si="25"/>
        <v>0</v>
      </c>
      <c r="BG224" s="143">
        <f t="shared" si="26"/>
        <v>0</v>
      </c>
      <c r="BH224" s="143">
        <f t="shared" si="27"/>
        <v>0</v>
      </c>
      <c r="BI224" s="143">
        <f t="shared" si="28"/>
        <v>0</v>
      </c>
      <c r="BJ224" s="16" t="s">
        <v>83</v>
      </c>
      <c r="BK224" s="143">
        <f t="shared" si="29"/>
        <v>0</v>
      </c>
      <c r="BL224" s="16" t="s">
        <v>268</v>
      </c>
      <c r="BM224" s="142" t="s">
        <v>3283</v>
      </c>
    </row>
    <row r="225" spans="2:65" s="1" customFormat="1" ht="24.2" customHeight="1">
      <c r="B225" s="131"/>
      <c r="C225" s="132" t="s">
        <v>574</v>
      </c>
      <c r="D225" s="132" t="s">
        <v>187</v>
      </c>
      <c r="E225" s="133" t="s">
        <v>3284</v>
      </c>
      <c r="F225" s="134" t="s">
        <v>3285</v>
      </c>
      <c r="G225" s="135" t="s">
        <v>245</v>
      </c>
      <c r="H225" s="136">
        <v>8</v>
      </c>
      <c r="I225" s="137"/>
      <c r="J225" s="137">
        <f t="shared" si="20"/>
        <v>0</v>
      </c>
      <c r="K225" s="134" t="s">
        <v>1</v>
      </c>
      <c r="L225" s="185" t="s">
        <v>4032</v>
      </c>
      <c r="M225" s="138" t="s">
        <v>1</v>
      </c>
      <c r="N225" s="139" t="s">
        <v>40</v>
      </c>
      <c r="O225" s="140">
        <v>3.5000000000000003E-2</v>
      </c>
      <c r="P225" s="140">
        <f t="shared" si="21"/>
        <v>0.28000000000000003</v>
      </c>
      <c r="Q225" s="140">
        <v>1.3999999999999999E-4</v>
      </c>
      <c r="R225" s="140">
        <f t="shared" si="22"/>
        <v>1.1199999999999999E-3</v>
      </c>
      <c r="S225" s="140">
        <v>0</v>
      </c>
      <c r="T225" s="141">
        <f t="shared" si="23"/>
        <v>0</v>
      </c>
      <c r="V225" s="215" t="s">
        <v>4035</v>
      </c>
      <c r="AR225" s="142" t="s">
        <v>268</v>
      </c>
      <c r="AT225" s="142" t="s">
        <v>187</v>
      </c>
      <c r="AU225" s="142" t="s">
        <v>85</v>
      </c>
      <c r="AY225" s="16" t="s">
        <v>185</v>
      </c>
      <c r="BE225" s="143">
        <f t="shared" si="24"/>
        <v>0</v>
      </c>
      <c r="BF225" s="143">
        <f t="shared" si="25"/>
        <v>0</v>
      </c>
      <c r="BG225" s="143">
        <f t="shared" si="26"/>
        <v>0</v>
      </c>
      <c r="BH225" s="143">
        <f t="shared" si="27"/>
        <v>0</v>
      </c>
      <c r="BI225" s="143">
        <f t="shared" si="28"/>
        <v>0</v>
      </c>
      <c r="BJ225" s="16" t="s">
        <v>83</v>
      </c>
      <c r="BK225" s="143">
        <f t="shared" si="29"/>
        <v>0</v>
      </c>
      <c r="BL225" s="16" t="s">
        <v>268</v>
      </c>
      <c r="BM225" s="142" t="s">
        <v>3286</v>
      </c>
    </row>
    <row r="226" spans="2:65" s="1" customFormat="1" ht="21.75" customHeight="1">
      <c r="B226" s="131"/>
      <c r="C226" s="132" t="s">
        <v>579</v>
      </c>
      <c r="D226" s="132" t="s">
        <v>187</v>
      </c>
      <c r="E226" s="133" t="s">
        <v>3287</v>
      </c>
      <c r="F226" s="134" t="s">
        <v>3288</v>
      </c>
      <c r="G226" s="135" t="s">
        <v>245</v>
      </c>
      <c r="H226" s="136">
        <v>2</v>
      </c>
      <c r="I226" s="137"/>
      <c r="J226" s="137">
        <f t="shared" si="20"/>
        <v>0</v>
      </c>
      <c r="K226" s="134" t="s">
        <v>1</v>
      </c>
      <c r="L226" s="185" t="s">
        <v>4032</v>
      </c>
      <c r="M226" s="138" t="s">
        <v>1</v>
      </c>
      <c r="N226" s="139" t="s">
        <v>40</v>
      </c>
      <c r="O226" s="140">
        <v>0.22700000000000001</v>
      </c>
      <c r="P226" s="140">
        <f t="shared" si="21"/>
        <v>0.45400000000000001</v>
      </c>
      <c r="Q226" s="140">
        <v>5.2999999999999998E-4</v>
      </c>
      <c r="R226" s="140">
        <f t="shared" si="22"/>
        <v>1.06E-3</v>
      </c>
      <c r="S226" s="140">
        <v>0</v>
      </c>
      <c r="T226" s="141">
        <f t="shared" si="23"/>
        <v>0</v>
      </c>
      <c r="V226" s="215" t="s">
        <v>4035</v>
      </c>
      <c r="AR226" s="142" t="s">
        <v>268</v>
      </c>
      <c r="AT226" s="142" t="s">
        <v>187</v>
      </c>
      <c r="AU226" s="142" t="s">
        <v>85</v>
      </c>
      <c r="AY226" s="16" t="s">
        <v>185</v>
      </c>
      <c r="BE226" s="143">
        <f t="shared" si="24"/>
        <v>0</v>
      </c>
      <c r="BF226" s="143">
        <f t="shared" si="25"/>
        <v>0</v>
      </c>
      <c r="BG226" s="143">
        <f t="shared" si="26"/>
        <v>0</v>
      </c>
      <c r="BH226" s="143">
        <f t="shared" si="27"/>
        <v>0</v>
      </c>
      <c r="BI226" s="143">
        <f t="shared" si="28"/>
        <v>0</v>
      </c>
      <c r="BJ226" s="16" t="s">
        <v>83</v>
      </c>
      <c r="BK226" s="143">
        <f t="shared" si="29"/>
        <v>0</v>
      </c>
      <c r="BL226" s="16" t="s">
        <v>268</v>
      </c>
      <c r="BM226" s="142" t="s">
        <v>3289</v>
      </c>
    </row>
    <row r="227" spans="2:65" s="1" customFormat="1" ht="21.75" customHeight="1">
      <c r="B227" s="131"/>
      <c r="C227" s="132" t="s">
        <v>584</v>
      </c>
      <c r="D227" s="132" t="s">
        <v>187</v>
      </c>
      <c r="E227" s="133" t="s">
        <v>3290</v>
      </c>
      <c r="F227" s="134" t="s">
        <v>3291</v>
      </c>
      <c r="G227" s="135" t="s">
        <v>245</v>
      </c>
      <c r="H227" s="136">
        <v>1</v>
      </c>
      <c r="I227" s="137"/>
      <c r="J227" s="137">
        <f t="shared" si="20"/>
        <v>0</v>
      </c>
      <c r="K227" s="134" t="s">
        <v>1</v>
      </c>
      <c r="L227" s="185" t="s">
        <v>4032</v>
      </c>
      <c r="M227" s="138" t="s">
        <v>1</v>
      </c>
      <c r="N227" s="139" t="s">
        <v>40</v>
      </c>
      <c r="O227" s="140">
        <v>0.35</v>
      </c>
      <c r="P227" s="140">
        <f t="shared" si="21"/>
        <v>0.35</v>
      </c>
      <c r="Q227" s="140">
        <v>5.1999999999999995E-4</v>
      </c>
      <c r="R227" s="140">
        <f t="shared" si="22"/>
        <v>5.1999999999999995E-4</v>
      </c>
      <c r="S227" s="140">
        <v>0</v>
      </c>
      <c r="T227" s="141">
        <f t="shared" si="23"/>
        <v>0</v>
      </c>
      <c r="V227" s="215" t="s">
        <v>4035</v>
      </c>
      <c r="AR227" s="142" t="s">
        <v>268</v>
      </c>
      <c r="AT227" s="142" t="s">
        <v>187</v>
      </c>
      <c r="AU227" s="142" t="s">
        <v>85</v>
      </c>
      <c r="AY227" s="16" t="s">
        <v>185</v>
      </c>
      <c r="BE227" s="143">
        <f t="shared" si="24"/>
        <v>0</v>
      </c>
      <c r="BF227" s="143">
        <f t="shared" si="25"/>
        <v>0</v>
      </c>
      <c r="BG227" s="143">
        <f t="shared" si="26"/>
        <v>0</v>
      </c>
      <c r="BH227" s="143">
        <f t="shared" si="27"/>
        <v>0</v>
      </c>
      <c r="BI227" s="143">
        <f t="shared" si="28"/>
        <v>0</v>
      </c>
      <c r="BJ227" s="16" t="s">
        <v>83</v>
      </c>
      <c r="BK227" s="143">
        <f t="shared" si="29"/>
        <v>0</v>
      </c>
      <c r="BL227" s="16" t="s">
        <v>268</v>
      </c>
      <c r="BM227" s="142" t="s">
        <v>3292</v>
      </c>
    </row>
    <row r="228" spans="2:65" s="1" customFormat="1" ht="24.2" customHeight="1">
      <c r="B228" s="131"/>
      <c r="C228" s="132" t="s">
        <v>588</v>
      </c>
      <c r="D228" s="132" t="s">
        <v>187</v>
      </c>
      <c r="E228" s="133" t="s">
        <v>3293</v>
      </c>
      <c r="F228" s="134" t="s">
        <v>3294</v>
      </c>
      <c r="G228" s="135" t="s">
        <v>245</v>
      </c>
      <c r="H228" s="136">
        <v>3</v>
      </c>
      <c r="I228" s="137"/>
      <c r="J228" s="137">
        <f t="shared" si="20"/>
        <v>0</v>
      </c>
      <c r="K228" s="134" t="s">
        <v>1</v>
      </c>
      <c r="L228" s="185" t="s">
        <v>4032</v>
      </c>
      <c r="M228" s="138" t="s">
        <v>1</v>
      </c>
      <c r="N228" s="139" t="s">
        <v>40</v>
      </c>
      <c r="O228" s="140">
        <v>0.16500000000000001</v>
      </c>
      <c r="P228" s="140">
        <f t="shared" si="21"/>
        <v>0.495</v>
      </c>
      <c r="Q228" s="140">
        <v>2.5000000000000001E-4</v>
      </c>
      <c r="R228" s="140">
        <f t="shared" si="22"/>
        <v>7.5000000000000002E-4</v>
      </c>
      <c r="S228" s="140">
        <v>0</v>
      </c>
      <c r="T228" s="141">
        <f t="shared" si="23"/>
        <v>0</v>
      </c>
      <c r="V228" s="215" t="s">
        <v>4035</v>
      </c>
      <c r="AR228" s="142" t="s">
        <v>268</v>
      </c>
      <c r="AT228" s="142" t="s">
        <v>187</v>
      </c>
      <c r="AU228" s="142" t="s">
        <v>85</v>
      </c>
      <c r="AY228" s="16" t="s">
        <v>185</v>
      </c>
      <c r="BE228" s="143">
        <f t="shared" si="24"/>
        <v>0</v>
      </c>
      <c r="BF228" s="143">
        <f t="shared" si="25"/>
        <v>0</v>
      </c>
      <c r="BG228" s="143">
        <f t="shared" si="26"/>
        <v>0</v>
      </c>
      <c r="BH228" s="143">
        <f t="shared" si="27"/>
        <v>0</v>
      </c>
      <c r="BI228" s="143">
        <f t="shared" si="28"/>
        <v>0</v>
      </c>
      <c r="BJ228" s="16" t="s">
        <v>83</v>
      </c>
      <c r="BK228" s="143">
        <f t="shared" si="29"/>
        <v>0</v>
      </c>
      <c r="BL228" s="16" t="s">
        <v>268</v>
      </c>
      <c r="BM228" s="142" t="s">
        <v>3295</v>
      </c>
    </row>
    <row r="229" spans="2:65" s="1" customFormat="1" ht="24.2" customHeight="1">
      <c r="B229" s="131"/>
      <c r="C229" s="132" t="s">
        <v>593</v>
      </c>
      <c r="D229" s="132" t="s">
        <v>187</v>
      </c>
      <c r="E229" s="133" t="s">
        <v>3296</v>
      </c>
      <c r="F229" s="134" t="s">
        <v>3297</v>
      </c>
      <c r="G229" s="135" t="s">
        <v>245</v>
      </c>
      <c r="H229" s="136">
        <v>9</v>
      </c>
      <c r="I229" s="137"/>
      <c r="J229" s="137">
        <f t="shared" si="20"/>
        <v>0</v>
      </c>
      <c r="K229" s="134" t="s">
        <v>1</v>
      </c>
      <c r="L229" s="185" t="s">
        <v>4032</v>
      </c>
      <c r="M229" s="138" t="s">
        <v>1</v>
      </c>
      <c r="N229" s="139" t="s">
        <v>40</v>
      </c>
      <c r="O229" s="140">
        <v>0.20599999999999999</v>
      </c>
      <c r="P229" s="140">
        <f t="shared" si="21"/>
        <v>1.8539999999999999</v>
      </c>
      <c r="Q229" s="140">
        <v>6.9999999999999999E-4</v>
      </c>
      <c r="R229" s="140">
        <f t="shared" si="22"/>
        <v>6.3E-3</v>
      </c>
      <c r="S229" s="140">
        <v>0</v>
      </c>
      <c r="T229" s="141">
        <f t="shared" si="23"/>
        <v>0</v>
      </c>
      <c r="V229" s="215" t="s">
        <v>4035</v>
      </c>
      <c r="AR229" s="142" t="s">
        <v>268</v>
      </c>
      <c r="AT229" s="142" t="s">
        <v>187</v>
      </c>
      <c r="AU229" s="142" t="s">
        <v>85</v>
      </c>
      <c r="AY229" s="16" t="s">
        <v>185</v>
      </c>
      <c r="BE229" s="143">
        <f t="shared" si="24"/>
        <v>0</v>
      </c>
      <c r="BF229" s="143">
        <f t="shared" si="25"/>
        <v>0</v>
      </c>
      <c r="BG229" s="143">
        <f t="shared" si="26"/>
        <v>0</v>
      </c>
      <c r="BH229" s="143">
        <f t="shared" si="27"/>
        <v>0</v>
      </c>
      <c r="BI229" s="143">
        <f t="shared" si="28"/>
        <v>0</v>
      </c>
      <c r="BJ229" s="16" t="s">
        <v>83</v>
      </c>
      <c r="BK229" s="143">
        <f t="shared" si="29"/>
        <v>0</v>
      </c>
      <c r="BL229" s="16" t="s">
        <v>268</v>
      </c>
      <c r="BM229" s="142" t="s">
        <v>3298</v>
      </c>
    </row>
    <row r="230" spans="2:65" s="1" customFormat="1" ht="24.2" customHeight="1">
      <c r="B230" s="131"/>
      <c r="C230" s="132" t="s">
        <v>597</v>
      </c>
      <c r="D230" s="132" t="s">
        <v>187</v>
      </c>
      <c r="E230" s="133" t="s">
        <v>3299</v>
      </c>
      <c r="F230" s="134" t="s">
        <v>3300</v>
      </c>
      <c r="G230" s="135" t="s">
        <v>245</v>
      </c>
      <c r="H230" s="136">
        <v>20</v>
      </c>
      <c r="I230" s="137"/>
      <c r="J230" s="137">
        <f t="shared" si="20"/>
        <v>0</v>
      </c>
      <c r="K230" s="134" t="s">
        <v>1</v>
      </c>
      <c r="L230" s="185" t="s">
        <v>4032</v>
      </c>
      <c r="M230" s="138" t="s">
        <v>1</v>
      </c>
      <c r="N230" s="139" t="s">
        <v>40</v>
      </c>
      <c r="O230" s="140">
        <v>8.2000000000000003E-2</v>
      </c>
      <c r="P230" s="140">
        <f t="shared" si="21"/>
        <v>1.6400000000000001</v>
      </c>
      <c r="Q230" s="140">
        <v>2.2000000000000001E-4</v>
      </c>
      <c r="R230" s="140">
        <f t="shared" si="22"/>
        <v>4.4000000000000003E-3</v>
      </c>
      <c r="S230" s="140">
        <v>0</v>
      </c>
      <c r="T230" s="141">
        <f t="shared" si="23"/>
        <v>0</v>
      </c>
      <c r="V230" s="215" t="s">
        <v>4035</v>
      </c>
      <c r="AR230" s="142" t="s">
        <v>268</v>
      </c>
      <c r="AT230" s="142" t="s">
        <v>187</v>
      </c>
      <c r="AU230" s="142" t="s">
        <v>85</v>
      </c>
      <c r="AY230" s="16" t="s">
        <v>185</v>
      </c>
      <c r="BE230" s="143">
        <f t="shared" si="24"/>
        <v>0</v>
      </c>
      <c r="BF230" s="143">
        <f t="shared" si="25"/>
        <v>0</v>
      </c>
      <c r="BG230" s="143">
        <f t="shared" si="26"/>
        <v>0</v>
      </c>
      <c r="BH230" s="143">
        <f t="shared" si="27"/>
        <v>0</v>
      </c>
      <c r="BI230" s="143">
        <f t="shared" si="28"/>
        <v>0</v>
      </c>
      <c r="BJ230" s="16" t="s">
        <v>83</v>
      </c>
      <c r="BK230" s="143">
        <f t="shared" si="29"/>
        <v>0</v>
      </c>
      <c r="BL230" s="16" t="s">
        <v>268</v>
      </c>
      <c r="BM230" s="142" t="s">
        <v>3301</v>
      </c>
    </row>
    <row r="231" spans="2:65" s="1" customFormat="1" ht="16.5" customHeight="1">
      <c r="B231" s="131"/>
      <c r="C231" s="157" t="s">
        <v>602</v>
      </c>
      <c r="D231" s="157" t="s">
        <v>280</v>
      </c>
      <c r="E231" s="158" t="s">
        <v>3302</v>
      </c>
      <c r="F231" s="159" t="s">
        <v>3303</v>
      </c>
      <c r="G231" s="160" t="s">
        <v>1656</v>
      </c>
      <c r="H231" s="161">
        <v>8</v>
      </c>
      <c r="I231" s="162"/>
      <c r="J231" s="162">
        <f t="shared" si="20"/>
        <v>0</v>
      </c>
      <c r="K231" s="159" t="s">
        <v>1</v>
      </c>
      <c r="L231" s="185" t="s">
        <v>4032</v>
      </c>
      <c r="M231" s="163" t="s">
        <v>1</v>
      </c>
      <c r="N231" s="164" t="s">
        <v>40</v>
      </c>
      <c r="O231" s="140">
        <v>0</v>
      </c>
      <c r="P231" s="140">
        <f t="shared" si="21"/>
        <v>0</v>
      </c>
      <c r="Q231" s="140">
        <v>0</v>
      </c>
      <c r="R231" s="140">
        <f t="shared" si="22"/>
        <v>0</v>
      </c>
      <c r="S231" s="140">
        <v>0</v>
      </c>
      <c r="T231" s="141">
        <f t="shared" si="23"/>
        <v>0</v>
      </c>
      <c r="V231" s="215" t="s">
        <v>4035</v>
      </c>
      <c r="AR231" s="142" t="s">
        <v>357</v>
      </c>
      <c r="AT231" s="142" t="s">
        <v>280</v>
      </c>
      <c r="AU231" s="142" t="s">
        <v>85</v>
      </c>
      <c r="AY231" s="16" t="s">
        <v>185</v>
      </c>
      <c r="BE231" s="143">
        <f t="shared" si="24"/>
        <v>0</v>
      </c>
      <c r="BF231" s="143">
        <f t="shared" si="25"/>
        <v>0</v>
      </c>
      <c r="BG231" s="143">
        <f t="shared" si="26"/>
        <v>0</v>
      </c>
      <c r="BH231" s="143">
        <f t="shared" si="27"/>
        <v>0</v>
      </c>
      <c r="BI231" s="143">
        <f t="shared" si="28"/>
        <v>0</v>
      </c>
      <c r="BJ231" s="16" t="s">
        <v>83</v>
      </c>
      <c r="BK231" s="143">
        <f t="shared" si="29"/>
        <v>0</v>
      </c>
      <c r="BL231" s="16" t="s">
        <v>268</v>
      </c>
      <c r="BM231" s="142" t="s">
        <v>3304</v>
      </c>
    </row>
    <row r="232" spans="2:65" s="1" customFormat="1" ht="21.75" customHeight="1">
      <c r="B232" s="131"/>
      <c r="C232" s="132" t="s">
        <v>606</v>
      </c>
      <c r="D232" s="132" t="s">
        <v>187</v>
      </c>
      <c r="E232" s="133" t="s">
        <v>3305</v>
      </c>
      <c r="F232" s="134" t="s">
        <v>3306</v>
      </c>
      <c r="G232" s="135" t="s">
        <v>245</v>
      </c>
      <c r="H232" s="136">
        <v>2</v>
      </c>
      <c r="I232" s="137"/>
      <c r="J232" s="137">
        <f t="shared" si="20"/>
        <v>0</v>
      </c>
      <c r="K232" s="134" t="s">
        <v>1</v>
      </c>
      <c r="L232" s="185" t="s">
        <v>4032</v>
      </c>
      <c r="M232" s="138" t="s">
        <v>1</v>
      </c>
      <c r="N232" s="139" t="s">
        <v>40</v>
      </c>
      <c r="O232" s="140">
        <v>0.22700000000000001</v>
      </c>
      <c r="P232" s="140">
        <f t="shared" si="21"/>
        <v>0.45400000000000001</v>
      </c>
      <c r="Q232" s="140">
        <v>5.6999999999999998E-4</v>
      </c>
      <c r="R232" s="140">
        <f t="shared" si="22"/>
        <v>1.14E-3</v>
      </c>
      <c r="S232" s="140">
        <v>0</v>
      </c>
      <c r="T232" s="141">
        <f t="shared" si="23"/>
        <v>0</v>
      </c>
      <c r="V232" s="215" t="s">
        <v>4035</v>
      </c>
      <c r="AR232" s="142" t="s">
        <v>268</v>
      </c>
      <c r="AT232" s="142" t="s">
        <v>187</v>
      </c>
      <c r="AU232" s="142" t="s">
        <v>85</v>
      </c>
      <c r="AY232" s="16" t="s">
        <v>185</v>
      </c>
      <c r="BE232" s="143">
        <f t="shared" si="24"/>
        <v>0</v>
      </c>
      <c r="BF232" s="143">
        <f t="shared" si="25"/>
        <v>0</v>
      </c>
      <c r="BG232" s="143">
        <f t="shared" si="26"/>
        <v>0</v>
      </c>
      <c r="BH232" s="143">
        <f t="shared" si="27"/>
        <v>0</v>
      </c>
      <c r="BI232" s="143">
        <f t="shared" si="28"/>
        <v>0</v>
      </c>
      <c r="BJ232" s="16" t="s">
        <v>83</v>
      </c>
      <c r="BK232" s="143">
        <f t="shared" si="29"/>
        <v>0</v>
      </c>
      <c r="BL232" s="16" t="s">
        <v>268</v>
      </c>
      <c r="BM232" s="142" t="s">
        <v>3307</v>
      </c>
    </row>
    <row r="233" spans="2:65" s="1" customFormat="1" ht="24.2" customHeight="1">
      <c r="B233" s="131"/>
      <c r="C233" s="132" t="s">
        <v>610</v>
      </c>
      <c r="D233" s="132" t="s">
        <v>187</v>
      </c>
      <c r="E233" s="133" t="s">
        <v>3308</v>
      </c>
      <c r="F233" s="134" t="s">
        <v>3309</v>
      </c>
      <c r="G233" s="135" t="s">
        <v>245</v>
      </c>
      <c r="H233" s="136">
        <v>1</v>
      </c>
      <c r="I233" s="137"/>
      <c r="J233" s="137">
        <f t="shared" si="20"/>
        <v>0</v>
      </c>
      <c r="K233" s="134" t="s">
        <v>1</v>
      </c>
      <c r="L233" s="185" t="s">
        <v>4032</v>
      </c>
      <c r="M233" s="138" t="s">
        <v>1</v>
      </c>
      <c r="N233" s="139" t="s">
        <v>40</v>
      </c>
      <c r="O233" s="140">
        <v>0.35</v>
      </c>
      <c r="P233" s="140">
        <f t="shared" si="21"/>
        <v>0.35</v>
      </c>
      <c r="Q233" s="140">
        <v>1.14E-3</v>
      </c>
      <c r="R233" s="140">
        <f t="shared" si="22"/>
        <v>1.14E-3</v>
      </c>
      <c r="S233" s="140">
        <v>0</v>
      </c>
      <c r="T233" s="141">
        <f t="shared" si="23"/>
        <v>0</v>
      </c>
      <c r="V233" s="215" t="s">
        <v>4035</v>
      </c>
      <c r="AR233" s="142" t="s">
        <v>268</v>
      </c>
      <c r="AT233" s="142" t="s">
        <v>187</v>
      </c>
      <c r="AU233" s="142" t="s">
        <v>85</v>
      </c>
      <c r="AY233" s="16" t="s">
        <v>185</v>
      </c>
      <c r="BE233" s="143">
        <f t="shared" si="24"/>
        <v>0</v>
      </c>
      <c r="BF233" s="143">
        <f t="shared" si="25"/>
        <v>0</v>
      </c>
      <c r="BG233" s="143">
        <f t="shared" si="26"/>
        <v>0</v>
      </c>
      <c r="BH233" s="143">
        <f t="shared" si="27"/>
        <v>0</v>
      </c>
      <c r="BI233" s="143">
        <f t="shared" si="28"/>
        <v>0</v>
      </c>
      <c r="BJ233" s="16" t="s">
        <v>83</v>
      </c>
      <c r="BK233" s="143">
        <f t="shared" si="29"/>
        <v>0</v>
      </c>
      <c r="BL233" s="16" t="s">
        <v>268</v>
      </c>
      <c r="BM233" s="142" t="s">
        <v>3310</v>
      </c>
    </row>
    <row r="234" spans="2:65" s="1" customFormat="1" ht="21.75" customHeight="1">
      <c r="B234" s="131"/>
      <c r="C234" s="132" t="s">
        <v>616</v>
      </c>
      <c r="D234" s="132" t="s">
        <v>187</v>
      </c>
      <c r="E234" s="133" t="s">
        <v>3311</v>
      </c>
      <c r="F234" s="134" t="s">
        <v>3312</v>
      </c>
      <c r="G234" s="135" t="s">
        <v>245</v>
      </c>
      <c r="H234" s="136">
        <v>1</v>
      </c>
      <c r="I234" s="137"/>
      <c r="J234" s="137">
        <f t="shared" si="20"/>
        <v>0</v>
      </c>
      <c r="K234" s="134" t="s">
        <v>1</v>
      </c>
      <c r="L234" s="185" t="s">
        <v>4032</v>
      </c>
      <c r="M234" s="138" t="s">
        <v>1</v>
      </c>
      <c r="N234" s="139" t="s">
        <v>40</v>
      </c>
      <c r="O234" s="140">
        <v>0.42199999999999999</v>
      </c>
      <c r="P234" s="140">
        <f t="shared" si="21"/>
        <v>0.42199999999999999</v>
      </c>
      <c r="Q234" s="140">
        <v>1.73E-3</v>
      </c>
      <c r="R234" s="140">
        <f t="shared" si="22"/>
        <v>1.73E-3</v>
      </c>
      <c r="S234" s="140">
        <v>0</v>
      </c>
      <c r="T234" s="141">
        <f t="shared" si="23"/>
        <v>0</v>
      </c>
      <c r="V234" s="215" t="s">
        <v>4035</v>
      </c>
      <c r="AR234" s="142" t="s">
        <v>268</v>
      </c>
      <c r="AT234" s="142" t="s">
        <v>187</v>
      </c>
      <c r="AU234" s="142" t="s">
        <v>85</v>
      </c>
      <c r="AY234" s="16" t="s">
        <v>185</v>
      </c>
      <c r="BE234" s="143">
        <f t="shared" si="24"/>
        <v>0</v>
      </c>
      <c r="BF234" s="143">
        <f t="shared" si="25"/>
        <v>0</v>
      </c>
      <c r="BG234" s="143">
        <f t="shared" si="26"/>
        <v>0</v>
      </c>
      <c r="BH234" s="143">
        <f t="shared" si="27"/>
        <v>0</v>
      </c>
      <c r="BI234" s="143">
        <f t="shared" si="28"/>
        <v>0</v>
      </c>
      <c r="BJ234" s="16" t="s">
        <v>83</v>
      </c>
      <c r="BK234" s="143">
        <f t="shared" si="29"/>
        <v>0</v>
      </c>
      <c r="BL234" s="16" t="s">
        <v>268</v>
      </c>
      <c r="BM234" s="142" t="s">
        <v>3313</v>
      </c>
    </row>
    <row r="235" spans="2:65" s="1" customFormat="1" ht="21.75" customHeight="1">
      <c r="B235" s="131"/>
      <c r="C235" s="132" t="s">
        <v>620</v>
      </c>
      <c r="D235" s="132" t="s">
        <v>187</v>
      </c>
      <c r="E235" s="133" t="s">
        <v>3314</v>
      </c>
      <c r="F235" s="134" t="s">
        <v>3315</v>
      </c>
      <c r="G235" s="135" t="s">
        <v>245</v>
      </c>
      <c r="H235" s="136">
        <v>8</v>
      </c>
      <c r="I235" s="137"/>
      <c r="J235" s="137">
        <f t="shared" si="20"/>
        <v>0</v>
      </c>
      <c r="K235" s="134" t="s">
        <v>1</v>
      </c>
      <c r="L235" s="185" t="s">
        <v>4032</v>
      </c>
      <c r="M235" s="138" t="s">
        <v>1</v>
      </c>
      <c r="N235" s="139" t="s">
        <v>40</v>
      </c>
      <c r="O235" s="140">
        <v>0.2</v>
      </c>
      <c r="P235" s="140">
        <f t="shared" si="21"/>
        <v>1.6</v>
      </c>
      <c r="Q235" s="140">
        <v>3.4000000000000002E-4</v>
      </c>
      <c r="R235" s="140">
        <f t="shared" si="22"/>
        <v>2.7200000000000002E-3</v>
      </c>
      <c r="S235" s="140">
        <v>0</v>
      </c>
      <c r="T235" s="141">
        <f t="shared" si="23"/>
        <v>0</v>
      </c>
      <c r="V235" s="215" t="s">
        <v>4035</v>
      </c>
      <c r="AR235" s="142" t="s">
        <v>268</v>
      </c>
      <c r="AT235" s="142" t="s">
        <v>187</v>
      </c>
      <c r="AU235" s="142" t="s">
        <v>85</v>
      </c>
      <c r="AY235" s="16" t="s">
        <v>185</v>
      </c>
      <c r="BE235" s="143">
        <f t="shared" si="24"/>
        <v>0</v>
      </c>
      <c r="BF235" s="143">
        <f t="shared" si="25"/>
        <v>0</v>
      </c>
      <c r="BG235" s="143">
        <f t="shared" si="26"/>
        <v>0</v>
      </c>
      <c r="BH235" s="143">
        <f t="shared" si="27"/>
        <v>0</v>
      </c>
      <c r="BI235" s="143">
        <f t="shared" si="28"/>
        <v>0</v>
      </c>
      <c r="BJ235" s="16" t="s">
        <v>83</v>
      </c>
      <c r="BK235" s="143">
        <f t="shared" si="29"/>
        <v>0</v>
      </c>
      <c r="BL235" s="16" t="s">
        <v>268</v>
      </c>
      <c r="BM235" s="142" t="s">
        <v>3316</v>
      </c>
    </row>
    <row r="236" spans="2:65" s="1" customFormat="1" ht="21.75" customHeight="1">
      <c r="B236" s="131"/>
      <c r="C236" s="132" t="s">
        <v>663</v>
      </c>
      <c r="D236" s="132" t="s">
        <v>187</v>
      </c>
      <c r="E236" s="133" t="s">
        <v>3317</v>
      </c>
      <c r="F236" s="134" t="s">
        <v>3318</v>
      </c>
      <c r="G236" s="135" t="s">
        <v>245</v>
      </c>
      <c r="H236" s="136">
        <v>6</v>
      </c>
      <c r="I236" s="137"/>
      <c r="J236" s="137">
        <f t="shared" si="20"/>
        <v>0</v>
      </c>
      <c r="K236" s="134" t="s">
        <v>1</v>
      </c>
      <c r="L236" s="185" t="s">
        <v>4032</v>
      </c>
      <c r="M236" s="138" t="s">
        <v>1</v>
      </c>
      <c r="N236" s="139" t="s">
        <v>40</v>
      </c>
      <c r="O236" s="140">
        <v>0.22</v>
      </c>
      <c r="P236" s="140">
        <f t="shared" si="21"/>
        <v>1.32</v>
      </c>
      <c r="Q236" s="140">
        <v>5.0000000000000001E-4</v>
      </c>
      <c r="R236" s="140">
        <f t="shared" si="22"/>
        <v>3.0000000000000001E-3</v>
      </c>
      <c r="S236" s="140">
        <v>0</v>
      </c>
      <c r="T236" s="141">
        <f t="shared" si="23"/>
        <v>0</v>
      </c>
      <c r="V236" s="215" t="s">
        <v>4035</v>
      </c>
      <c r="AR236" s="142" t="s">
        <v>268</v>
      </c>
      <c r="AT236" s="142" t="s">
        <v>187</v>
      </c>
      <c r="AU236" s="142" t="s">
        <v>85</v>
      </c>
      <c r="AY236" s="16" t="s">
        <v>185</v>
      </c>
      <c r="BE236" s="143">
        <f t="shared" si="24"/>
        <v>0</v>
      </c>
      <c r="BF236" s="143">
        <f t="shared" si="25"/>
        <v>0</v>
      </c>
      <c r="BG236" s="143">
        <f t="shared" si="26"/>
        <v>0</v>
      </c>
      <c r="BH236" s="143">
        <f t="shared" si="27"/>
        <v>0</v>
      </c>
      <c r="BI236" s="143">
        <f t="shared" si="28"/>
        <v>0</v>
      </c>
      <c r="BJ236" s="16" t="s">
        <v>83</v>
      </c>
      <c r="BK236" s="143">
        <f t="shared" si="29"/>
        <v>0</v>
      </c>
      <c r="BL236" s="16" t="s">
        <v>268</v>
      </c>
      <c r="BM236" s="142" t="s">
        <v>3319</v>
      </c>
    </row>
    <row r="237" spans="2:65" s="1" customFormat="1" ht="24.2" customHeight="1">
      <c r="B237" s="131"/>
      <c r="C237" s="132" t="s">
        <v>667</v>
      </c>
      <c r="D237" s="132" t="s">
        <v>187</v>
      </c>
      <c r="E237" s="133" t="s">
        <v>3320</v>
      </c>
      <c r="F237" s="134" t="s">
        <v>3321</v>
      </c>
      <c r="G237" s="135" t="s">
        <v>245</v>
      </c>
      <c r="H237" s="136">
        <v>7</v>
      </c>
      <c r="I237" s="137"/>
      <c r="J237" s="137">
        <f t="shared" si="20"/>
        <v>0</v>
      </c>
      <c r="K237" s="134" t="s">
        <v>1</v>
      </c>
      <c r="L237" s="185" t="s">
        <v>4032</v>
      </c>
      <c r="M237" s="138" t="s">
        <v>1</v>
      </c>
      <c r="N237" s="139" t="s">
        <v>40</v>
      </c>
      <c r="O237" s="140">
        <v>0.34</v>
      </c>
      <c r="P237" s="140">
        <f t="shared" si="21"/>
        <v>2.3800000000000003</v>
      </c>
      <c r="Q237" s="140">
        <v>1.07E-3</v>
      </c>
      <c r="R237" s="140">
        <f t="shared" si="22"/>
        <v>7.4900000000000001E-3</v>
      </c>
      <c r="S237" s="140">
        <v>0</v>
      </c>
      <c r="T237" s="141">
        <f t="shared" si="23"/>
        <v>0</v>
      </c>
      <c r="V237" s="215" t="s">
        <v>4035</v>
      </c>
      <c r="AR237" s="142" t="s">
        <v>268</v>
      </c>
      <c r="AT237" s="142" t="s">
        <v>187</v>
      </c>
      <c r="AU237" s="142" t="s">
        <v>85</v>
      </c>
      <c r="AY237" s="16" t="s">
        <v>185</v>
      </c>
      <c r="BE237" s="143">
        <f t="shared" si="24"/>
        <v>0</v>
      </c>
      <c r="BF237" s="143">
        <f t="shared" si="25"/>
        <v>0</v>
      </c>
      <c r="BG237" s="143">
        <f t="shared" si="26"/>
        <v>0</v>
      </c>
      <c r="BH237" s="143">
        <f t="shared" si="27"/>
        <v>0</v>
      </c>
      <c r="BI237" s="143">
        <f t="shared" si="28"/>
        <v>0</v>
      </c>
      <c r="BJ237" s="16" t="s">
        <v>83</v>
      </c>
      <c r="BK237" s="143">
        <f t="shared" si="29"/>
        <v>0</v>
      </c>
      <c r="BL237" s="16" t="s">
        <v>268</v>
      </c>
      <c r="BM237" s="142" t="s">
        <v>3322</v>
      </c>
    </row>
    <row r="238" spans="2:65" s="1" customFormat="1" ht="21.75" customHeight="1">
      <c r="B238" s="131"/>
      <c r="C238" s="132" t="s">
        <v>671</v>
      </c>
      <c r="D238" s="132" t="s">
        <v>187</v>
      </c>
      <c r="E238" s="133" t="s">
        <v>3323</v>
      </c>
      <c r="F238" s="134" t="s">
        <v>3324</v>
      </c>
      <c r="G238" s="135" t="s">
        <v>245</v>
      </c>
      <c r="H238" s="136">
        <v>6</v>
      </c>
      <c r="I238" s="137"/>
      <c r="J238" s="137">
        <f t="shared" si="20"/>
        <v>0</v>
      </c>
      <c r="K238" s="134" t="s">
        <v>1</v>
      </c>
      <c r="L238" s="185" t="s">
        <v>4032</v>
      </c>
      <c r="M238" s="138" t="s">
        <v>1</v>
      </c>
      <c r="N238" s="139" t="s">
        <v>40</v>
      </c>
      <c r="O238" s="140">
        <v>0.41</v>
      </c>
      <c r="P238" s="140">
        <f t="shared" si="21"/>
        <v>2.46</v>
      </c>
      <c r="Q238" s="140">
        <v>1.6800000000000001E-3</v>
      </c>
      <c r="R238" s="140">
        <f t="shared" si="22"/>
        <v>1.008E-2</v>
      </c>
      <c r="S238" s="140">
        <v>0</v>
      </c>
      <c r="T238" s="141">
        <f t="shared" si="23"/>
        <v>0</v>
      </c>
      <c r="V238" s="215" t="s">
        <v>4035</v>
      </c>
      <c r="AR238" s="142" t="s">
        <v>268</v>
      </c>
      <c r="AT238" s="142" t="s">
        <v>187</v>
      </c>
      <c r="AU238" s="142" t="s">
        <v>85</v>
      </c>
      <c r="AY238" s="16" t="s">
        <v>185</v>
      </c>
      <c r="BE238" s="143">
        <f t="shared" si="24"/>
        <v>0</v>
      </c>
      <c r="BF238" s="143">
        <f t="shared" si="25"/>
        <v>0</v>
      </c>
      <c r="BG238" s="143">
        <f t="shared" si="26"/>
        <v>0</v>
      </c>
      <c r="BH238" s="143">
        <f t="shared" si="27"/>
        <v>0</v>
      </c>
      <c r="BI238" s="143">
        <f t="shared" si="28"/>
        <v>0</v>
      </c>
      <c r="BJ238" s="16" t="s">
        <v>83</v>
      </c>
      <c r="BK238" s="143">
        <f t="shared" si="29"/>
        <v>0</v>
      </c>
      <c r="BL238" s="16" t="s">
        <v>268</v>
      </c>
      <c r="BM238" s="142" t="s">
        <v>3325</v>
      </c>
    </row>
    <row r="239" spans="2:65" s="1" customFormat="1" ht="24.2" customHeight="1">
      <c r="B239" s="131"/>
      <c r="C239" s="132" t="s">
        <v>675</v>
      </c>
      <c r="D239" s="132" t="s">
        <v>187</v>
      </c>
      <c r="E239" s="133" t="s">
        <v>3326</v>
      </c>
      <c r="F239" s="134" t="s">
        <v>3327</v>
      </c>
      <c r="G239" s="135" t="s">
        <v>245</v>
      </c>
      <c r="H239" s="136">
        <v>1</v>
      </c>
      <c r="I239" s="137"/>
      <c r="J239" s="137">
        <f t="shared" si="20"/>
        <v>0</v>
      </c>
      <c r="K239" s="134" t="s">
        <v>1</v>
      </c>
      <c r="L239" s="185" t="s">
        <v>4032</v>
      </c>
      <c r="M239" s="138" t="s">
        <v>1</v>
      </c>
      <c r="N239" s="139" t="s">
        <v>40</v>
      </c>
      <c r="O239" s="140">
        <v>0.28799999999999998</v>
      </c>
      <c r="P239" s="140">
        <f t="shared" si="21"/>
        <v>0.28799999999999998</v>
      </c>
      <c r="Q239" s="140">
        <v>1.4599999999999999E-3</v>
      </c>
      <c r="R239" s="140">
        <f t="shared" si="22"/>
        <v>1.4599999999999999E-3</v>
      </c>
      <c r="S239" s="140">
        <v>0</v>
      </c>
      <c r="T239" s="141">
        <f t="shared" si="23"/>
        <v>0</v>
      </c>
      <c r="V239" s="215" t="s">
        <v>4035</v>
      </c>
      <c r="AR239" s="142" t="s">
        <v>268</v>
      </c>
      <c r="AT239" s="142" t="s">
        <v>187</v>
      </c>
      <c r="AU239" s="142" t="s">
        <v>85</v>
      </c>
      <c r="AY239" s="16" t="s">
        <v>185</v>
      </c>
      <c r="BE239" s="143">
        <f t="shared" si="24"/>
        <v>0</v>
      </c>
      <c r="BF239" s="143">
        <f t="shared" si="25"/>
        <v>0</v>
      </c>
      <c r="BG239" s="143">
        <f t="shared" si="26"/>
        <v>0</v>
      </c>
      <c r="BH239" s="143">
        <f t="shared" si="27"/>
        <v>0</v>
      </c>
      <c r="BI239" s="143">
        <f t="shared" si="28"/>
        <v>0</v>
      </c>
      <c r="BJ239" s="16" t="s">
        <v>83</v>
      </c>
      <c r="BK239" s="143">
        <f t="shared" si="29"/>
        <v>0</v>
      </c>
      <c r="BL239" s="16" t="s">
        <v>268</v>
      </c>
      <c r="BM239" s="142" t="s">
        <v>3328</v>
      </c>
    </row>
    <row r="240" spans="2:65" s="1" customFormat="1" ht="24.2" customHeight="1">
      <c r="B240" s="131"/>
      <c r="C240" s="132" t="s">
        <v>679</v>
      </c>
      <c r="D240" s="132" t="s">
        <v>187</v>
      </c>
      <c r="E240" s="133" t="s">
        <v>3329</v>
      </c>
      <c r="F240" s="134" t="s">
        <v>3330</v>
      </c>
      <c r="G240" s="135" t="s">
        <v>245</v>
      </c>
      <c r="H240" s="136">
        <v>1</v>
      </c>
      <c r="I240" s="137"/>
      <c r="J240" s="137">
        <f t="shared" si="20"/>
        <v>0</v>
      </c>
      <c r="K240" s="134" t="s">
        <v>1</v>
      </c>
      <c r="L240" s="185" t="s">
        <v>4032</v>
      </c>
      <c r="M240" s="138" t="s">
        <v>1</v>
      </c>
      <c r="N240" s="139" t="s">
        <v>40</v>
      </c>
      <c r="O240" s="140">
        <v>0.433</v>
      </c>
      <c r="P240" s="140">
        <f t="shared" si="21"/>
        <v>0.433</v>
      </c>
      <c r="Q240" s="140">
        <v>3.7699999999999999E-3</v>
      </c>
      <c r="R240" s="140">
        <f t="shared" si="22"/>
        <v>3.7699999999999999E-3</v>
      </c>
      <c r="S240" s="140">
        <v>0</v>
      </c>
      <c r="T240" s="141">
        <f t="shared" si="23"/>
        <v>0</v>
      </c>
      <c r="V240" s="215" t="s">
        <v>4035</v>
      </c>
      <c r="AR240" s="142" t="s">
        <v>268</v>
      </c>
      <c r="AT240" s="142" t="s">
        <v>187</v>
      </c>
      <c r="AU240" s="142" t="s">
        <v>85</v>
      </c>
      <c r="AY240" s="16" t="s">
        <v>185</v>
      </c>
      <c r="BE240" s="143">
        <f t="shared" si="24"/>
        <v>0</v>
      </c>
      <c r="BF240" s="143">
        <f t="shared" si="25"/>
        <v>0</v>
      </c>
      <c r="BG240" s="143">
        <f t="shared" si="26"/>
        <v>0</v>
      </c>
      <c r="BH240" s="143">
        <f t="shared" si="27"/>
        <v>0</v>
      </c>
      <c r="BI240" s="143">
        <f t="shared" si="28"/>
        <v>0</v>
      </c>
      <c r="BJ240" s="16" t="s">
        <v>83</v>
      </c>
      <c r="BK240" s="143">
        <f t="shared" si="29"/>
        <v>0</v>
      </c>
      <c r="BL240" s="16" t="s">
        <v>268</v>
      </c>
      <c r="BM240" s="142" t="s">
        <v>3331</v>
      </c>
    </row>
    <row r="241" spans="2:65" s="1" customFormat="1" ht="24.2" customHeight="1">
      <c r="B241" s="131"/>
      <c r="C241" s="132" t="s">
        <v>683</v>
      </c>
      <c r="D241" s="132" t="s">
        <v>187</v>
      </c>
      <c r="E241" s="133" t="s">
        <v>3332</v>
      </c>
      <c r="F241" s="134" t="s">
        <v>3333</v>
      </c>
      <c r="G241" s="135" t="s">
        <v>245</v>
      </c>
      <c r="H241" s="136">
        <v>5</v>
      </c>
      <c r="I241" s="137"/>
      <c r="J241" s="137">
        <f t="shared" si="20"/>
        <v>0</v>
      </c>
      <c r="K241" s="134" t="s">
        <v>1</v>
      </c>
      <c r="L241" s="185" t="s">
        <v>4032</v>
      </c>
      <c r="M241" s="138" t="s">
        <v>1</v>
      </c>
      <c r="N241" s="139" t="s">
        <v>40</v>
      </c>
      <c r="O241" s="140">
        <v>0.38100000000000001</v>
      </c>
      <c r="P241" s="140">
        <f t="shared" si="21"/>
        <v>1.905</v>
      </c>
      <c r="Q241" s="140">
        <v>5.2999999999999998E-4</v>
      </c>
      <c r="R241" s="140">
        <f t="shared" si="22"/>
        <v>2.65E-3</v>
      </c>
      <c r="S241" s="140">
        <v>0</v>
      </c>
      <c r="T241" s="141">
        <f t="shared" si="23"/>
        <v>0</v>
      </c>
      <c r="V241" s="215" t="s">
        <v>4035</v>
      </c>
      <c r="AR241" s="142" t="s">
        <v>268</v>
      </c>
      <c r="AT241" s="142" t="s">
        <v>187</v>
      </c>
      <c r="AU241" s="142" t="s">
        <v>85</v>
      </c>
      <c r="AY241" s="16" t="s">
        <v>185</v>
      </c>
      <c r="BE241" s="143">
        <f t="shared" si="24"/>
        <v>0</v>
      </c>
      <c r="BF241" s="143">
        <f t="shared" si="25"/>
        <v>0</v>
      </c>
      <c r="BG241" s="143">
        <f t="shared" si="26"/>
        <v>0</v>
      </c>
      <c r="BH241" s="143">
        <f t="shared" si="27"/>
        <v>0</v>
      </c>
      <c r="BI241" s="143">
        <f t="shared" si="28"/>
        <v>0</v>
      </c>
      <c r="BJ241" s="16" t="s">
        <v>83</v>
      </c>
      <c r="BK241" s="143">
        <f t="shared" si="29"/>
        <v>0</v>
      </c>
      <c r="BL241" s="16" t="s">
        <v>268</v>
      </c>
      <c r="BM241" s="142" t="s">
        <v>3334</v>
      </c>
    </row>
    <row r="242" spans="2:65" s="1" customFormat="1" ht="24.2" customHeight="1">
      <c r="B242" s="131"/>
      <c r="C242" s="132" t="s">
        <v>687</v>
      </c>
      <c r="D242" s="132" t="s">
        <v>187</v>
      </c>
      <c r="E242" s="133" t="s">
        <v>3335</v>
      </c>
      <c r="F242" s="134" t="s">
        <v>3336</v>
      </c>
      <c r="G242" s="135" t="s">
        <v>245</v>
      </c>
      <c r="H242" s="136">
        <v>5</v>
      </c>
      <c r="I242" s="137"/>
      <c r="J242" s="137">
        <f t="shared" si="20"/>
        <v>0</v>
      </c>
      <c r="K242" s="134" t="s">
        <v>1</v>
      </c>
      <c r="L242" s="185" t="s">
        <v>4032</v>
      </c>
      <c r="M242" s="138" t="s">
        <v>1</v>
      </c>
      <c r="N242" s="139" t="s">
        <v>40</v>
      </c>
      <c r="O242" s="140">
        <v>0.433</v>
      </c>
      <c r="P242" s="140">
        <f t="shared" si="21"/>
        <v>2.165</v>
      </c>
      <c r="Q242" s="140">
        <v>1.47E-3</v>
      </c>
      <c r="R242" s="140">
        <f t="shared" si="22"/>
        <v>7.3499999999999998E-3</v>
      </c>
      <c r="S242" s="140">
        <v>0</v>
      </c>
      <c r="T242" s="141">
        <f t="shared" si="23"/>
        <v>0</v>
      </c>
      <c r="V242" s="215" t="s">
        <v>4035</v>
      </c>
      <c r="AR242" s="142" t="s">
        <v>268</v>
      </c>
      <c r="AT242" s="142" t="s">
        <v>187</v>
      </c>
      <c r="AU242" s="142" t="s">
        <v>85</v>
      </c>
      <c r="AY242" s="16" t="s">
        <v>185</v>
      </c>
      <c r="BE242" s="143">
        <f t="shared" si="24"/>
        <v>0</v>
      </c>
      <c r="BF242" s="143">
        <f t="shared" si="25"/>
        <v>0</v>
      </c>
      <c r="BG242" s="143">
        <f t="shared" si="26"/>
        <v>0</v>
      </c>
      <c r="BH242" s="143">
        <f t="shared" si="27"/>
        <v>0</v>
      </c>
      <c r="BI242" s="143">
        <f t="shared" si="28"/>
        <v>0</v>
      </c>
      <c r="BJ242" s="16" t="s">
        <v>83</v>
      </c>
      <c r="BK242" s="143">
        <f t="shared" si="29"/>
        <v>0</v>
      </c>
      <c r="BL242" s="16" t="s">
        <v>268</v>
      </c>
      <c r="BM242" s="142" t="s">
        <v>3337</v>
      </c>
    </row>
    <row r="243" spans="2:65" s="1" customFormat="1" ht="21.75" customHeight="1">
      <c r="B243" s="131"/>
      <c r="C243" s="132" t="s">
        <v>691</v>
      </c>
      <c r="D243" s="132" t="s">
        <v>187</v>
      </c>
      <c r="E243" s="133" t="s">
        <v>3338</v>
      </c>
      <c r="F243" s="134" t="s">
        <v>3339</v>
      </c>
      <c r="G243" s="135" t="s">
        <v>204</v>
      </c>
      <c r="H243" s="136">
        <v>7.2999999999999995E-2</v>
      </c>
      <c r="I243" s="137"/>
      <c r="J243" s="137">
        <f t="shared" si="20"/>
        <v>0</v>
      </c>
      <c r="K243" s="134" t="s">
        <v>1</v>
      </c>
      <c r="L243" s="185" t="s">
        <v>4032</v>
      </c>
      <c r="M243" s="138" t="s">
        <v>1</v>
      </c>
      <c r="N243" s="139" t="s">
        <v>40</v>
      </c>
      <c r="O243" s="140">
        <v>2.5</v>
      </c>
      <c r="P243" s="140">
        <f t="shared" si="21"/>
        <v>0.1825</v>
      </c>
      <c r="Q243" s="140">
        <v>0</v>
      </c>
      <c r="R243" s="140">
        <f t="shared" si="22"/>
        <v>0</v>
      </c>
      <c r="S243" s="140">
        <v>0</v>
      </c>
      <c r="T243" s="141">
        <f t="shared" si="23"/>
        <v>0</v>
      </c>
      <c r="V243" s="215" t="s">
        <v>4035</v>
      </c>
      <c r="AR243" s="142" t="s">
        <v>268</v>
      </c>
      <c r="AT243" s="142" t="s">
        <v>187</v>
      </c>
      <c r="AU243" s="142" t="s">
        <v>85</v>
      </c>
      <c r="AY243" s="16" t="s">
        <v>185</v>
      </c>
      <c r="BE243" s="143">
        <f t="shared" si="24"/>
        <v>0</v>
      </c>
      <c r="BF243" s="143">
        <f t="shared" si="25"/>
        <v>0</v>
      </c>
      <c r="BG243" s="143">
        <f t="shared" si="26"/>
        <v>0</v>
      </c>
      <c r="BH243" s="143">
        <f t="shared" si="27"/>
        <v>0</v>
      </c>
      <c r="BI243" s="143">
        <f t="shared" si="28"/>
        <v>0</v>
      </c>
      <c r="BJ243" s="16" t="s">
        <v>83</v>
      </c>
      <c r="BK243" s="143">
        <f t="shared" si="29"/>
        <v>0</v>
      </c>
      <c r="BL243" s="16" t="s">
        <v>268</v>
      </c>
      <c r="BM243" s="142" t="s">
        <v>3340</v>
      </c>
    </row>
    <row r="244" spans="2:65" s="1" customFormat="1" ht="24.2" customHeight="1">
      <c r="B244" s="131"/>
      <c r="C244" s="132" t="s">
        <v>695</v>
      </c>
      <c r="D244" s="132" t="s">
        <v>187</v>
      </c>
      <c r="E244" s="133" t="s">
        <v>3341</v>
      </c>
      <c r="F244" s="134" t="s">
        <v>3342</v>
      </c>
      <c r="G244" s="135" t="s">
        <v>204</v>
      </c>
      <c r="H244" s="136">
        <v>7.2999999999999995E-2</v>
      </c>
      <c r="I244" s="137"/>
      <c r="J244" s="137">
        <f t="shared" si="20"/>
        <v>0</v>
      </c>
      <c r="K244" s="134" t="s">
        <v>1</v>
      </c>
      <c r="L244" s="185" t="s">
        <v>4032</v>
      </c>
      <c r="M244" s="138" t="s">
        <v>1</v>
      </c>
      <c r="N244" s="139" t="s">
        <v>40</v>
      </c>
      <c r="O244" s="140">
        <v>1.7210000000000001</v>
      </c>
      <c r="P244" s="140">
        <f t="shared" si="21"/>
        <v>0.12563299999999999</v>
      </c>
      <c r="Q244" s="140">
        <v>0</v>
      </c>
      <c r="R244" s="140">
        <f t="shared" si="22"/>
        <v>0</v>
      </c>
      <c r="S244" s="140">
        <v>0</v>
      </c>
      <c r="T244" s="141">
        <f t="shared" si="23"/>
        <v>0</v>
      </c>
      <c r="V244" s="215" t="s">
        <v>4035</v>
      </c>
      <c r="AR244" s="142" t="s">
        <v>268</v>
      </c>
      <c r="AT244" s="142" t="s">
        <v>187</v>
      </c>
      <c r="AU244" s="142" t="s">
        <v>85</v>
      </c>
      <c r="AY244" s="16" t="s">
        <v>185</v>
      </c>
      <c r="BE244" s="143">
        <f t="shared" si="24"/>
        <v>0</v>
      </c>
      <c r="BF244" s="143">
        <f t="shared" si="25"/>
        <v>0</v>
      </c>
      <c r="BG244" s="143">
        <f t="shared" si="26"/>
        <v>0</v>
      </c>
      <c r="BH244" s="143">
        <f t="shared" si="27"/>
        <v>0</v>
      </c>
      <c r="BI244" s="143">
        <f t="shared" si="28"/>
        <v>0</v>
      </c>
      <c r="BJ244" s="16" t="s">
        <v>83</v>
      </c>
      <c r="BK244" s="143">
        <f t="shared" si="29"/>
        <v>0</v>
      </c>
      <c r="BL244" s="16" t="s">
        <v>268</v>
      </c>
      <c r="BM244" s="142" t="s">
        <v>3343</v>
      </c>
    </row>
    <row r="245" spans="2:65" s="11" customFormat="1" ht="22.9" customHeight="1">
      <c r="B245" s="120"/>
      <c r="D245" s="121" t="s">
        <v>74</v>
      </c>
      <c r="E245" s="129" t="s">
        <v>3344</v>
      </c>
      <c r="F245" s="129" t="s">
        <v>3345</v>
      </c>
      <c r="J245" s="130">
        <f>BK245</f>
        <v>0</v>
      </c>
      <c r="L245" s="120"/>
      <c r="M245" s="124"/>
      <c r="P245" s="125">
        <f>SUM(P246:P265)</f>
        <v>50.463950999999994</v>
      </c>
      <c r="R245" s="125">
        <f>SUM(R246:R265)</f>
        <v>3.4089499999999999</v>
      </c>
      <c r="T245" s="126">
        <f>SUM(T246:T265)</f>
        <v>0</v>
      </c>
      <c r="AR245" s="121" t="s">
        <v>85</v>
      </c>
      <c r="AT245" s="127" t="s">
        <v>74</v>
      </c>
      <c r="AU245" s="127" t="s">
        <v>83</v>
      </c>
      <c r="AY245" s="121" t="s">
        <v>185</v>
      </c>
      <c r="BK245" s="128">
        <f>SUM(BK246:BK265)</f>
        <v>0</v>
      </c>
    </row>
    <row r="246" spans="2:65" s="1" customFormat="1" ht="24.2" customHeight="1">
      <c r="B246" s="131"/>
      <c r="C246" s="132" t="s">
        <v>702</v>
      </c>
      <c r="D246" s="132" t="s">
        <v>187</v>
      </c>
      <c r="E246" s="133" t="s">
        <v>3346</v>
      </c>
      <c r="F246" s="134" t="s">
        <v>3347</v>
      </c>
      <c r="G246" s="135" t="s">
        <v>245</v>
      </c>
      <c r="H246" s="136">
        <v>16</v>
      </c>
      <c r="I246" s="137"/>
      <c r="J246" s="137">
        <f t="shared" ref="J246:J265" si="30">ROUND(I246*H246,2)</f>
        <v>0</v>
      </c>
      <c r="K246" s="134" t="s">
        <v>1</v>
      </c>
      <c r="L246" s="185" t="s">
        <v>4032</v>
      </c>
      <c r="M246" s="138" t="s">
        <v>1</v>
      </c>
      <c r="N246" s="139" t="s">
        <v>40</v>
      </c>
      <c r="O246" s="140">
        <v>0.26800000000000002</v>
      </c>
      <c r="P246" s="140">
        <f t="shared" ref="P246:P265" si="31">O246*H246</f>
        <v>4.2880000000000003</v>
      </c>
      <c r="Q246" s="140">
        <v>0</v>
      </c>
      <c r="R246" s="140">
        <f t="shared" ref="R246:R265" si="32">Q246*H246</f>
        <v>0</v>
      </c>
      <c r="S246" s="140">
        <v>0</v>
      </c>
      <c r="T246" s="141">
        <f t="shared" ref="T246:T265" si="33">S246*H246</f>
        <v>0</v>
      </c>
      <c r="V246" s="215" t="s">
        <v>4035</v>
      </c>
      <c r="AR246" s="142" t="s">
        <v>268</v>
      </c>
      <c r="AT246" s="142" t="s">
        <v>187</v>
      </c>
      <c r="AU246" s="142" t="s">
        <v>85</v>
      </c>
      <c r="AY246" s="16" t="s">
        <v>185</v>
      </c>
      <c r="BE246" s="143">
        <f t="shared" ref="BE246:BE265" si="34">IF(N246="základní",J246,0)</f>
        <v>0</v>
      </c>
      <c r="BF246" s="143">
        <f t="shared" ref="BF246:BF265" si="35">IF(N246="snížená",J246,0)</f>
        <v>0</v>
      </c>
      <c r="BG246" s="143">
        <f t="shared" ref="BG246:BG265" si="36">IF(N246="zákl. přenesená",J246,0)</f>
        <v>0</v>
      </c>
      <c r="BH246" s="143">
        <f t="shared" ref="BH246:BH265" si="37">IF(N246="sníž. přenesená",J246,0)</f>
        <v>0</v>
      </c>
      <c r="BI246" s="143">
        <f t="shared" ref="BI246:BI265" si="38">IF(N246="nulová",J246,0)</f>
        <v>0</v>
      </c>
      <c r="BJ246" s="16" t="s">
        <v>83</v>
      </c>
      <c r="BK246" s="143">
        <f t="shared" ref="BK246:BK265" si="39">ROUND(I246*H246,2)</f>
        <v>0</v>
      </c>
      <c r="BL246" s="16" t="s">
        <v>268</v>
      </c>
      <c r="BM246" s="142" t="s">
        <v>3348</v>
      </c>
    </row>
    <row r="247" spans="2:65" s="1" customFormat="1" ht="33" customHeight="1">
      <c r="B247" s="131"/>
      <c r="C247" s="132" t="s">
        <v>706</v>
      </c>
      <c r="D247" s="132" t="s">
        <v>187</v>
      </c>
      <c r="E247" s="133" t="s">
        <v>3349</v>
      </c>
      <c r="F247" s="134" t="s">
        <v>3350</v>
      </c>
      <c r="G247" s="135" t="s">
        <v>245</v>
      </c>
      <c r="H247" s="136">
        <v>6</v>
      </c>
      <c r="I247" s="137"/>
      <c r="J247" s="137">
        <f t="shared" si="30"/>
        <v>0</v>
      </c>
      <c r="K247" s="134" t="s">
        <v>1</v>
      </c>
      <c r="L247" s="185" t="s">
        <v>4032</v>
      </c>
      <c r="M247" s="138" t="s">
        <v>1</v>
      </c>
      <c r="N247" s="139" t="s">
        <v>40</v>
      </c>
      <c r="O247" s="140">
        <v>0.53500000000000003</v>
      </c>
      <c r="P247" s="140">
        <f t="shared" si="31"/>
        <v>3.21</v>
      </c>
      <c r="Q247" s="140">
        <v>0.1149</v>
      </c>
      <c r="R247" s="140">
        <f t="shared" si="32"/>
        <v>0.68940000000000001</v>
      </c>
      <c r="S247" s="140">
        <v>0</v>
      </c>
      <c r="T247" s="141">
        <f t="shared" si="33"/>
        <v>0</v>
      </c>
      <c r="V247" s="215" t="s">
        <v>4035</v>
      </c>
      <c r="AR247" s="142" t="s">
        <v>268</v>
      </c>
      <c r="AT247" s="142" t="s">
        <v>187</v>
      </c>
      <c r="AU247" s="142" t="s">
        <v>85</v>
      </c>
      <c r="AY247" s="16" t="s">
        <v>185</v>
      </c>
      <c r="BE247" s="143">
        <f t="shared" si="34"/>
        <v>0</v>
      </c>
      <c r="BF247" s="143">
        <f t="shared" si="35"/>
        <v>0</v>
      </c>
      <c r="BG247" s="143">
        <f t="shared" si="36"/>
        <v>0</v>
      </c>
      <c r="BH247" s="143">
        <f t="shared" si="37"/>
        <v>0</v>
      </c>
      <c r="BI247" s="143">
        <f t="shared" si="38"/>
        <v>0</v>
      </c>
      <c r="BJ247" s="16" t="s">
        <v>83</v>
      </c>
      <c r="BK247" s="143">
        <f t="shared" si="39"/>
        <v>0</v>
      </c>
      <c r="BL247" s="16" t="s">
        <v>268</v>
      </c>
      <c r="BM247" s="142" t="s">
        <v>3351</v>
      </c>
    </row>
    <row r="248" spans="2:65" s="1" customFormat="1" ht="49.15" customHeight="1">
      <c r="B248" s="131"/>
      <c r="C248" s="132" t="s">
        <v>712</v>
      </c>
      <c r="D248" s="132" t="s">
        <v>187</v>
      </c>
      <c r="E248" s="133" t="s">
        <v>3352</v>
      </c>
      <c r="F248" s="134" t="s">
        <v>3353</v>
      </c>
      <c r="G248" s="135" t="s">
        <v>245</v>
      </c>
      <c r="H248" s="136">
        <v>2</v>
      </c>
      <c r="I248" s="137"/>
      <c r="J248" s="137">
        <f t="shared" si="30"/>
        <v>0</v>
      </c>
      <c r="K248" s="134" t="s">
        <v>1</v>
      </c>
      <c r="L248" s="185" t="s">
        <v>4032</v>
      </c>
      <c r="M248" s="138" t="s">
        <v>1</v>
      </c>
      <c r="N248" s="139" t="s">
        <v>40</v>
      </c>
      <c r="O248" s="140">
        <v>0.53500000000000003</v>
      </c>
      <c r="P248" s="140">
        <f t="shared" si="31"/>
        <v>1.07</v>
      </c>
      <c r="Q248" s="140">
        <v>0.1149</v>
      </c>
      <c r="R248" s="140">
        <f t="shared" si="32"/>
        <v>0.2298</v>
      </c>
      <c r="S248" s="140">
        <v>0</v>
      </c>
      <c r="T248" s="141">
        <f t="shared" si="33"/>
        <v>0</v>
      </c>
      <c r="V248" s="215" t="s">
        <v>4035</v>
      </c>
      <c r="AR248" s="142" t="s">
        <v>268</v>
      </c>
      <c r="AT248" s="142" t="s">
        <v>187</v>
      </c>
      <c r="AU248" s="142" t="s">
        <v>85</v>
      </c>
      <c r="AY248" s="16" t="s">
        <v>185</v>
      </c>
      <c r="BE248" s="143">
        <f t="shared" si="34"/>
        <v>0</v>
      </c>
      <c r="BF248" s="143">
        <f t="shared" si="35"/>
        <v>0</v>
      </c>
      <c r="BG248" s="143">
        <f t="shared" si="36"/>
        <v>0</v>
      </c>
      <c r="BH248" s="143">
        <f t="shared" si="37"/>
        <v>0</v>
      </c>
      <c r="BI248" s="143">
        <f t="shared" si="38"/>
        <v>0</v>
      </c>
      <c r="BJ248" s="16" t="s">
        <v>83</v>
      </c>
      <c r="BK248" s="143">
        <f t="shared" si="39"/>
        <v>0</v>
      </c>
      <c r="BL248" s="16" t="s">
        <v>268</v>
      </c>
      <c r="BM248" s="142" t="s">
        <v>3354</v>
      </c>
    </row>
    <row r="249" spans="2:65" s="1" customFormat="1" ht="16.5" customHeight="1">
      <c r="B249" s="131"/>
      <c r="C249" s="132" t="s">
        <v>716</v>
      </c>
      <c r="D249" s="132" t="s">
        <v>187</v>
      </c>
      <c r="E249" s="133" t="s">
        <v>3355</v>
      </c>
      <c r="F249" s="134" t="s">
        <v>3356</v>
      </c>
      <c r="G249" s="135" t="s">
        <v>245</v>
      </c>
      <c r="H249" s="136">
        <v>8</v>
      </c>
      <c r="I249" s="137"/>
      <c r="J249" s="137">
        <f t="shared" si="30"/>
        <v>0</v>
      </c>
      <c r="K249" s="134" t="s">
        <v>1</v>
      </c>
      <c r="L249" s="185" t="s">
        <v>4032</v>
      </c>
      <c r="M249" s="138" t="s">
        <v>1</v>
      </c>
      <c r="N249" s="139" t="s">
        <v>40</v>
      </c>
      <c r="O249" s="140">
        <v>0.53500000000000003</v>
      </c>
      <c r="P249" s="140">
        <f t="shared" si="31"/>
        <v>4.28</v>
      </c>
      <c r="Q249" s="140">
        <v>0.1149</v>
      </c>
      <c r="R249" s="140">
        <f t="shared" si="32"/>
        <v>0.91920000000000002</v>
      </c>
      <c r="S249" s="140">
        <v>0</v>
      </c>
      <c r="T249" s="141">
        <f t="shared" si="33"/>
        <v>0</v>
      </c>
      <c r="V249" s="215" t="s">
        <v>4035</v>
      </c>
      <c r="AR249" s="142" t="s">
        <v>268</v>
      </c>
      <c r="AT249" s="142" t="s">
        <v>187</v>
      </c>
      <c r="AU249" s="142" t="s">
        <v>85</v>
      </c>
      <c r="AY249" s="16" t="s">
        <v>185</v>
      </c>
      <c r="BE249" s="143">
        <f t="shared" si="34"/>
        <v>0</v>
      </c>
      <c r="BF249" s="143">
        <f t="shared" si="35"/>
        <v>0</v>
      </c>
      <c r="BG249" s="143">
        <f t="shared" si="36"/>
        <v>0</v>
      </c>
      <c r="BH249" s="143">
        <f t="shared" si="37"/>
        <v>0</v>
      </c>
      <c r="BI249" s="143">
        <f t="shared" si="38"/>
        <v>0</v>
      </c>
      <c r="BJ249" s="16" t="s">
        <v>83</v>
      </c>
      <c r="BK249" s="143">
        <f t="shared" si="39"/>
        <v>0</v>
      </c>
      <c r="BL249" s="16" t="s">
        <v>268</v>
      </c>
      <c r="BM249" s="142" t="s">
        <v>3357</v>
      </c>
    </row>
    <row r="250" spans="2:65" s="1" customFormat="1" ht="16.5" customHeight="1">
      <c r="B250" s="131"/>
      <c r="C250" s="132" t="s">
        <v>721</v>
      </c>
      <c r="D250" s="132" t="s">
        <v>187</v>
      </c>
      <c r="E250" s="133" t="s">
        <v>3358</v>
      </c>
      <c r="F250" s="134" t="s">
        <v>3359</v>
      </c>
      <c r="G250" s="135" t="s">
        <v>245</v>
      </c>
      <c r="H250" s="136">
        <v>8</v>
      </c>
      <c r="I250" s="137"/>
      <c r="J250" s="137">
        <f t="shared" si="30"/>
        <v>0</v>
      </c>
      <c r="K250" s="134" t="s">
        <v>1</v>
      </c>
      <c r="L250" s="185" t="s">
        <v>4032</v>
      </c>
      <c r="M250" s="138" t="s">
        <v>1</v>
      </c>
      <c r="N250" s="139" t="s">
        <v>40</v>
      </c>
      <c r="O250" s="140">
        <v>0.53500000000000003</v>
      </c>
      <c r="P250" s="140">
        <f t="shared" si="31"/>
        <v>4.28</v>
      </c>
      <c r="Q250" s="140">
        <v>0.1149</v>
      </c>
      <c r="R250" s="140">
        <f t="shared" si="32"/>
        <v>0.91920000000000002</v>
      </c>
      <c r="S250" s="140">
        <v>0</v>
      </c>
      <c r="T250" s="141">
        <f t="shared" si="33"/>
        <v>0</v>
      </c>
      <c r="V250" s="215" t="s">
        <v>4035</v>
      </c>
      <c r="AR250" s="142" t="s">
        <v>268</v>
      </c>
      <c r="AT250" s="142" t="s">
        <v>187</v>
      </c>
      <c r="AU250" s="142" t="s">
        <v>85</v>
      </c>
      <c r="AY250" s="16" t="s">
        <v>185</v>
      </c>
      <c r="BE250" s="143">
        <f t="shared" si="34"/>
        <v>0</v>
      </c>
      <c r="BF250" s="143">
        <f t="shared" si="35"/>
        <v>0</v>
      </c>
      <c r="BG250" s="143">
        <f t="shared" si="36"/>
        <v>0</v>
      </c>
      <c r="BH250" s="143">
        <f t="shared" si="37"/>
        <v>0</v>
      </c>
      <c r="BI250" s="143">
        <f t="shared" si="38"/>
        <v>0</v>
      </c>
      <c r="BJ250" s="16" t="s">
        <v>83</v>
      </c>
      <c r="BK250" s="143">
        <f t="shared" si="39"/>
        <v>0</v>
      </c>
      <c r="BL250" s="16" t="s">
        <v>268</v>
      </c>
      <c r="BM250" s="142" t="s">
        <v>3360</v>
      </c>
    </row>
    <row r="251" spans="2:65" s="1" customFormat="1" ht="37.9" customHeight="1">
      <c r="B251" s="131"/>
      <c r="C251" s="132" t="s">
        <v>726</v>
      </c>
      <c r="D251" s="132" t="s">
        <v>187</v>
      </c>
      <c r="E251" s="133" t="s">
        <v>3361</v>
      </c>
      <c r="F251" s="134" t="s">
        <v>3362</v>
      </c>
      <c r="G251" s="135" t="s">
        <v>245</v>
      </c>
      <c r="H251" s="136">
        <v>1</v>
      </c>
      <c r="I251" s="137"/>
      <c r="J251" s="137">
        <f t="shared" si="30"/>
        <v>0</v>
      </c>
      <c r="K251" s="134" t="s">
        <v>1</v>
      </c>
      <c r="L251" s="185" t="s">
        <v>4032</v>
      </c>
      <c r="M251" s="138" t="s">
        <v>1</v>
      </c>
      <c r="N251" s="139" t="s">
        <v>40</v>
      </c>
      <c r="O251" s="140">
        <v>0.28199999999999997</v>
      </c>
      <c r="P251" s="140">
        <f t="shared" si="31"/>
        <v>0.28199999999999997</v>
      </c>
      <c r="Q251" s="140">
        <v>2.828E-2</v>
      </c>
      <c r="R251" s="140">
        <f t="shared" si="32"/>
        <v>2.828E-2</v>
      </c>
      <c r="S251" s="140">
        <v>0</v>
      </c>
      <c r="T251" s="141">
        <f t="shared" si="33"/>
        <v>0</v>
      </c>
      <c r="V251" s="215" t="s">
        <v>4035</v>
      </c>
      <c r="AR251" s="142" t="s">
        <v>268</v>
      </c>
      <c r="AT251" s="142" t="s">
        <v>187</v>
      </c>
      <c r="AU251" s="142" t="s">
        <v>85</v>
      </c>
      <c r="AY251" s="16" t="s">
        <v>185</v>
      </c>
      <c r="BE251" s="143">
        <f t="shared" si="34"/>
        <v>0</v>
      </c>
      <c r="BF251" s="143">
        <f t="shared" si="35"/>
        <v>0</v>
      </c>
      <c r="BG251" s="143">
        <f t="shared" si="36"/>
        <v>0</v>
      </c>
      <c r="BH251" s="143">
        <f t="shared" si="37"/>
        <v>0</v>
      </c>
      <c r="BI251" s="143">
        <f t="shared" si="38"/>
        <v>0</v>
      </c>
      <c r="BJ251" s="16" t="s">
        <v>83</v>
      </c>
      <c r="BK251" s="143">
        <f t="shared" si="39"/>
        <v>0</v>
      </c>
      <c r="BL251" s="16" t="s">
        <v>268</v>
      </c>
      <c r="BM251" s="142" t="s">
        <v>3363</v>
      </c>
    </row>
    <row r="252" spans="2:65" s="1" customFormat="1" ht="37.9" customHeight="1">
      <c r="B252" s="131"/>
      <c r="C252" s="132" t="s">
        <v>730</v>
      </c>
      <c r="D252" s="132" t="s">
        <v>187</v>
      </c>
      <c r="E252" s="133" t="s">
        <v>3364</v>
      </c>
      <c r="F252" s="134" t="s">
        <v>3365</v>
      </c>
      <c r="G252" s="135" t="s">
        <v>245</v>
      </c>
      <c r="H252" s="136">
        <v>2</v>
      </c>
      <c r="I252" s="137"/>
      <c r="J252" s="137">
        <f t="shared" si="30"/>
        <v>0</v>
      </c>
      <c r="K252" s="134" t="s">
        <v>1</v>
      </c>
      <c r="L252" s="185" t="s">
        <v>4032</v>
      </c>
      <c r="M252" s="138" t="s">
        <v>1</v>
      </c>
      <c r="N252" s="139" t="s">
        <v>40</v>
      </c>
      <c r="O252" s="140">
        <v>0.3</v>
      </c>
      <c r="P252" s="140">
        <f t="shared" si="31"/>
        <v>0.6</v>
      </c>
      <c r="Q252" s="140">
        <v>3.4799999999999998E-2</v>
      </c>
      <c r="R252" s="140">
        <f t="shared" si="32"/>
        <v>6.9599999999999995E-2</v>
      </c>
      <c r="S252" s="140">
        <v>0</v>
      </c>
      <c r="T252" s="141">
        <f t="shared" si="33"/>
        <v>0</v>
      </c>
      <c r="V252" s="215" t="s">
        <v>4035</v>
      </c>
      <c r="AR252" s="142" t="s">
        <v>268</v>
      </c>
      <c r="AT252" s="142" t="s">
        <v>187</v>
      </c>
      <c r="AU252" s="142" t="s">
        <v>85</v>
      </c>
      <c r="AY252" s="16" t="s">
        <v>185</v>
      </c>
      <c r="BE252" s="143">
        <f t="shared" si="34"/>
        <v>0</v>
      </c>
      <c r="BF252" s="143">
        <f t="shared" si="35"/>
        <v>0</v>
      </c>
      <c r="BG252" s="143">
        <f t="shared" si="36"/>
        <v>0</v>
      </c>
      <c r="BH252" s="143">
        <f t="shared" si="37"/>
        <v>0</v>
      </c>
      <c r="BI252" s="143">
        <f t="shared" si="38"/>
        <v>0</v>
      </c>
      <c r="BJ252" s="16" t="s">
        <v>83</v>
      </c>
      <c r="BK252" s="143">
        <f t="shared" si="39"/>
        <v>0</v>
      </c>
      <c r="BL252" s="16" t="s">
        <v>268</v>
      </c>
      <c r="BM252" s="142" t="s">
        <v>3366</v>
      </c>
    </row>
    <row r="253" spans="2:65" s="1" customFormat="1" ht="37.9" customHeight="1">
      <c r="B253" s="131"/>
      <c r="C253" s="132" t="s">
        <v>734</v>
      </c>
      <c r="D253" s="132" t="s">
        <v>187</v>
      </c>
      <c r="E253" s="133" t="s">
        <v>3367</v>
      </c>
      <c r="F253" s="134" t="s">
        <v>3368</v>
      </c>
      <c r="G253" s="135" t="s">
        <v>245</v>
      </c>
      <c r="H253" s="136">
        <v>1</v>
      </c>
      <c r="I253" s="137"/>
      <c r="J253" s="137">
        <f t="shared" si="30"/>
        <v>0</v>
      </c>
      <c r="K253" s="134" t="s">
        <v>1</v>
      </c>
      <c r="L253" s="185" t="s">
        <v>4032</v>
      </c>
      <c r="M253" s="138" t="s">
        <v>1</v>
      </c>
      <c r="N253" s="139" t="s">
        <v>40</v>
      </c>
      <c r="O253" s="140">
        <v>0.34699999999999998</v>
      </c>
      <c r="P253" s="140">
        <f t="shared" si="31"/>
        <v>0.34699999999999998</v>
      </c>
      <c r="Q253" s="140">
        <v>5.0709999999999998E-2</v>
      </c>
      <c r="R253" s="140">
        <f t="shared" si="32"/>
        <v>5.0709999999999998E-2</v>
      </c>
      <c r="S253" s="140">
        <v>0</v>
      </c>
      <c r="T253" s="141">
        <f t="shared" si="33"/>
        <v>0</v>
      </c>
      <c r="V253" s="215" t="s">
        <v>4035</v>
      </c>
      <c r="AR253" s="142" t="s">
        <v>268</v>
      </c>
      <c r="AT253" s="142" t="s">
        <v>187</v>
      </c>
      <c r="AU253" s="142" t="s">
        <v>85</v>
      </c>
      <c r="AY253" s="16" t="s">
        <v>185</v>
      </c>
      <c r="BE253" s="143">
        <f t="shared" si="34"/>
        <v>0</v>
      </c>
      <c r="BF253" s="143">
        <f t="shared" si="35"/>
        <v>0</v>
      </c>
      <c r="BG253" s="143">
        <f t="shared" si="36"/>
        <v>0</v>
      </c>
      <c r="BH253" s="143">
        <f t="shared" si="37"/>
        <v>0</v>
      </c>
      <c r="BI253" s="143">
        <f t="shared" si="38"/>
        <v>0</v>
      </c>
      <c r="BJ253" s="16" t="s">
        <v>83</v>
      </c>
      <c r="BK253" s="143">
        <f t="shared" si="39"/>
        <v>0</v>
      </c>
      <c r="BL253" s="16" t="s">
        <v>268</v>
      </c>
      <c r="BM253" s="142" t="s">
        <v>3369</v>
      </c>
    </row>
    <row r="254" spans="2:65" s="1" customFormat="1" ht="37.9" customHeight="1">
      <c r="B254" s="131"/>
      <c r="C254" s="132" t="s">
        <v>738</v>
      </c>
      <c r="D254" s="132" t="s">
        <v>187</v>
      </c>
      <c r="E254" s="133" t="s">
        <v>3370</v>
      </c>
      <c r="F254" s="134" t="s">
        <v>3371</v>
      </c>
      <c r="G254" s="135" t="s">
        <v>245</v>
      </c>
      <c r="H254" s="136">
        <v>1</v>
      </c>
      <c r="I254" s="137"/>
      <c r="J254" s="137">
        <f t="shared" si="30"/>
        <v>0</v>
      </c>
      <c r="K254" s="134" t="s">
        <v>1</v>
      </c>
      <c r="L254" s="185" t="s">
        <v>4032</v>
      </c>
      <c r="M254" s="138" t="s">
        <v>1</v>
      </c>
      <c r="N254" s="139" t="s">
        <v>40</v>
      </c>
      <c r="O254" s="140">
        <v>0.40300000000000002</v>
      </c>
      <c r="P254" s="140">
        <f t="shared" si="31"/>
        <v>0.40300000000000002</v>
      </c>
      <c r="Q254" s="140">
        <v>6.9159999999999999E-2</v>
      </c>
      <c r="R254" s="140">
        <f t="shared" si="32"/>
        <v>6.9159999999999999E-2</v>
      </c>
      <c r="S254" s="140">
        <v>0</v>
      </c>
      <c r="T254" s="141">
        <f t="shared" si="33"/>
        <v>0</v>
      </c>
      <c r="V254" s="215" t="s">
        <v>4035</v>
      </c>
      <c r="AR254" s="142" t="s">
        <v>268</v>
      </c>
      <c r="AT254" s="142" t="s">
        <v>187</v>
      </c>
      <c r="AU254" s="142" t="s">
        <v>85</v>
      </c>
      <c r="AY254" s="16" t="s">
        <v>185</v>
      </c>
      <c r="BE254" s="143">
        <f t="shared" si="34"/>
        <v>0</v>
      </c>
      <c r="BF254" s="143">
        <f t="shared" si="35"/>
        <v>0</v>
      </c>
      <c r="BG254" s="143">
        <f t="shared" si="36"/>
        <v>0</v>
      </c>
      <c r="BH254" s="143">
        <f t="shared" si="37"/>
        <v>0</v>
      </c>
      <c r="BI254" s="143">
        <f t="shared" si="38"/>
        <v>0</v>
      </c>
      <c r="BJ254" s="16" t="s">
        <v>83</v>
      </c>
      <c r="BK254" s="143">
        <f t="shared" si="39"/>
        <v>0</v>
      </c>
      <c r="BL254" s="16" t="s">
        <v>268</v>
      </c>
      <c r="BM254" s="142" t="s">
        <v>3372</v>
      </c>
    </row>
    <row r="255" spans="2:65" s="1" customFormat="1" ht="37.9" customHeight="1">
      <c r="B255" s="131"/>
      <c r="C255" s="132" t="s">
        <v>744</v>
      </c>
      <c r="D255" s="132" t="s">
        <v>187</v>
      </c>
      <c r="E255" s="133" t="s">
        <v>3373</v>
      </c>
      <c r="F255" s="134" t="s">
        <v>3374</v>
      </c>
      <c r="G255" s="135" t="s">
        <v>245</v>
      </c>
      <c r="H255" s="136">
        <v>1</v>
      </c>
      <c r="I255" s="137"/>
      <c r="J255" s="137">
        <f t="shared" si="30"/>
        <v>0</v>
      </c>
      <c r="K255" s="134" t="s">
        <v>1</v>
      </c>
      <c r="L255" s="185" t="s">
        <v>4032</v>
      </c>
      <c r="M255" s="138" t="s">
        <v>1</v>
      </c>
      <c r="N255" s="139" t="s">
        <v>40</v>
      </c>
      <c r="O255" s="140">
        <v>0.436</v>
      </c>
      <c r="P255" s="140">
        <f t="shared" si="31"/>
        <v>0.436</v>
      </c>
      <c r="Q255" s="140">
        <v>8.0320000000000003E-2</v>
      </c>
      <c r="R255" s="140">
        <f t="shared" si="32"/>
        <v>8.0320000000000003E-2</v>
      </c>
      <c r="S255" s="140">
        <v>0</v>
      </c>
      <c r="T255" s="141">
        <f t="shared" si="33"/>
        <v>0</v>
      </c>
      <c r="V255" s="215" t="s">
        <v>4035</v>
      </c>
      <c r="AR255" s="142" t="s">
        <v>268</v>
      </c>
      <c r="AT255" s="142" t="s">
        <v>187</v>
      </c>
      <c r="AU255" s="142" t="s">
        <v>85</v>
      </c>
      <c r="AY255" s="16" t="s">
        <v>185</v>
      </c>
      <c r="BE255" s="143">
        <f t="shared" si="34"/>
        <v>0</v>
      </c>
      <c r="BF255" s="143">
        <f t="shared" si="35"/>
        <v>0</v>
      </c>
      <c r="BG255" s="143">
        <f t="shared" si="36"/>
        <v>0</v>
      </c>
      <c r="BH255" s="143">
        <f t="shared" si="37"/>
        <v>0</v>
      </c>
      <c r="BI255" s="143">
        <f t="shared" si="38"/>
        <v>0</v>
      </c>
      <c r="BJ255" s="16" t="s">
        <v>83</v>
      </c>
      <c r="BK255" s="143">
        <f t="shared" si="39"/>
        <v>0</v>
      </c>
      <c r="BL255" s="16" t="s">
        <v>268</v>
      </c>
      <c r="BM255" s="142" t="s">
        <v>3375</v>
      </c>
    </row>
    <row r="256" spans="2:65" s="1" customFormat="1" ht="37.9" customHeight="1">
      <c r="B256" s="131"/>
      <c r="C256" s="132" t="s">
        <v>748</v>
      </c>
      <c r="D256" s="132" t="s">
        <v>187</v>
      </c>
      <c r="E256" s="133" t="s">
        <v>3376</v>
      </c>
      <c r="F256" s="134" t="s">
        <v>3377</v>
      </c>
      <c r="G256" s="135" t="s">
        <v>245</v>
      </c>
      <c r="H256" s="136">
        <v>2</v>
      </c>
      <c r="I256" s="137"/>
      <c r="J256" s="137">
        <f t="shared" si="30"/>
        <v>0</v>
      </c>
      <c r="K256" s="134" t="s">
        <v>1</v>
      </c>
      <c r="L256" s="185" t="s">
        <v>4032</v>
      </c>
      <c r="M256" s="138" t="s">
        <v>1</v>
      </c>
      <c r="N256" s="139" t="s">
        <v>40</v>
      </c>
      <c r="O256" s="140">
        <v>0.503</v>
      </c>
      <c r="P256" s="140">
        <f t="shared" si="31"/>
        <v>1.006</v>
      </c>
      <c r="Q256" s="140">
        <v>0.10374</v>
      </c>
      <c r="R256" s="140">
        <f t="shared" si="32"/>
        <v>0.20748</v>
      </c>
      <c r="S256" s="140">
        <v>0</v>
      </c>
      <c r="T256" s="141">
        <f t="shared" si="33"/>
        <v>0</v>
      </c>
      <c r="V256" s="215" t="s">
        <v>4035</v>
      </c>
      <c r="AR256" s="142" t="s">
        <v>268</v>
      </c>
      <c r="AT256" s="142" t="s">
        <v>187</v>
      </c>
      <c r="AU256" s="142" t="s">
        <v>85</v>
      </c>
      <c r="AY256" s="16" t="s">
        <v>185</v>
      </c>
      <c r="BE256" s="143">
        <f t="shared" si="34"/>
        <v>0</v>
      </c>
      <c r="BF256" s="143">
        <f t="shared" si="35"/>
        <v>0</v>
      </c>
      <c r="BG256" s="143">
        <f t="shared" si="36"/>
        <v>0</v>
      </c>
      <c r="BH256" s="143">
        <f t="shared" si="37"/>
        <v>0</v>
      </c>
      <c r="BI256" s="143">
        <f t="shared" si="38"/>
        <v>0</v>
      </c>
      <c r="BJ256" s="16" t="s">
        <v>83</v>
      </c>
      <c r="BK256" s="143">
        <f t="shared" si="39"/>
        <v>0</v>
      </c>
      <c r="BL256" s="16" t="s">
        <v>268</v>
      </c>
      <c r="BM256" s="142" t="s">
        <v>3378</v>
      </c>
    </row>
    <row r="257" spans="2:65" s="1" customFormat="1" ht="37.9" customHeight="1">
      <c r="B257" s="131"/>
      <c r="C257" s="132" t="s">
        <v>752</v>
      </c>
      <c r="D257" s="132" t="s">
        <v>187</v>
      </c>
      <c r="E257" s="133" t="s">
        <v>3379</v>
      </c>
      <c r="F257" s="134" t="s">
        <v>3380</v>
      </c>
      <c r="G257" s="135" t="s">
        <v>245</v>
      </c>
      <c r="H257" s="136">
        <v>1</v>
      </c>
      <c r="I257" s="137"/>
      <c r="J257" s="137">
        <f t="shared" si="30"/>
        <v>0</v>
      </c>
      <c r="K257" s="134" t="s">
        <v>1</v>
      </c>
      <c r="L257" s="185" t="s">
        <v>4032</v>
      </c>
      <c r="M257" s="138" t="s">
        <v>1</v>
      </c>
      <c r="N257" s="139" t="s">
        <v>40</v>
      </c>
      <c r="O257" s="140">
        <v>0.53700000000000003</v>
      </c>
      <c r="P257" s="140">
        <f t="shared" si="31"/>
        <v>0.53700000000000003</v>
      </c>
      <c r="Q257" s="140">
        <v>0.1149</v>
      </c>
      <c r="R257" s="140">
        <f t="shared" si="32"/>
        <v>0.1149</v>
      </c>
      <c r="S257" s="140">
        <v>0</v>
      </c>
      <c r="T257" s="141">
        <f t="shared" si="33"/>
        <v>0</v>
      </c>
      <c r="V257" s="215" t="s">
        <v>4035</v>
      </c>
      <c r="AR257" s="142" t="s">
        <v>268</v>
      </c>
      <c r="AT257" s="142" t="s">
        <v>187</v>
      </c>
      <c r="AU257" s="142" t="s">
        <v>85</v>
      </c>
      <c r="AY257" s="16" t="s">
        <v>185</v>
      </c>
      <c r="BE257" s="143">
        <f t="shared" si="34"/>
        <v>0</v>
      </c>
      <c r="BF257" s="143">
        <f t="shared" si="35"/>
        <v>0</v>
      </c>
      <c r="BG257" s="143">
        <f t="shared" si="36"/>
        <v>0</v>
      </c>
      <c r="BH257" s="143">
        <f t="shared" si="37"/>
        <v>0</v>
      </c>
      <c r="BI257" s="143">
        <f t="shared" si="38"/>
        <v>0</v>
      </c>
      <c r="BJ257" s="16" t="s">
        <v>83</v>
      </c>
      <c r="BK257" s="143">
        <f t="shared" si="39"/>
        <v>0</v>
      </c>
      <c r="BL257" s="16" t="s">
        <v>268</v>
      </c>
      <c r="BM257" s="142" t="s">
        <v>3381</v>
      </c>
    </row>
    <row r="258" spans="2:65" s="1" customFormat="1" ht="24.2" customHeight="1">
      <c r="B258" s="131"/>
      <c r="C258" s="132" t="s">
        <v>756</v>
      </c>
      <c r="D258" s="132" t="s">
        <v>187</v>
      </c>
      <c r="E258" s="133" t="s">
        <v>3382</v>
      </c>
      <c r="F258" s="134" t="s">
        <v>3383</v>
      </c>
      <c r="G258" s="135" t="s">
        <v>245</v>
      </c>
      <c r="H258" s="136">
        <v>3</v>
      </c>
      <c r="I258" s="137"/>
      <c r="J258" s="137">
        <f t="shared" si="30"/>
        <v>0</v>
      </c>
      <c r="K258" s="134" t="s">
        <v>1</v>
      </c>
      <c r="L258" s="185" t="s">
        <v>4032</v>
      </c>
      <c r="M258" s="138" t="s">
        <v>1</v>
      </c>
      <c r="N258" s="139" t="s">
        <v>40</v>
      </c>
      <c r="O258" s="140">
        <v>1.306</v>
      </c>
      <c r="P258" s="140">
        <f t="shared" si="31"/>
        <v>3.9180000000000001</v>
      </c>
      <c r="Q258" s="140">
        <v>0</v>
      </c>
      <c r="R258" s="140">
        <f t="shared" si="32"/>
        <v>0</v>
      </c>
      <c r="S258" s="140">
        <v>0</v>
      </c>
      <c r="T258" s="141">
        <f t="shared" si="33"/>
        <v>0</v>
      </c>
      <c r="V258" s="215" t="s">
        <v>4035</v>
      </c>
      <c r="AR258" s="142" t="s">
        <v>268</v>
      </c>
      <c r="AT258" s="142" t="s">
        <v>187</v>
      </c>
      <c r="AU258" s="142" t="s">
        <v>85</v>
      </c>
      <c r="AY258" s="16" t="s">
        <v>185</v>
      </c>
      <c r="BE258" s="143">
        <f t="shared" si="34"/>
        <v>0</v>
      </c>
      <c r="BF258" s="143">
        <f t="shared" si="35"/>
        <v>0</v>
      </c>
      <c r="BG258" s="143">
        <f t="shared" si="36"/>
        <v>0</v>
      </c>
      <c r="BH258" s="143">
        <f t="shared" si="37"/>
        <v>0</v>
      </c>
      <c r="BI258" s="143">
        <f t="shared" si="38"/>
        <v>0</v>
      </c>
      <c r="BJ258" s="16" t="s">
        <v>83</v>
      </c>
      <c r="BK258" s="143">
        <f t="shared" si="39"/>
        <v>0</v>
      </c>
      <c r="BL258" s="16" t="s">
        <v>268</v>
      </c>
      <c r="BM258" s="142" t="s">
        <v>3384</v>
      </c>
    </row>
    <row r="259" spans="2:65" s="1" customFormat="1" ht="24.2" customHeight="1">
      <c r="B259" s="131"/>
      <c r="C259" s="132" t="s">
        <v>763</v>
      </c>
      <c r="D259" s="132" t="s">
        <v>187</v>
      </c>
      <c r="E259" s="133" t="s">
        <v>3385</v>
      </c>
      <c r="F259" s="134" t="s">
        <v>3386</v>
      </c>
      <c r="G259" s="135" t="s">
        <v>245</v>
      </c>
      <c r="H259" s="136">
        <v>5</v>
      </c>
      <c r="I259" s="137"/>
      <c r="J259" s="137">
        <f t="shared" si="30"/>
        <v>0</v>
      </c>
      <c r="K259" s="134" t="s">
        <v>1</v>
      </c>
      <c r="L259" s="185" t="s">
        <v>4032</v>
      </c>
      <c r="M259" s="138" t="s">
        <v>1</v>
      </c>
      <c r="N259" s="139" t="s">
        <v>40</v>
      </c>
      <c r="O259" s="140">
        <v>1.6559999999999999</v>
      </c>
      <c r="P259" s="140">
        <f t="shared" si="31"/>
        <v>8.2799999999999994</v>
      </c>
      <c r="Q259" s="140">
        <v>0</v>
      </c>
      <c r="R259" s="140">
        <f t="shared" si="32"/>
        <v>0</v>
      </c>
      <c r="S259" s="140">
        <v>0</v>
      </c>
      <c r="T259" s="141">
        <f t="shared" si="33"/>
        <v>0</v>
      </c>
      <c r="V259" s="215" t="s">
        <v>4035</v>
      </c>
      <c r="AR259" s="142" t="s">
        <v>268</v>
      </c>
      <c r="AT259" s="142" t="s">
        <v>187</v>
      </c>
      <c r="AU259" s="142" t="s">
        <v>85</v>
      </c>
      <c r="AY259" s="16" t="s">
        <v>185</v>
      </c>
      <c r="BE259" s="143">
        <f t="shared" si="34"/>
        <v>0</v>
      </c>
      <c r="BF259" s="143">
        <f t="shared" si="35"/>
        <v>0</v>
      </c>
      <c r="BG259" s="143">
        <f t="shared" si="36"/>
        <v>0</v>
      </c>
      <c r="BH259" s="143">
        <f t="shared" si="37"/>
        <v>0</v>
      </c>
      <c r="BI259" s="143">
        <f t="shared" si="38"/>
        <v>0</v>
      </c>
      <c r="BJ259" s="16" t="s">
        <v>83</v>
      </c>
      <c r="BK259" s="143">
        <f t="shared" si="39"/>
        <v>0</v>
      </c>
      <c r="BL259" s="16" t="s">
        <v>268</v>
      </c>
      <c r="BM259" s="142" t="s">
        <v>3387</v>
      </c>
    </row>
    <row r="260" spans="2:65" s="1" customFormat="1" ht="24.2" customHeight="1">
      <c r="B260" s="131"/>
      <c r="C260" s="132" t="s">
        <v>769</v>
      </c>
      <c r="D260" s="132" t="s">
        <v>187</v>
      </c>
      <c r="E260" s="133" t="s">
        <v>3388</v>
      </c>
      <c r="F260" s="134" t="s">
        <v>3389</v>
      </c>
      <c r="G260" s="135" t="s">
        <v>245</v>
      </c>
      <c r="H260" s="136">
        <v>1</v>
      </c>
      <c r="I260" s="137"/>
      <c r="J260" s="137">
        <f t="shared" si="30"/>
        <v>0</v>
      </c>
      <c r="K260" s="134" t="s">
        <v>1</v>
      </c>
      <c r="L260" s="185" t="s">
        <v>4032</v>
      </c>
      <c r="M260" s="138" t="s">
        <v>1</v>
      </c>
      <c r="N260" s="139" t="s">
        <v>40</v>
      </c>
      <c r="O260" s="140">
        <v>0.29899999999999999</v>
      </c>
      <c r="P260" s="140">
        <f t="shared" si="31"/>
        <v>0.29899999999999999</v>
      </c>
      <c r="Q260" s="140">
        <v>3.09E-2</v>
      </c>
      <c r="R260" s="140">
        <f t="shared" si="32"/>
        <v>3.09E-2</v>
      </c>
      <c r="S260" s="140">
        <v>0</v>
      </c>
      <c r="T260" s="141">
        <f t="shared" si="33"/>
        <v>0</v>
      </c>
      <c r="V260" s="215" t="s">
        <v>4035</v>
      </c>
      <c r="AR260" s="142" t="s">
        <v>268</v>
      </c>
      <c r="AT260" s="142" t="s">
        <v>187</v>
      </c>
      <c r="AU260" s="142" t="s">
        <v>85</v>
      </c>
      <c r="AY260" s="16" t="s">
        <v>185</v>
      </c>
      <c r="BE260" s="143">
        <f t="shared" si="34"/>
        <v>0</v>
      </c>
      <c r="BF260" s="143">
        <f t="shared" si="35"/>
        <v>0</v>
      </c>
      <c r="BG260" s="143">
        <f t="shared" si="36"/>
        <v>0</v>
      </c>
      <c r="BH260" s="143">
        <f t="shared" si="37"/>
        <v>0</v>
      </c>
      <c r="BI260" s="143">
        <f t="shared" si="38"/>
        <v>0</v>
      </c>
      <c r="BJ260" s="16" t="s">
        <v>83</v>
      </c>
      <c r="BK260" s="143">
        <f t="shared" si="39"/>
        <v>0</v>
      </c>
      <c r="BL260" s="16" t="s">
        <v>268</v>
      </c>
      <c r="BM260" s="142" t="s">
        <v>3390</v>
      </c>
    </row>
    <row r="261" spans="2:65" s="1" customFormat="1" ht="24.2" customHeight="1">
      <c r="B261" s="131"/>
      <c r="C261" s="132" t="s">
        <v>773</v>
      </c>
      <c r="D261" s="132" t="s">
        <v>187</v>
      </c>
      <c r="E261" s="133" t="s">
        <v>3391</v>
      </c>
      <c r="F261" s="134" t="s">
        <v>3392</v>
      </c>
      <c r="G261" s="135" t="s">
        <v>245</v>
      </c>
      <c r="H261" s="136">
        <v>1</v>
      </c>
      <c r="I261" s="137"/>
      <c r="J261" s="137">
        <f t="shared" si="30"/>
        <v>0</v>
      </c>
      <c r="K261" s="134" t="s">
        <v>1</v>
      </c>
      <c r="L261" s="185" t="s">
        <v>4032</v>
      </c>
      <c r="M261" s="138" t="s">
        <v>1</v>
      </c>
      <c r="N261" s="139" t="s">
        <v>40</v>
      </c>
      <c r="O261" s="140">
        <v>0.60699999999999998</v>
      </c>
      <c r="P261" s="140">
        <f t="shared" si="31"/>
        <v>0.60699999999999998</v>
      </c>
      <c r="Q261" s="140">
        <v>0</v>
      </c>
      <c r="R261" s="140">
        <f t="shared" si="32"/>
        <v>0</v>
      </c>
      <c r="S261" s="140">
        <v>0</v>
      </c>
      <c r="T261" s="141">
        <f t="shared" si="33"/>
        <v>0</v>
      </c>
      <c r="V261" s="215" t="s">
        <v>4035</v>
      </c>
      <c r="AR261" s="142" t="s">
        <v>268</v>
      </c>
      <c r="AT261" s="142" t="s">
        <v>187</v>
      </c>
      <c r="AU261" s="142" t="s">
        <v>85</v>
      </c>
      <c r="AY261" s="16" t="s">
        <v>185</v>
      </c>
      <c r="BE261" s="143">
        <f t="shared" si="34"/>
        <v>0</v>
      </c>
      <c r="BF261" s="143">
        <f t="shared" si="35"/>
        <v>0</v>
      </c>
      <c r="BG261" s="143">
        <f t="shared" si="36"/>
        <v>0</v>
      </c>
      <c r="BH261" s="143">
        <f t="shared" si="37"/>
        <v>0</v>
      </c>
      <c r="BI261" s="143">
        <f t="shared" si="38"/>
        <v>0</v>
      </c>
      <c r="BJ261" s="16" t="s">
        <v>83</v>
      </c>
      <c r="BK261" s="143">
        <f t="shared" si="39"/>
        <v>0</v>
      </c>
      <c r="BL261" s="16" t="s">
        <v>268</v>
      </c>
      <c r="BM261" s="142" t="s">
        <v>3393</v>
      </c>
    </row>
    <row r="262" spans="2:65" s="1" customFormat="1" ht="16.5" customHeight="1">
      <c r="B262" s="131"/>
      <c r="C262" s="132" t="s">
        <v>778</v>
      </c>
      <c r="D262" s="132" t="s">
        <v>187</v>
      </c>
      <c r="E262" s="133" t="s">
        <v>3394</v>
      </c>
      <c r="F262" s="134" t="s">
        <v>3395</v>
      </c>
      <c r="G262" s="135" t="s">
        <v>245</v>
      </c>
      <c r="H262" s="136">
        <v>16</v>
      </c>
      <c r="I262" s="137"/>
      <c r="J262" s="137">
        <f t="shared" si="30"/>
        <v>0</v>
      </c>
      <c r="K262" s="134" t="s">
        <v>1</v>
      </c>
      <c r="L262" s="185" t="s">
        <v>4032</v>
      </c>
      <c r="M262" s="138" t="s">
        <v>1</v>
      </c>
      <c r="N262" s="139" t="s">
        <v>40</v>
      </c>
      <c r="O262" s="140">
        <v>6.2E-2</v>
      </c>
      <c r="P262" s="140">
        <f t="shared" si="31"/>
        <v>0.99199999999999999</v>
      </c>
      <c r="Q262" s="140">
        <v>0</v>
      </c>
      <c r="R262" s="140">
        <f t="shared" si="32"/>
        <v>0</v>
      </c>
      <c r="S262" s="140">
        <v>0</v>
      </c>
      <c r="T262" s="141">
        <f t="shared" si="33"/>
        <v>0</v>
      </c>
      <c r="V262" s="215" t="s">
        <v>4035</v>
      </c>
      <c r="AR262" s="142" t="s">
        <v>268</v>
      </c>
      <c r="AT262" s="142" t="s">
        <v>187</v>
      </c>
      <c r="AU262" s="142" t="s">
        <v>85</v>
      </c>
      <c r="AY262" s="16" t="s">
        <v>185</v>
      </c>
      <c r="BE262" s="143">
        <f t="shared" si="34"/>
        <v>0</v>
      </c>
      <c r="BF262" s="143">
        <f t="shared" si="35"/>
        <v>0</v>
      </c>
      <c r="BG262" s="143">
        <f t="shared" si="36"/>
        <v>0</v>
      </c>
      <c r="BH262" s="143">
        <f t="shared" si="37"/>
        <v>0</v>
      </c>
      <c r="BI262" s="143">
        <f t="shared" si="38"/>
        <v>0</v>
      </c>
      <c r="BJ262" s="16" t="s">
        <v>83</v>
      </c>
      <c r="BK262" s="143">
        <f t="shared" si="39"/>
        <v>0</v>
      </c>
      <c r="BL262" s="16" t="s">
        <v>268</v>
      </c>
      <c r="BM262" s="142" t="s">
        <v>3396</v>
      </c>
    </row>
    <row r="263" spans="2:65" s="1" customFormat="1" ht="16.5" customHeight="1">
      <c r="B263" s="131"/>
      <c r="C263" s="132" t="s">
        <v>782</v>
      </c>
      <c r="D263" s="132" t="s">
        <v>187</v>
      </c>
      <c r="E263" s="133" t="s">
        <v>3397</v>
      </c>
      <c r="F263" s="134" t="s">
        <v>3398</v>
      </c>
      <c r="G263" s="135" t="s">
        <v>259</v>
      </c>
      <c r="H263" s="136">
        <v>60</v>
      </c>
      <c r="I263" s="137"/>
      <c r="J263" s="137">
        <f t="shared" si="30"/>
        <v>0</v>
      </c>
      <c r="K263" s="134" t="s">
        <v>1</v>
      </c>
      <c r="L263" s="185" t="s">
        <v>4032</v>
      </c>
      <c r="M263" s="138" t="s">
        <v>1</v>
      </c>
      <c r="N263" s="139" t="s">
        <v>40</v>
      </c>
      <c r="O263" s="140">
        <v>3.1E-2</v>
      </c>
      <c r="P263" s="140">
        <f t="shared" si="31"/>
        <v>1.8599999999999999</v>
      </c>
      <c r="Q263" s="140">
        <v>0</v>
      </c>
      <c r="R263" s="140">
        <f t="shared" si="32"/>
        <v>0</v>
      </c>
      <c r="S263" s="140">
        <v>0</v>
      </c>
      <c r="T263" s="141">
        <f t="shared" si="33"/>
        <v>0</v>
      </c>
      <c r="V263" s="215" t="s">
        <v>4035</v>
      </c>
      <c r="AR263" s="142" t="s">
        <v>268</v>
      </c>
      <c r="AT263" s="142" t="s">
        <v>187</v>
      </c>
      <c r="AU263" s="142" t="s">
        <v>85</v>
      </c>
      <c r="AY263" s="16" t="s">
        <v>185</v>
      </c>
      <c r="BE263" s="143">
        <f t="shared" si="34"/>
        <v>0</v>
      </c>
      <c r="BF263" s="143">
        <f t="shared" si="35"/>
        <v>0</v>
      </c>
      <c r="BG263" s="143">
        <f t="shared" si="36"/>
        <v>0</v>
      </c>
      <c r="BH263" s="143">
        <f t="shared" si="37"/>
        <v>0</v>
      </c>
      <c r="BI263" s="143">
        <f t="shared" si="38"/>
        <v>0</v>
      </c>
      <c r="BJ263" s="16" t="s">
        <v>83</v>
      </c>
      <c r="BK263" s="143">
        <f t="shared" si="39"/>
        <v>0</v>
      </c>
      <c r="BL263" s="16" t="s">
        <v>268</v>
      </c>
      <c r="BM263" s="142" t="s">
        <v>3399</v>
      </c>
    </row>
    <row r="264" spans="2:65" s="1" customFormat="1" ht="24.2" customHeight="1">
      <c r="B264" s="131"/>
      <c r="C264" s="132" t="s">
        <v>788</v>
      </c>
      <c r="D264" s="132" t="s">
        <v>187</v>
      </c>
      <c r="E264" s="133" t="s">
        <v>3400</v>
      </c>
      <c r="F264" s="134" t="s">
        <v>3401</v>
      </c>
      <c r="G264" s="135" t="s">
        <v>204</v>
      </c>
      <c r="H264" s="136">
        <v>3.4089999999999998</v>
      </c>
      <c r="I264" s="137"/>
      <c r="J264" s="137">
        <f t="shared" si="30"/>
        <v>0</v>
      </c>
      <c r="K264" s="134" t="s">
        <v>1</v>
      </c>
      <c r="L264" s="185" t="s">
        <v>4032</v>
      </c>
      <c r="M264" s="138" t="s">
        <v>1</v>
      </c>
      <c r="N264" s="139" t="s">
        <v>40</v>
      </c>
      <c r="O264" s="140">
        <v>2.96</v>
      </c>
      <c r="P264" s="140">
        <f t="shared" si="31"/>
        <v>10.090639999999999</v>
      </c>
      <c r="Q264" s="140">
        <v>0</v>
      </c>
      <c r="R264" s="140">
        <f t="shared" si="32"/>
        <v>0</v>
      </c>
      <c r="S264" s="140">
        <v>0</v>
      </c>
      <c r="T264" s="141">
        <f t="shared" si="33"/>
        <v>0</v>
      </c>
      <c r="V264" s="215" t="s">
        <v>4035</v>
      </c>
      <c r="AR264" s="142" t="s">
        <v>268</v>
      </c>
      <c r="AT264" s="142" t="s">
        <v>187</v>
      </c>
      <c r="AU264" s="142" t="s">
        <v>85</v>
      </c>
      <c r="AY264" s="16" t="s">
        <v>185</v>
      </c>
      <c r="BE264" s="143">
        <f t="shared" si="34"/>
        <v>0</v>
      </c>
      <c r="BF264" s="143">
        <f t="shared" si="35"/>
        <v>0</v>
      </c>
      <c r="BG264" s="143">
        <f t="shared" si="36"/>
        <v>0</v>
      </c>
      <c r="BH264" s="143">
        <f t="shared" si="37"/>
        <v>0</v>
      </c>
      <c r="BI264" s="143">
        <f t="shared" si="38"/>
        <v>0</v>
      </c>
      <c r="BJ264" s="16" t="s">
        <v>83</v>
      </c>
      <c r="BK264" s="143">
        <f t="shared" si="39"/>
        <v>0</v>
      </c>
      <c r="BL264" s="16" t="s">
        <v>268</v>
      </c>
      <c r="BM264" s="142" t="s">
        <v>3402</v>
      </c>
    </row>
    <row r="265" spans="2:65" s="1" customFormat="1" ht="24.2" customHeight="1">
      <c r="B265" s="131"/>
      <c r="C265" s="132" t="s">
        <v>794</v>
      </c>
      <c r="D265" s="132" t="s">
        <v>187</v>
      </c>
      <c r="E265" s="133" t="s">
        <v>3403</v>
      </c>
      <c r="F265" s="134" t="s">
        <v>3404</v>
      </c>
      <c r="G265" s="135" t="s">
        <v>204</v>
      </c>
      <c r="H265" s="136">
        <v>3.4089999999999998</v>
      </c>
      <c r="I265" s="137"/>
      <c r="J265" s="137">
        <f t="shared" si="30"/>
        <v>0</v>
      </c>
      <c r="K265" s="134" t="s">
        <v>1</v>
      </c>
      <c r="L265" s="185" t="s">
        <v>4032</v>
      </c>
      <c r="M265" s="138" t="s">
        <v>1</v>
      </c>
      <c r="N265" s="139" t="s">
        <v>40</v>
      </c>
      <c r="O265" s="140">
        <v>1.079</v>
      </c>
      <c r="P265" s="140">
        <f t="shared" si="31"/>
        <v>3.6783109999999994</v>
      </c>
      <c r="Q265" s="140">
        <v>0</v>
      </c>
      <c r="R265" s="140">
        <f t="shared" si="32"/>
        <v>0</v>
      </c>
      <c r="S265" s="140">
        <v>0</v>
      </c>
      <c r="T265" s="141">
        <f t="shared" si="33"/>
        <v>0</v>
      </c>
      <c r="V265" s="215" t="s">
        <v>4035</v>
      </c>
      <c r="AR265" s="142" t="s">
        <v>268</v>
      </c>
      <c r="AT265" s="142" t="s">
        <v>187</v>
      </c>
      <c r="AU265" s="142" t="s">
        <v>85</v>
      </c>
      <c r="AY265" s="16" t="s">
        <v>185</v>
      </c>
      <c r="BE265" s="143">
        <f t="shared" si="34"/>
        <v>0</v>
      </c>
      <c r="BF265" s="143">
        <f t="shared" si="35"/>
        <v>0</v>
      </c>
      <c r="BG265" s="143">
        <f t="shared" si="36"/>
        <v>0</v>
      </c>
      <c r="BH265" s="143">
        <f t="shared" si="37"/>
        <v>0</v>
      </c>
      <c r="BI265" s="143">
        <f t="shared" si="38"/>
        <v>0</v>
      </c>
      <c r="BJ265" s="16" t="s">
        <v>83</v>
      </c>
      <c r="BK265" s="143">
        <f t="shared" si="39"/>
        <v>0</v>
      </c>
      <c r="BL265" s="16" t="s">
        <v>268</v>
      </c>
      <c r="BM265" s="142" t="s">
        <v>3405</v>
      </c>
    </row>
    <row r="266" spans="2:65" s="11" customFormat="1" ht="25.9" customHeight="1">
      <c r="B266" s="120"/>
      <c r="D266" s="121" t="s">
        <v>74</v>
      </c>
      <c r="E266" s="122" t="s">
        <v>905</v>
      </c>
      <c r="F266" s="122" t="s">
        <v>906</v>
      </c>
      <c r="J266" s="123">
        <f>BK266</f>
        <v>0</v>
      </c>
      <c r="L266" s="120"/>
      <c r="M266" s="124"/>
      <c r="P266" s="125">
        <f>SUM(P267:P269)</f>
        <v>130</v>
      </c>
      <c r="R266" s="125">
        <f>SUM(R267:R269)</f>
        <v>0</v>
      </c>
      <c r="T266" s="126">
        <f>SUM(T267:T269)</f>
        <v>0</v>
      </c>
      <c r="AR266" s="121" t="s">
        <v>191</v>
      </c>
      <c r="AT266" s="127" t="s">
        <v>74</v>
      </c>
      <c r="AU266" s="127" t="s">
        <v>75</v>
      </c>
      <c r="AY266" s="121" t="s">
        <v>185</v>
      </c>
      <c r="BK266" s="128">
        <f>SUM(BK267:BK269)</f>
        <v>0</v>
      </c>
    </row>
    <row r="267" spans="2:65" s="1" customFormat="1" ht="16.5" customHeight="1">
      <c r="B267" s="131"/>
      <c r="C267" s="132" t="s">
        <v>798</v>
      </c>
      <c r="D267" s="132" t="s">
        <v>187</v>
      </c>
      <c r="E267" s="133" t="s">
        <v>3406</v>
      </c>
      <c r="F267" s="134" t="s">
        <v>3407</v>
      </c>
      <c r="G267" s="135" t="s">
        <v>910</v>
      </c>
      <c r="H267" s="136">
        <v>50</v>
      </c>
      <c r="I267" s="137"/>
      <c r="J267" s="137">
        <f>ROUND(I267*H267,2)</f>
        <v>0</v>
      </c>
      <c r="K267" s="134" t="s">
        <v>1</v>
      </c>
      <c r="L267" s="185" t="s">
        <v>4032</v>
      </c>
      <c r="M267" s="138" t="s">
        <v>1</v>
      </c>
      <c r="N267" s="139" t="s">
        <v>40</v>
      </c>
      <c r="O267" s="140">
        <v>1</v>
      </c>
      <c r="P267" s="140">
        <f>O267*H267</f>
        <v>50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V267" s="215" t="s">
        <v>4035</v>
      </c>
      <c r="AR267" s="142" t="s">
        <v>911</v>
      </c>
      <c r="AT267" s="142" t="s">
        <v>187</v>
      </c>
      <c r="AU267" s="142" t="s">
        <v>83</v>
      </c>
      <c r="AY267" s="16" t="s">
        <v>185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6" t="s">
        <v>83</v>
      </c>
      <c r="BK267" s="143">
        <f>ROUND(I267*H267,2)</f>
        <v>0</v>
      </c>
      <c r="BL267" s="16" t="s">
        <v>911</v>
      </c>
      <c r="BM267" s="142" t="s">
        <v>3408</v>
      </c>
    </row>
    <row r="268" spans="2:65" s="1" customFormat="1" ht="24.2" customHeight="1">
      <c r="B268" s="131"/>
      <c r="C268" s="132" t="s">
        <v>802</v>
      </c>
      <c r="D268" s="132" t="s">
        <v>187</v>
      </c>
      <c r="E268" s="133" t="s">
        <v>3409</v>
      </c>
      <c r="F268" s="134" t="s">
        <v>3410</v>
      </c>
      <c r="G268" s="135" t="s">
        <v>910</v>
      </c>
      <c r="H268" s="136">
        <v>50</v>
      </c>
      <c r="I268" s="137"/>
      <c r="J268" s="137">
        <f>ROUND(I268*H268,2)</f>
        <v>0</v>
      </c>
      <c r="K268" s="134" t="s">
        <v>1</v>
      </c>
      <c r="L268" s="185" t="s">
        <v>4032</v>
      </c>
      <c r="M268" s="138" t="s">
        <v>1</v>
      </c>
      <c r="N268" s="139" t="s">
        <v>40</v>
      </c>
      <c r="O268" s="140">
        <v>1</v>
      </c>
      <c r="P268" s="140">
        <f>O268*H268</f>
        <v>50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V268" s="215" t="s">
        <v>4035</v>
      </c>
      <c r="AR268" s="142" t="s">
        <v>911</v>
      </c>
      <c r="AT268" s="142" t="s">
        <v>187</v>
      </c>
      <c r="AU268" s="142" t="s">
        <v>83</v>
      </c>
      <c r="AY268" s="16" t="s">
        <v>185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83</v>
      </c>
      <c r="BK268" s="143">
        <f>ROUND(I268*H268,2)</f>
        <v>0</v>
      </c>
      <c r="BL268" s="16" t="s">
        <v>911</v>
      </c>
      <c r="BM268" s="142" t="s">
        <v>3411</v>
      </c>
    </row>
    <row r="269" spans="2:65" s="1" customFormat="1" ht="21.75" customHeight="1">
      <c r="B269" s="131"/>
      <c r="C269" s="132" t="s">
        <v>808</v>
      </c>
      <c r="D269" s="132" t="s">
        <v>187</v>
      </c>
      <c r="E269" s="133" t="s">
        <v>3412</v>
      </c>
      <c r="F269" s="134" t="s">
        <v>3413</v>
      </c>
      <c r="G269" s="135" t="s">
        <v>910</v>
      </c>
      <c r="H269" s="136">
        <v>30</v>
      </c>
      <c r="I269" s="137"/>
      <c r="J269" s="137">
        <f>ROUND(I269*H269,2)</f>
        <v>0</v>
      </c>
      <c r="K269" s="134" t="s">
        <v>1</v>
      </c>
      <c r="L269" s="185" t="s">
        <v>4032</v>
      </c>
      <c r="M269" s="176" t="s">
        <v>1</v>
      </c>
      <c r="N269" s="177" t="s">
        <v>40</v>
      </c>
      <c r="O269" s="178">
        <v>1</v>
      </c>
      <c r="P269" s="178">
        <f>O269*H269</f>
        <v>30</v>
      </c>
      <c r="Q269" s="178">
        <v>0</v>
      </c>
      <c r="R269" s="178">
        <f>Q269*H269</f>
        <v>0</v>
      </c>
      <c r="S269" s="178">
        <v>0</v>
      </c>
      <c r="T269" s="179">
        <f>S269*H269</f>
        <v>0</v>
      </c>
      <c r="V269" s="215" t="s">
        <v>4035</v>
      </c>
      <c r="AR269" s="142" t="s">
        <v>911</v>
      </c>
      <c r="AT269" s="142" t="s">
        <v>187</v>
      </c>
      <c r="AU269" s="142" t="s">
        <v>83</v>
      </c>
      <c r="AY269" s="16" t="s">
        <v>185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6" t="s">
        <v>83</v>
      </c>
      <c r="BK269" s="143">
        <f>ROUND(I269*H269,2)</f>
        <v>0</v>
      </c>
      <c r="BL269" s="16" t="s">
        <v>911</v>
      </c>
      <c r="BM269" s="142" t="s">
        <v>3414</v>
      </c>
    </row>
    <row r="270" spans="2:65" s="1" customFormat="1" ht="6.95" customHeight="1">
      <c r="B270" s="40"/>
      <c r="C270" s="41"/>
      <c r="D270" s="41"/>
      <c r="E270" s="41"/>
      <c r="F270" s="41"/>
      <c r="G270" s="41"/>
      <c r="H270" s="41"/>
      <c r="I270" s="41"/>
      <c r="J270" s="41"/>
      <c r="K270" s="41"/>
      <c r="L270" s="28"/>
    </row>
  </sheetData>
  <autoFilter ref="C131:V269" xr:uid="{00000000-0001-0000-0B00-000000000000}"/>
  <mergeCells count="14">
    <mergeCell ref="E122:H122"/>
    <mergeCell ref="E120:H120"/>
    <mergeCell ref="E124:H124"/>
    <mergeCell ref="L2:V2"/>
    <mergeCell ref="E85:H85"/>
    <mergeCell ref="E89:H89"/>
    <mergeCell ref="E87:H87"/>
    <mergeCell ref="E91:H91"/>
    <mergeCell ref="E118:H118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79998168889431442"/>
    <pageSetUpPr fitToPage="1"/>
  </sheetPr>
  <dimension ref="B2:BE179"/>
  <sheetViews>
    <sheetView showGridLines="0" topLeftCell="A115" workbookViewId="0">
      <selection activeCell="I131" sqref="I131:I17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9" bestFit="1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3.33203125" customWidth="1"/>
    <col min="23" max="23" width="16.33203125" customWidth="1"/>
    <col min="36" max="57" width="9.33203125" hidden="1"/>
  </cols>
  <sheetData>
    <row r="2" spans="2:38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L2" s="16" t="s">
        <v>124</v>
      </c>
    </row>
    <row r="3" spans="2:38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L3" s="16" t="s">
        <v>85</v>
      </c>
    </row>
    <row r="4" spans="2:38" ht="24.95" hidden="1" customHeight="1">
      <c r="B4" s="19"/>
      <c r="D4" s="20" t="s">
        <v>142</v>
      </c>
      <c r="L4" s="19"/>
      <c r="M4" s="89" t="s">
        <v>10</v>
      </c>
      <c r="AL4" s="16" t="s">
        <v>3</v>
      </c>
    </row>
    <row r="5" spans="2:38" ht="6.95" hidden="1" customHeight="1">
      <c r="B5" s="19"/>
      <c r="L5" s="19"/>
    </row>
    <row r="6" spans="2:38" ht="12" hidden="1" customHeight="1">
      <c r="B6" s="19"/>
      <c r="D6" s="25" t="s">
        <v>14</v>
      </c>
      <c r="L6" s="19"/>
    </row>
    <row r="7" spans="2:38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38" ht="12.75" hidden="1">
      <c r="B8" s="19"/>
      <c r="D8" s="25" t="s">
        <v>143</v>
      </c>
      <c r="L8" s="19"/>
    </row>
    <row r="9" spans="2:38" ht="16.5" hidden="1" customHeight="1">
      <c r="B9" s="19"/>
      <c r="E9" s="289" t="s">
        <v>914</v>
      </c>
      <c r="F9" s="243"/>
      <c r="G9" s="243"/>
      <c r="H9" s="243"/>
      <c r="L9" s="19"/>
    </row>
    <row r="10" spans="2:38" ht="12" hidden="1" customHeight="1">
      <c r="B10" s="19"/>
      <c r="D10" s="25" t="s">
        <v>1598</v>
      </c>
      <c r="L10" s="19"/>
    </row>
    <row r="11" spans="2:38" s="1" customFormat="1" ht="16.5" hidden="1" customHeight="1">
      <c r="B11" s="28"/>
      <c r="E11" s="259" t="s">
        <v>3029</v>
      </c>
      <c r="F11" s="288"/>
      <c r="G11" s="288"/>
      <c r="H11" s="288"/>
      <c r="L11" s="28"/>
    </row>
    <row r="12" spans="2:38" s="1" customFormat="1" ht="12" hidden="1" customHeight="1">
      <c r="B12" s="28"/>
      <c r="D12" s="25" t="s">
        <v>2130</v>
      </c>
      <c r="L12" s="28"/>
    </row>
    <row r="13" spans="2:38" s="1" customFormat="1" ht="16.5" hidden="1" customHeight="1">
      <c r="B13" s="28"/>
      <c r="E13" s="269" t="s">
        <v>3415</v>
      </c>
      <c r="F13" s="288"/>
      <c r="G13" s="288"/>
      <c r="H13" s="288"/>
      <c r="L13" s="28"/>
    </row>
    <row r="14" spans="2:38" s="1" customFormat="1" hidden="1">
      <c r="B14" s="28"/>
      <c r="L14" s="28"/>
    </row>
    <row r="15" spans="2:38" s="1" customFormat="1" ht="12" hidden="1" customHeight="1">
      <c r="B15" s="28"/>
      <c r="D15" s="25" t="s">
        <v>16</v>
      </c>
      <c r="F15" s="23" t="s">
        <v>1</v>
      </c>
      <c r="I15" s="25" t="s">
        <v>17</v>
      </c>
      <c r="J15" s="23" t="s">
        <v>1</v>
      </c>
      <c r="L15" s="28"/>
    </row>
    <row r="16" spans="2:38" s="1" customFormat="1" ht="12" hidden="1" customHeight="1">
      <c r="B16" s="28"/>
      <c r="D16" s="25" t="s">
        <v>18</v>
      </c>
      <c r="F16" s="23" t="s">
        <v>1757</v>
      </c>
      <c r="I16" s="25" t="s">
        <v>20</v>
      </c>
      <c r="J16" s="48" t="str">
        <f>'Rekapitulace stavby'!AN8</f>
        <v>10. 11. 2021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3031</v>
      </c>
      <c r="I19" s="25" t="s">
        <v>25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26</v>
      </c>
      <c r="I21" s="25" t="s">
        <v>23</v>
      </c>
      <c r="J21" s="23" t="s">
        <v>1</v>
      </c>
      <c r="L21" s="28"/>
    </row>
    <row r="22" spans="2:12" s="1" customFormat="1" ht="18" hidden="1" customHeight="1">
      <c r="B22" s="28"/>
      <c r="E22" s="23" t="s">
        <v>27</v>
      </c>
      <c r="I22" s="25" t="s">
        <v>25</v>
      </c>
      <c r="J22" s="23" t="s">
        <v>1</v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28</v>
      </c>
      <c r="I24" s="25" t="s">
        <v>23</v>
      </c>
      <c r="J24" s="23" t="s">
        <v>3032</v>
      </c>
      <c r="L24" s="28"/>
    </row>
    <row r="25" spans="2:12" s="1" customFormat="1" ht="18" hidden="1" customHeight="1">
      <c r="B25" s="28"/>
      <c r="E25" s="23" t="s">
        <v>3033</v>
      </c>
      <c r="I25" s="25" t="s">
        <v>25</v>
      </c>
      <c r="J25" s="23" t="s">
        <v>3034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32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 t="s">
        <v>3035</v>
      </c>
      <c r="I28" s="25" t="s">
        <v>25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33</v>
      </c>
      <c r="L30" s="28"/>
    </row>
    <row r="31" spans="2:12" s="7" customFormat="1" ht="16.5" hidden="1" customHeight="1">
      <c r="B31" s="90"/>
      <c r="E31" s="246" t="s">
        <v>1</v>
      </c>
      <c r="F31" s="246"/>
      <c r="G31" s="246"/>
      <c r="H31" s="246"/>
      <c r="L31" s="9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91" t="s">
        <v>35</v>
      </c>
      <c r="J34" s="62">
        <f>ROUND(J128,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5" hidden="1" customHeight="1">
      <c r="B37" s="28"/>
      <c r="D37" s="51" t="s">
        <v>39</v>
      </c>
      <c r="E37" s="25" t="s">
        <v>40</v>
      </c>
      <c r="F37" s="82">
        <f>ROUND((SUM(AW128:AW178)),  2)</f>
        <v>0</v>
      </c>
      <c r="I37" s="92">
        <v>0.21</v>
      </c>
      <c r="J37" s="82">
        <f>ROUND(((SUM(AW128:AW178))*I37),  2)</f>
        <v>0</v>
      </c>
      <c r="L37" s="28"/>
    </row>
    <row r="38" spans="2:12" s="1" customFormat="1" ht="14.45" hidden="1" customHeight="1">
      <c r="B38" s="28"/>
      <c r="E38" s="25" t="s">
        <v>41</v>
      </c>
      <c r="F38" s="82">
        <f>ROUND((SUM(AX128:AX178)),  2)</f>
        <v>0</v>
      </c>
      <c r="I38" s="92">
        <v>0.15</v>
      </c>
      <c r="J38" s="82">
        <f>ROUND(((SUM(AX128:AX178))*I38),  2)</f>
        <v>0</v>
      </c>
      <c r="L38" s="28"/>
    </row>
    <row r="39" spans="2:12" s="1" customFormat="1" ht="14.45" hidden="1" customHeight="1">
      <c r="B39" s="28"/>
      <c r="E39" s="25" t="s">
        <v>42</v>
      </c>
      <c r="F39" s="82">
        <f>ROUND((SUM(AY128:AY178)),  2)</f>
        <v>0</v>
      </c>
      <c r="I39" s="92">
        <v>0.21</v>
      </c>
      <c r="J39" s="82">
        <f>0</f>
        <v>0</v>
      </c>
      <c r="L39" s="28"/>
    </row>
    <row r="40" spans="2:12" s="1" customFormat="1" ht="14.45" hidden="1" customHeight="1">
      <c r="B40" s="28"/>
      <c r="E40" s="25" t="s">
        <v>43</v>
      </c>
      <c r="F40" s="82">
        <f>ROUND((SUM(AZ128:AZ178)),  2)</f>
        <v>0</v>
      </c>
      <c r="I40" s="92">
        <v>0.15</v>
      </c>
      <c r="J40" s="82">
        <f>0</f>
        <v>0</v>
      </c>
      <c r="L40" s="28"/>
    </row>
    <row r="41" spans="2:12" s="1" customFormat="1" ht="14.45" hidden="1" customHeight="1">
      <c r="B41" s="28"/>
      <c r="E41" s="25" t="s">
        <v>44</v>
      </c>
      <c r="F41" s="82">
        <f>ROUND((SUM(BA128:BA178)),  2)</f>
        <v>0</v>
      </c>
      <c r="I41" s="92">
        <v>0</v>
      </c>
      <c r="J41" s="82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93"/>
      <c r="D43" s="94" t="s">
        <v>45</v>
      </c>
      <c r="E43" s="53"/>
      <c r="F43" s="53"/>
      <c r="G43" s="95" t="s">
        <v>46</v>
      </c>
      <c r="H43" s="96" t="s">
        <v>47</v>
      </c>
      <c r="I43" s="53"/>
      <c r="J43" s="97">
        <f>SUM(J34:J41)</f>
        <v>0</v>
      </c>
      <c r="K43" s="9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ht="16.5" hidden="1" customHeight="1">
      <c r="B87" s="19"/>
      <c r="E87" s="289" t="s">
        <v>914</v>
      </c>
      <c r="F87" s="243"/>
      <c r="G87" s="243"/>
      <c r="H87" s="243"/>
      <c r="L87" s="19"/>
    </row>
    <row r="88" spans="2:12" ht="12" hidden="1" customHeight="1">
      <c r="B88" s="19"/>
      <c r="C88" s="25" t="s">
        <v>1598</v>
      </c>
      <c r="L88" s="19"/>
    </row>
    <row r="89" spans="2:12" s="1" customFormat="1" ht="16.5" hidden="1" customHeight="1">
      <c r="B89" s="28"/>
      <c r="E89" s="259" t="s">
        <v>3029</v>
      </c>
      <c r="F89" s="288"/>
      <c r="G89" s="288"/>
      <c r="H89" s="288"/>
      <c r="L89" s="28"/>
    </row>
    <row r="90" spans="2:12" s="1" customFormat="1" ht="12" hidden="1" customHeight="1">
      <c r="B90" s="28"/>
      <c r="C90" s="25" t="s">
        <v>2130</v>
      </c>
      <c r="L90" s="28"/>
    </row>
    <row r="91" spans="2:12" s="1" customFormat="1" ht="16.5" hidden="1" customHeight="1">
      <c r="B91" s="28"/>
      <c r="E91" s="269" t="str">
        <f>E13</f>
        <v>04.62 - Plynová zařízení</v>
      </c>
      <c r="F91" s="288"/>
      <c r="G91" s="288"/>
      <c r="H91" s="288"/>
      <c r="L91" s="28"/>
    </row>
    <row r="92" spans="2:12" s="1" customFormat="1" ht="6.95" hidden="1" customHeight="1">
      <c r="B92" s="28"/>
      <c r="L92" s="28"/>
    </row>
    <row r="93" spans="2:12" s="1" customFormat="1" ht="12" hidden="1" customHeight="1">
      <c r="B93" s="28"/>
      <c r="C93" s="25" t="s">
        <v>18</v>
      </c>
      <c r="F93" s="23" t="str">
        <f>F16</f>
        <v>Jaroměř</v>
      </c>
      <c r="I93" s="25" t="s">
        <v>20</v>
      </c>
      <c r="J93" s="48" t="str">
        <f>IF(J16="","",J16)</f>
        <v>10. 11. 2021</v>
      </c>
      <c r="L93" s="28"/>
    </row>
    <row r="94" spans="2:12" s="1" customFormat="1" ht="6.95" hidden="1" customHeight="1">
      <c r="B94" s="28"/>
      <c r="L94" s="28"/>
    </row>
    <row r="95" spans="2:12" s="1" customFormat="1" ht="25.7" hidden="1" customHeight="1">
      <c r="B95" s="28"/>
      <c r="C95" s="25" t="s">
        <v>22</v>
      </c>
      <c r="F95" s="23" t="str">
        <f>E19</f>
        <v>Královéhradecký kraj, Pivovarenské náměstí 1245,HK</v>
      </c>
      <c r="I95" s="25" t="s">
        <v>28</v>
      </c>
      <c r="J95" s="26" t="str">
        <f>E25</f>
        <v>Jiří Vik Tepelná technika</v>
      </c>
      <c r="L95" s="28"/>
    </row>
    <row r="96" spans="2:12" s="1" customFormat="1" ht="15.2" hidden="1" customHeight="1">
      <c r="B96" s="28"/>
      <c r="C96" s="25" t="s">
        <v>26</v>
      </c>
      <c r="F96" s="23" t="str">
        <f>IF(E22="","",E22)</f>
        <v xml:space="preserve"> </v>
      </c>
      <c r="I96" s="25" t="s">
        <v>32</v>
      </c>
      <c r="J96" s="26" t="str">
        <f>E28</f>
        <v>JVIK</v>
      </c>
      <c r="L96" s="28"/>
    </row>
    <row r="97" spans="2:39" s="1" customFormat="1" ht="10.35" hidden="1" customHeight="1">
      <c r="B97" s="28"/>
      <c r="L97" s="28"/>
    </row>
    <row r="98" spans="2:39" s="1" customFormat="1" ht="29.25" hidden="1" customHeight="1">
      <c r="B98" s="28"/>
      <c r="C98" s="101" t="s">
        <v>146</v>
      </c>
      <c r="D98" s="93"/>
      <c r="E98" s="93"/>
      <c r="F98" s="93"/>
      <c r="G98" s="93"/>
      <c r="H98" s="93"/>
      <c r="I98" s="93"/>
      <c r="J98" s="102" t="s">
        <v>147</v>
      </c>
      <c r="K98" s="93"/>
      <c r="L98" s="28"/>
    </row>
    <row r="99" spans="2:39" s="1" customFormat="1" ht="10.35" hidden="1" customHeight="1">
      <c r="B99" s="28"/>
      <c r="L99" s="28"/>
    </row>
    <row r="100" spans="2:39" s="1" customFormat="1" ht="22.9" hidden="1" customHeight="1">
      <c r="B100" s="28"/>
      <c r="C100" s="103" t="s">
        <v>148</v>
      </c>
      <c r="J100" s="62">
        <f>J128</f>
        <v>0</v>
      </c>
      <c r="L100" s="28"/>
      <c r="AM100" s="16" t="s">
        <v>149</v>
      </c>
    </row>
    <row r="101" spans="2:39" s="8" customFormat="1" ht="24.95" hidden="1" customHeight="1">
      <c r="B101" s="104"/>
      <c r="D101" s="105" t="s">
        <v>158</v>
      </c>
      <c r="E101" s="106"/>
      <c r="F101" s="106"/>
      <c r="G101" s="106"/>
      <c r="H101" s="106"/>
      <c r="I101" s="106"/>
      <c r="J101" s="107">
        <f>J129</f>
        <v>0</v>
      </c>
      <c r="L101" s="104"/>
    </row>
    <row r="102" spans="2:39" s="9" customFormat="1" ht="19.899999999999999" hidden="1" customHeight="1">
      <c r="B102" s="108"/>
      <c r="D102" s="109" t="s">
        <v>3416</v>
      </c>
      <c r="E102" s="110"/>
      <c r="F102" s="110"/>
      <c r="G102" s="110"/>
      <c r="H102" s="110"/>
      <c r="I102" s="110"/>
      <c r="J102" s="111">
        <f>J130</f>
        <v>0</v>
      </c>
      <c r="L102" s="108"/>
    </row>
    <row r="103" spans="2:39" s="9" customFormat="1" ht="19.899999999999999" hidden="1" customHeight="1">
      <c r="B103" s="108"/>
      <c r="D103" s="109" t="s">
        <v>3417</v>
      </c>
      <c r="E103" s="110"/>
      <c r="F103" s="110"/>
      <c r="G103" s="110"/>
      <c r="H103" s="110"/>
      <c r="I103" s="110"/>
      <c r="J103" s="111">
        <f>J165</f>
        <v>0</v>
      </c>
      <c r="L103" s="108"/>
    </row>
    <row r="104" spans="2:39" s="8" customFormat="1" ht="24.95" hidden="1" customHeight="1">
      <c r="B104" s="104"/>
      <c r="D104" s="105" t="s">
        <v>169</v>
      </c>
      <c r="E104" s="106"/>
      <c r="F104" s="106"/>
      <c r="G104" s="106"/>
      <c r="H104" s="106"/>
      <c r="I104" s="106"/>
      <c r="J104" s="107">
        <f>J175</f>
        <v>0</v>
      </c>
      <c r="L104" s="104"/>
    </row>
    <row r="105" spans="2:39" s="1" customFormat="1" ht="21.75" hidden="1" customHeight="1">
      <c r="B105" s="28"/>
      <c r="L105" s="28"/>
    </row>
    <row r="106" spans="2:39" s="1" customFormat="1" ht="6.95" hidden="1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07" spans="2:39" hidden="1"/>
    <row r="108" spans="2:39" hidden="1"/>
    <row r="109" spans="2:39" hidden="1"/>
    <row r="110" spans="2:39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39" s="1" customFormat="1" ht="24.95" customHeight="1">
      <c r="B111" s="28"/>
      <c r="C111" s="20" t="s">
        <v>170</v>
      </c>
      <c r="L111" s="28"/>
    </row>
    <row r="112" spans="2:39" s="1" customFormat="1" ht="6.95" customHeight="1">
      <c r="B112" s="28"/>
      <c r="L112" s="28"/>
    </row>
    <row r="113" spans="2:55" s="1" customFormat="1" ht="12" customHeight="1">
      <c r="B113" s="28"/>
      <c r="C113" s="25" t="s">
        <v>14</v>
      </c>
      <c r="L113" s="28"/>
    </row>
    <row r="114" spans="2:55" s="1" customFormat="1" ht="26.25" customHeight="1">
      <c r="B114" s="28"/>
      <c r="E114" s="289" t="str">
        <f>E7</f>
        <v>Rekonstrukce dílen Střední školy řemeslné Jaroměř - TRUHLÁŘSKÉ DÍLNY</v>
      </c>
      <c r="F114" s="290"/>
      <c r="G114" s="290"/>
      <c r="H114" s="290"/>
      <c r="L114" s="28"/>
    </row>
    <row r="115" spans="2:55" ht="12" customHeight="1">
      <c r="B115" s="19"/>
      <c r="C115" s="25" t="s">
        <v>143</v>
      </c>
      <c r="L115" s="19"/>
    </row>
    <row r="116" spans="2:55" ht="16.5" customHeight="1">
      <c r="B116" s="19"/>
      <c r="E116" s="289" t="s">
        <v>914</v>
      </c>
      <c r="F116" s="243"/>
      <c r="G116" s="243"/>
      <c r="H116" s="243"/>
      <c r="L116" s="19"/>
    </row>
    <row r="117" spans="2:55" ht="12" customHeight="1">
      <c r="B117" s="19"/>
      <c r="C117" s="25" t="s">
        <v>1598</v>
      </c>
      <c r="L117" s="19"/>
    </row>
    <row r="118" spans="2:55" s="1" customFormat="1" ht="16.5" customHeight="1">
      <c r="B118" s="28"/>
      <c r="E118" s="259" t="s">
        <v>3029</v>
      </c>
      <c r="F118" s="288"/>
      <c r="G118" s="288"/>
      <c r="H118" s="288"/>
      <c r="L118" s="28"/>
    </row>
    <row r="119" spans="2:55" s="1" customFormat="1" ht="12" customHeight="1">
      <c r="B119" s="28"/>
      <c r="C119" s="25" t="s">
        <v>2130</v>
      </c>
      <c r="L119" s="28"/>
    </row>
    <row r="120" spans="2:55" s="1" customFormat="1" ht="16.5" customHeight="1">
      <c r="B120" s="28"/>
      <c r="E120" s="269" t="str">
        <f>E13</f>
        <v>04.62 - Plynová zařízení</v>
      </c>
      <c r="F120" s="288"/>
      <c r="G120" s="288"/>
      <c r="H120" s="288"/>
      <c r="L120" s="28"/>
    </row>
    <row r="121" spans="2:55" s="1" customFormat="1" ht="6.95" customHeight="1">
      <c r="B121" s="28"/>
      <c r="L121" s="28"/>
    </row>
    <row r="122" spans="2:55" s="1" customFormat="1" ht="12" customHeight="1">
      <c r="B122" s="28"/>
      <c r="C122" s="25" t="s">
        <v>18</v>
      </c>
      <c r="F122" s="23" t="str">
        <f>F16</f>
        <v>Jaroměř</v>
      </c>
      <c r="I122" s="25" t="s">
        <v>20</v>
      </c>
      <c r="J122" s="48" t="str">
        <f>IF(J16="","",J16)</f>
        <v>10. 11. 2021</v>
      </c>
      <c r="L122" s="28"/>
    </row>
    <row r="123" spans="2:55" s="1" customFormat="1" ht="6.95" customHeight="1">
      <c r="B123" s="28"/>
      <c r="L123" s="28"/>
    </row>
    <row r="124" spans="2:55" s="1" customFormat="1" ht="25.7" customHeight="1">
      <c r="B124" s="28"/>
      <c r="C124" s="25" t="s">
        <v>22</v>
      </c>
      <c r="F124" s="23" t="str">
        <f>E19</f>
        <v>Královéhradecký kraj, Pivovarenské náměstí 1245,HK</v>
      </c>
      <c r="I124" s="25" t="s">
        <v>28</v>
      </c>
      <c r="J124" s="26" t="str">
        <f>E25</f>
        <v>Jiří Vik Tepelná technika</v>
      </c>
      <c r="L124" s="28"/>
    </row>
    <row r="125" spans="2:55" s="1" customFormat="1" ht="15.2" customHeight="1">
      <c r="B125" s="28"/>
      <c r="C125" s="25" t="s">
        <v>26</v>
      </c>
      <c r="F125" s="23" t="str">
        <f>IF(E22="","",E22)</f>
        <v xml:space="preserve"> </v>
      </c>
      <c r="I125" s="25" t="s">
        <v>32</v>
      </c>
      <c r="J125" s="26" t="str">
        <f>E28</f>
        <v>JVIK</v>
      </c>
      <c r="L125" s="28"/>
    </row>
    <row r="126" spans="2:55" s="1" customFormat="1" ht="10.35" customHeight="1">
      <c r="B126" s="28"/>
      <c r="L126" s="28"/>
    </row>
    <row r="127" spans="2:55" s="10" customFormat="1" ht="39.75" customHeight="1">
      <c r="B127" s="112"/>
      <c r="C127" s="113" t="s">
        <v>171</v>
      </c>
      <c r="D127" s="114" t="s">
        <v>60</v>
      </c>
      <c r="E127" s="114" t="s">
        <v>56</v>
      </c>
      <c r="F127" s="114" t="s">
        <v>57</v>
      </c>
      <c r="G127" s="114" t="s">
        <v>172</v>
      </c>
      <c r="H127" s="114" t="s">
        <v>173</v>
      </c>
      <c r="I127" s="114" t="s">
        <v>174</v>
      </c>
      <c r="J127" s="114" t="s">
        <v>147</v>
      </c>
      <c r="K127" s="115" t="s">
        <v>175</v>
      </c>
      <c r="L127" s="114" t="s">
        <v>4033</v>
      </c>
      <c r="M127" s="55" t="s">
        <v>1</v>
      </c>
      <c r="N127" s="56" t="s">
        <v>39</v>
      </c>
      <c r="O127" s="56" t="s">
        <v>176</v>
      </c>
      <c r="P127" s="56" t="s">
        <v>177</v>
      </c>
      <c r="Q127" s="56" t="s">
        <v>178</v>
      </c>
      <c r="R127" s="56" t="s">
        <v>179</v>
      </c>
      <c r="S127" s="56" t="s">
        <v>180</v>
      </c>
      <c r="T127" s="57" t="s">
        <v>181</v>
      </c>
      <c r="V127" s="216" t="s">
        <v>4036</v>
      </c>
    </row>
    <row r="128" spans="2:55" s="1" customFormat="1" ht="22.9" customHeight="1">
      <c r="B128" s="28"/>
      <c r="C128" s="60" t="s">
        <v>182</v>
      </c>
      <c r="J128" s="116">
        <f>BC128</f>
        <v>0</v>
      </c>
      <c r="L128" s="28"/>
      <c r="M128" s="58"/>
      <c r="N128" s="49"/>
      <c r="O128" s="49"/>
      <c r="P128" s="117">
        <f>P129+P175</f>
        <v>233.750472</v>
      </c>
      <c r="Q128" s="49"/>
      <c r="R128" s="117">
        <f>R129+R175</f>
        <v>3.8011699999999999</v>
      </c>
      <c r="S128" s="49"/>
      <c r="T128" s="118">
        <f>T129+T175</f>
        <v>1.39717</v>
      </c>
      <c r="AL128" s="16" t="s">
        <v>74</v>
      </c>
      <c r="AM128" s="16" t="s">
        <v>149</v>
      </c>
      <c r="BC128" s="119">
        <f>BC129+BC175</f>
        <v>0</v>
      </c>
    </row>
    <row r="129" spans="2:57" s="11" customFormat="1" ht="25.9" customHeight="1">
      <c r="B129" s="120"/>
      <c r="D129" s="121" t="s">
        <v>74</v>
      </c>
      <c r="E129" s="122" t="s">
        <v>456</v>
      </c>
      <c r="F129" s="122" t="s">
        <v>457</v>
      </c>
      <c r="J129" s="123">
        <f>BC129</f>
        <v>0</v>
      </c>
      <c r="L129" s="120"/>
      <c r="M129" s="124"/>
      <c r="P129" s="125">
        <f>P130+P165</f>
        <v>138.750472</v>
      </c>
      <c r="R129" s="125">
        <f>R130+R165</f>
        <v>3.8011699999999999</v>
      </c>
      <c r="T129" s="126">
        <f>T130+T165</f>
        <v>1.39717</v>
      </c>
      <c r="AJ129" s="121" t="s">
        <v>85</v>
      </c>
      <c r="AL129" s="127" t="s">
        <v>74</v>
      </c>
      <c r="AM129" s="127" t="s">
        <v>75</v>
      </c>
      <c r="AQ129" s="121" t="s">
        <v>185</v>
      </c>
      <c r="BC129" s="128">
        <f>BC130+BC165</f>
        <v>0</v>
      </c>
    </row>
    <row r="130" spans="2:57" s="11" customFormat="1" ht="22.9" customHeight="1">
      <c r="B130" s="120"/>
      <c r="D130" s="121" t="s">
        <v>74</v>
      </c>
      <c r="E130" s="129" t="s">
        <v>3418</v>
      </c>
      <c r="F130" s="129" t="s">
        <v>3419</v>
      </c>
      <c r="J130" s="130">
        <f>BC130</f>
        <v>0</v>
      </c>
      <c r="L130" s="120"/>
      <c r="M130" s="124"/>
      <c r="P130" s="125">
        <f>SUM(P131:P164)</f>
        <v>115.12947200000001</v>
      </c>
      <c r="R130" s="125">
        <f>SUM(R131:R164)</f>
        <v>3.7823199999999999</v>
      </c>
      <c r="T130" s="126">
        <f>SUM(T131:T164)</f>
        <v>1.39717</v>
      </c>
      <c r="AJ130" s="121" t="s">
        <v>85</v>
      </c>
      <c r="AL130" s="127" t="s">
        <v>74</v>
      </c>
      <c r="AM130" s="127" t="s">
        <v>83</v>
      </c>
      <c r="AQ130" s="121" t="s">
        <v>185</v>
      </c>
      <c r="BC130" s="128">
        <f>SUM(BC131:BC164)</f>
        <v>0</v>
      </c>
    </row>
    <row r="131" spans="2:57" s="1" customFormat="1" ht="24.2" customHeight="1">
      <c r="B131" s="131"/>
      <c r="C131" s="132" t="s">
        <v>83</v>
      </c>
      <c r="D131" s="132" t="s">
        <v>187</v>
      </c>
      <c r="E131" s="133" t="s">
        <v>3420</v>
      </c>
      <c r="F131" s="134" t="s">
        <v>3421</v>
      </c>
      <c r="G131" s="135" t="s">
        <v>276</v>
      </c>
      <c r="H131" s="136">
        <v>15</v>
      </c>
      <c r="I131" s="137"/>
      <c r="J131" s="137">
        <f t="shared" ref="J131:J142" si="0">ROUND(I131*H131,2)</f>
        <v>0</v>
      </c>
      <c r="K131" s="134" t="s">
        <v>1</v>
      </c>
      <c r="L131" s="184" t="s">
        <v>4031</v>
      </c>
      <c r="M131" s="138" t="s">
        <v>1</v>
      </c>
      <c r="N131" s="139" t="s">
        <v>40</v>
      </c>
      <c r="O131" s="140">
        <v>0.47199999999999998</v>
      </c>
      <c r="P131" s="140">
        <f t="shared" ref="P131:P142" si="1">O131*H131</f>
        <v>7.08</v>
      </c>
      <c r="Q131" s="140">
        <v>1.47E-3</v>
      </c>
      <c r="R131" s="140">
        <f t="shared" ref="R131:R142" si="2">Q131*H131</f>
        <v>2.205E-2</v>
      </c>
      <c r="S131" s="140">
        <v>0</v>
      </c>
      <c r="T131" s="141">
        <f t="shared" ref="T131:T142" si="3">S131*H131</f>
        <v>0</v>
      </c>
      <c r="V131" s="215" t="s">
        <v>4035</v>
      </c>
      <c r="AJ131" s="142" t="s">
        <v>268</v>
      </c>
      <c r="AL131" s="142" t="s">
        <v>187</v>
      </c>
      <c r="AM131" s="142" t="s">
        <v>85</v>
      </c>
      <c r="AQ131" s="16" t="s">
        <v>185</v>
      </c>
      <c r="AW131" s="143">
        <f t="shared" ref="AW131:AW142" si="4">IF(N131="základní",J131,0)</f>
        <v>0</v>
      </c>
      <c r="AX131" s="143">
        <f t="shared" ref="AX131:AX142" si="5">IF(N131="snížená",J131,0)</f>
        <v>0</v>
      </c>
      <c r="AY131" s="143">
        <f t="shared" ref="AY131:AY142" si="6">IF(N131="zákl. přenesená",J131,0)</f>
        <v>0</v>
      </c>
      <c r="AZ131" s="143">
        <f t="shared" ref="AZ131:AZ142" si="7">IF(N131="sníž. přenesená",J131,0)</f>
        <v>0</v>
      </c>
      <c r="BA131" s="143">
        <f t="shared" ref="BA131:BA142" si="8">IF(N131="nulová",J131,0)</f>
        <v>0</v>
      </c>
      <c r="BB131" s="16" t="s">
        <v>83</v>
      </c>
      <c r="BC131" s="143">
        <f t="shared" ref="BC131:BC142" si="9">ROUND(I131*H131,2)</f>
        <v>0</v>
      </c>
      <c r="BD131" s="16" t="s">
        <v>268</v>
      </c>
      <c r="BE131" s="142" t="s">
        <v>3422</v>
      </c>
    </row>
    <row r="132" spans="2:57" s="1" customFormat="1" ht="24.2" customHeight="1">
      <c r="B132" s="131"/>
      <c r="C132" s="132" t="s">
        <v>85</v>
      </c>
      <c r="D132" s="132" t="s">
        <v>187</v>
      </c>
      <c r="E132" s="133" t="s">
        <v>3423</v>
      </c>
      <c r="F132" s="134" t="s">
        <v>3424</v>
      </c>
      <c r="G132" s="135" t="s">
        <v>276</v>
      </c>
      <c r="H132" s="136">
        <v>3</v>
      </c>
      <c r="I132" s="137"/>
      <c r="J132" s="137">
        <f t="shared" si="0"/>
        <v>0</v>
      </c>
      <c r="K132" s="134" t="s">
        <v>1</v>
      </c>
      <c r="L132" s="184" t="s">
        <v>4031</v>
      </c>
      <c r="M132" s="138" t="s">
        <v>1</v>
      </c>
      <c r="N132" s="139" t="s">
        <v>40</v>
      </c>
      <c r="O132" s="140">
        <v>0.60099999999999998</v>
      </c>
      <c r="P132" s="140">
        <f t="shared" si="1"/>
        <v>1.8029999999999999</v>
      </c>
      <c r="Q132" s="140">
        <v>2.7000000000000001E-3</v>
      </c>
      <c r="R132" s="140">
        <f t="shared" si="2"/>
        <v>8.0999999999999996E-3</v>
      </c>
      <c r="S132" s="140">
        <v>0</v>
      </c>
      <c r="T132" s="141">
        <f t="shared" si="3"/>
        <v>0</v>
      </c>
      <c r="V132" s="215" t="s">
        <v>4035</v>
      </c>
      <c r="AJ132" s="142" t="s">
        <v>268</v>
      </c>
      <c r="AL132" s="142" t="s">
        <v>187</v>
      </c>
      <c r="AM132" s="142" t="s">
        <v>85</v>
      </c>
      <c r="AQ132" s="16" t="s">
        <v>185</v>
      </c>
      <c r="AW132" s="143">
        <f t="shared" si="4"/>
        <v>0</v>
      </c>
      <c r="AX132" s="143">
        <f t="shared" si="5"/>
        <v>0</v>
      </c>
      <c r="AY132" s="143">
        <f t="shared" si="6"/>
        <v>0</v>
      </c>
      <c r="AZ132" s="143">
        <f t="shared" si="7"/>
        <v>0</v>
      </c>
      <c r="BA132" s="143">
        <f t="shared" si="8"/>
        <v>0</v>
      </c>
      <c r="BB132" s="16" t="s">
        <v>83</v>
      </c>
      <c r="BC132" s="143">
        <f t="shared" si="9"/>
        <v>0</v>
      </c>
      <c r="BD132" s="16" t="s">
        <v>268</v>
      </c>
      <c r="BE132" s="142" t="s">
        <v>3425</v>
      </c>
    </row>
    <row r="133" spans="2:57" s="1" customFormat="1" ht="24.2" customHeight="1">
      <c r="B133" s="131"/>
      <c r="C133" s="132" t="s">
        <v>100</v>
      </c>
      <c r="D133" s="132" t="s">
        <v>187</v>
      </c>
      <c r="E133" s="133" t="s">
        <v>3426</v>
      </c>
      <c r="F133" s="134" t="s">
        <v>3427</v>
      </c>
      <c r="G133" s="135" t="s">
        <v>276</v>
      </c>
      <c r="H133" s="136">
        <v>3</v>
      </c>
      <c r="I133" s="137"/>
      <c r="J133" s="137">
        <f t="shared" si="0"/>
        <v>0</v>
      </c>
      <c r="K133" s="134" t="s">
        <v>1</v>
      </c>
      <c r="L133" s="184" t="s">
        <v>4031</v>
      </c>
      <c r="M133" s="138" t="s">
        <v>1</v>
      </c>
      <c r="N133" s="139" t="s">
        <v>40</v>
      </c>
      <c r="O133" s="140">
        <v>0.65</v>
      </c>
      <c r="P133" s="140">
        <f t="shared" si="1"/>
        <v>1.9500000000000002</v>
      </c>
      <c r="Q133" s="140">
        <v>3.48E-3</v>
      </c>
      <c r="R133" s="140">
        <f t="shared" si="2"/>
        <v>1.044E-2</v>
      </c>
      <c r="S133" s="140">
        <v>0</v>
      </c>
      <c r="T133" s="141">
        <f t="shared" si="3"/>
        <v>0</v>
      </c>
      <c r="V133" s="215" t="s">
        <v>4035</v>
      </c>
      <c r="AJ133" s="142" t="s">
        <v>268</v>
      </c>
      <c r="AL133" s="142" t="s">
        <v>187</v>
      </c>
      <c r="AM133" s="142" t="s">
        <v>85</v>
      </c>
      <c r="AQ133" s="16" t="s">
        <v>185</v>
      </c>
      <c r="AW133" s="143">
        <f t="shared" si="4"/>
        <v>0</v>
      </c>
      <c r="AX133" s="143">
        <f t="shared" si="5"/>
        <v>0</v>
      </c>
      <c r="AY133" s="143">
        <f t="shared" si="6"/>
        <v>0</v>
      </c>
      <c r="AZ133" s="143">
        <f t="shared" si="7"/>
        <v>0</v>
      </c>
      <c r="BA133" s="143">
        <f t="shared" si="8"/>
        <v>0</v>
      </c>
      <c r="BB133" s="16" t="s">
        <v>83</v>
      </c>
      <c r="BC133" s="143">
        <f t="shared" si="9"/>
        <v>0</v>
      </c>
      <c r="BD133" s="16" t="s">
        <v>268</v>
      </c>
      <c r="BE133" s="142" t="s">
        <v>3428</v>
      </c>
    </row>
    <row r="134" spans="2:57" s="1" customFormat="1" ht="24.2" customHeight="1">
      <c r="B134" s="131"/>
      <c r="C134" s="132" t="s">
        <v>191</v>
      </c>
      <c r="D134" s="132" t="s">
        <v>187</v>
      </c>
      <c r="E134" s="133" t="s">
        <v>3429</v>
      </c>
      <c r="F134" s="134" t="s">
        <v>3430</v>
      </c>
      <c r="G134" s="135" t="s">
        <v>276</v>
      </c>
      <c r="H134" s="136">
        <v>35</v>
      </c>
      <c r="I134" s="137"/>
      <c r="J134" s="137">
        <f t="shared" si="0"/>
        <v>0</v>
      </c>
      <c r="K134" s="134" t="s">
        <v>1</v>
      </c>
      <c r="L134" s="184" t="s">
        <v>4031</v>
      </c>
      <c r="M134" s="138" t="s">
        <v>1</v>
      </c>
      <c r="N134" s="139" t="s">
        <v>40</v>
      </c>
      <c r="O134" s="140">
        <v>0.03</v>
      </c>
      <c r="P134" s="140">
        <f t="shared" si="1"/>
        <v>1.05</v>
      </c>
      <c r="Q134" s="140">
        <v>1.1E-4</v>
      </c>
      <c r="R134" s="140">
        <f t="shared" si="2"/>
        <v>3.8500000000000001E-3</v>
      </c>
      <c r="S134" s="140">
        <v>2.15E-3</v>
      </c>
      <c r="T134" s="141">
        <f t="shared" si="3"/>
        <v>7.5249999999999997E-2</v>
      </c>
      <c r="V134" s="215" t="s">
        <v>4035</v>
      </c>
      <c r="AJ134" s="142" t="s">
        <v>268</v>
      </c>
      <c r="AL134" s="142" t="s">
        <v>187</v>
      </c>
      <c r="AM134" s="142" t="s">
        <v>85</v>
      </c>
      <c r="AQ134" s="16" t="s">
        <v>185</v>
      </c>
      <c r="AW134" s="143">
        <f t="shared" si="4"/>
        <v>0</v>
      </c>
      <c r="AX134" s="143">
        <f t="shared" si="5"/>
        <v>0</v>
      </c>
      <c r="AY134" s="143">
        <f t="shared" si="6"/>
        <v>0</v>
      </c>
      <c r="AZ134" s="143">
        <f t="shared" si="7"/>
        <v>0</v>
      </c>
      <c r="BA134" s="143">
        <f t="shared" si="8"/>
        <v>0</v>
      </c>
      <c r="BB134" s="16" t="s">
        <v>83</v>
      </c>
      <c r="BC134" s="143">
        <f t="shared" si="9"/>
        <v>0</v>
      </c>
      <c r="BD134" s="16" t="s">
        <v>268</v>
      </c>
      <c r="BE134" s="142" t="s">
        <v>3431</v>
      </c>
    </row>
    <row r="135" spans="2:57" s="1" customFormat="1" ht="24.2" customHeight="1">
      <c r="B135" s="131"/>
      <c r="C135" s="132" t="s">
        <v>207</v>
      </c>
      <c r="D135" s="132" t="s">
        <v>187</v>
      </c>
      <c r="E135" s="133" t="s">
        <v>3432</v>
      </c>
      <c r="F135" s="134" t="s">
        <v>3433</v>
      </c>
      <c r="G135" s="135" t="s">
        <v>276</v>
      </c>
      <c r="H135" s="136">
        <v>50</v>
      </c>
      <c r="I135" s="137"/>
      <c r="J135" s="137">
        <f t="shared" si="0"/>
        <v>0</v>
      </c>
      <c r="K135" s="134" t="s">
        <v>1</v>
      </c>
      <c r="L135" s="184" t="s">
        <v>4031</v>
      </c>
      <c r="M135" s="138" t="s">
        <v>1</v>
      </c>
      <c r="N135" s="139" t="s">
        <v>40</v>
      </c>
      <c r="O135" s="140">
        <v>4.3999999999999997E-2</v>
      </c>
      <c r="P135" s="140">
        <f t="shared" si="1"/>
        <v>2.1999999999999997</v>
      </c>
      <c r="Q135" s="140">
        <v>3.8999999999999999E-4</v>
      </c>
      <c r="R135" s="140">
        <f t="shared" si="2"/>
        <v>1.95E-2</v>
      </c>
      <c r="S135" s="140">
        <v>3.4199999999999999E-3</v>
      </c>
      <c r="T135" s="141">
        <f t="shared" si="3"/>
        <v>0.17099999999999999</v>
      </c>
      <c r="V135" s="215" t="s">
        <v>4035</v>
      </c>
      <c r="AJ135" s="142" t="s">
        <v>268</v>
      </c>
      <c r="AL135" s="142" t="s">
        <v>187</v>
      </c>
      <c r="AM135" s="142" t="s">
        <v>85</v>
      </c>
      <c r="AQ135" s="16" t="s">
        <v>185</v>
      </c>
      <c r="AW135" s="143">
        <f t="shared" si="4"/>
        <v>0</v>
      </c>
      <c r="AX135" s="143">
        <f t="shared" si="5"/>
        <v>0</v>
      </c>
      <c r="AY135" s="143">
        <f t="shared" si="6"/>
        <v>0</v>
      </c>
      <c r="AZ135" s="143">
        <f t="shared" si="7"/>
        <v>0</v>
      </c>
      <c r="BA135" s="143">
        <f t="shared" si="8"/>
        <v>0</v>
      </c>
      <c r="BB135" s="16" t="s">
        <v>83</v>
      </c>
      <c r="BC135" s="143">
        <f t="shared" si="9"/>
        <v>0</v>
      </c>
      <c r="BD135" s="16" t="s">
        <v>268</v>
      </c>
      <c r="BE135" s="142" t="s">
        <v>3434</v>
      </c>
    </row>
    <row r="136" spans="2:57" s="1" customFormat="1" ht="24.2" customHeight="1">
      <c r="B136" s="131"/>
      <c r="C136" s="132" t="s">
        <v>211</v>
      </c>
      <c r="D136" s="132" t="s">
        <v>187</v>
      </c>
      <c r="E136" s="133" t="s">
        <v>3435</v>
      </c>
      <c r="F136" s="134" t="s">
        <v>3436</v>
      </c>
      <c r="G136" s="135" t="s">
        <v>276</v>
      </c>
      <c r="H136" s="136">
        <v>120</v>
      </c>
      <c r="I136" s="137"/>
      <c r="J136" s="137">
        <f t="shared" si="0"/>
        <v>0</v>
      </c>
      <c r="K136" s="134" t="s">
        <v>1</v>
      </c>
      <c r="L136" s="184" t="s">
        <v>4031</v>
      </c>
      <c r="M136" s="138" t="s">
        <v>1</v>
      </c>
      <c r="N136" s="139" t="s">
        <v>40</v>
      </c>
      <c r="O136" s="140">
        <v>5.1999999999999998E-2</v>
      </c>
      <c r="P136" s="140">
        <f t="shared" si="1"/>
        <v>6.2399999999999993</v>
      </c>
      <c r="Q136" s="140">
        <v>3.8999999999999999E-4</v>
      </c>
      <c r="R136" s="140">
        <f t="shared" si="2"/>
        <v>4.6800000000000001E-2</v>
      </c>
      <c r="S136" s="140">
        <v>8.2799999999999992E-3</v>
      </c>
      <c r="T136" s="141">
        <f t="shared" si="3"/>
        <v>0.99359999999999993</v>
      </c>
      <c r="V136" s="215" t="s">
        <v>4035</v>
      </c>
      <c r="AJ136" s="142" t="s">
        <v>268</v>
      </c>
      <c r="AL136" s="142" t="s">
        <v>187</v>
      </c>
      <c r="AM136" s="142" t="s">
        <v>85</v>
      </c>
      <c r="AQ136" s="16" t="s">
        <v>185</v>
      </c>
      <c r="AW136" s="143">
        <f t="shared" si="4"/>
        <v>0</v>
      </c>
      <c r="AX136" s="143">
        <f t="shared" si="5"/>
        <v>0</v>
      </c>
      <c r="AY136" s="143">
        <f t="shared" si="6"/>
        <v>0</v>
      </c>
      <c r="AZ136" s="143">
        <f t="shared" si="7"/>
        <v>0</v>
      </c>
      <c r="BA136" s="143">
        <f t="shared" si="8"/>
        <v>0</v>
      </c>
      <c r="BB136" s="16" t="s">
        <v>83</v>
      </c>
      <c r="BC136" s="143">
        <f t="shared" si="9"/>
        <v>0</v>
      </c>
      <c r="BD136" s="16" t="s">
        <v>268</v>
      </c>
      <c r="BE136" s="142" t="s">
        <v>3437</v>
      </c>
    </row>
    <row r="137" spans="2:57" s="1" customFormat="1" ht="16.5" customHeight="1">
      <c r="B137" s="131"/>
      <c r="C137" s="132" t="s">
        <v>219</v>
      </c>
      <c r="D137" s="132" t="s">
        <v>187</v>
      </c>
      <c r="E137" s="133" t="s">
        <v>3438</v>
      </c>
      <c r="F137" s="134" t="s">
        <v>3439</v>
      </c>
      <c r="G137" s="135" t="s">
        <v>1656</v>
      </c>
      <c r="H137" s="136">
        <v>7</v>
      </c>
      <c r="I137" s="137"/>
      <c r="J137" s="137">
        <f t="shared" si="0"/>
        <v>0</v>
      </c>
      <c r="K137" s="134" t="s">
        <v>1</v>
      </c>
      <c r="L137" s="184" t="s">
        <v>4031</v>
      </c>
      <c r="M137" s="138" t="s">
        <v>1</v>
      </c>
      <c r="N137" s="139" t="s">
        <v>40</v>
      </c>
      <c r="O137" s="140">
        <v>5.1999999999999998E-2</v>
      </c>
      <c r="P137" s="140">
        <f t="shared" si="1"/>
        <v>0.36399999999999999</v>
      </c>
      <c r="Q137" s="140">
        <v>0.2</v>
      </c>
      <c r="R137" s="140">
        <f t="shared" si="2"/>
        <v>1.4000000000000001</v>
      </c>
      <c r="S137" s="140">
        <v>8.2799999999999992E-3</v>
      </c>
      <c r="T137" s="141">
        <f t="shared" si="3"/>
        <v>5.7959999999999998E-2</v>
      </c>
      <c r="V137" s="215" t="s">
        <v>4035</v>
      </c>
      <c r="AJ137" s="142" t="s">
        <v>268</v>
      </c>
      <c r="AL137" s="142" t="s">
        <v>187</v>
      </c>
      <c r="AM137" s="142" t="s">
        <v>85</v>
      </c>
      <c r="AQ137" s="16" t="s">
        <v>185</v>
      </c>
      <c r="AW137" s="143">
        <f t="shared" si="4"/>
        <v>0</v>
      </c>
      <c r="AX137" s="143">
        <f t="shared" si="5"/>
        <v>0</v>
      </c>
      <c r="AY137" s="143">
        <f t="shared" si="6"/>
        <v>0</v>
      </c>
      <c r="AZ137" s="143">
        <f t="shared" si="7"/>
        <v>0</v>
      </c>
      <c r="BA137" s="143">
        <f t="shared" si="8"/>
        <v>0</v>
      </c>
      <c r="BB137" s="16" t="s">
        <v>83</v>
      </c>
      <c r="BC137" s="143">
        <f t="shared" si="9"/>
        <v>0</v>
      </c>
      <c r="BD137" s="16" t="s">
        <v>268</v>
      </c>
      <c r="BE137" s="142" t="s">
        <v>3440</v>
      </c>
    </row>
    <row r="138" spans="2:57" s="1" customFormat="1" ht="16.5" customHeight="1">
      <c r="B138" s="131"/>
      <c r="C138" s="132" t="s">
        <v>224</v>
      </c>
      <c r="D138" s="132" t="s">
        <v>187</v>
      </c>
      <c r="E138" s="133" t="s">
        <v>3441</v>
      </c>
      <c r="F138" s="134" t="s">
        <v>3442</v>
      </c>
      <c r="G138" s="135" t="s">
        <v>1656</v>
      </c>
      <c r="H138" s="136">
        <v>7</v>
      </c>
      <c r="I138" s="137"/>
      <c r="J138" s="137">
        <f t="shared" si="0"/>
        <v>0</v>
      </c>
      <c r="K138" s="134" t="s">
        <v>1</v>
      </c>
      <c r="L138" s="184" t="s">
        <v>4031</v>
      </c>
      <c r="M138" s="138" t="s">
        <v>1</v>
      </c>
      <c r="N138" s="139" t="s">
        <v>40</v>
      </c>
      <c r="O138" s="140">
        <v>5.1999999999999998E-2</v>
      </c>
      <c r="P138" s="140">
        <f t="shared" si="1"/>
        <v>0.36399999999999999</v>
      </c>
      <c r="Q138" s="140">
        <v>0.05</v>
      </c>
      <c r="R138" s="140">
        <f t="shared" si="2"/>
        <v>0.35000000000000003</v>
      </c>
      <c r="S138" s="140">
        <v>8.2799999999999992E-3</v>
      </c>
      <c r="T138" s="141">
        <f t="shared" si="3"/>
        <v>5.7959999999999998E-2</v>
      </c>
      <c r="V138" s="215" t="s">
        <v>4035</v>
      </c>
      <c r="AJ138" s="142" t="s">
        <v>268</v>
      </c>
      <c r="AL138" s="142" t="s">
        <v>187</v>
      </c>
      <c r="AM138" s="142" t="s">
        <v>85</v>
      </c>
      <c r="AQ138" s="16" t="s">
        <v>185</v>
      </c>
      <c r="AW138" s="143">
        <f t="shared" si="4"/>
        <v>0</v>
      </c>
      <c r="AX138" s="143">
        <f t="shared" si="5"/>
        <v>0</v>
      </c>
      <c r="AY138" s="143">
        <f t="shared" si="6"/>
        <v>0</v>
      </c>
      <c r="AZ138" s="143">
        <f t="shared" si="7"/>
        <v>0</v>
      </c>
      <c r="BA138" s="143">
        <f t="shared" si="8"/>
        <v>0</v>
      </c>
      <c r="BB138" s="16" t="s">
        <v>83</v>
      </c>
      <c r="BC138" s="143">
        <f t="shared" si="9"/>
        <v>0</v>
      </c>
      <c r="BD138" s="16" t="s">
        <v>268</v>
      </c>
      <c r="BE138" s="142" t="s">
        <v>3443</v>
      </c>
    </row>
    <row r="139" spans="2:57" s="1" customFormat="1" ht="16.5" customHeight="1">
      <c r="B139" s="131"/>
      <c r="C139" s="132" t="s">
        <v>229</v>
      </c>
      <c r="D139" s="132" t="s">
        <v>187</v>
      </c>
      <c r="E139" s="133" t="s">
        <v>3444</v>
      </c>
      <c r="F139" s="134" t="s">
        <v>3445</v>
      </c>
      <c r="G139" s="135" t="s">
        <v>1656</v>
      </c>
      <c r="H139" s="136">
        <v>5</v>
      </c>
      <c r="I139" s="137"/>
      <c r="J139" s="137">
        <f t="shared" si="0"/>
        <v>0</v>
      </c>
      <c r="K139" s="134" t="s">
        <v>1</v>
      </c>
      <c r="L139" s="184" t="s">
        <v>4031</v>
      </c>
      <c r="M139" s="138" t="s">
        <v>1</v>
      </c>
      <c r="N139" s="139" t="s">
        <v>40</v>
      </c>
      <c r="O139" s="140">
        <v>5.1999999999999998E-2</v>
      </c>
      <c r="P139" s="140">
        <f t="shared" si="1"/>
        <v>0.26</v>
      </c>
      <c r="Q139" s="140">
        <v>0.2</v>
      </c>
      <c r="R139" s="140">
        <f t="shared" si="2"/>
        <v>1</v>
      </c>
      <c r="S139" s="140">
        <v>8.2799999999999992E-3</v>
      </c>
      <c r="T139" s="141">
        <f t="shared" si="3"/>
        <v>4.1399999999999992E-2</v>
      </c>
      <c r="V139" s="215" t="s">
        <v>4035</v>
      </c>
      <c r="AJ139" s="142" t="s">
        <v>268</v>
      </c>
      <c r="AL139" s="142" t="s">
        <v>187</v>
      </c>
      <c r="AM139" s="142" t="s">
        <v>85</v>
      </c>
      <c r="AQ139" s="16" t="s">
        <v>185</v>
      </c>
      <c r="AW139" s="143">
        <f t="shared" si="4"/>
        <v>0</v>
      </c>
      <c r="AX139" s="143">
        <f t="shared" si="5"/>
        <v>0</v>
      </c>
      <c r="AY139" s="143">
        <f t="shared" si="6"/>
        <v>0</v>
      </c>
      <c r="AZ139" s="143">
        <f t="shared" si="7"/>
        <v>0</v>
      </c>
      <c r="BA139" s="143">
        <f t="shared" si="8"/>
        <v>0</v>
      </c>
      <c r="BB139" s="16" t="s">
        <v>83</v>
      </c>
      <c r="BC139" s="143">
        <f t="shared" si="9"/>
        <v>0</v>
      </c>
      <c r="BD139" s="16" t="s">
        <v>268</v>
      </c>
      <c r="BE139" s="142" t="s">
        <v>3446</v>
      </c>
    </row>
    <row r="140" spans="2:57" s="1" customFormat="1" ht="21.75" customHeight="1">
      <c r="B140" s="131"/>
      <c r="C140" s="157" t="s">
        <v>235</v>
      </c>
      <c r="D140" s="157" t="s">
        <v>280</v>
      </c>
      <c r="E140" s="158" t="s">
        <v>3447</v>
      </c>
      <c r="F140" s="159" t="s">
        <v>3448</v>
      </c>
      <c r="G140" s="160" t="s">
        <v>245</v>
      </c>
      <c r="H140" s="161">
        <v>3</v>
      </c>
      <c r="I140" s="162"/>
      <c r="J140" s="162">
        <f t="shared" si="0"/>
        <v>0</v>
      </c>
      <c r="K140" s="159" t="s">
        <v>1</v>
      </c>
      <c r="L140" s="184" t="s">
        <v>4031</v>
      </c>
      <c r="M140" s="163" t="s">
        <v>1</v>
      </c>
      <c r="N140" s="164" t="s">
        <v>40</v>
      </c>
      <c r="O140" s="140">
        <v>0</v>
      </c>
      <c r="P140" s="140">
        <f t="shared" si="1"/>
        <v>0</v>
      </c>
      <c r="Q140" s="140">
        <v>0.01</v>
      </c>
      <c r="R140" s="140">
        <f t="shared" si="2"/>
        <v>0.03</v>
      </c>
      <c r="S140" s="140">
        <v>0</v>
      </c>
      <c r="T140" s="141">
        <f t="shared" si="3"/>
        <v>0</v>
      </c>
      <c r="V140" s="215" t="s">
        <v>4035</v>
      </c>
      <c r="AJ140" s="142" t="s">
        <v>357</v>
      </c>
      <c r="AL140" s="142" t="s">
        <v>280</v>
      </c>
      <c r="AM140" s="142" t="s">
        <v>85</v>
      </c>
      <c r="AQ140" s="16" t="s">
        <v>185</v>
      </c>
      <c r="AW140" s="143">
        <f t="shared" si="4"/>
        <v>0</v>
      </c>
      <c r="AX140" s="143">
        <f t="shared" si="5"/>
        <v>0</v>
      </c>
      <c r="AY140" s="143">
        <f t="shared" si="6"/>
        <v>0</v>
      </c>
      <c r="AZ140" s="143">
        <f t="shared" si="7"/>
        <v>0</v>
      </c>
      <c r="BA140" s="143">
        <f t="shared" si="8"/>
        <v>0</v>
      </c>
      <c r="BB140" s="16" t="s">
        <v>83</v>
      </c>
      <c r="BC140" s="143">
        <f t="shared" si="9"/>
        <v>0</v>
      </c>
      <c r="BD140" s="16" t="s">
        <v>268</v>
      </c>
      <c r="BE140" s="142" t="s">
        <v>3449</v>
      </c>
    </row>
    <row r="141" spans="2:57" s="1" customFormat="1" ht="16.5" customHeight="1">
      <c r="B141" s="131"/>
      <c r="C141" s="157" t="s">
        <v>242</v>
      </c>
      <c r="D141" s="157" t="s">
        <v>280</v>
      </c>
      <c r="E141" s="158" t="s">
        <v>3450</v>
      </c>
      <c r="F141" s="159" t="s">
        <v>3451</v>
      </c>
      <c r="G141" s="160" t="s">
        <v>245</v>
      </c>
      <c r="H141" s="161">
        <v>3</v>
      </c>
      <c r="I141" s="162"/>
      <c r="J141" s="162">
        <f t="shared" si="0"/>
        <v>0</v>
      </c>
      <c r="K141" s="159" t="s">
        <v>1</v>
      </c>
      <c r="L141" s="184" t="s">
        <v>4031</v>
      </c>
      <c r="M141" s="163" t="s">
        <v>1</v>
      </c>
      <c r="N141" s="164" t="s">
        <v>40</v>
      </c>
      <c r="O141" s="140">
        <v>0</v>
      </c>
      <c r="P141" s="140">
        <f t="shared" si="1"/>
        <v>0</v>
      </c>
      <c r="Q141" s="140">
        <v>0.01</v>
      </c>
      <c r="R141" s="140">
        <f t="shared" si="2"/>
        <v>0.03</v>
      </c>
      <c r="S141" s="140">
        <v>0</v>
      </c>
      <c r="T141" s="141">
        <f t="shared" si="3"/>
        <v>0</v>
      </c>
      <c r="V141" s="215" t="s">
        <v>4035</v>
      </c>
      <c r="AJ141" s="142" t="s">
        <v>357</v>
      </c>
      <c r="AL141" s="142" t="s">
        <v>280</v>
      </c>
      <c r="AM141" s="142" t="s">
        <v>85</v>
      </c>
      <c r="AQ141" s="16" t="s">
        <v>185</v>
      </c>
      <c r="AW141" s="143">
        <f t="shared" si="4"/>
        <v>0</v>
      </c>
      <c r="AX141" s="143">
        <f t="shared" si="5"/>
        <v>0</v>
      </c>
      <c r="AY141" s="143">
        <f t="shared" si="6"/>
        <v>0</v>
      </c>
      <c r="AZ141" s="143">
        <f t="shared" si="7"/>
        <v>0</v>
      </c>
      <c r="BA141" s="143">
        <f t="shared" si="8"/>
        <v>0</v>
      </c>
      <c r="BB141" s="16" t="s">
        <v>83</v>
      </c>
      <c r="BC141" s="143">
        <f t="shared" si="9"/>
        <v>0</v>
      </c>
      <c r="BD141" s="16" t="s">
        <v>268</v>
      </c>
      <c r="BE141" s="142" t="s">
        <v>3452</v>
      </c>
    </row>
    <row r="142" spans="2:57" s="1" customFormat="1" ht="24.2" customHeight="1">
      <c r="B142" s="131"/>
      <c r="C142" s="132" t="s">
        <v>247</v>
      </c>
      <c r="D142" s="132" t="s">
        <v>187</v>
      </c>
      <c r="E142" s="133" t="s">
        <v>3453</v>
      </c>
      <c r="F142" s="134" t="s">
        <v>3454</v>
      </c>
      <c r="G142" s="135" t="s">
        <v>276</v>
      </c>
      <c r="H142" s="136">
        <v>28</v>
      </c>
      <c r="I142" s="137"/>
      <c r="J142" s="137">
        <f t="shared" si="0"/>
        <v>0</v>
      </c>
      <c r="K142" s="134" t="s">
        <v>1</v>
      </c>
      <c r="L142" s="184" t="s">
        <v>4031</v>
      </c>
      <c r="M142" s="138" t="s">
        <v>1</v>
      </c>
      <c r="N142" s="139" t="s">
        <v>40</v>
      </c>
      <c r="O142" s="140">
        <v>0.45800000000000002</v>
      </c>
      <c r="P142" s="140">
        <f t="shared" si="1"/>
        <v>12.824</v>
      </c>
      <c r="Q142" s="140">
        <v>4.9300000000000004E-3</v>
      </c>
      <c r="R142" s="140">
        <f t="shared" si="2"/>
        <v>0.13804</v>
      </c>
      <c r="S142" s="140">
        <v>0</v>
      </c>
      <c r="T142" s="141">
        <f t="shared" si="3"/>
        <v>0</v>
      </c>
      <c r="V142" s="215" t="s">
        <v>4035</v>
      </c>
      <c r="AJ142" s="142" t="s">
        <v>268</v>
      </c>
      <c r="AL142" s="142" t="s">
        <v>187</v>
      </c>
      <c r="AM142" s="142" t="s">
        <v>85</v>
      </c>
      <c r="AQ142" s="16" t="s">
        <v>185</v>
      </c>
      <c r="AW142" s="143">
        <f t="shared" si="4"/>
        <v>0</v>
      </c>
      <c r="AX142" s="143">
        <f t="shared" si="5"/>
        <v>0</v>
      </c>
      <c r="AY142" s="143">
        <f t="shared" si="6"/>
        <v>0</v>
      </c>
      <c r="AZ142" s="143">
        <f t="shared" si="7"/>
        <v>0</v>
      </c>
      <c r="BA142" s="143">
        <f t="shared" si="8"/>
        <v>0</v>
      </c>
      <c r="BB142" s="16" t="s">
        <v>83</v>
      </c>
      <c r="BC142" s="143">
        <f t="shared" si="9"/>
        <v>0</v>
      </c>
      <c r="BD142" s="16" t="s">
        <v>268</v>
      </c>
      <c r="BE142" s="142" t="s">
        <v>3455</v>
      </c>
    </row>
    <row r="143" spans="2:57" s="12" customFormat="1">
      <c r="B143" s="144"/>
      <c r="D143" s="145" t="s">
        <v>193</v>
      </c>
      <c r="E143" s="146" t="s">
        <v>1</v>
      </c>
      <c r="F143" s="147" t="s">
        <v>3456</v>
      </c>
      <c r="H143" s="148">
        <v>28</v>
      </c>
      <c r="L143" s="144"/>
      <c r="M143" s="149"/>
      <c r="T143" s="150"/>
      <c r="AL143" s="146" t="s">
        <v>193</v>
      </c>
      <c r="AM143" s="146" t="s">
        <v>85</v>
      </c>
      <c r="AN143" s="12" t="s">
        <v>85</v>
      </c>
      <c r="AO143" s="12" t="s">
        <v>31</v>
      </c>
      <c r="AP143" s="12" t="s">
        <v>83</v>
      </c>
      <c r="AQ143" s="146" t="s">
        <v>185</v>
      </c>
    </row>
    <row r="144" spans="2:57" s="1" customFormat="1" ht="24.2" customHeight="1">
      <c r="B144" s="131"/>
      <c r="C144" s="132" t="s">
        <v>251</v>
      </c>
      <c r="D144" s="132" t="s">
        <v>187</v>
      </c>
      <c r="E144" s="133" t="s">
        <v>3457</v>
      </c>
      <c r="F144" s="134" t="s">
        <v>3458</v>
      </c>
      <c r="G144" s="135" t="s">
        <v>276</v>
      </c>
      <c r="H144" s="136">
        <v>100</v>
      </c>
      <c r="I144" s="137"/>
      <c r="J144" s="137">
        <f t="shared" ref="J144:J164" si="10">ROUND(I144*H144,2)</f>
        <v>0</v>
      </c>
      <c r="K144" s="134" t="s">
        <v>1</v>
      </c>
      <c r="L144" s="184" t="s">
        <v>4031</v>
      </c>
      <c r="M144" s="138" t="s">
        <v>1</v>
      </c>
      <c r="N144" s="139" t="s">
        <v>40</v>
      </c>
      <c r="O144" s="140">
        <v>0.48</v>
      </c>
      <c r="P144" s="140">
        <f t="shared" ref="P144:P164" si="11">O144*H144</f>
        <v>48</v>
      </c>
      <c r="Q144" s="140">
        <v>6.7999999999999996E-3</v>
      </c>
      <c r="R144" s="140">
        <f t="shared" ref="R144:R164" si="12">Q144*H144</f>
        <v>0.67999999999999994</v>
      </c>
      <c r="S144" s="140">
        <v>0</v>
      </c>
      <c r="T144" s="141">
        <f t="shared" ref="T144:T164" si="13">S144*H144</f>
        <v>0</v>
      </c>
      <c r="V144" s="215" t="s">
        <v>4035</v>
      </c>
      <c r="AJ144" s="142" t="s">
        <v>268</v>
      </c>
      <c r="AL144" s="142" t="s">
        <v>187</v>
      </c>
      <c r="AM144" s="142" t="s">
        <v>85</v>
      </c>
      <c r="AQ144" s="16" t="s">
        <v>185</v>
      </c>
      <c r="AW144" s="143">
        <f t="shared" ref="AW144:AW164" si="14">IF(N144="základní",J144,0)</f>
        <v>0</v>
      </c>
      <c r="AX144" s="143">
        <f t="shared" ref="AX144:AX164" si="15">IF(N144="snížená",J144,0)</f>
        <v>0</v>
      </c>
      <c r="AY144" s="143">
        <f t="shared" ref="AY144:AY164" si="16">IF(N144="zákl. přenesená",J144,0)</f>
        <v>0</v>
      </c>
      <c r="AZ144" s="143">
        <f t="shared" ref="AZ144:AZ164" si="17">IF(N144="sníž. přenesená",J144,0)</f>
        <v>0</v>
      </c>
      <c r="BA144" s="143">
        <f t="shared" ref="BA144:BA164" si="18">IF(N144="nulová",J144,0)</f>
        <v>0</v>
      </c>
      <c r="BB144" s="16" t="s">
        <v>83</v>
      </c>
      <c r="BC144" s="143">
        <f t="shared" ref="BC144:BC164" si="19">ROUND(I144*H144,2)</f>
        <v>0</v>
      </c>
      <c r="BD144" s="16" t="s">
        <v>268</v>
      </c>
      <c r="BE144" s="142" t="s">
        <v>3459</v>
      </c>
    </row>
    <row r="145" spans="2:57" s="1" customFormat="1" ht="21.75" customHeight="1">
      <c r="B145" s="131"/>
      <c r="C145" s="132" t="s">
        <v>256</v>
      </c>
      <c r="D145" s="132" t="s">
        <v>187</v>
      </c>
      <c r="E145" s="133" t="s">
        <v>3460</v>
      </c>
      <c r="F145" s="134" t="s">
        <v>3461</v>
      </c>
      <c r="G145" s="135" t="s">
        <v>245</v>
      </c>
      <c r="H145" s="136">
        <v>2</v>
      </c>
      <c r="I145" s="137"/>
      <c r="J145" s="137">
        <f t="shared" si="10"/>
        <v>0</v>
      </c>
      <c r="K145" s="134" t="s">
        <v>1</v>
      </c>
      <c r="L145" s="184" t="s">
        <v>4031</v>
      </c>
      <c r="M145" s="138" t="s">
        <v>1</v>
      </c>
      <c r="N145" s="139" t="s">
        <v>40</v>
      </c>
      <c r="O145" s="140">
        <v>0.57999999999999996</v>
      </c>
      <c r="P145" s="140">
        <f t="shared" si="11"/>
        <v>1.1599999999999999</v>
      </c>
      <c r="Q145" s="140">
        <v>1.01E-3</v>
      </c>
      <c r="R145" s="140">
        <f t="shared" si="12"/>
        <v>2.0200000000000001E-3</v>
      </c>
      <c r="S145" s="140">
        <v>0</v>
      </c>
      <c r="T145" s="141">
        <f t="shared" si="13"/>
        <v>0</v>
      </c>
      <c r="V145" s="215" t="s">
        <v>4035</v>
      </c>
      <c r="AJ145" s="142" t="s">
        <v>268</v>
      </c>
      <c r="AL145" s="142" t="s">
        <v>187</v>
      </c>
      <c r="AM145" s="142" t="s">
        <v>85</v>
      </c>
      <c r="AQ145" s="16" t="s">
        <v>185</v>
      </c>
      <c r="AW145" s="143">
        <f t="shared" si="14"/>
        <v>0</v>
      </c>
      <c r="AX145" s="143">
        <f t="shared" si="15"/>
        <v>0</v>
      </c>
      <c r="AY145" s="143">
        <f t="shared" si="16"/>
        <v>0</v>
      </c>
      <c r="AZ145" s="143">
        <f t="shared" si="17"/>
        <v>0</v>
      </c>
      <c r="BA145" s="143">
        <f t="shared" si="18"/>
        <v>0</v>
      </c>
      <c r="BB145" s="16" t="s">
        <v>83</v>
      </c>
      <c r="BC145" s="143">
        <f t="shared" si="19"/>
        <v>0</v>
      </c>
      <c r="BD145" s="16" t="s">
        <v>268</v>
      </c>
      <c r="BE145" s="142" t="s">
        <v>3462</v>
      </c>
    </row>
    <row r="146" spans="2:57" s="1" customFormat="1" ht="16.5" customHeight="1">
      <c r="B146" s="131"/>
      <c r="C146" s="132" t="s">
        <v>8</v>
      </c>
      <c r="D146" s="132" t="s">
        <v>187</v>
      </c>
      <c r="E146" s="133" t="s">
        <v>3463</v>
      </c>
      <c r="F146" s="134" t="s">
        <v>3464</v>
      </c>
      <c r="G146" s="135" t="s">
        <v>276</v>
      </c>
      <c r="H146" s="136">
        <v>1</v>
      </c>
      <c r="I146" s="137"/>
      <c r="J146" s="137">
        <f t="shared" si="10"/>
        <v>0</v>
      </c>
      <c r="K146" s="134" t="s">
        <v>1</v>
      </c>
      <c r="L146" s="184" t="s">
        <v>4031</v>
      </c>
      <c r="M146" s="138" t="s">
        <v>1</v>
      </c>
      <c r="N146" s="139" t="s">
        <v>40</v>
      </c>
      <c r="O146" s="140">
        <v>0.28999999999999998</v>
      </c>
      <c r="P146" s="140">
        <f t="shared" si="11"/>
        <v>0.28999999999999998</v>
      </c>
      <c r="Q146" s="140">
        <v>3.7799999999999999E-3</v>
      </c>
      <c r="R146" s="140">
        <f t="shared" si="12"/>
        <v>3.7799999999999999E-3</v>
      </c>
      <c r="S146" s="140">
        <v>0</v>
      </c>
      <c r="T146" s="141">
        <f t="shared" si="13"/>
        <v>0</v>
      </c>
      <c r="V146" s="215" t="s">
        <v>4035</v>
      </c>
      <c r="AJ146" s="142" t="s">
        <v>268</v>
      </c>
      <c r="AL146" s="142" t="s">
        <v>187</v>
      </c>
      <c r="AM146" s="142" t="s">
        <v>85</v>
      </c>
      <c r="AQ146" s="16" t="s">
        <v>185</v>
      </c>
      <c r="AW146" s="143">
        <f t="shared" si="14"/>
        <v>0</v>
      </c>
      <c r="AX146" s="143">
        <f t="shared" si="15"/>
        <v>0</v>
      </c>
      <c r="AY146" s="143">
        <f t="shared" si="16"/>
        <v>0</v>
      </c>
      <c r="AZ146" s="143">
        <f t="shared" si="17"/>
        <v>0</v>
      </c>
      <c r="BA146" s="143">
        <f t="shared" si="18"/>
        <v>0</v>
      </c>
      <c r="BB146" s="16" t="s">
        <v>83</v>
      </c>
      <c r="BC146" s="143">
        <f t="shared" si="19"/>
        <v>0</v>
      </c>
      <c r="BD146" s="16" t="s">
        <v>268</v>
      </c>
      <c r="BE146" s="142" t="s">
        <v>3465</v>
      </c>
    </row>
    <row r="147" spans="2:57" s="1" customFormat="1" ht="16.5" customHeight="1">
      <c r="B147" s="131"/>
      <c r="C147" s="132" t="s">
        <v>268</v>
      </c>
      <c r="D147" s="132" t="s">
        <v>187</v>
      </c>
      <c r="E147" s="133" t="s">
        <v>3466</v>
      </c>
      <c r="F147" s="134" t="s">
        <v>3467</v>
      </c>
      <c r="G147" s="135" t="s">
        <v>276</v>
      </c>
      <c r="H147" s="136">
        <v>1</v>
      </c>
      <c r="I147" s="137"/>
      <c r="J147" s="137">
        <f t="shared" si="10"/>
        <v>0</v>
      </c>
      <c r="K147" s="134" t="s">
        <v>1</v>
      </c>
      <c r="L147" s="184" t="s">
        <v>4031</v>
      </c>
      <c r="M147" s="138" t="s">
        <v>1</v>
      </c>
      <c r="N147" s="139" t="s">
        <v>40</v>
      </c>
      <c r="O147" s="140">
        <v>0.36199999999999999</v>
      </c>
      <c r="P147" s="140">
        <f t="shared" si="11"/>
        <v>0.36199999999999999</v>
      </c>
      <c r="Q147" s="140">
        <v>4.6800000000000001E-3</v>
      </c>
      <c r="R147" s="140">
        <f t="shared" si="12"/>
        <v>4.6800000000000001E-3</v>
      </c>
      <c r="S147" s="140">
        <v>0</v>
      </c>
      <c r="T147" s="141">
        <f t="shared" si="13"/>
        <v>0</v>
      </c>
      <c r="V147" s="215" t="s">
        <v>4035</v>
      </c>
      <c r="AJ147" s="142" t="s">
        <v>268</v>
      </c>
      <c r="AL147" s="142" t="s">
        <v>187</v>
      </c>
      <c r="AM147" s="142" t="s">
        <v>85</v>
      </c>
      <c r="AQ147" s="16" t="s">
        <v>185</v>
      </c>
      <c r="AW147" s="143">
        <f t="shared" si="14"/>
        <v>0</v>
      </c>
      <c r="AX147" s="143">
        <f t="shared" si="15"/>
        <v>0</v>
      </c>
      <c r="AY147" s="143">
        <f t="shared" si="16"/>
        <v>0</v>
      </c>
      <c r="AZ147" s="143">
        <f t="shared" si="17"/>
        <v>0</v>
      </c>
      <c r="BA147" s="143">
        <f t="shared" si="18"/>
        <v>0</v>
      </c>
      <c r="BB147" s="16" t="s">
        <v>83</v>
      </c>
      <c r="BC147" s="143">
        <f t="shared" si="19"/>
        <v>0</v>
      </c>
      <c r="BD147" s="16" t="s">
        <v>268</v>
      </c>
      <c r="BE147" s="142" t="s">
        <v>3468</v>
      </c>
    </row>
    <row r="148" spans="2:57" s="1" customFormat="1" ht="16.5" customHeight="1">
      <c r="B148" s="131"/>
      <c r="C148" s="132" t="s">
        <v>273</v>
      </c>
      <c r="D148" s="132" t="s">
        <v>187</v>
      </c>
      <c r="E148" s="133" t="s">
        <v>3469</v>
      </c>
      <c r="F148" s="134" t="s">
        <v>3470</v>
      </c>
      <c r="G148" s="135" t="s">
        <v>276</v>
      </c>
      <c r="H148" s="136">
        <v>1</v>
      </c>
      <c r="I148" s="137"/>
      <c r="J148" s="137">
        <f t="shared" si="10"/>
        <v>0</v>
      </c>
      <c r="K148" s="134" t="s">
        <v>1</v>
      </c>
      <c r="L148" s="184" t="s">
        <v>4031</v>
      </c>
      <c r="M148" s="138" t="s">
        <v>1</v>
      </c>
      <c r="N148" s="139" t="s">
        <v>40</v>
      </c>
      <c r="O148" s="140">
        <v>0.40300000000000002</v>
      </c>
      <c r="P148" s="140">
        <f t="shared" si="11"/>
        <v>0.40300000000000002</v>
      </c>
      <c r="Q148" s="140">
        <v>6.5300000000000002E-3</v>
      </c>
      <c r="R148" s="140">
        <f t="shared" si="12"/>
        <v>6.5300000000000002E-3</v>
      </c>
      <c r="S148" s="140">
        <v>0</v>
      </c>
      <c r="T148" s="141">
        <f t="shared" si="13"/>
        <v>0</v>
      </c>
      <c r="V148" s="215" t="s">
        <v>4035</v>
      </c>
      <c r="AJ148" s="142" t="s">
        <v>268</v>
      </c>
      <c r="AL148" s="142" t="s">
        <v>187</v>
      </c>
      <c r="AM148" s="142" t="s">
        <v>85</v>
      </c>
      <c r="AQ148" s="16" t="s">
        <v>185</v>
      </c>
      <c r="AW148" s="143">
        <f t="shared" si="14"/>
        <v>0</v>
      </c>
      <c r="AX148" s="143">
        <f t="shared" si="15"/>
        <v>0</v>
      </c>
      <c r="AY148" s="143">
        <f t="shared" si="16"/>
        <v>0</v>
      </c>
      <c r="AZ148" s="143">
        <f t="shared" si="17"/>
        <v>0</v>
      </c>
      <c r="BA148" s="143">
        <f t="shared" si="18"/>
        <v>0</v>
      </c>
      <c r="BB148" s="16" t="s">
        <v>83</v>
      </c>
      <c r="BC148" s="143">
        <f t="shared" si="19"/>
        <v>0</v>
      </c>
      <c r="BD148" s="16" t="s">
        <v>268</v>
      </c>
      <c r="BE148" s="142" t="s">
        <v>3471</v>
      </c>
    </row>
    <row r="149" spans="2:57" s="1" customFormat="1" ht="24.2" customHeight="1">
      <c r="B149" s="131"/>
      <c r="C149" s="132" t="s">
        <v>279</v>
      </c>
      <c r="D149" s="132" t="s">
        <v>187</v>
      </c>
      <c r="E149" s="133" t="s">
        <v>3472</v>
      </c>
      <c r="F149" s="134" t="s">
        <v>3473</v>
      </c>
      <c r="G149" s="135" t="s">
        <v>405</v>
      </c>
      <c r="H149" s="136">
        <v>2</v>
      </c>
      <c r="I149" s="137"/>
      <c r="J149" s="137">
        <f t="shared" si="10"/>
        <v>0</v>
      </c>
      <c r="K149" s="134" t="s">
        <v>1</v>
      </c>
      <c r="L149" s="184" t="s">
        <v>4031</v>
      </c>
      <c r="M149" s="138" t="s">
        <v>1</v>
      </c>
      <c r="N149" s="139" t="s">
        <v>40</v>
      </c>
      <c r="O149" s="140">
        <v>1.415</v>
      </c>
      <c r="P149" s="140">
        <f t="shared" si="11"/>
        <v>2.83</v>
      </c>
      <c r="Q149" s="140">
        <v>3.2499999999999999E-3</v>
      </c>
      <c r="R149" s="140">
        <f t="shared" si="12"/>
        <v>6.4999999999999997E-3</v>
      </c>
      <c r="S149" s="140">
        <v>0</v>
      </c>
      <c r="T149" s="141">
        <f t="shared" si="13"/>
        <v>0</v>
      </c>
      <c r="V149" s="215" t="s">
        <v>4035</v>
      </c>
      <c r="AJ149" s="142" t="s">
        <v>268</v>
      </c>
      <c r="AL149" s="142" t="s">
        <v>187</v>
      </c>
      <c r="AM149" s="142" t="s">
        <v>85</v>
      </c>
      <c r="AQ149" s="16" t="s">
        <v>185</v>
      </c>
      <c r="AW149" s="143">
        <f t="shared" si="14"/>
        <v>0</v>
      </c>
      <c r="AX149" s="143">
        <f t="shared" si="15"/>
        <v>0</v>
      </c>
      <c r="AY149" s="143">
        <f t="shared" si="16"/>
        <v>0</v>
      </c>
      <c r="AZ149" s="143">
        <f t="shared" si="17"/>
        <v>0</v>
      </c>
      <c r="BA149" s="143">
        <f t="shared" si="18"/>
        <v>0</v>
      </c>
      <c r="BB149" s="16" t="s">
        <v>83</v>
      </c>
      <c r="BC149" s="143">
        <f t="shared" si="19"/>
        <v>0</v>
      </c>
      <c r="BD149" s="16" t="s">
        <v>268</v>
      </c>
      <c r="BE149" s="142" t="s">
        <v>3474</v>
      </c>
    </row>
    <row r="150" spans="2:57" s="1" customFormat="1" ht="24.2" customHeight="1">
      <c r="B150" s="131"/>
      <c r="C150" s="132" t="s">
        <v>285</v>
      </c>
      <c r="D150" s="132" t="s">
        <v>187</v>
      </c>
      <c r="E150" s="133" t="s">
        <v>3475</v>
      </c>
      <c r="F150" s="134" t="s">
        <v>3476</v>
      </c>
      <c r="G150" s="135" t="s">
        <v>405</v>
      </c>
      <c r="H150" s="136">
        <v>1</v>
      </c>
      <c r="I150" s="137"/>
      <c r="J150" s="137">
        <f t="shared" si="10"/>
        <v>0</v>
      </c>
      <c r="K150" s="134" t="s">
        <v>1</v>
      </c>
      <c r="L150" s="184" t="s">
        <v>4031</v>
      </c>
      <c r="M150" s="138" t="s">
        <v>1</v>
      </c>
      <c r="N150" s="139" t="s">
        <v>40</v>
      </c>
      <c r="O150" s="140">
        <v>1.59</v>
      </c>
      <c r="P150" s="140">
        <f t="shared" si="11"/>
        <v>1.59</v>
      </c>
      <c r="Q150" s="140">
        <v>4.28E-3</v>
      </c>
      <c r="R150" s="140">
        <f t="shared" si="12"/>
        <v>4.28E-3</v>
      </c>
      <c r="S150" s="140">
        <v>0</v>
      </c>
      <c r="T150" s="141">
        <f t="shared" si="13"/>
        <v>0</v>
      </c>
      <c r="V150" s="215" t="s">
        <v>4035</v>
      </c>
      <c r="AJ150" s="142" t="s">
        <v>268</v>
      </c>
      <c r="AL150" s="142" t="s">
        <v>187</v>
      </c>
      <c r="AM150" s="142" t="s">
        <v>85</v>
      </c>
      <c r="AQ150" s="16" t="s">
        <v>185</v>
      </c>
      <c r="AW150" s="143">
        <f t="shared" si="14"/>
        <v>0</v>
      </c>
      <c r="AX150" s="143">
        <f t="shared" si="15"/>
        <v>0</v>
      </c>
      <c r="AY150" s="143">
        <f t="shared" si="16"/>
        <v>0</v>
      </c>
      <c r="AZ150" s="143">
        <f t="shared" si="17"/>
        <v>0</v>
      </c>
      <c r="BA150" s="143">
        <f t="shared" si="18"/>
        <v>0</v>
      </c>
      <c r="BB150" s="16" t="s">
        <v>83</v>
      </c>
      <c r="BC150" s="143">
        <f t="shared" si="19"/>
        <v>0</v>
      </c>
      <c r="BD150" s="16" t="s">
        <v>268</v>
      </c>
      <c r="BE150" s="142" t="s">
        <v>3477</v>
      </c>
    </row>
    <row r="151" spans="2:57" s="1" customFormat="1" ht="16.5" customHeight="1">
      <c r="B151" s="131"/>
      <c r="C151" s="132" t="s">
        <v>290</v>
      </c>
      <c r="D151" s="132" t="s">
        <v>187</v>
      </c>
      <c r="E151" s="133" t="s">
        <v>3478</v>
      </c>
      <c r="F151" s="134" t="s">
        <v>3479</v>
      </c>
      <c r="G151" s="135" t="s">
        <v>245</v>
      </c>
      <c r="H151" s="136">
        <v>4</v>
      </c>
      <c r="I151" s="137"/>
      <c r="J151" s="137">
        <f t="shared" si="10"/>
        <v>0</v>
      </c>
      <c r="K151" s="134" t="s">
        <v>1</v>
      </c>
      <c r="L151" s="184" t="s">
        <v>4031</v>
      </c>
      <c r="M151" s="138" t="s">
        <v>1</v>
      </c>
      <c r="N151" s="139" t="s">
        <v>40</v>
      </c>
      <c r="O151" s="140">
        <v>6.4000000000000001E-2</v>
      </c>
      <c r="P151" s="140">
        <f t="shared" si="11"/>
        <v>0.25600000000000001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V151" s="215" t="s">
        <v>4035</v>
      </c>
      <c r="AJ151" s="142" t="s">
        <v>268</v>
      </c>
      <c r="AL151" s="142" t="s">
        <v>187</v>
      </c>
      <c r="AM151" s="142" t="s">
        <v>85</v>
      </c>
      <c r="AQ151" s="16" t="s">
        <v>185</v>
      </c>
      <c r="AW151" s="143">
        <f t="shared" si="14"/>
        <v>0</v>
      </c>
      <c r="AX151" s="143">
        <f t="shared" si="15"/>
        <v>0</v>
      </c>
      <c r="AY151" s="143">
        <f t="shared" si="16"/>
        <v>0</v>
      </c>
      <c r="AZ151" s="143">
        <f t="shared" si="17"/>
        <v>0</v>
      </c>
      <c r="BA151" s="143">
        <f t="shared" si="18"/>
        <v>0</v>
      </c>
      <c r="BB151" s="16" t="s">
        <v>83</v>
      </c>
      <c r="BC151" s="143">
        <f t="shared" si="19"/>
        <v>0</v>
      </c>
      <c r="BD151" s="16" t="s">
        <v>268</v>
      </c>
      <c r="BE151" s="142" t="s">
        <v>3480</v>
      </c>
    </row>
    <row r="152" spans="2:57" s="1" customFormat="1" ht="16.5" customHeight="1">
      <c r="B152" s="131"/>
      <c r="C152" s="132" t="s">
        <v>7</v>
      </c>
      <c r="D152" s="132" t="s">
        <v>187</v>
      </c>
      <c r="E152" s="133" t="s">
        <v>3481</v>
      </c>
      <c r="F152" s="134" t="s">
        <v>3482</v>
      </c>
      <c r="G152" s="135" t="s">
        <v>276</v>
      </c>
      <c r="H152" s="136">
        <v>149</v>
      </c>
      <c r="I152" s="137"/>
      <c r="J152" s="137">
        <f t="shared" si="10"/>
        <v>0</v>
      </c>
      <c r="K152" s="134" t="s">
        <v>1</v>
      </c>
      <c r="L152" s="184" t="s">
        <v>4031</v>
      </c>
      <c r="M152" s="138" t="s">
        <v>1</v>
      </c>
      <c r="N152" s="139" t="s">
        <v>40</v>
      </c>
      <c r="O152" s="140">
        <v>6.2E-2</v>
      </c>
      <c r="P152" s="140">
        <f t="shared" si="11"/>
        <v>9.2379999999999995</v>
      </c>
      <c r="Q152" s="140">
        <v>0</v>
      </c>
      <c r="R152" s="140">
        <f t="shared" si="12"/>
        <v>0</v>
      </c>
      <c r="S152" s="140">
        <v>0</v>
      </c>
      <c r="T152" s="141">
        <f t="shared" si="13"/>
        <v>0</v>
      </c>
      <c r="V152" s="215" t="s">
        <v>4035</v>
      </c>
      <c r="AJ152" s="142" t="s">
        <v>268</v>
      </c>
      <c r="AL152" s="142" t="s">
        <v>187</v>
      </c>
      <c r="AM152" s="142" t="s">
        <v>85</v>
      </c>
      <c r="AQ152" s="16" t="s">
        <v>185</v>
      </c>
      <c r="AW152" s="143">
        <f t="shared" si="14"/>
        <v>0</v>
      </c>
      <c r="AX152" s="143">
        <f t="shared" si="15"/>
        <v>0</v>
      </c>
      <c r="AY152" s="143">
        <f t="shared" si="16"/>
        <v>0</v>
      </c>
      <c r="AZ152" s="143">
        <f t="shared" si="17"/>
        <v>0</v>
      </c>
      <c r="BA152" s="143">
        <f t="shared" si="18"/>
        <v>0</v>
      </c>
      <c r="BB152" s="16" t="s">
        <v>83</v>
      </c>
      <c r="BC152" s="143">
        <f t="shared" si="19"/>
        <v>0</v>
      </c>
      <c r="BD152" s="16" t="s">
        <v>268</v>
      </c>
      <c r="BE152" s="142" t="s">
        <v>3483</v>
      </c>
    </row>
    <row r="153" spans="2:57" s="1" customFormat="1" ht="16.5" customHeight="1">
      <c r="B153" s="131"/>
      <c r="C153" s="132" t="s">
        <v>297</v>
      </c>
      <c r="D153" s="132" t="s">
        <v>187</v>
      </c>
      <c r="E153" s="133" t="s">
        <v>3484</v>
      </c>
      <c r="F153" s="134" t="s">
        <v>3485</v>
      </c>
      <c r="G153" s="135" t="s">
        <v>245</v>
      </c>
      <c r="H153" s="136">
        <v>1</v>
      </c>
      <c r="I153" s="137"/>
      <c r="J153" s="137">
        <f t="shared" si="10"/>
        <v>0</v>
      </c>
      <c r="K153" s="134" t="s">
        <v>1</v>
      </c>
      <c r="L153" s="184" t="s">
        <v>4031</v>
      </c>
      <c r="M153" s="138" t="s">
        <v>1</v>
      </c>
      <c r="N153" s="139" t="s">
        <v>40</v>
      </c>
      <c r="O153" s="140">
        <v>0.48199999999999998</v>
      </c>
      <c r="P153" s="140">
        <f t="shared" si="11"/>
        <v>0.48199999999999998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V153" s="215" t="s">
        <v>4035</v>
      </c>
      <c r="AJ153" s="142" t="s">
        <v>268</v>
      </c>
      <c r="AL153" s="142" t="s">
        <v>187</v>
      </c>
      <c r="AM153" s="142" t="s">
        <v>85</v>
      </c>
      <c r="AQ153" s="16" t="s">
        <v>185</v>
      </c>
      <c r="AW153" s="143">
        <f t="shared" si="14"/>
        <v>0</v>
      </c>
      <c r="AX153" s="143">
        <f t="shared" si="15"/>
        <v>0</v>
      </c>
      <c r="AY153" s="143">
        <f t="shared" si="16"/>
        <v>0</v>
      </c>
      <c r="AZ153" s="143">
        <f t="shared" si="17"/>
        <v>0</v>
      </c>
      <c r="BA153" s="143">
        <f t="shared" si="18"/>
        <v>0</v>
      </c>
      <c r="BB153" s="16" t="s">
        <v>83</v>
      </c>
      <c r="BC153" s="143">
        <f t="shared" si="19"/>
        <v>0</v>
      </c>
      <c r="BD153" s="16" t="s">
        <v>268</v>
      </c>
      <c r="BE153" s="142" t="s">
        <v>3486</v>
      </c>
    </row>
    <row r="154" spans="2:57" s="1" customFormat="1" ht="16.5" customHeight="1">
      <c r="B154" s="131"/>
      <c r="C154" s="132" t="s">
        <v>302</v>
      </c>
      <c r="D154" s="132" t="s">
        <v>187</v>
      </c>
      <c r="E154" s="133" t="s">
        <v>3487</v>
      </c>
      <c r="F154" s="134" t="s">
        <v>3488</v>
      </c>
      <c r="G154" s="135" t="s">
        <v>405</v>
      </c>
      <c r="H154" s="136">
        <v>1</v>
      </c>
      <c r="I154" s="137"/>
      <c r="J154" s="137">
        <f t="shared" si="10"/>
        <v>0</v>
      </c>
      <c r="K154" s="134" t="s">
        <v>1</v>
      </c>
      <c r="L154" s="184" t="s">
        <v>4031</v>
      </c>
      <c r="M154" s="138" t="s">
        <v>1</v>
      </c>
      <c r="N154" s="139" t="s">
        <v>40</v>
      </c>
      <c r="O154" s="140">
        <v>1.272</v>
      </c>
      <c r="P154" s="140">
        <f t="shared" si="11"/>
        <v>1.272</v>
      </c>
      <c r="Q154" s="140">
        <v>7.7799999999999996E-3</v>
      </c>
      <c r="R154" s="140">
        <f t="shared" si="12"/>
        <v>7.7799999999999996E-3</v>
      </c>
      <c r="S154" s="140">
        <v>0</v>
      </c>
      <c r="T154" s="141">
        <f t="shared" si="13"/>
        <v>0</v>
      </c>
      <c r="V154" s="215" t="s">
        <v>4035</v>
      </c>
      <c r="AJ154" s="142" t="s">
        <v>268</v>
      </c>
      <c r="AL154" s="142" t="s">
        <v>187</v>
      </c>
      <c r="AM154" s="142" t="s">
        <v>85</v>
      </c>
      <c r="AQ154" s="16" t="s">
        <v>185</v>
      </c>
      <c r="AW154" s="143">
        <f t="shared" si="14"/>
        <v>0</v>
      </c>
      <c r="AX154" s="143">
        <f t="shared" si="15"/>
        <v>0</v>
      </c>
      <c r="AY154" s="143">
        <f t="shared" si="16"/>
        <v>0</v>
      </c>
      <c r="AZ154" s="143">
        <f t="shared" si="17"/>
        <v>0</v>
      </c>
      <c r="BA154" s="143">
        <f t="shared" si="18"/>
        <v>0</v>
      </c>
      <c r="BB154" s="16" t="s">
        <v>83</v>
      </c>
      <c r="BC154" s="143">
        <f t="shared" si="19"/>
        <v>0</v>
      </c>
      <c r="BD154" s="16" t="s">
        <v>268</v>
      </c>
      <c r="BE154" s="142" t="s">
        <v>3489</v>
      </c>
    </row>
    <row r="155" spans="2:57" s="1" customFormat="1" ht="24.2" customHeight="1">
      <c r="B155" s="131"/>
      <c r="C155" s="132" t="s">
        <v>307</v>
      </c>
      <c r="D155" s="132" t="s">
        <v>187</v>
      </c>
      <c r="E155" s="133" t="s">
        <v>3490</v>
      </c>
      <c r="F155" s="134" t="s">
        <v>3491</v>
      </c>
      <c r="G155" s="135" t="s">
        <v>245</v>
      </c>
      <c r="H155" s="136">
        <v>1</v>
      </c>
      <c r="I155" s="137"/>
      <c r="J155" s="137">
        <f t="shared" si="10"/>
        <v>0</v>
      </c>
      <c r="K155" s="134" t="s">
        <v>1</v>
      </c>
      <c r="L155" s="184" t="s">
        <v>4031</v>
      </c>
      <c r="M155" s="138" t="s">
        <v>1</v>
      </c>
      <c r="N155" s="139" t="s">
        <v>40</v>
      </c>
      <c r="O155" s="140">
        <v>1.272</v>
      </c>
      <c r="P155" s="140">
        <f t="shared" si="11"/>
        <v>1.272</v>
      </c>
      <c r="Q155" s="140">
        <v>4.6800000000000001E-3</v>
      </c>
      <c r="R155" s="140">
        <f t="shared" si="12"/>
        <v>4.6800000000000001E-3</v>
      </c>
      <c r="S155" s="140">
        <v>0</v>
      </c>
      <c r="T155" s="141">
        <f t="shared" si="13"/>
        <v>0</v>
      </c>
      <c r="V155" s="215" t="s">
        <v>4035</v>
      </c>
      <c r="AJ155" s="142" t="s">
        <v>268</v>
      </c>
      <c r="AL155" s="142" t="s">
        <v>187</v>
      </c>
      <c r="AM155" s="142" t="s">
        <v>85</v>
      </c>
      <c r="AQ155" s="16" t="s">
        <v>185</v>
      </c>
      <c r="AW155" s="143">
        <f t="shared" si="14"/>
        <v>0</v>
      </c>
      <c r="AX155" s="143">
        <f t="shared" si="15"/>
        <v>0</v>
      </c>
      <c r="AY155" s="143">
        <f t="shared" si="16"/>
        <v>0</v>
      </c>
      <c r="AZ155" s="143">
        <f t="shared" si="17"/>
        <v>0</v>
      </c>
      <c r="BA155" s="143">
        <f t="shared" si="18"/>
        <v>0</v>
      </c>
      <c r="BB155" s="16" t="s">
        <v>83</v>
      </c>
      <c r="BC155" s="143">
        <f t="shared" si="19"/>
        <v>0</v>
      </c>
      <c r="BD155" s="16" t="s">
        <v>268</v>
      </c>
      <c r="BE155" s="142" t="s">
        <v>3492</v>
      </c>
    </row>
    <row r="156" spans="2:57" s="1" customFormat="1" ht="21.75" customHeight="1">
      <c r="B156" s="131"/>
      <c r="C156" s="132" t="s">
        <v>327</v>
      </c>
      <c r="D156" s="132" t="s">
        <v>187</v>
      </c>
      <c r="E156" s="133" t="s">
        <v>3493</v>
      </c>
      <c r="F156" s="134" t="s">
        <v>3494</v>
      </c>
      <c r="G156" s="135" t="s">
        <v>245</v>
      </c>
      <c r="H156" s="136">
        <v>1</v>
      </c>
      <c r="I156" s="137"/>
      <c r="J156" s="137">
        <f t="shared" si="10"/>
        <v>0</v>
      </c>
      <c r="K156" s="134" t="s">
        <v>1</v>
      </c>
      <c r="L156" s="184" t="s">
        <v>4031</v>
      </c>
      <c r="M156" s="138" t="s">
        <v>1</v>
      </c>
      <c r="N156" s="139" t="s">
        <v>40</v>
      </c>
      <c r="O156" s="140">
        <v>0.2</v>
      </c>
      <c r="P156" s="140">
        <f t="shared" si="11"/>
        <v>0.2</v>
      </c>
      <c r="Q156" s="140">
        <v>1.8000000000000001E-4</v>
      </c>
      <c r="R156" s="140">
        <f t="shared" si="12"/>
        <v>1.8000000000000001E-4</v>
      </c>
      <c r="S156" s="140">
        <v>0</v>
      </c>
      <c r="T156" s="141">
        <f t="shared" si="13"/>
        <v>0</v>
      </c>
      <c r="V156" s="215" t="s">
        <v>4035</v>
      </c>
      <c r="AJ156" s="142" t="s">
        <v>268</v>
      </c>
      <c r="AL156" s="142" t="s">
        <v>187</v>
      </c>
      <c r="AM156" s="142" t="s">
        <v>85</v>
      </c>
      <c r="AQ156" s="16" t="s">
        <v>185</v>
      </c>
      <c r="AW156" s="143">
        <f t="shared" si="14"/>
        <v>0</v>
      </c>
      <c r="AX156" s="143">
        <f t="shared" si="15"/>
        <v>0</v>
      </c>
      <c r="AY156" s="143">
        <f t="shared" si="16"/>
        <v>0</v>
      </c>
      <c r="AZ156" s="143">
        <f t="shared" si="17"/>
        <v>0</v>
      </c>
      <c r="BA156" s="143">
        <f t="shared" si="18"/>
        <v>0</v>
      </c>
      <c r="BB156" s="16" t="s">
        <v>83</v>
      </c>
      <c r="BC156" s="143">
        <f t="shared" si="19"/>
        <v>0</v>
      </c>
      <c r="BD156" s="16" t="s">
        <v>268</v>
      </c>
      <c r="BE156" s="142" t="s">
        <v>3495</v>
      </c>
    </row>
    <row r="157" spans="2:57" s="1" customFormat="1" ht="24.2" customHeight="1">
      <c r="B157" s="131"/>
      <c r="C157" s="132" t="s">
        <v>332</v>
      </c>
      <c r="D157" s="132" t="s">
        <v>187</v>
      </c>
      <c r="E157" s="133" t="s">
        <v>3496</v>
      </c>
      <c r="F157" s="134" t="s">
        <v>3497</v>
      </c>
      <c r="G157" s="135" t="s">
        <v>405</v>
      </c>
      <c r="H157" s="136">
        <v>1</v>
      </c>
      <c r="I157" s="137"/>
      <c r="J157" s="137">
        <f t="shared" si="10"/>
        <v>0</v>
      </c>
      <c r="K157" s="134" t="s">
        <v>1</v>
      </c>
      <c r="L157" s="184" t="s">
        <v>4031</v>
      </c>
      <c r="M157" s="138" t="s">
        <v>1</v>
      </c>
      <c r="N157" s="139" t="s">
        <v>40</v>
      </c>
      <c r="O157" s="140">
        <v>0.14499999999999999</v>
      </c>
      <c r="P157" s="140">
        <f t="shared" si="11"/>
        <v>0.14499999999999999</v>
      </c>
      <c r="Q157" s="140">
        <v>6.9999999999999994E-5</v>
      </c>
      <c r="R157" s="140">
        <f t="shared" si="12"/>
        <v>6.9999999999999994E-5</v>
      </c>
      <c r="S157" s="140">
        <v>0</v>
      </c>
      <c r="T157" s="141">
        <f t="shared" si="13"/>
        <v>0</v>
      </c>
      <c r="V157" s="215" t="s">
        <v>4035</v>
      </c>
      <c r="AJ157" s="142" t="s">
        <v>268</v>
      </c>
      <c r="AL157" s="142" t="s">
        <v>187</v>
      </c>
      <c r="AM157" s="142" t="s">
        <v>85</v>
      </c>
      <c r="AQ157" s="16" t="s">
        <v>185</v>
      </c>
      <c r="AW157" s="143">
        <f t="shared" si="14"/>
        <v>0</v>
      </c>
      <c r="AX157" s="143">
        <f t="shared" si="15"/>
        <v>0</v>
      </c>
      <c r="AY157" s="143">
        <f t="shared" si="16"/>
        <v>0</v>
      </c>
      <c r="AZ157" s="143">
        <f t="shared" si="17"/>
        <v>0</v>
      </c>
      <c r="BA157" s="143">
        <f t="shared" si="18"/>
        <v>0</v>
      </c>
      <c r="BB157" s="16" t="s">
        <v>83</v>
      </c>
      <c r="BC157" s="143">
        <f t="shared" si="19"/>
        <v>0</v>
      </c>
      <c r="BD157" s="16" t="s">
        <v>268</v>
      </c>
      <c r="BE157" s="142" t="s">
        <v>3498</v>
      </c>
    </row>
    <row r="158" spans="2:57" s="1" customFormat="1" ht="24.2" customHeight="1">
      <c r="B158" s="131"/>
      <c r="C158" s="132" t="s">
        <v>336</v>
      </c>
      <c r="D158" s="132" t="s">
        <v>187</v>
      </c>
      <c r="E158" s="133" t="s">
        <v>3499</v>
      </c>
      <c r="F158" s="134" t="s">
        <v>3500</v>
      </c>
      <c r="G158" s="135" t="s">
        <v>245</v>
      </c>
      <c r="H158" s="136">
        <v>4</v>
      </c>
      <c r="I158" s="137"/>
      <c r="J158" s="137">
        <f t="shared" si="10"/>
        <v>0</v>
      </c>
      <c r="K158" s="134" t="s">
        <v>1</v>
      </c>
      <c r="L158" s="184" t="s">
        <v>4031</v>
      </c>
      <c r="M158" s="138" t="s">
        <v>1</v>
      </c>
      <c r="N158" s="139" t="s">
        <v>40</v>
      </c>
      <c r="O158" s="140">
        <v>0.16600000000000001</v>
      </c>
      <c r="P158" s="140">
        <f t="shared" si="11"/>
        <v>0.66400000000000003</v>
      </c>
      <c r="Q158" s="140">
        <v>2.4000000000000001E-4</v>
      </c>
      <c r="R158" s="140">
        <f t="shared" si="12"/>
        <v>9.6000000000000002E-4</v>
      </c>
      <c r="S158" s="140">
        <v>0</v>
      </c>
      <c r="T158" s="141">
        <f t="shared" si="13"/>
        <v>0</v>
      </c>
      <c r="V158" s="215" t="s">
        <v>4035</v>
      </c>
      <c r="AJ158" s="142" t="s">
        <v>268</v>
      </c>
      <c r="AL158" s="142" t="s">
        <v>187</v>
      </c>
      <c r="AM158" s="142" t="s">
        <v>85</v>
      </c>
      <c r="AQ158" s="16" t="s">
        <v>185</v>
      </c>
      <c r="AW158" s="143">
        <f t="shared" si="14"/>
        <v>0</v>
      </c>
      <c r="AX158" s="143">
        <f t="shared" si="15"/>
        <v>0</v>
      </c>
      <c r="AY158" s="143">
        <f t="shared" si="16"/>
        <v>0</v>
      </c>
      <c r="AZ158" s="143">
        <f t="shared" si="17"/>
        <v>0</v>
      </c>
      <c r="BA158" s="143">
        <f t="shared" si="18"/>
        <v>0</v>
      </c>
      <c r="BB158" s="16" t="s">
        <v>83</v>
      </c>
      <c r="BC158" s="143">
        <f t="shared" si="19"/>
        <v>0</v>
      </c>
      <c r="BD158" s="16" t="s">
        <v>268</v>
      </c>
      <c r="BE158" s="142" t="s">
        <v>3501</v>
      </c>
    </row>
    <row r="159" spans="2:57" s="1" customFormat="1" ht="24.2" customHeight="1">
      <c r="B159" s="131"/>
      <c r="C159" s="132" t="s">
        <v>340</v>
      </c>
      <c r="D159" s="132" t="s">
        <v>187</v>
      </c>
      <c r="E159" s="133" t="s">
        <v>3502</v>
      </c>
      <c r="F159" s="134" t="s">
        <v>3503</v>
      </c>
      <c r="G159" s="135" t="s">
        <v>245</v>
      </c>
      <c r="H159" s="136">
        <v>1</v>
      </c>
      <c r="I159" s="137"/>
      <c r="J159" s="137">
        <f t="shared" si="10"/>
        <v>0</v>
      </c>
      <c r="K159" s="134" t="s">
        <v>1</v>
      </c>
      <c r="L159" s="184" t="s">
        <v>4031</v>
      </c>
      <c r="M159" s="138" t="s">
        <v>1</v>
      </c>
      <c r="N159" s="139" t="s">
        <v>40</v>
      </c>
      <c r="O159" s="140">
        <v>0.42399999999999999</v>
      </c>
      <c r="P159" s="140">
        <f t="shared" si="11"/>
        <v>0.42399999999999999</v>
      </c>
      <c r="Q159" s="140">
        <v>2.0799999999999998E-3</v>
      </c>
      <c r="R159" s="140">
        <f t="shared" si="12"/>
        <v>2.0799999999999998E-3</v>
      </c>
      <c r="S159" s="140">
        <v>0</v>
      </c>
      <c r="T159" s="141">
        <f t="shared" si="13"/>
        <v>0</v>
      </c>
      <c r="V159" s="215" t="s">
        <v>4035</v>
      </c>
      <c r="AJ159" s="142" t="s">
        <v>268</v>
      </c>
      <c r="AL159" s="142" t="s">
        <v>187</v>
      </c>
      <c r="AM159" s="142" t="s">
        <v>85</v>
      </c>
      <c r="AQ159" s="16" t="s">
        <v>185</v>
      </c>
      <c r="AW159" s="143">
        <f t="shared" si="14"/>
        <v>0</v>
      </c>
      <c r="AX159" s="143">
        <f t="shared" si="15"/>
        <v>0</v>
      </c>
      <c r="AY159" s="143">
        <f t="shared" si="16"/>
        <v>0</v>
      </c>
      <c r="AZ159" s="143">
        <f t="shared" si="17"/>
        <v>0</v>
      </c>
      <c r="BA159" s="143">
        <f t="shared" si="18"/>
        <v>0</v>
      </c>
      <c r="BB159" s="16" t="s">
        <v>83</v>
      </c>
      <c r="BC159" s="143">
        <f t="shared" si="19"/>
        <v>0</v>
      </c>
      <c r="BD159" s="16" t="s">
        <v>268</v>
      </c>
      <c r="BE159" s="142" t="s">
        <v>3504</v>
      </c>
    </row>
    <row r="160" spans="2:57" s="1" customFormat="1" ht="24.2" customHeight="1">
      <c r="B160" s="131"/>
      <c r="C160" s="132" t="s">
        <v>345</v>
      </c>
      <c r="D160" s="132" t="s">
        <v>187</v>
      </c>
      <c r="E160" s="133" t="s">
        <v>3505</v>
      </c>
      <c r="F160" s="134" t="s">
        <v>3506</v>
      </c>
      <c r="G160" s="135" t="s">
        <v>245</v>
      </c>
      <c r="H160" s="136">
        <v>4</v>
      </c>
      <c r="I160" s="137"/>
      <c r="J160" s="137">
        <f t="shared" si="10"/>
        <v>0</v>
      </c>
      <c r="K160" s="134" t="s">
        <v>1</v>
      </c>
      <c r="L160" s="184" t="s">
        <v>4031</v>
      </c>
      <c r="M160" s="138" t="s">
        <v>1</v>
      </c>
      <c r="N160" s="139" t="s">
        <v>40</v>
      </c>
      <c r="O160" s="140">
        <v>0.16600000000000001</v>
      </c>
      <c r="P160" s="140">
        <f t="shared" si="11"/>
        <v>0.66400000000000003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V160" s="215" t="s">
        <v>4035</v>
      </c>
      <c r="AJ160" s="142" t="s">
        <v>268</v>
      </c>
      <c r="AL160" s="142" t="s">
        <v>187</v>
      </c>
      <c r="AM160" s="142" t="s">
        <v>85</v>
      </c>
      <c r="AQ160" s="16" t="s">
        <v>185</v>
      </c>
      <c r="AW160" s="143">
        <f t="shared" si="14"/>
        <v>0</v>
      </c>
      <c r="AX160" s="143">
        <f t="shared" si="15"/>
        <v>0</v>
      </c>
      <c r="AY160" s="143">
        <f t="shared" si="16"/>
        <v>0</v>
      </c>
      <c r="AZ160" s="143">
        <f t="shared" si="17"/>
        <v>0</v>
      </c>
      <c r="BA160" s="143">
        <f t="shared" si="18"/>
        <v>0</v>
      </c>
      <c r="BB160" s="16" t="s">
        <v>83</v>
      </c>
      <c r="BC160" s="143">
        <f t="shared" si="19"/>
        <v>0</v>
      </c>
      <c r="BD160" s="16" t="s">
        <v>268</v>
      </c>
      <c r="BE160" s="142" t="s">
        <v>3507</v>
      </c>
    </row>
    <row r="161" spans="2:57" s="1" customFormat="1" ht="24.2" customHeight="1">
      <c r="B161" s="131"/>
      <c r="C161" s="132" t="s">
        <v>349</v>
      </c>
      <c r="D161" s="132" t="s">
        <v>187</v>
      </c>
      <c r="E161" s="133" t="s">
        <v>3508</v>
      </c>
      <c r="F161" s="134" t="s">
        <v>3509</v>
      </c>
      <c r="G161" s="135" t="s">
        <v>245</v>
      </c>
      <c r="H161" s="136">
        <v>1</v>
      </c>
      <c r="I161" s="137"/>
      <c r="J161" s="137">
        <f t="shared" si="10"/>
        <v>0</v>
      </c>
      <c r="K161" s="134" t="s">
        <v>1</v>
      </c>
      <c r="L161" s="184" t="s">
        <v>4031</v>
      </c>
      <c r="M161" s="138" t="s">
        <v>1</v>
      </c>
      <c r="N161" s="139" t="s">
        <v>40</v>
      </c>
      <c r="O161" s="140">
        <v>0.42399999999999999</v>
      </c>
      <c r="P161" s="140">
        <f t="shared" si="11"/>
        <v>0.42399999999999999</v>
      </c>
      <c r="Q161" s="140">
        <v>0</v>
      </c>
      <c r="R161" s="140">
        <f t="shared" si="12"/>
        <v>0</v>
      </c>
      <c r="S161" s="140">
        <v>0</v>
      </c>
      <c r="T161" s="141">
        <f t="shared" si="13"/>
        <v>0</v>
      </c>
      <c r="V161" s="215" t="s">
        <v>4035</v>
      </c>
      <c r="AJ161" s="142" t="s">
        <v>268</v>
      </c>
      <c r="AL161" s="142" t="s">
        <v>187</v>
      </c>
      <c r="AM161" s="142" t="s">
        <v>85</v>
      </c>
      <c r="AQ161" s="16" t="s">
        <v>185</v>
      </c>
      <c r="AW161" s="143">
        <f t="shared" si="14"/>
        <v>0</v>
      </c>
      <c r="AX161" s="143">
        <f t="shared" si="15"/>
        <v>0</v>
      </c>
      <c r="AY161" s="143">
        <f t="shared" si="16"/>
        <v>0</v>
      </c>
      <c r="AZ161" s="143">
        <f t="shared" si="17"/>
        <v>0</v>
      </c>
      <c r="BA161" s="143">
        <f t="shared" si="18"/>
        <v>0</v>
      </c>
      <c r="BB161" s="16" t="s">
        <v>83</v>
      </c>
      <c r="BC161" s="143">
        <f t="shared" si="19"/>
        <v>0</v>
      </c>
      <c r="BD161" s="16" t="s">
        <v>268</v>
      </c>
      <c r="BE161" s="142" t="s">
        <v>3510</v>
      </c>
    </row>
    <row r="162" spans="2:57" s="1" customFormat="1" ht="24.2" customHeight="1">
      <c r="B162" s="131"/>
      <c r="C162" s="132" t="s">
        <v>353</v>
      </c>
      <c r="D162" s="132" t="s">
        <v>187</v>
      </c>
      <c r="E162" s="133" t="s">
        <v>3511</v>
      </c>
      <c r="F162" s="134" t="s">
        <v>3512</v>
      </c>
      <c r="G162" s="135" t="s">
        <v>204</v>
      </c>
      <c r="H162" s="136">
        <v>0.5</v>
      </c>
      <c r="I162" s="137"/>
      <c r="J162" s="137">
        <f t="shared" si="10"/>
        <v>0</v>
      </c>
      <c r="K162" s="134" t="s">
        <v>1</v>
      </c>
      <c r="L162" s="184" t="s">
        <v>4031</v>
      </c>
      <c r="M162" s="138" t="s">
        <v>1</v>
      </c>
      <c r="N162" s="139" t="s">
        <v>40</v>
      </c>
      <c r="O162" s="140">
        <v>3.379</v>
      </c>
      <c r="P162" s="140">
        <f t="shared" si="11"/>
        <v>1.6895</v>
      </c>
      <c r="Q162" s="140">
        <v>0</v>
      </c>
      <c r="R162" s="140">
        <f t="shared" si="12"/>
        <v>0</v>
      </c>
      <c r="S162" s="140">
        <v>0</v>
      </c>
      <c r="T162" s="141">
        <f t="shared" si="13"/>
        <v>0</v>
      </c>
      <c r="V162" s="215" t="s">
        <v>4035</v>
      </c>
      <c r="AJ162" s="142" t="s">
        <v>268</v>
      </c>
      <c r="AL162" s="142" t="s">
        <v>187</v>
      </c>
      <c r="AM162" s="142" t="s">
        <v>85</v>
      </c>
      <c r="AQ162" s="16" t="s">
        <v>185</v>
      </c>
      <c r="AW162" s="143">
        <f t="shared" si="14"/>
        <v>0</v>
      </c>
      <c r="AX162" s="143">
        <f t="shared" si="15"/>
        <v>0</v>
      </c>
      <c r="AY162" s="143">
        <f t="shared" si="16"/>
        <v>0</v>
      </c>
      <c r="AZ162" s="143">
        <f t="shared" si="17"/>
        <v>0</v>
      </c>
      <c r="BA162" s="143">
        <f t="shared" si="18"/>
        <v>0</v>
      </c>
      <c r="BB162" s="16" t="s">
        <v>83</v>
      </c>
      <c r="BC162" s="143">
        <f t="shared" si="19"/>
        <v>0</v>
      </c>
      <c r="BD162" s="16" t="s">
        <v>268</v>
      </c>
      <c r="BE162" s="142" t="s">
        <v>3513</v>
      </c>
    </row>
    <row r="163" spans="2:57" s="1" customFormat="1" ht="24.2" customHeight="1">
      <c r="B163" s="131"/>
      <c r="C163" s="132" t="s">
        <v>357</v>
      </c>
      <c r="D163" s="132" t="s">
        <v>187</v>
      </c>
      <c r="E163" s="133" t="s">
        <v>3514</v>
      </c>
      <c r="F163" s="134" t="s">
        <v>3515</v>
      </c>
      <c r="G163" s="135" t="s">
        <v>204</v>
      </c>
      <c r="H163" s="136">
        <v>3.782</v>
      </c>
      <c r="I163" s="137"/>
      <c r="J163" s="137">
        <f t="shared" si="10"/>
        <v>0</v>
      </c>
      <c r="K163" s="134" t="s">
        <v>1</v>
      </c>
      <c r="L163" s="184" t="s">
        <v>4031</v>
      </c>
      <c r="M163" s="138" t="s">
        <v>1</v>
      </c>
      <c r="N163" s="139" t="s">
        <v>40</v>
      </c>
      <c r="O163" s="140">
        <v>1.333</v>
      </c>
      <c r="P163" s="140">
        <f t="shared" si="11"/>
        <v>5.0414060000000003</v>
      </c>
      <c r="Q163" s="140">
        <v>0</v>
      </c>
      <c r="R163" s="140">
        <f t="shared" si="12"/>
        <v>0</v>
      </c>
      <c r="S163" s="140">
        <v>0</v>
      </c>
      <c r="T163" s="141">
        <f t="shared" si="13"/>
        <v>0</v>
      </c>
      <c r="V163" s="215" t="s">
        <v>4035</v>
      </c>
      <c r="AJ163" s="142" t="s">
        <v>268</v>
      </c>
      <c r="AL163" s="142" t="s">
        <v>187</v>
      </c>
      <c r="AM163" s="142" t="s">
        <v>85</v>
      </c>
      <c r="AQ163" s="16" t="s">
        <v>185</v>
      </c>
      <c r="AW163" s="143">
        <f t="shared" si="14"/>
        <v>0</v>
      </c>
      <c r="AX163" s="143">
        <f t="shared" si="15"/>
        <v>0</v>
      </c>
      <c r="AY163" s="143">
        <f t="shared" si="16"/>
        <v>0</v>
      </c>
      <c r="AZ163" s="143">
        <f t="shared" si="17"/>
        <v>0</v>
      </c>
      <c r="BA163" s="143">
        <f t="shared" si="18"/>
        <v>0</v>
      </c>
      <c r="BB163" s="16" t="s">
        <v>83</v>
      </c>
      <c r="BC163" s="143">
        <f t="shared" si="19"/>
        <v>0</v>
      </c>
      <c r="BD163" s="16" t="s">
        <v>268</v>
      </c>
      <c r="BE163" s="142" t="s">
        <v>3516</v>
      </c>
    </row>
    <row r="164" spans="2:57" s="1" customFormat="1" ht="24.2" customHeight="1">
      <c r="B164" s="131"/>
      <c r="C164" s="132" t="s">
        <v>361</v>
      </c>
      <c r="D164" s="132" t="s">
        <v>187</v>
      </c>
      <c r="E164" s="133" t="s">
        <v>3517</v>
      </c>
      <c r="F164" s="134" t="s">
        <v>3518</v>
      </c>
      <c r="G164" s="135" t="s">
        <v>204</v>
      </c>
      <c r="H164" s="136">
        <v>3.782</v>
      </c>
      <c r="I164" s="137"/>
      <c r="J164" s="137">
        <f t="shared" si="10"/>
        <v>0</v>
      </c>
      <c r="K164" s="134" t="s">
        <v>1</v>
      </c>
      <c r="L164" s="184" t="s">
        <v>4031</v>
      </c>
      <c r="M164" s="138" t="s">
        <v>1</v>
      </c>
      <c r="N164" s="139" t="s">
        <v>40</v>
      </c>
      <c r="O164" s="140">
        <v>1.2130000000000001</v>
      </c>
      <c r="P164" s="140">
        <f t="shared" si="11"/>
        <v>4.5875660000000007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V164" s="215" t="s">
        <v>4035</v>
      </c>
      <c r="AJ164" s="142" t="s">
        <v>268</v>
      </c>
      <c r="AL164" s="142" t="s">
        <v>187</v>
      </c>
      <c r="AM164" s="142" t="s">
        <v>85</v>
      </c>
      <c r="AQ164" s="16" t="s">
        <v>185</v>
      </c>
      <c r="AW164" s="143">
        <f t="shared" si="14"/>
        <v>0</v>
      </c>
      <c r="AX164" s="143">
        <f t="shared" si="15"/>
        <v>0</v>
      </c>
      <c r="AY164" s="143">
        <f t="shared" si="16"/>
        <v>0</v>
      </c>
      <c r="AZ164" s="143">
        <f t="shared" si="17"/>
        <v>0</v>
      </c>
      <c r="BA164" s="143">
        <f t="shared" si="18"/>
        <v>0</v>
      </c>
      <c r="BB164" s="16" t="s">
        <v>83</v>
      </c>
      <c r="BC164" s="143">
        <f t="shared" si="19"/>
        <v>0</v>
      </c>
      <c r="BD164" s="16" t="s">
        <v>268</v>
      </c>
      <c r="BE164" s="142" t="s">
        <v>3519</v>
      </c>
    </row>
    <row r="165" spans="2:57" s="11" customFormat="1" ht="22.9" customHeight="1">
      <c r="B165" s="120"/>
      <c r="D165" s="121" t="s">
        <v>74</v>
      </c>
      <c r="E165" s="129" t="s">
        <v>3520</v>
      </c>
      <c r="F165" s="129" t="s">
        <v>3521</v>
      </c>
      <c r="J165" s="130">
        <f>BC165</f>
        <v>0</v>
      </c>
      <c r="L165" s="120"/>
      <c r="M165" s="124"/>
      <c r="P165" s="125">
        <f>SUM(P166:P174)</f>
        <v>23.620999999999999</v>
      </c>
      <c r="R165" s="125">
        <f>SUM(R166:R174)</f>
        <v>1.8849999999999999E-2</v>
      </c>
      <c r="T165" s="126">
        <f>SUM(T166:T174)</f>
        <v>0</v>
      </c>
      <c r="AJ165" s="121" t="s">
        <v>85</v>
      </c>
      <c r="AL165" s="127" t="s">
        <v>74</v>
      </c>
      <c r="AM165" s="127" t="s">
        <v>83</v>
      </c>
      <c r="AQ165" s="121" t="s">
        <v>185</v>
      </c>
      <c r="BC165" s="128">
        <f>SUM(BC166:BC174)</f>
        <v>0</v>
      </c>
    </row>
    <row r="166" spans="2:57" s="1" customFormat="1" ht="24.2" customHeight="1">
      <c r="B166" s="131"/>
      <c r="C166" s="132" t="s">
        <v>365</v>
      </c>
      <c r="D166" s="132" t="s">
        <v>187</v>
      </c>
      <c r="E166" s="133" t="s">
        <v>3522</v>
      </c>
      <c r="F166" s="134" t="s">
        <v>3523</v>
      </c>
      <c r="G166" s="135" t="s">
        <v>259</v>
      </c>
      <c r="H166" s="136">
        <v>5</v>
      </c>
      <c r="I166" s="137"/>
      <c r="J166" s="137">
        <f t="shared" ref="J166:J174" si="20">ROUND(I166*H166,2)</f>
        <v>0</v>
      </c>
      <c r="K166" s="134" t="s">
        <v>1</v>
      </c>
      <c r="L166" s="184" t="s">
        <v>4031</v>
      </c>
      <c r="M166" s="138" t="s">
        <v>1</v>
      </c>
      <c r="N166" s="139" t="s">
        <v>40</v>
      </c>
      <c r="O166" s="140">
        <v>0.184</v>
      </c>
      <c r="P166" s="140">
        <f t="shared" ref="P166:P174" si="21">O166*H166</f>
        <v>0.91999999999999993</v>
      </c>
      <c r="Q166" s="140">
        <v>1.3999999999999999E-4</v>
      </c>
      <c r="R166" s="140">
        <f t="shared" ref="R166:R174" si="22">Q166*H166</f>
        <v>6.9999999999999988E-4</v>
      </c>
      <c r="S166" s="140">
        <v>0</v>
      </c>
      <c r="T166" s="141">
        <f t="shared" ref="T166:T174" si="23">S166*H166</f>
        <v>0</v>
      </c>
      <c r="V166" s="215" t="s">
        <v>4035</v>
      </c>
      <c r="AJ166" s="142" t="s">
        <v>268</v>
      </c>
      <c r="AL166" s="142" t="s">
        <v>187</v>
      </c>
      <c r="AM166" s="142" t="s">
        <v>85</v>
      </c>
      <c r="AQ166" s="16" t="s">
        <v>185</v>
      </c>
      <c r="AW166" s="143">
        <f t="shared" ref="AW166:AW174" si="24">IF(N166="základní",J166,0)</f>
        <v>0</v>
      </c>
      <c r="AX166" s="143">
        <f t="shared" ref="AX166:AX174" si="25">IF(N166="snížená",J166,0)</f>
        <v>0</v>
      </c>
      <c r="AY166" s="143">
        <f t="shared" ref="AY166:AY174" si="26">IF(N166="zákl. přenesená",J166,0)</f>
        <v>0</v>
      </c>
      <c r="AZ166" s="143">
        <f t="shared" ref="AZ166:AZ174" si="27">IF(N166="sníž. přenesená",J166,0)</f>
        <v>0</v>
      </c>
      <c r="BA166" s="143">
        <f t="shared" ref="BA166:BA174" si="28">IF(N166="nulová",J166,0)</f>
        <v>0</v>
      </c>
      <c r="BB166" s="16" t="s">
        <v>83</v>
      </c>
      <c r="BC166" s="143">
        <f t="shared" ref="BC166:BC174" si="29">ROUND(I166*H166,2)</f>
        <v>0</v>
      </c>
      <c r="BD166" s="16" t="s">
        <v>268</v>
      </c>
      <c r="BE166" s="142" t="s">
        <v>3524</v>
      </c>
    </row>
    <row r="167" spans="2:57" s="1" customFormat="1" ht="24.2" customHeight="1">
      <c r="B167" s="131"/>
      <c r="C167" s="132" t="s">
        <v>369</v>
      </c>
      <c r="D167" s="132" t="s">
        <v>187</v>
      </c>
      <c r="E167" s="133" t="s">
        <v>3525</v>
      </c>
      <c r="F167" s="134" t="s">
        <v>3526</v>
      </c>
      <c r="G167" s="135" t="s">
        <v>259</v>
      </c>
      <c r="H167" s="136">
        <v>5</v>
      </c>
      <c r="I167" s="137"/>
      <c r="J167" s="137">
        <f t="shared" si="20"/>
        <v>0</v>
      </c>
      <c r="K167" s="134" t="s">
        <v>1</v>
      </c>
      <c r="L167" s="184" t="s">
        <v>4031</v>
      </c>
      <c r="M167" s="138" t="s">
        <v>1</v>
      </c>
      <c r="N167" s="139" t="s">
        <v>40</v>
      </c>
      <c r="O167" s="140">
        <v>0.16600000000000001</v>
      </c>
      <c r="P167" s="140">
        <f t="shared" si="21"/>
        <v>0.83000000000000007</v>
      </c>
      <c r="Q167" s="140">
        <v>1.2E-4</v>
      </c>
      <c r="R167" s="140">
        <f t="shared" si="22"/>
        <v>6.0000000000000006E-4</v>
      </c>
      <c r="S167" s="140">
        <v>0</v>
      </c>
      <c r="T167" s="141">
        <f t="shared" si="23"/>
        <v>0</v>
      </c>
      <c r="V167" s="215" t="s">
        <v>4035</v>
      </c>
      <c r="AJ167" s="142" t="s">
        <v>268</v>
      </c>
      <c r="AL167" s="142" t="s">
        <v>187</v>
      </c>
      <c r="AM167" s="142" t="s">
        <v>85</v>
      </c>
      <c r="AQ167" s="16" t="s">
        <v>185</v>
      </c>
      <c r="AW167" s="143">
        <f t="shared" si="24"/>
        <v>0</v>
      </c>
      <c r="AX167" s="143">
        <f t="shared" si="25"/>
        <v>0</v>
      </c>
      <c r="AY167" s="143">
        <f t="shared" si="26"/>
        <v>0</v>
      </c>
      <c r="AZ167" s="143">
        <f t="shared" si="27"/>
        <v>0</v>
      </c>
      <c r="BA167" s="143">
        <f t="shared" si="28"/>
        <v>0</v>
      </c>
      <c r="BB167" s="16" t="s">
        <v>83</v>
      </c>
      <c r="BC167" s="143">
        <f t="shared" si="29"/>
        <v>0</v>
      </c>
      <c r="BD167" s="16" t="s">
        <v>268</v>
      </c>
      <c r="BE167" s="142" t="s">
        <v>3527</v>
      </c>
    </row>
    <row r="168" spans="2:57" s="1" customFormat="1" ht="24.2" customHeight="1">
      <c r="B168" s="131"/>
      <c r="C168" s="132" t="s">
        <v>373</v>
      </c>
      <c r="D168" s="132" t="s">
        <v>187</v>
      </c>
      <c r="E168" s="133" t="s">
        <v>3528</v>
      </c>
      <c r="F168" s="134" t="s">
        <v>3529</v>
      </c>
      <c r="G168" s="135" t="s">
        <v>259</v>
      </c>
      <c r="H168" s="136">
        <v>5</v>
      </c>
      <c r="I168" s="137"/>
      <c r="J168" s="137">
        <f t="shared" si="20"/>
        <v>0</v>
      </c>
      <c r="K168" s="134" t="s">
        <v>1</v>
      </c>
      <c r="L168" s="184" t="s">
        <v>4031</v>
      </c>
      <c r="M168" s="138" t="s">
        <v>1</v>
      </c>
      <c r="N168" s="139" t="s">
        <v>40</v>
      </c>
      <c r="O168" s="140">
        <v>0.122</v>
      </c>
      <c r="P168" s="140">
        <f t="shared" si="21"/>
        <v>0.61</v>
      </c>
      <c r="Q168" s="140">
        <v>1.2999999999999999E-4</v>
      </c>
      <c r="R168" s="140">
        <f t="shared" si="22"/>
        <v>6.4999999999999997E-4</v>
      </c>
      <c r="S168" s="140">
        <v>0</v>
      </c>
      <c r="T168" s="141">
        <f t="shared" si="23"/>
        <v>0</v>
      </c>
      <c r="V168" s="215" t="s">
        <v>4035</v>
      </c>
      <c r="AJ168" s="142" t="s">
        <v>268</v>
      </c>
      <c r="AL168" s="142" t="s">
        <v>187</v>
      </c>
      <c r="AM168" s="142" t="s">
        <v>85</v>
      </c>
      <c r="AQ168" s="16" t="s">
        <v>185</v>
      </c>
      <c r="AW168" s="143">
        <f t="shared" si="24"/>
        <v>0</v>
      </c>
      <c r="AX168" s="143">
        <f t="shared" si="25"/>
        <v>0</v>
      </c>
      <c r="AY168" s="143">
        <f t="shared" si="26"/>
        <v>0</v>
      </c>
      <c r="AZ168" s="143">
        <f t="shared" si="27"/>
        <v>0</v>
      </c>
      <c r="BA168" s="143">
        <f t="shared" si="28"/>
        <v>0</v>
      </c>
      <c r="BB168" s="16" t="s">
        <v>83</v>
      </c>
      <c r="BC168" s="143">
        <f t="shared" si="29"/>
        <v>0</v>
      </c>
      <c r="BD168" s="16" t="s">
        <v>268</v>
      </c>
      <c r="BE168" s="142" t="s">
        <v>3530</v>
      </c>
    </row>
    <row r="169" spans="2:57" s="1" customFormat="1" ht="24.2" customHeight="1">
      <c r="B169" s="131"/>
      <c r="C169" s="132" t="s">
        <v>377</v>
      </c>
      <c r="D169" s="132" t="s">
        <v>187</v>
      </c>
      <c r="E169" s="133" t="s">
        <v>3531</v>
      </c>
      <c r="F169" s="134" t="s">
        <v>3532</v>
      </c>
      <c r="G169" s="135" t="s">
        <v>276</v>
      </c>
      <c r="H169" s="136">
        <v>49</v>
      </c>
      <c r="I169" s="137"/>
      <c r="J169" s="137">
        <f t="shared" si="20"/>
        <v>0</v>
      </c>
      <c r="K169" s="134" t="s">
        <v>1</v>
      </c>
      <c r="L169" s="184" t="s">
        <v>4031</v>
      </c>
      <c r="M169" s="138" t="s">
        <v>1</v>
      </c>
      <c r="N169" s="139" t="s">
        <v>40</v>
      </c>
      <c r="O169" s="140">
        <v>2.8000000000000001E-2</v>
      </c>
      <c r="P169" s="140">
        <f t="shared" si="21"/>
        <v>1.3720000000000001</v>
      </c>
      <c r="Q169" s="140">
        <v>2.0000000000000002E-5</v>
      </c>
      <c r="R169" s="140">
        <f t="shared" si="22"/>
        <v>9.8000000000000019E-4</v>
      </c>
      <c r="S169" s="140">
        <v>0</v>
      </c>
      <c r="T169" s="141">
        <f t="shared" si="23"/>
        <v>0</v>
      </c>
      <c r="V169" s="215" t="s">
        <v>4035</v>
      </c>
      <c r="AJ169" s="142" t="s">
        <v>268</v>
      </c>
      <c r="AL169" s="142" t="s">
        <v>187</v>
      </c>
      <c r="AM169" s="142" t="s">
        <v>85</v>
      </c>
      <c r="AQ169" s="16" t="s">
        <v>185</v>
      </c>
      <c r="AW169" s="143">
        <f t="shared" si="24"/>
        <v>0</v>
      </c>
      <c r="AX169" s="143">
        <f t="shared" si="25"/>
        <v>0</v>
      </c>
      <c r="AY169" s="143">
        <f t="shared" si="26"/>
        <v>0</v>
      </c>
      <c r="AZ169" s="143">
        <f t="shared" si="27"/>
        <v>0</v>
      </c>
      <c r="BA169" s="143">
        <f t="shared" si="28"/>
        <v>0</v>
      </c>
      <c r="BB169" s="16" t="s">
        <v>83</v>
      </c>
      <c r="BC169" s="143">
        <f t="shared" si="29"/>
        <v>0</v>
      </c>
      <c r="BD169" s="16" t="s">
        <v>268</v>
      </c>
      <c r="BE169" s="142" t="s">
        <v>3533</v>
      </c>
    </row>
    <row r="170" spans="2:57" s="1" customFormat="1" ht="24.2" customHeight="1">
      <c r="B170" s="131"/>
      <c r="C170" s="132" t="s">
        <v>382</v>
      </c>
      <c r="D170" s="132" t="s">
        <v>187</v>
      </c>
      <c r="E170" s="133" t="s">
        <v>3534</v>
      </c>
      <c r="F170" s="134" t="s">
        <v>3535</v>
      </c>
      <c r="G170" s="135" t="s">
        <v>276</v>
      </c>
      <c r="H170" s="136">
        <v>100</v>
      </c>
      <c r="I170" s="137"/>
      <c r="J170" s="137">
        <f t="shared" si="20"/>
        <v>0</v>
      </c>
      <c r="K170" s="134" t="s">
        <v>1</v>
      </c>
      <c r="L170" s="184" t="s">
        <v>4031</v>
      </c>
      <c r="M170" s="138" t="s">
        <v>1</v>
      </c>
      <c r="N170" s="139" t="s">
        <v>40</v>
      </c>
      <c r="O170" s="140">
        <v>5.2999999999999999E-2</v>
      </c>
      <c r="P170" s="140">
        <f t="shared" si="21"/>
        <v>5.3</v>
      </c>
      <c r="Q170" s="140">
        <v>4.0000000000000003E-5</v>
      </c>
      <c r="R170" s="140">
        <f t="shared" si="22"/>
        <v>4.0000000000000001E-3</v>
      </c>
      <c r="S170" s="140">
        <v>0</v>
      </c>
      <c r="T170" s="141">
        <f t="shared" si="23"/>
        <v>0</v>
      </c>
      <c r="V170" s="215" t="s">
        <v>4035</v>
      </c>
      <c r="AJ170" s="142" t="s">
        <v>268</v>
      </c>
      <c r="AL170" s="142" t="s">
        <v>187</v>
      </c>
      <c r="AM170" s="142" t="s">
        <v>85</v>
      </c>
      <c r="AQ170" s="16" t="s">
        <v>185</v>
      </c>
      <c r="AW170" s="143">
        <f t="shared" si="24"/>
        <v>0</v>
      </c>
      <c r="AX170" s="143">
        <f t="shared" si="25"/>
        <v>0</v>
      </c>
      <c r="AY170" s="143">
        <f t="shared" si="26"/>
        <v>0</v>
      </c>
      <c r="AZ170" s="143">
        <f t="shared" si="27"/>
        <v>0</v>
      </c>
      <c r="BA170" s="143">
        <f t="shared" si="28"/>
        <v>0</v>
      </c>
      <c r="BB170" s="16" t="s">
        <v>83</v>
      </c>
      <c r="BC170" s="143">
        <f t="shared" si="29"/>
        <v>0</v>
      </c>
      <c r="BD170" s="16" t="s">
        <v>268</v>
      </c>
      <c r="BE170" s="142" t="s">
        <v>3536</v>
      </c>
    </row>
    <row r="171" spans="2:57" s="1" customFormat="1" ht="24.2" customHeight="1">
      <c r="B171" s="131"/>
      <c r="C171" s="132" t="s">
        <v>386</v>
      </c>
      <c r="D171" s="132" t="s">
        <v>187</v>
      </c>
      <c r="E171" s="133" t="s">
        <v>3537</v>
      </c>
      <c r="F171" s="134" t="s">
        <v>3538</v>
      </c>
      <c r="G171" s="135" t="s">
        <v>276</v>
      </c>
      <c r="H171" s="136">
        <v>49</v>
      </c>
      <c r="I171" s="137"/>
      <c r="J171" s="137">
        <f t="shared" si="20"/>
        <v>0</v>
      </c>
      <c r="K171" s="134" t="s">
        <v>1</v>
      </c>
      <c r="L171" s="184" t="s">
        <v>4031</v>
      </c>
      <c r="M171" s="138" t="s">
        <v>1</v>
      </c>
      <c r="N171" s="139" t="s">
        <v>40</v>
      </c>
      <c r="O171" s="140">
        <v>0.03</v>
      </c>
      <c r="P171" s="140">
        <f t="shared" si="21"/>
        <v>1.47</v>
      </c>
      <c r="Q171" s="140">
        <v>6.0000000000000002E-5</v>
      </c>
      <c r="R171" s="140">
        <f t="shared" si="22"/>
        <v>2.9399999999999999E-3</v>
      </c>
      <c r="S171" s="140">
        <v>0</v>
      </c>
      <c r="T171" s="141">
        <f t="shared" si="23"/>
        <v>0</v>
      </c>
      <c r="V171" s="215" t="s">
        <v>4035</v>
      </c>
      <c r="AJ171" s="142" t="s">
        <v>268</v>
      </c>
      <c r="AL171" s="142" t="s">
        <v>187</v>
      </c>
      <c r="AM171" s="142" t="s">
        <v>85</v>
      </c>
      <c r="AQ171" s="16" t="s">
        <v>185</v>
      </c>
      <c r="AW171" s="143">
        <f t="shared" si="24"/>
        <v>0</v>
      </c>
      <c r="AX171" s="143">
        <f t="shared" si="25"/>
        <v>0</v>
      </c>
      <c r="AY171" s="143">
        <f t="shared" si="26"/>
        <v>0</v>
      </c>
      <c r="AZ171" s="143">
        <f t="shared" si="27"/>
        <v>0</v>
      </c>
      <c r="BA171" s="143">
        <f t="shared" si="28"/>
        <v>0</v>
      </c>
      <c r="BB171" s="16" t="s">
        <v>83</v>
      </c>
      <c r="BC171" s="143">
        <f t="shared" si="29"/>
        <v>0</v>
      </c>
      <c r="BD171" s="16" t="s">
        <v>268</v>
      </c>
      <c r="BE171" s="142" t="s">
        <v>3539</v>
      </c>
    </row>
    <row r="172" spans="2:57" s="1" customFormat="1" ht="24.2" customHeight="1">
      <c r="B172" s="131"/>
      <c r="C172" s="132" t="s">
        <v>391</v>
      </c>
      <c r="D172" s="132" t="s">
        <v>187</v>
      </c>
      <c r="E172" s="133" t="s">
        <v>3540</v>
      </c>
      <c r="F172" s="134" t="s">
        <v>3541</v>
      </c>
      <c r="G172" s="135" t="s">
        <v>276</v>
      </c>
      <c r="H172" s="136">
        <v>100</v>
      </c>
      <c r="I172" s="137"/>
      <c r="J172" s="137">
        <f t="shared" si="20"/>
        <v>0</v>
      </c>
      <c r="K172" s="134" t="s">
        <v>1</v>
      </c>
      <c r="L172" s="184" t="s">
        <v>4031</v>
      </c>
      <c r="M172" s="138" t="s">
        <v>1</v>
      </c>
      <c r="N172" s="139" t="s">
        <v>40</v>
      </c>
      <c r="O172" s="140">
        <v>5.7000000000000002E-2</v>
      </c>
      <c r="P172" s="140">
        <f t="shared" si="21"/>
        <v>5.7</v>
      </c>
      <c r="Q172" s="140">
        <v>4.0000000000000003E-5</v>
      </c>
      <c r="R172" s="140">
        <f t="shared" si="22"/>
        <v>4.0000000000000001E-3</v>
      </c>
      <c r="S172" s="140">
        <v>0</v>
      </c>
      <c r="T172" s="141">
        <f t="shared" si="23"/>
        <v>0</v>
      </c>
      <c r="V172" s="215" t="s">
        <v>4035</v>
      </c>
      <c r="AJ172" s="142" t="s">
        <v>268</v>
      </c>
      <c r="AL172" s="142" t="s">
        <v>187</v>
      </c>
      <c r="AM172" s="142" t="s">
        <v>85</v>
      </c>
      <c r="AQ172" s="16" t="s">
        <v>185</v>
      </c>
      <c r="AW172" s="143">
        <f t="shared" si="24"/>
        <v>0</v>
      </c>
      <c r="AX172" s="143">
        <f t="shared" si="25"/>
        <v>0</v>
      </c>
      <c r="AY172" s="143">
        <f t="shared" si="26"/>
        <v>0</v>
      </c>
      <c r="AZ172" s="143">
        <f t="shared" si="27"/>
        <v>0</v>
      </c>
      <c r="BA172" s="143">
        <f t="shared" si="28"/>
        <v>0</v>
      </c>
      <c r="BB172" s="16" t="s">
        <v>83</v>
      </c>
      <c r="BC172" s="143">
        <f t="shared" si="29"/>
        <v>0</v>
      </c>
      <c r="BD172" s="16" t="s">
        <v>268</v>
      </c>
      <c r="BE172" s="142" t="s">
        <v>3542</v>
      </c>
    </row>
    <row r="173" spans="2:57" s="1" customFormat="1" ht="24.2" customHeight="1">
      <c r="B173" s="131"/>
      <c r="C173" s="132" t="s">
        <v>396</v>
      </c>
      <c r="D173" s="132" t="s">
        <v>187</v>
      </c>
      <c r="E173" s="133" t="s">
        <v>3543</v>
      </c>
      <c r="F173" s="134" t="s">
        <v>3544</v>
      </c>
      <c r="G173" s="135" t="s">
        <v>276</v>
      </c>
      <c r="H173" s="136">
        <v>49</v>
      </c>
      <c r="I173" s="137"/>
      <c r="J173" s="137">
        <f t="shared" si="20"/>
        <v>0</v>
      </c>
      <c r="K173" s="134" t="s">
        <v>1</v>
      </c>
      <c r="L173" s="184" t="s">
        <v>4031</v>
      </c>
      <c r="M173" s="138" t="s">
        <v>1</v>
      </c>
      <c r="N173" s="139" t="s">
        <v>40</v>
      </c>
      <c r="O173" s="140">
        <v>3.1E-2</v>
      </c>
      <c r="P173" s="140">
        <f t="shared" si="21"/>
        <v>1.5189999999999999</v>
      </c>
      <c r="Q173" s="140">
        <v>2.0000000000000002E-5</v>
      </c>
      <c r="R173" s="140">
        <f t="shared" si="22"/>
        <v>9.8000000000000019E-4</v>
      </c>
      <c r="S173" s="140">
        <v>0</v>
      </c>
      <c r="T173" s="141">
        <f t="shared" si="23"/>
        <v>0</v>
      </c>
      <c r="V173" s="215" t="s">
        <v>4035</v>
      </c>
      <c r="AJ173" s="142" t="s">
        <v>268</v>
      </c>
      <c r="AL173" s="142" t="s">
        <v>187</v>
      </c>
      <c r="AM173" s="142" t="s">
        <v>85</v>
      </c>
      <c r="AQ173" s="16" t="s">
        <v>185</v>
      </c>
      <c r="AW173" s="143">
        <f t="shared" si="24"/>
        <v>0</v>
      </c>
      <c r="AX173" s="143">
        <f t="shared" si="25"/>
        <v>0</v>
      </c>
      <c r="AY173" s="143">
        <f t="shared" si="26"/>
        <v>0</v>
      </c>
      <c r="AZ173" s="143">
        <f t="shared" si="27"/>
        <v>0</v>
      </c>
      <c r="BA173" s="143">
        <f t="shared" si="28"/>
        <v>0</v>
      </c>
      <c r="BB173" s="16" t="s">
        <v>83</v>
      </c>
      <c r="BC173" s="143">
        <f t="shared" si="29"/>
        <v>0</v>
      </c>
      <c r="BD173" s="16" t="s">
        <v>268</v>
      </c>
      <c r="BE173" s="142" t="s">
        <v>3545</v>
      </c>
    </row>
    <row r="174" spans="2:57" s="1" customFormat="1" ht="24.2" customHeight="1">
      <c r="B174" s="131"/>
      <c r="C174" s="132" t="s">
        <v>403</v>
      </c>
      <c r="D174" s="132" t="s">
        <v>187</v>
      </c>
      <c r="E174" s="133" t="s">
        <v>3546</v>
      </c>
      <c r="F174" s="134" t="s">
        <v>3547</v>
      </c>
      <c r="G174" s="135" t="s">
        <v>276</v>
      </c>
      <c r="H174" s="136">
        <v>100</v>
      </c>
      <c r="I174" s="137"/>
      <c r="J174" s="137">
        <f t="shared" si="20"/>
        <v>0</v>
      </c>
      <c r="K174" s="134" t="s">
        <v>1</v>
      </c>
      <c r="L174" s="184" t="s">
        <v>4031</v>
      </c>
      <c r="M174" s="138" t="s">
        <v>1</v>
      </c>
      <c r="N174" s="139" t="s">
        <v>40</v>
      </c>
      <c r="O174" s="140">
        <v>5.8999999999999997E-2</v>
      </c>
      <c r="P174" s="140">
        <f t="shared" si="21"/>
        <v>5.8999999999999995</v>
      </c>
      <c r="Q174" s="140">
        <v>4.0000000000000003E-5</v>
      </c>
      <c r="R174" s="140">
        <f t="shared" si="22"/>
        <v>4.0000000000000001E-3</v>
      </c>
      <c r="S174" s="140">
        <v>0</v>
      </c>
      <c r="T174" s="141">
        <f t="shared" si="23"/>
        <v>0</v>
      </c>
      <c r="V174" s="215" t="s">
        <v>4035</v>
      </c>
      <c r="AJ174" s="142" t="s">
        <v>268</v>
      </c>
      <c r="AL174" s="142" t="s">
        <v>187</v>
      </c>
      <c r="AM174" s="142" t="s">
        <v>85</v>
      </c>
      <c r="AQ174" s="16" t="s">
        <v>185</v>
      </c>
      <c r="AW174" s="143">
        <f t="shared" si="24"/>
        <v>0</v>
      </c>
      <c r="AX174" s="143">
        <f t="shared" si="25"/>
        <v>0</v>
      </c>
      <c r="AY174" s="143">
        <f t="shared" si="26"/>
        <v>0</v>
      </c>
      <c r="AZ174" s="143">
        <f t="shared" si="27"/>
        <v>0</v>
      </c>
      <c r="BA174" s="143">
        <f t="shared" si="28"/>
        <v>0</v>
      </c>
      <c r="BB174" s="16" t="s">
        <v>83</v>
      </c>
      <c r="BC174" s="143">
        <f t="shared" si="29"/>
        <v>0</v>
      </c>
      <c r="BD174" s="16" t="s">
        <v>268</v>
      </c>
      <c r="BE174" s="142" t="s">
        <v>3548</v>
      </c>
    </row>
    <row r="175" spans="2:57" s="11" customFormat="1" ht="25.9" customHeight="1">
      <c r="B175" s="120"/>
      <c r="D175" s="121" t="s">
        <v>74</v>
      </c>
      <c r="E175" s="122" t="s">
        <v>905</v>
      </c>
      <c r="F175" s="122" t="s">
        <v>906</v>
      </c>
      <c r="J175" s="123">
        <f>BC175</f>
        <v>0</v>
      </c>
      <c r="L175" s="120"/>
      <c r="M175" s="124"/>
      <c r="P175" s="125">
        <f>SUM(P176:P178)</f>
        <v>95</v>
      </c>
      <c r="R175" s="125">
        <f>SUM(R176:R178)</f>
        <v>0</v>
      </c>
      <c r="T175" s="126">
        <f>SUM(T176:T178)</f>
        <v>0</v>
      </c>
      <c r="AJ175" s="121" t="s">
        <v>191</v>
      </c>
      <c r="AL175" s="127" t="s">
        <v>74</v>
      </c>
      <c r="AM175" s="127" t="s">
        <v>75</v>
      </c>
      <c r="AQ175" s="121" t="s">
        <v>185</v>
      </c>
      <c r="BC175" s="128">
        <f>SUM(BC176:BC178)</f>
        <v>0</v>
      </c>
    </row>
    <row r="176" spans="2:57" s="1" customFormat="1" ht="16.5" customHeight="1">
      <c r="B176" s="131"/>
      <c r="C176" s="132" t="s">
        <v>407</v>
      </c>
      <c r="D176" s="132" t="s">
        <v>187</v>
      </c>
      <c r="E176" s="133" t="s">
        <v>3406</v>
      </c>
      <c r="F176" s="134" t="s">
        <v>3407</v>
      </c>
      <c r="G176" s="135" t="s">
        <v>910</v>
      </c>
      <c r="H176" s="136">
        <v>40</v>
      </c>
      <c r="I176" s="137"/>
      <c r="J176" s="137">
        <f>ROUND(I176*H176,2)</f>
        <v>0</v>
      </c>
      <c r="K176" s="134" t="s">
        <v>1</v>
      </c>
      <c r="L176" s="184" t="s">
        <v>4031</v>
      </c>
      <c r="M176" s="138" t="s">
        <v>1</v>
      </c>
      <c r="N176" s="139" t="s">
        <v>40</v>
      </c>
      <c r="O176" s="140">
        <v>1</v>
      </c>
      <c r="P176" s="140">
        <f>O176*H176</f>
        <v>40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V176" s="215" t="s">
        <v>4035</v>
      </c>
      <c r="AJ176" s="142" t="s">
        <v>911</v>
      </c>
      <c r="AL176" s="142" t="s">
        <v>187</v>
      </c>
      <c r="AM176" s="142" t="s">
        <v>83</v>
      </c>
      <c r="AQ176" s="16" t="s">
        <v>185</v>
      </c>
      <c r="AW176" s="143">
        <f>IF(N176="základní",J176,0)</f>
        <v>0</v>
      </c>
      <c r="AX176" s="143">
        <f>IF(N176="snížená",J176,0)</f>
        <v>0</v>
      </c>
      <c r="AY176" s="143">
        <f>IF(N176="zákl. přenesená",J176,0)</f>
        <v>0</v>
      </c>
      <c r="AZ176" s="143">
        <f>IF(N176="sníž. přenesená",J176,0)</f>
        <v>0</v>
      </c>
      <c r="BA176" s="143">
        <f>IF(N176="nulová",J176,0)</f>
        <v>0</v>
      </c>
      <c r="BB176" s="16" t="s">
        <v>83</v>
      </c>
      <c r="BC176" s="143">
        <f>ROUND(I176*H176,2)</f>
        <v>0</v>
      </c>
      <c r="BD176" s="16" t="s">
        <v>911</v>
      </c>
      <c r="BE176" s="142" t="s">
        <v>3549</v>
      </c>
    </row>
    <row r="177" spans="2:57" s="1" customFormat="1" ht="24.2" customHeight="1">
      <c r="B177" s="131"/>
      <c r="C177" s="132" t="s">
        <v>415</v>
      </c>
      <c r="D177" s="132" t="s">
        <v>187</v>
      </c>
      <c r="E177" s="133" t="s">
        <v>3550</v>
      </c>
      <c r="F177" s="134" t="s">
        <v>3551</v>
      </c>
      <c r="G177" s="135" t="s">
        <v>910</v>
      </c>
      <c r="H177" s="136">
        <v>35</v>
      </c>
      <c r="I177" s="137"/>
      <c r="J177" s="137">
        <f>ROUND(I177*H177,2)</f>
        <v>0</v>
      </c>
      <c r="K177" s="134" t="s">
        <v>1</v>
      </c>
      <c r="L177" s="184" t="s">
        <v>4031</v>
      </c>
      <c r="M177" s="138" t="s">
        <v>1</v>
      </c>
      <c r="N177" s="139" t="s">
        <v>40</v>
      </c>
      <c r="O177" s="140">
        <v>1</v>
      </c>
      <c r="P177" s="140">
        <f>O177*H177</f>
        <v>35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V177" s="215" t="s">
        <v>4035</v>
      </c>
      <c r="AJ177" s="142" t="s">
        <v>911</v>
      </c>
      <c r="AL177" s="142" t="s">
        <v>187</v>
      </c>
      <c r="AM177" s="142" t="s">
        <v>83</v>
      </c>
      <c r="AQ177" s="16" t="s">
        <v>185</v>
      </c>
      <c r="AW177" s="143">
        <f>IF(N177="základní",J177,0)</f>
        <v>0</v>
      </c>
      <c r="AX177" s="143">
        <f>IF(N177="snížená",J177,0)</f>
        <v>0</v>
      </c>
      <c r="AY177" s="143">
        <f>IF(N177="zákl. přenesená",J177,0)</f>
        <v>0</v>
      </c>
      <c r="AZ177" s="143">
        <f>IF(N177="sníž. přenesená",J177,0)</f>
        <v>0</v>
      </c>
      <c r="BA177" s="143">
        <f>IF(N177="nulová",J177,0)</f>
        <v>0</v>
      </c>
      <c r="BB177" s="16" t="s">
        <v>83</v>
      </c>
      <c r="BC177" s="143">
        <f>ROUND(I177*H177,2)</f>
        <v>0</v>
      </c>
      <c r="BD177" s="16" t="s">
        <v>911</v>
      </c>
      <c r="BE177" s="142" t="s">
        <v>3552</v>
      </c>
    </row>
    <row r="178" spans="2:57" s="1" customFormat="1" ht="16.5" customHeight="1">
      <c r="B178" s="131"/>
      <c r="C178" s="132" t="s">
        <v>422</v>
      </c>
      <c r="D178" s="132" t="s">
        <v>187</v>
      </c>
      <c r="E178" s="133" t="s">
        <v>3412</v>
      </c>
      <c r="F178" s="134" t="s">
        <v>3553</v>
      </c>
      <c r="G178" s="135" t="s">
        <v>910</v>
      </c>
      <c r="H178" s="136">
        <v>20</v>
      </c>
      <c r="I178" s="137"/>
      <c r="J178" s="137">
        <f>ROUND(I178*H178,2)</f>
        <v>0</v>
      </c>
      <c r="K178" s="134" t="s">
        <v>1</v>
      </c>
      <c r="L178" s="184" t="s">
        <v>4031</v>
      </c>
      <c r="M178" s="176" t="s">
        <v>1</v>
      </c>
      <c r="N178" s="177" t="s">
        <v>40</v>
      </c>
      <c r="O178" s="178">
        <v>1</v>
      </c>
      <c r="P178" s="178">
        <f>O178*H178</f>
        <v>20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V178" s="215" t="s">
        <v>4035</v>
      </c>
      <c r="AJ178" s="142" t="s">
        <v>911</v>
      </c>
      <c r="AL178" s="142" t="s">
        <v>187</v>
      </c>
      <c r="AM178" s="142" t="s">
        <v>83</v>
      </c>
      <c r="AQ178" s="16" t="s">
        <v>185</v>
      </c>
      <c r="AW178" s="143">
        <f>IF(N178="základní",J178,0)</f>
        <v>0</v>
      </c>
      <c r="AX178" s="143">
        <f>IF(N178="snížená",J178,0)</f>
        <v>0</v>
      </c>
      <c r="AY178" s="143">
        <f>IF(N178="zákl. přenesená",J178,0)</f>
        <v>0</v>
      </c>
      <c r="AZ178" s="143">
        <f>IF(N178="sníž. přenesená",J178,0)</f>
        <v>0</v>
      </c>
      <c r="BA178" s="143">
        <f>IF(N178="nulová",J178,0)</f>
        <v>0</v>
      </c>
      <c r="BB178" s="16" t="s">
        <v>83</v>
      </c>
      <c r="BC178" s="143">
        <f>ROUND(I178*H178,2)</f>
        <v>0</v>
      </c>
      <c r="BD178" s="16" t="s">
        <v>911</v>
      </c>
      <c r="BE178" s="142" t="s">
        <v>3554</v>
      </c>
    </row>
    <row r="179" spans="2:57" s="1" customFormat="1" ht="6.95" customHeight="1">
      <c r="B179" s="40"/>
      <c r="C179" s="41"/>
      <c r="D179" s="41"/>
      <c r="E179" s="41"/>
      <c r="F179" s="41"/>
      <c r="G179" s="41"/>
      <c r="H179" s="41"/>
      <c r="I179" s="41"/>
      <c r="J179" s="41"/>
      <c r="K179" s="41"/>
      <c r="L179" s="28"/>
    </row>
  </sheetData>
  <autoFilter ref="C127:V178" xr:uid="{00000000-0001-0000-0C00-000000000000}"/>
  <mergeCells count="14">
    <mergeCell ref="E118:H118"/>
    <mergeCell ref="E116:H116"/>
    <mergeCell ref="E120:H120"/>
    <mergeCell ref="L2:V2"/>
    <mergeCell ref="E85:H85"/>
    <mergeCell ref="E89:H89"/>
    <mergeCell ref="E87:H87"/>
    <mergeCell ref="E91:H91"/>
    <mergeCell ref="E114:H114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62"/>
  <sheetViews>
    <sheetView showGridLines="0" topLeftCell="A150" workbookViewId="0">
      <selection activeCell="I167" sqref="I125:I16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9" bestFit="1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127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" hidden="1" customHeight="1">
      <c r="B8" s="19"/>
      <c r="D8" s="25" t="s">
        <v>143</v>
      </c>
      <c r="L8" s="19"/>
    </row>
    <row r="9" spans="2:46" s="1" customFormat="1" ht="16.5" hidden="1" customHeight="1">
      <c r="B9" s="28"/>
      <c r="E9" s="289" t="s">
        <v>914</v>
      </c>
      <c r="F9" s="288"/>
      <c r="G9" s="288"/>
      <c r="H9" s="288"/>
      <c r="L9" s="28"/>
    </row>
    <row r="10" spans="2:46" s="1" customFormat="1" ht="12" hidden="1" customHeight="1">
      <c r="B10" s="28"/>
      <c r="D10" s="25" t="s">
        <v>1598</v>
      </c>
      <c r="L10" s="28"/>
    </row>
    <row r="11" spans="2:46" s="1" customFormat="1" ht="16.5" hidden="1" customHeight="1">
      <c r="B11" s="28"/>
      <c r="E11" s="269" t="s">
        <v>3555</v>
      </c>
      <c r="F11" s="288"/>
      <c r="G11" s="288"/>
      <c r="H11" s="288"/>
      <c r="L11" s="28"/>
    </row>
    <row r="12" spans="2:46" s="1" customFormat="1" hidden="1">
      <c r="B12" s="28"/>
      <c r="L12" s="28"/>
    </row>
    <row r="13" spans="2:46" s="1" customFormat="1" ht="12" hidden="1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hidden="1" customHeight="1">
      <c r="B14" s="28"/>
      <c r="D14" s="25" t="s">
        <v>18</v>
      </c>
      <c r="F14" s="23" t="s">
        <v>27</v>
      </c>
      <c r="I14" s="25" t="s">
        <v>20</v>
      </c>
      <c r="J14" s="48" t="str">
        <f>'Rekapitulace stavby'!AN8</f>
        <v>10. 11. 2021</v>
      </c>
      <c r="L14" s="28"/>
    </row>
    <row r="15" spans="2:46" s="1" customFormat="1" ht="10.9" hidden="1" customHeight="1">
      <c r="B15" s="28"/>
      <c r="L15" s="28"/>
    </row>
    <row r="16" spans="2:46" s="1" customFormat="1" ht="12" hidden="1" customHeight="1">
      <c r="B16" s="28"/>
      <c r="D16" s="25" t="s">
        <v>22</v>
      </c>
      <c r="I16" s="25" t="s">
        <v>23</v>
      </c>
      <c r="J16" s="23" t="str">
        <f>IF('Rekapitulace stavby'!AN10="","",'Rekapitulace stavby'!AN10)</f>
        <v/>
      </c>
      <c r="L16" s="28"/>
    </row>
    <row r="17" spans="2:12" s="1" customFormat="1" ht="18" hidden="1" customHeight="1">
      <c r="B17" s="28"/>
      <c r="E17" s="23" t="str">
        <f>IF('Rekapitulace stavby'!E11="","",'Rekapitulace stavby'!E11)</f>
        <v>Královéhradecký kraj</v>
      </c>
      <c r="I17" s="25" t="s">
        <v>25</v>
      </c>
      <c r="J17" s="23" t="str">
        <f>IF('Rekapitulace stavby'!AN11="","",'Rekapitulace stavby'!AN11)</f>
        <v/>
      </c>
      <c r="L17" s="28"/>
    </row>
    <row r="18" spans="2:12" s="1" customFormat="1" ht="6.95" hidden="1" customHeight="1">
      <c r="B18" s="28"/>
      <c r="L18" s="28"/>
    </row>
    <row r="19" spans="2:12" s="1" customFormat="1" ht="12" hidden="1" customHeight="1">
      <c r="B19" s="28"/>
      <c r="D19" s="25" t="s">
        <v>26</v>
      </c>
      <c r="I19" s="25" t="s">
        <v>23</v>
      </c>
      <c r="J19" s="23" t="str">
        <f>'Rekapitulace stavby'!AN13</f>
        <v/>
      </c>
      <c r="L19" s="28"/>
    </row>
    <row r="20" spans="2:12" s="1" customFormat="1" ht="18" hidden="1" customHeight="1">
      <c r="B20" s="28"/>
      <c r="E20" s="244" t="str">
        <f>'Rekapitulace stavby'!E14</f>
        <v xml:space="preserve"> </v>
      </c>
      <c r="F20" s="244"/>
      <c r="G20" s="244"/>
      <c r="H20" s="244"/>
      <c r="I20" s="25" t="s">
        <v>25</v>
      </c>
      <c r="J20" s="23" t="str">
        <f>'Rekapitulace stavby'!AN14</f>
        <v/>
      </c>
      <c r="L20" s="28"/>
    </row>
    <row r="21" spans="2:12" s="1" customFormat="1" ht="6.95" hidden="1" customHeight="1">
      <c r="B21" s="28"/>
      <c r="L21" s="28"/>
    </row>
    <row r="22" spans="2:12" s="1" customFormat="1" ht="12" hidden="1" customHeight="1">
      <c r="B22" s="28"/>
      <c r="D22" s="25" t="s">
        <v>28</v>
      </c>
      <c r="I22" s="25" t="s">
        <v>23</v>
      </c>
      <c r="J22" s="23" t="str">
        <f>IF('Rekapitulace stavby'!AN16="","",'Rekapitulace stavby'!AN16)</f>
        <v>64792374</v>
      </c>
      <c r="L22" s="28"/>
    </row>
    <row r="23" spans="2:12" s="1" customFormat="1" ht="18" hidden="1" customHeight="1">
      <c r="B23" s="28"/>
      <c r="E23" s="23" t="str">
        <f>IF('Rekapitulace stavby'!E17="","",'Rekapitulace stavby'!E17)</f>
        <v>ATELIER H1 &amp; ATELIER HÁJEK s.r.o.</v>
      </c>
      <c r="I23" s="25" t="s">
        <v>25</v>
      </c>
      <c r="J23" s="23" t="str">
        <f>IF('Rekapitulace stavby'!AN17="","",'Rekapitulace stavby'!AN17)</f>
        <v/>
      </c>
      <c r="L23" s="28"/>
    </row>
    <row r="24" spans="2:12" s="1" customFormat="1" ht="6.95" hidden="1" customHeight="1">
      <c r="B24" s="28"/>
      <c r="L24" s="28"/>
    </row>
    <row r="25" spans="2:12" s="1" customFormat="1" ht="12" hidden="1" customHeight="1">
      <c r="B25" s="28"/>
      <c r="D25" s="25" t="s">
        <v>32</v>
      </c>
      <c r="I25" s="25" t="s">
        <v>23</v>
      </c>
      <c r="J25" s="23" t="str">
        <f>IF('Rekapitulace stavby'!AN19="","",'Rekapitulace stavby'!AN19)</f>
        <v/>
      </c>
      <c r="L25" s="28"/>
    </row>
    <row r="26" spans="2:12" s="1" customFormat="1" ht="18" hidden="1" customHeight="1">
      <c r="B26" s="28"/>
      <c r="E26" s="23" t="str">
        <f>IF('Rekapitulace stavby'!E20="","",'Rekapitulace stavby'!E20)</f>
        <v xml:space="preserve"> </v>
      </c>
      <c r="I26" s="25" t="s">
        <v>25</v>
      </c>
      <c r="J26" s="23" t="str">
        <f>IF('Rekapitulace stavby'!AN20="","",'Rekapitulace stavby'!AN20)</f>
        <v/>
      </c>
      <c r="L26" s="28"/>
    </row>
    <row r="27" spans="2:12" s="1" customFormat="1" ht="6.95" hidden="1" customHeight="1">
      <c r="B27" s="28"/>
      <c r="L27" s="28"/>
    </row>
    <row r="28" spans="2:12" s="1" customFormat="1" ht="12" hidden="1" customHeight="1">
      <c r="B28" s="28"/>
      <c r="D28" s="25" t="s">
        <v>33</v>
      </c>
      <c r="L28" s="28"/>
    </row>
    <row r="29" spans="2:12" s="7" customFormat="1" ht="16.5" hidden="1" customHeight="1">
      <c r="B29" s="90"/>
      <c r="E29" s="246" t="s">
        <v>1</v>
      </c>
      <c r="F29" s="246"/>
      <c r="G29" s="246"/>
      <c r="H29" s="246"/>
      <c r="L29" s="90"/>
    </row>
    <row r="30" spans="2:12" s="1" customFormat="1" ht="6.95" hidden="1" customHeight="1">
      <c r="B30" s="28"/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hidden="1" customHeight="1">
      <c r="B32" s="28"/>
      <c r="D32" s="91" t="s">
        <v>35</v>
      </c>
      <c r="J32" s="62">
        <f>ROUND(J123, 2)</f>
        <v>0</v>
      </c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hidden="1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5" hidden="1" customHeight="1">
      <c r="B35" s="28"/>
      <c r="D35" s="51" t="s">
        <v>39</v>
      </c>
      <c r="E35" s="25" t="s">
        <v>40</v>
      </c>
      <c r="F35" s="82">
        <f>ROUND((SUM(BE123:BE161)),  2)</f>
        <v>0</v>
      </c>
      <c r="I35" s="92">
        <v>0.21</v>
      </c>
      <c r="J35" s="82">
        <f>ROUND(((SUM(BE123:BE161))*I35),  2)</f>
        <v>0</v>
      </c>
      <c r="L35" s="28"/>
    </row>
    <row r="36" spans="2:12" s="1" customFormat="1" ht="14.45" hidden="1" customHeight="1">
      <c r="B36" s="28"/>
      <c r="E36" s="25" t="s">
        <v>41</v>
      </c>
      <c r="F36" s="82">
        <f>ROUND((SUM(BF123:BF161)),  2)</f>
        <v>0</v>
      </c>
      <c r="I36" s="92">
        <v>0.15</v>
      </c>
      <c r="J36" s="82">
        <f>ROUND(((SUM(BF123:BF161))*I36),  2)</f>
        <v>0</v>
      </c>
      <c r="L36" s="28"/>
    </row>
    <row r="37" spans="2:12" s="1" customFormat="1" ht="14.45" hidden="1" customHeight="1">
      <c r="B37" s="28"/>
      <c r="E37" s="25" t="s">
        <v>42</v>
      </c>
      <c r="F37" s="82">
        <f>ROUND((SUM(BG123:BG161)),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43</v>
      </c>
      <c r="F38" s="82">
        <f>ROUND((SUM(BH123:BH161)),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44</v>
      </c>
      <c r="F39" s="82">
        <f>ROUND((SUM(BI123:BI161)),  2)</f>
        <v>0</v>
      </c>
      <c r="I39" s="92">
        <v>0</v>
      </c>
      <c r="J39" s="82">
        <f>0</f>
        <v>0</v>
      </c>
      <c r="L39" s="28"/>
    </row>
    <row r="40" spans="2:12" s="1" customFormat="1" ht="6.95" hidden="1" customHeight="1">
      <c r="B40" s="28"/>
      <c r="L40" s="28"/>
    </row>
    <row r="41" spans="2:12" s="1" customFormat="1" ht="25.35" hidden="1" customHeight="1">
      <c r="B41" s="28"/>
      <c r="C41" s="93"/>
      <c r="D41" s="94" t="s">
        <v>45</v>
      </c>
      <c r="E41" s="53"/>
      <c r="F41" s="53"/>
      <c r="G41" s="95" t="s">
        <v>46</v>
      </c>
      <c r="H41" s="96" t="s">
        <v>47</v>
      </c>
      <c r="I41" s="53"/>
      <c r="J41" s="97">
        <f>SUM(J32:J39)</f>
        <v>0</v>
      </c>
      <c r="K41" s="98"/>
      <c r="L41" s="28"/>
    </row>
    <row r="42" spans="2:12" s="1" customFormat="1" ht="14.45" hidden="1" customHeight="1">
      <c r="B42" s="28"/>
      <c r="L42" s="28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s="1" customFormat="1" ht="16.5" hidden="1" customHeight="1">
      <c r="B87" s="28"/>
      <c r="E87" s="289" t="s">
        <v>914</v>
      </c>
      <c r="F87" s="288"/>
      <c r="G87" s="288"/>
      <c r="H87" s="288"/>
      <c r="L87" s="28"/>
    </row>
    <row r="88" spans="2:12" s="1" customFormat="1" ht="12" hidden="1" customHeight="1">
      <c r="B88" s="28"/>
      <c r="C88" s="25" t="s">
        <v>1598</v>
      </c>
      <c r="L88" s="28"/>
    </row>
    <row r="89" spans="2:12" s="1" customFormat="1" ht="16.5" hidden="1" customHeight="1">
      <c r="B89" s="28"/>
      <c r="E89" s="269" t="str">
        <f>E11</f>
        <v>04.7 - VZT</v>
      </c>
      <c r="F89" s="288"/>
      <c r="G89" s="288"/>
      <c r="H89" s="288"/>
      <c r="L89" s="28"/>
    </row>
    <row r="90" spans="2:12" s="1" customFormat="1" ht="6.95" hidden="1" customHeight="1">
      <c r="B90" s="28"/>
      <c r="L90" s="28"/>
    </row>
    <row r="91" spans="2:12" s="1" customFormat="1" ht="12" hidden="1" customHeight="1">
      <c r="B91" s="28"/>
      <c r="C91" s="25" t="s">
        <v>18</v>
      </c>
      <c r="F91" s="23" t="str">
        <f>F14</f>
        <v xml:space="preserve"> </v>
      </c>
      <c r="I91" s="25" t="s">
        <v>20</v>
      </c>
      <c r="J91" s="48" t="str">
        <f>IF(J14="","",J14)</f>
        <v>10. 11. 2021</v>
      </c>
      <c r="L91" s="28"/>
    </row>
    <row r="92" spans="2:12" s="1" customFormat="1" ht="6.95" hidden="1" customHeight="1">
      <c r="B92" s="28"/>
      <c r="L92" s="28"/>
    </row>
    <row r="93" spans="2:12" s="1" customFormat="1" ht="40.15" hidden="1" customHeight="1">
      <c r="B93" s="28"/>
      <c r="C93" s="25" t="s">
        <v>22</v>
      </c>
      <c r="F93" s="23" t="str">
        <f>E17</f>
        <v>Královéhradecký kraj</v>
      </c>
      <c r="I93" s="25" t="s">
        <v>28</v>
      </c>
      <c r="J93" s="26" t="str">
        <f>E23</f>
        <v>ATELIER H1 &amp; ATELIER HÁJEK s.r.o.</v>
      </c>
      <c r="L93" s="28"/>
    </row>
    <row r="94" spans="2:12" s="1" customFormat="1" ht="15.2" hidden="1" customHeight="1">
      <c r="B94" s="28"/>
      <c r="C94" s="25" t="s">
        <v>26</v>
      </c>
      <c r="F94" s="23" t="str">
        <f>IF(E20="","",E20)</f>
        <v xml:space="preserve"> </v>
      </c>
      <c r="I94" s="25" t="s">
        <v>32</v>
      </c>
      <c r="J94" s="26" t="str">
        <f>E26</f>
        <v xml:space="preserve"> </v>
      </c>
      <c r="L94" s="28"/>
    </row>
    <row r="95" spans="2:12" s="1" customFormat="1" ht="10.35" hidden="1" customHeight="1">
      <c r="B95" s="28"/>
      <c r="L95" s="28"/>
    </row>
    <row r="96" spans="2:12" s="1" customFormat="1" ht="29.25" hidden="1" customHeight="1">
      <c r="B96" s="28"/>
      <c r="C96" s="101" t="s">
        <v>146</v>
      </c>
      <c r="D96" s="93"/>
      <c r="E96" s="93"/>
      <c r="F96" s="93"/>
      <c r="G96" s="93"/>
      <c r="H96" s="93"/>
      <c r="I96" s="93"/>
      <c r="J96" s="102" t="s">
        <v>147</v>
      </c>
      <c r="K96" s="93"/>
      <c r="L96" s="28"/>
    </row>
    <row r="97" spans="2:47" s="1" customFormat="1" ht="10.35" hidden="1" customHeight="1">
      <c r="B97" s="28"/>
      <c r="L97" s="28"/>
    </row>
    <row r="98" spans="2:47" s="1" customFormat="1" ht="22.9" hidden="1" customHeight="1">
      <c r="B98" s="28"/>
      <c r="C98" s="103" t="s">
        <v>148</v>
      </c>
      <c r="J98" s="62">
        <f>J123</f>
        <v>0</v>
      </c>
      <c r="L98" s="28"/>
      <c r="AU98" s="16" t="s">
        <v>149</v>
      </c>
    </row>
    <row r="99" spans="2:47" s="8" customFormat="1" ht="24.95" hidden="1" customHeight="1">
      <c r="B99" s="104"/>
      <c r="D99" s="105" t="s">
        <v>3556</v>
      </c>
      <c r="E99" s="106"/>
      <c r="F99" s="106"/>
      <c r="G99" s="106"/>
      <c r="H99" s="106"/>
      <c r="I99" s="106"/>
      <c r="J99" s="107">
        <f>J124</f>
        <v>0</v>
      </c>
      <c r="L99" s="104"/>
    </row>
    <row r="100" spans="2:47" s="8" customFormat="1" ht="24.95" hidden="1" customHeight="1">
      <c r="B100" s="104"/>
      <c r="D100" s="105" t="s">
        <v>3557</v>
      </c>
      <c r="E100" s="106"/>
      <c r="F100" s="106"/>
      <c r="G100" s="106"/>
      <c r="H100" s="106"/>
      <c r="I100" s="106"/>
      <c r="J100" s="107">
        <f>J148</f>
        <v>0</v>
      </c>
      <c r="L100" s="104"/>
    </row>
    <row r="101" spans="2:47" s="8" customFormat="1" ht="24.95" hidden="1" customHeight="1">
      <c r="B101" s="104"/>
      <c r="D101" s="105" t="s">
        <v>3558</v>
      </c>
      <c r="E101" s="106"/>
      <c r="F101" s="106"/>
      <c r="G101" s="106"/>
      <c r="H101" s="106"/>
      <c r="I101" s="106"/>
      <c r="J101" s="107">
        <f>J153</f>
        <v>0</v>
      </c>
      <c r="L101" s="104"/>
    </row>
    <row r="102" spans="2:47" s="1" customFormat="1" ht="21.75" hidden="1" customHeight="1">
      <c r="B102" s="28"/>
      <c r="L102" s="28"/>
    </row>
    <row r="103" spans="2:47" s="1" customFormat="1" ht="6.95" hidden="1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4" spans="2:47" hidden="1"/>
    <row r="105" spans="2:47" hidden="1"/>
    <row r="106" spans="2:47" hidden="1"/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47" s="1" customFormat="1" ht="24.95" customHeight="1">
      <c r="B108" s="28"/>
      <c r="C108" s="20" t="s">
        <v>170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5" t="s">
        <v>14</v>
      </c>
      <c r="L110" s="28"/>
    </row>
    <row r="111" spans="2:47" s="1" customFormat="1" ht="26.25" customHeight="1">
      <c r="B111" s="28"/>
      <c r="E111" s="289" t="str">
        <f>E7</f>
        <v>Rekonstrukce dílen Střední školy řemeslné Jaroměř - TRUHLÁŘSKÉ DÍLNY</v>
      </c>
      <c r="F111" s="290"/>
      <c r="G111" s="290"/>
      <c r="H111" s="290"/>
      <c r="L111" s="28"/>
    </row>
    <row r="112" spans="2:47" ht="12" customHeight="1">
      <c r="B112" s="19"/>
      <c r="C112" s="25" t="s">
        <v>143</v>
      </c>
      <c r="L112" s="19"/>
    </row>
    <row r="113" spans="2:65" s="1" customFormat="1" ht="16.5" customHeight="1">
      <c r="B113" s="28"/>
      <c r="E113" s="289" t="s">
        <v>914</v>
      </c>
      <c r="F113" s="288"/>
      <c r="G113" s="288"/>
      <c r="H113" s="288"/>
      <c r="L113" s="28"/>
    </row>
    <row r="114" spans="2:65" s="1" customFormat="1" ht="12" customHeight="1">
      <c r="B114" s="28"/>
      <c r="C114" s="25" t="s">
        <v>1598</v>
      </c>
      <c r="L114" s="28"/>
    </row>
    <row r="115" spans="2:65" s="1" customFormat="1" ht="16.5" customHeight="1">
      <c r="B115" s="28"/>
      <c r="E115" s="269" t="str">
        <f>E11</f>
        <v>04.7 - VZT</v>
      </c>
      <c r="F115" s="288"/>
      <c r="G115" s="288"/>
      <c r="H115" s="288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5" t="s">
        <v>18</v>
      </c>
      <c r="F117" s="23" t="str">
        <f>F14</f>
        <v xml:space="preserve"> </v>
      </c>
      <c r="I117" s="25" t="s">
        <v>20</v>
      </c>
      <c r="J117" s="48" t="str">
        <f>IF(J14="","",J14)</f>
        <v>10. 11. 2021</v>
      </c>
      <c r="L117" s="28"/>
    </row>
    <row r="118" spans="2:65" s="1" customFormat="1" ht="6.95" customHeight="1">
      <c r="B118" s="28"/>
      <c r="L118" s="28"/>
    </row>
    <row r="119" spans="2:65" s="1" customFormat="1" ht="40.15" customHeight="1">
      <c r="B119" s="28"/>
      <c r="C119" s="25" t="s">
        <v>22</v>
      </c>
      <c r="F119" s="23" t="str">
        <f>E17</f>
        <v>Královéhradecký kraj</v>
      </c>
      <c r="I119" s="25" t="s">
        <v>28</v>
      </c>
      <c r="J119" s="26" t="str">
        <f>E23</f>
        <v>ATELIER H1 &amp; ATELIER HÁJEK s.r.o.</v>
      </c>
      <c r="L119" s="28"/>
    </row>
    <row r="120" spans="2:65" s="1" customFormat="1" ht="15.2" customHeight="1">
      <c r="B120" s="28"/>
      <c r="C120" s="25" t="s">
        <v>26</v>
      </c>
      <c r="F120" s="23" t="str">
        <f>IF(E20="","",E20)</f>
        <v xml:space="preserve"> </v>
      </c>
      <c r="I120" s="25" t="s">
        <v>32</v>
      </c>
      <c r="J120" s="26" t="str">
        <f>E26</f>
        <v xml:space="preserve"> 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2"/>
      <c r="C122" s="113" t="s">
        <v>171</v>
      </c>
      <c r="D122" s="114" t="s">
        <v>60</v>
      </c>
      <c r="E122" s="114" t="s">
        <v>56</v>
      </c>
      <c r="F122" s="114" t="s">
        <v>57</v>
      </c>
      <c r="G122" s="114" t="s">
        <v>172</v>
      </c>
      <c r="H122" s="114" t="s">
        <v>173</v>
      </c>
      <c r="I122" s="114" t="s">
        <v>174</v>
      </c>
      <c r="J122" s="114" t="s">
        <v>147</v>
      </c>
      <c r="K122" s="115" t="s">
        <v>175</v>
      </c>
      <c r="L122" s="114" t="s">
        <v>4033</v>
      </c>
      <c r="M122" s="55" t="s">
        <v>1</v>
      </c>
      <c r="N122" s="56" t="s">
        <v>39</v>
      </c>
      <c r="O122" s="56" t="s">
        <v>176</v>
      </c>
      <c r="P122" s="56" t="s">
        <v>177</v>
      </c>
      <c r="Q122" s="56" t="s">
        <v>178</v>
      </c>
      <c r="R122" s="56" t="s">
        <v>179</v>
      </c>
      <c r="S122" s="56" t="s">
        <v>180</v>
      </c>
      <c r="T122" s="57" t="s">
        <v>181</v>
      </c>
    </row>
    <row r="123" spans="2:65" s="1" customFormat="1" ht="22.9" customHeight="1">
      <c r="B123" s="28"/>
      <c r="C123" s="60" t="s">
        <v>182</v>
      </c>
      <c r="J123" s="116">
        <f>BK123</f>
        <v>0</v>
      </c>
      <c r="L123" s="28"/>
      <c r="M123" s="58"/>
      <c r="N123" s="49"/>
      <c r="O123" s="49"/>
      <c r="P123" s="117">
        <f>P124+P148+P153</f>
        <v>0</v>
      </c>
      <c r="Q123" s="49"/>
      <c r="R123" s="117">
        <f>R124+R148+R153</f>
        <v>0</v>
      </c>
      <c r="S123" s="49"/>
      <c r="T123" s="118">
        <f>T124+T148+T153</f>
        <v>0</v>
      </c>
      <c r="AT123" s="16" t="s">
        <v>74</v>
      </c>
      <c r="AU123" s="16" t="s">
        <v>149</v>
      </c>
      <c r="BK123" s="119">
        <f>BK124+BK148+BK153</f>
        <v>0</v>
      </c>
    </row>
    <row r="124" spans="2:65" s="11" customFormat="1" ht="25.9" customHeight="1">
      <c r="B124" s="120"/>
      <c r="D124" s="121" t="s">
        <v>74</v>
      </c>
      <c r="E124" s="122" t="s">
        <v>2354</v>
      </c>
      <c r="F124" s="122" t="s">
        <v>3559</v>
      </c>
      <c r="J124" s="123">
        <f>BK124</f>
        <v>0</v>
      </c>
      <c r="L124" s="120"/>
      <c r="M124" s="124"/>
      <c r="P124" s="125">
        <f>SUM(P125:P147)</f>
        <v>0</v>
      </c>
      <c r="R124" s="125">
        <f>SUM(R125:R147)</f>
        <v>0</v>
      </c>
      <c r="T124" s="126">
        <f>SUM(T125:T147)</f>
        <v>0</v>
      </c>
      <c r="AR124" s="121" t="s">
        <v>83</v>
      </c>
      <c r="AT124" s="127" t="s">
        <v>74</v>
      </c>
      <c r="AU124" s="127" t="s">
        <v>75</v>
      </c>
      <c r="AY124" s="121" t="s">
        <v>185</v>
      </c>
      <c r="BK124" s="128">
        <f>SUM(BK125:BK147)</f>
        <v>0</v>
      </c>
    </row>
    <row r="125" spans="2:65" s="1" customFormat="1" ht="33" customHeight="1">
      <c r="B125" s="131"/>
      <c r="C125" s="132" t="s">
        <v>83</v>
      </c>
      <c r="D125" s="132" t="s">
        <v>187</v>
      </c>
      <c r="E125" s="133" t="s">
        <v>3560</v>
      </c>
      <c r="F125" s="134" t="s">
        <v>3561</v>
      </c>
      <c r="G125" s="135" t="s">
        <v>1656</v>
      </c>
      <c r="H125" s="136">
        <v>1</v>
      </c>
      <c r="I125" s="137"/>
      <c r="J125" s="137">
        <f t="shared" ref="J125:J147" si="0">ROUND(I125*H125,2)</f>
        <v>0</v>
      </c>
      <c r="K125" s="134" t="s">
        <v>1</v>
      </c>
      <c r="L125" s="185" t="s">
        <v>4032</v>
      </c>
      <c r="M125" s="138" t="s">
        <v>1</v>
      </c>
      <c r="N125" s="139" t="s">
        <v>40</v>
      </c>
      <c r="O125" s="140">
        <v>0</v>
      </c>
      <c r="P125" s="140">
        <f t="shared" ref="P125:P147" si="1">O125*H125</f>
        <v>0</v>
      </c>
      <c r="Q125" s="140">
        <v>0</v>
      </c>
      <c r="R125" s="140">
        <f t="shared" ref="R125:R147" si="2">Q125*H125</f>
        <v>0</v>
      </c>
      <c r="S125" s="140">
        <v>0</v>
      </c>
      <c r="T125" s="141">
        <f t="shared" ref="T125:T147" si="3">S125*H125</f>
        <v>0</v>
      </c>
      <c r="AR125" s="142" t="s">
        <v>191</v>
      </c>
      <c r="AT125" s="142" t="s">
        <v>187</v>
      </c>
      <c r="AU125" s="142" t="s">
        <v>83</v>
      </c>
      <c r="AY125" s="16" t="s">
        <v>185</v>
      </c>
      <c r="BE125" s="143">
        <f t="shared" ref="BE125:BE147" si="4">IF(N125="základní",J125,0)</f>
        <v>0</v>
      </c>
      <c r="BF125" s="143">
        <f t="shared" ref="BF125:BF147" si="5">IF(N125="snížená",J125,0)</f>
        <v>0</v>
      </c>
      <c r="BG125" s="143">
        <f t="shared" ref="BG125:BG147" si="6">IF(N125="zákl. přenesená",J125,0)</f>
        <v>0</v>
      </c>
      <c r="BH125" s="143">
        <f t="shared" ref="BH125:BH147" si="7">IF(N125="sníž. přenesená",J125,0)</f>
        <v>0</v>
      </c>
      <c r="BI125" s="143">
        <f t="shared" ref="BI125:BI147" si="8">IF(N125="nulová",J125,0)</f>
        <v>0</v>
      </c>
      <c r="BJ125" s="16" t="s">
        <v>83</v>
      </c>
      <c r="BK125" s="143">
        <f t="shared" ref="BK125:BK147" si="9">ROUND(I125*H125,2)</f>
        <v>0</v>
      </c>
      <c r="BL125" s="16" t="s">
        <v>191</v>
      </c>
      <c r="BM125" s="142" t="s">
        <v>85</v>
      </c>
    </row>
    <row r="126" spans="2:65" s="1" customFormat="1" ht="16.5" customHeight="1">
      <c r="B126" s="131"/>
      <c r="C126" s="132" t="s">
        <v>85</v>
      </c>
      <c r="D126" s="132" t="s">
        <v>187</v>
      </c>
      <c r="E126" s="133" t="s">
        <v>3562</v>
      </c>
      <c r="F126" s="134" t="s">
        <v>3563</v>
      </c>
      <c r="G126" s="135" t="s">
        <v>288</v>
      </c>
      <c r="H126" s="136">
        <v>2</v>
      </c>
      <c r="I126" s="137"/>
      <c r="J126" s="137">
        <f t="shared" si="0"/>
        <v>0</v>
      </c>
      <c r="K126" s="134" t="s">
        <v>1</v>
      </c>
      <c r="L126" s="185" t="s">
        <v>4032</v>
      </c>
      <c r="M126" s="138" t="s">
        <v>1</v>
      </c>
      <c r="N126" s="139" t="s">
        <v>40</v>
      </c>
      <c r="O126" s="140">
        <v>0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191</v>
      </c>
      <c r="AT126" s="142" t="s">
        <v>187</v>
      </c>
      <c r="AU126" s="142" t="s">
        <v>83</v>
      </c>
      <c r="AY126" s="16" t="s">
        <v>185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6" t="s">
        <v>83</v>
      </c>
      <c r="BK126" s="143">
        <f t="shared" si="9"/>
        <v>0</v>
      </c>
      <c r="BL126" s="16" t="s">
        <v>191</v>
      </c>
      <c r="BM126" s="142" t="s">
        <v>191</v>
      </c>
    </row>
    <row r="127" spans="2:65" s="1" customFormat="1" ht="16.5" customHeight="1">
      <c r="B127" s="131"/>
      <c r="C127" s="132" t="s">
        <v>100</v>
      </c>
      <c r="D127" s="132" t="s">
        <v>187</v>
      </c>
      <c r="E127" s="133" t="s">
        <v>3564</v>
      </c>
      <c r="F127" s="134" t="s">
        <v>3565</v>
      </c>
      <c r="G127" s="135" t="s">
        <v>1656</v>
      </c>
      <c r="H127" s="136">
        <v>1</v>
      </c>
      <c r="I127" s="137"/>
      <c r="J127" s="137">
        <f t="shared" si="0"/>
        <v>0</v>
      </c>
      <c r="K127" s="134" t="s">
        <v>1</v>
      </c>
      <c r="L127" s="185" t="s">
        <v>4032</v>
      </c>
      <c r="M127" s="138" t="s">
        <v>1</v>
      </c>
      <c r="N127" s="139" t="s">
        <v>40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191</v>
      </c>
      <c r="AT127" s="142" t="s">
        <v>187</v>
      </c>
      <c r="AU127" s="142" t="s">
        <v>83</v>
      </c>
      <c r="AY127" s="16" t="s">
        <v>185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6" t="s">
        <v>83</v>
      </c>
      <c r="BK127" s="143">
        <f t="shared" si="9"/>
        <v>0</v>
      </c>
      <c r="BL127" s="16" t="s">
        <v>191</v>
      </c>
      <c r="BM127" s="142" t="s">
        <v>211</v>
      </c>
    </row>
    <row r="128" spans="2:65" s="1" customFormat="1" ht="21.75" customHeight="1">
      <c r="B128" s="131"/>
      <c r="C128" s="132" t="s">
        <v>191</v>
      </c>
      <c r="D128" s="132" t="s">
        <v>187</v>
      </c>
      <c r="E128" s="133" t="s">
        <v>3566</v>
      </c>
      <c r="F128" s="134" t="s">
        <v>3567</v>
      </c>
      <c r="G128" s="135" t="s">
        <v>288</v>
      </c>
      <c r="H128" s="136">
        <v>1</v>
      </c>
      <c r="I128" s="137"/>
      <c r="J128" s="137">
        <f t="shared" si="0"/>
        <v>0</v>
      </c>
      <c r="K128" s="134" t="s">
        <v>1</v>
      </c>
      <c r="L128" s="185" t="s">
        <v>4032</v>
      </c>
      <c r="M128" s="138" t="s">
        <v>1</v>
      </c>
      <c r="N128" s="139" t="s">
        <v>40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191</v>
      </c>
      <c r="AT128" s="142" t="s">
        <v>187</v>
      </c>
      <c r="AU128" s="142" t="s">
        <v>83</v>
      </c>
      <c r="AY128" s="16" t="s">
        <v>185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6" t="s">
        <v>83</v>
      </c>
      <c r="BK128" s="143">
        <f t="shared" si="9"/>
        <v>0</v>
      </c>
      <c r="BL128" s="16" t="s">
        <v>191</v>
      </c>
      <c r="BM128" s="142" t="s">
        <v>224</v>
      </c>
    </row>
    <row r="129" spans="2:65" s="1" customFormat="1" ht="16.5" customHeight="1">
      <c r="B129" s="131"/>
      <c r="C129" s="132" t="s">
        <v>207</v>
      </c>
      <c r="D129" s="132" t="s">
        <v>187</v>
      </c>
      <c r="E129" s="133" t="s">
        <v>3568</v>
      </c>
      <c r="F129" s="134" t="s">
        <v>3569</v>
      </c>
      <c r="G129" s="135" t="s">
        <v>288</v>
      </c>
      <c r="H129" s="136">
        <v>3</v>
      </c>
      <c r="I129" s="137"/>
      <c r="J129" s="137">
        <f t="shared" si="0"/>
        <v>0</v>
      </c>
      <c r="K129" s="134" t="s">
        <v>1</v>
      </c>
      <c r="L129" s="185" t="s">
        <v>4032</v>
      </c>
      <c r="M129" s="138" t="s">
        <v>1</v>
      </c>
      <c r="N129" s="139" t="s">
        <v>40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191</v>
      </c>
      <c r="AT129" s="142" t="s">
        <v>187</v>
      </c>
      <c r="AU129" s="142" t="s">
        <v>83</v>
      </c>
      <c r="AY129" s="16" t="s">
        <v>185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6" t="s">
        <v>83</v>
      </c>
      <c r="BK129" s="143">
        <f t="shared" si="9"/>
        <v>0</v>
      </c>
      <c r="BL129" s="16" t="s">
        <v>191</v>
      </c>
      <c r="BM129" s="142" t="s">
        <v>235</v>
      </c>
    </row>
    <row r="130" spans="2:65" s="1" customFormat="1" ht="16.5" customHeight="1">
      <c r="B130" s="131"/>
      <c r="C130" s="132" t="s">
        <v>211</v>
      </c>
      <c r="D130" s="132" t="s">
        <v>187</v>
      </c>
      <c r="E130" s="133" t="s">
        <v>3570</v>
      </c>
      <c r="F130" s="134" t="s">
        <v>3571</v>
      </c>
      <c r="G130" s="135" t="s">
        <v>288</v>
      </c>
      <c r="H130" s="136">
        <v>1</v>
      </c>
      <c r="I130" s="137"/>
      <c r="J130" s="137">
        <f t="shared" si="0"/>
        <v>0</v>
      </c>
      <c r="K130" s="134" t="s">
        <v>1</v>
      </c>
      <c r="L130" s="185" t="s">
        <v>4032</v>
      </c>
      <c r="M130" s="138" t="s">
        <v>1</v>
      </c>
      <c r="N130" s="139" t="s">
        <v>40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191</v>
      </c>
      <c r="AT130" s="142" t="s">
        <v>187</v>
      </c>
      <c r="AU130" s="142" t="s">
        <v>83</v>
      </c>
      <c r="AY130" s="16" t="s">
        <v>185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6" t="s">
        <v>83</v>
      </c>
      <c r="BK130" s="143">
        <f t="shared" si="9"/>
        <v>0</v>
      </c>
      <c r="BL130" s="16" t="s">
        <v>191</v>
      </c>
      <c r="BM130" s="142" t="s">
        <v>247</v>
      </c>
    </row>
    <row r="131" spans="2:65" s="1" customFormat="1" ht="16.5" customHeight="1">
      <c r="B131" s="131"/>
      <c r="C131" s="132" t="s">
        <v>219</v>
      </c>
      <c r="D131" s="132" t="s">
        <v>187</v>
      </c>
      <c r="E131" s="133" t="s">
        <v>3572</v>
      </c>
      <c r="F131" s="134" t="s">
        <v>3573</v>
      </c>
      <c r="G131" s="135" t="s">
        <v>288</v>
      </c>
      <c r="H131" s="136">
        <v>1</v>
      </c>
      <c r="I131" s="137"/>
      <c r="J131" s="137">
        <f t="shared" si="0"/>
        <v>0</v>
      </c>
      <c r="K131" s="134" t="s">
        <v>1</v>
      </c>
      <c r="L131" s="185" t="s">
        <v>4032</v>
      </c>
      <c r="M131" s="138" t="s">
        <v>1</v>
      </c>
      <c r="N131" s="139" t="s">
        <v>40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191</v>
      </c>
      <c r="AT131" s="142" t="s">
        <v>187</v>
      </c>
      <c r="AU131" s="142" t="s">
        <v>83</v>
      </c>
      <c r="AY131" s="16" t="s">
        <v>185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83</v>
      </c>
      <c r="BK131" s="143">
        <f t="shared" si="9"/>
        <v>0</v>
      </c>
      <c r="BL131" s="16" t="s">
        <v>191</v>
      </c>
      <c r="BM131" s="142" t="s">
        <v>256</v>
      </c>
    </row>
    <row r="132" spans="2:65" s="1" customFormat="1" ht="16.5" customHeight="1">
      <c r="B132" s="131"/>
      <c r="C132" s="132" t="s">
        <v>224</v>
      </c>
      <c r="D132" s="132" t="s">
        <v>187</v>
      </c>
      <c r="E132" s="133" t="s">
        <v>3574</v>
      </c>
      <c r="F132" s="134" t="s">
        <v>3575</v>
      </c>
      <c r="G132" s="135" t="s">
        <v>3576</v>
      </c>
      <c r="H132" s="136">
        <v>6</v>
      </c>
      <c r="I132" s="137"/>
      <c r="J132" s="137">
        <f t="shared" si="0"/>
        <v>0</v>
      </c>
      <c r="K132" s="134" t="s">
        <v>1</v>
      </c>
      <c r="L132" s="185" t="s">
        <v>4032</v>
      </c>
      <c r="M132" s="138" t="s">
        <v>1</v>
      </c>
      <c r="N132" s="139" t="s">
        <v>40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191</v>
      </c>
      <c r="AT132" s="142" t="s">
        <v>187</v>
      </c>
      <c r="AU132" s="142" t="s">
        <v>83</v>
      </c>
      <c r="AY132" s="16" t="s">
        <v>185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6" t="s">
        <v>83</v>
      </c>
      <c r="BK132" s="143">
        <f t="shared" si="9"/>
        <v>0</v>
      </c>
      <c r="BL132" s="16" t="s">
        <v>191</v>
      </c>
      <c r="BM132" s="142" t="s">
        <v>268</v>
      </c>
    </row>
    <row r="133" spans="2:65" s="1" customFormat="1" ht="16.5" customHeight="1">
      <c r="B133" s="131"/>
      <c r="C133" s="132" t="s">
        <v>229</v>
      </c>
      <c r="D133" s="132" t="s">
        <v>187</v>
      </c>
      <c r="E133" s="133" t="s">
        <v>3577</v>
      </c>
      <c r="F133" s="134" t="s">
        <v>3578</v>
      </c>
      <c r="G133" s="135" t="s">
        <v>3576</v>
      </c>
      <c r="H133" s="136">
        <v>2</v>
      </c>
      <c r="I133" s="137"/>
      <c r="J133" s="137">
        <f t="shared" si="0"/>
        <v>0</v>
      </c>
      <c r="K133" s="134" t="s">
        <v>1</v>
      </c>
      <c r="L133" s="185" t="s">
        <v>4032</v>
      </c>
      <c r="M133" s="138" t="s">
        <v>1</v>
      </c>
      <c r="N133" s="139" t="s">
        <v>40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191</v>
      </c>
      <c r="AT133" s="142" t="s">
        <v>187</v>
      </c>
      <c r="AU133" s="142" t="s">
        <v>83</v>
      </c>
      <c r="AY133" s="16" t="s">
        <v>185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6" t="s">
        <v>83</v>
      </c>
      <c r="BK133" s="143">
        <f t="shared" si="9"/>
        <v>0</v>
      </c>
      <c r="BL133" s="16" t="s">
        <v>191</v>
      </c>
      <c r="BM133" s="142" t="s">
        <v>279</v>
      </c>
    </row>
    <row r="134" spans="2:65" s="1" customFormat="1" ht="16.5" customHeight="1">
      <c r="B134" s="131"/>
      <c r="C134" s="132" t="s">
        <v>235</v>
      </c>
      <c r="D134" s="132" t="s">
        <v>187</v>
      </c>
      <c r="E134" s="133" t="s">
        <v>3579</v>
      </c>
      <c r="F134" s="134" t="s">
        <v>3580</v>
      </c>
      <c r="G134" s="135" t="s">
        <v>3576</v>
      </c>
      <c r="H134" s="136">
        <v>3</v>
      </c>
      <c r="I134" s="137"/>
      <c r="J134" s="137">
        <f t="shared" si="0"/>
        <v>0</v>
      </c>
      <c r="K134" s="134" t="s">
        <v>1</v>
      </c>
      <c r="L134" s="185" t="s">
        <v>4032</v>
      </c>
      <c r="M134" s="138" t="s">
        <v>1</v>
      </c>
      <c r="N134" s="139" t="s">
        <v>40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191</v>
      </c>
      <c r="AT134" s="142" t="s">
        <v>187</v>
      </c>
      <c r="AU134" s="142" t="s">
        <v>83</v>
      </c>
      <c r="AY134" s="16" t="s">
        <v>185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6" t="s">
        <v>83</v>
      </c>
      <c r="BK134" s="143">
        <f t="shared" si="9"/>
        <v>0</v>
      </c>
      <c r="BL134" s="16" t="s">
        <v>191</v>
      </c>
      <c r="BM134" s="142" t="s">
        <v>290</v>
      </c>
    </row>
    <row r="135" spans="2:65" s="1" customFormat="1" ht="16.5" customHeight="1">
      <c r="B135" s="131"/>
      <c r="C135" s="132" t="s">
        <v>242</v>
      </c>
      <c r="D135" s="132" t="s">
        <v>187</v>
      </c>
      <c r="E135" s="133" t="s">
        <v>3581</v>
      </c>
      <c r="F135" s="134" t="s">
        <v>3582</v>
      </c>
      <c r="G135" s="135" t="s">
        <v>3576</v>
      </c>
      <c r="H135" s="136">
        <v>6</v>
      </c>
      <c r="I135" s="137"/>
      <c r="J135" s="137">
        <f t="shared" si="0"/>
        <v>0</v>
      </c>
      <c r="K135" s="134" t="s">
        <v>1</v>
      </c>
      <c r="L135" s="185" t="s">
        <v>4032</v>
      </c>
      <c r="M135" s="138" t="s">
        <v>1</v>
      </c>
      <c r="N135" s="139" t="s">
        <v>40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191</v>
      </c>
      <c r="AT135" s="142" t="s">
        <v>187</v>
      </c>
      <c r="AU135" s="142" t="s">
        <v>83</v>
      </c>
      <c r="AY135" s="16" t="s">
        <v>185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6" t="s">
        <v>83</v>
      </c>
      <c r="BK135" s="143">
        <f t="shared" si="9"/>
        <v>0</v>
      </c>
      <c r="BL135" s="16" t="s">
        <v>191</v>
      </c>
      <c r="BM135" s="142" t="s">
        <v>297</v>
      </c>
    </row>
    <row r="136" spans="2:65" s="1" customFormat="1" ht="33" customHeight="1">
      <c r="B136" s="131"/>
      <c r="C136" s="132" t="s">
        <v>247</v>
      </c>
      <c r="D136" s="132" t="s">
        <v>187</v>
      </c>
      <c r="E136" s="133" t="s">
        <v>3583</v>
      </c>
      <c r="F136" s="134" t="s">
        <v>3584</v>
      </c>
      <c r="G136" s="135" t="s">
        <v>1656</v>
      </c>
      <c r="H136" s="136">
        <v>1</v>
      </c>
      <c r="I136" s="137"/>
      <c r="J136" s="137">
        <f t="shared" si="0"/>
        <v>0</v>
      </c>
      <c r="K136" s="134" t="s">
        <v>1</v>
      </c>
      <c r="L136" s="185" t="s">
        <v>4032</v>
      </c>
      <c r="M136" s="138" t="s">
        <v>1</v>
      </c>
      <c r="N136" s="139" t="s">
        <v>40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191</v>
      </c>
      <c r="AT136" s="142" t="s">
        <v>187</v>
      </c>
      <c r="AU136" s="142" t="s">
        <v>83</v>
      </c>
      <c r="AY136" s="16" t="s">
        <v>185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83</v>
      </c>
      <c r="BK136" s="143">
        <f t="shared" si="9"/>
        <v>0</v>
      </c>
      <c r="BL136" s="16" t="s">
        <v>191</v>
      </c>
      <c r="BM136" s="142" t="s">
        <v>307</v>
      </c>
    </row>
    <row r="137" spans="2:65" s="1" customFormat="1" ht="16.5" customHeight="1">
      <c r="B137" s="131"/>
      <c r="C137" s="132" t="s">
        <v>251</v>
      </c>
      <c r="D137" s="132" t="s">
        <v>187</v>
      </c>
      <c r="E137" s="133" t="s">
        <v>3585</v>
      </c>
      <c r="F137" s="134" t="s">
        <v>3586</v>
      </c>
      <c r="G137" s="135" t="s">
        <v>288</v>
      </c>
      <c r="H137" s="136">
        <v>2</v>
      </c>
      <c r="I137" s="137"/>
      <c r="J137" s="137">
        <f t="shared" si="0"/>
        <v>0</v>
      </c>
      <c r="K137" s="134" t="s">
        <v>1</v>
      </c>
      <c r="L137" s="185" t="s">
        <v>4032</v>
      </c>
      <c r="M137" s="138" t="s">
        <v>1</v>
      </c>
      <c r="N137" s="139" t="s">
        <v>40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191</v>
      </c>
      <c r="AT137" s="142" t="s">
        <v>187</v>
      </c>
      <c r="AU137" s="142" t="s">
        <v>83</v>
      </c>
      <c r="AY137" s="16" t="s">
        <v>185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83</v>
      </c>
      <c r="BK137" s="143">
        <f t="shared" si="9"/>
        <v>0</v>
      </c>
      <c r="BL137" s="16" t="s">
        <v>191</v>
      </c>
      <c r="BM137" s="142" t="s">
        <v>332</v>
      </c>
    </row>
    <row r="138" spans="2:65" s="1" customFormat="1" ht="16.5" customHeight="1">
      <c r="B138" s="131"/>
      <c r="C138" s="132" t="s">
        <v>256</v>
      </c>
      <c r="D138" s="132" t="s">
        <v>187</v>
      </c>
      <c r="E138" s="133" t="s">
        <v>3587</v>
      </c>
      <c r="F138" s="134" t="s">
        <v>3588</v>
      </c>
      <c r="G138" s="135" t="s">
        <v>1656</v>
      </c>
      <c r="H138" s="136">
        <v>1</v>
      </c>
      <c r="I138" s="137"/>
      <c r="J138" s="137">
        <f t="shared" si="0"/>
        <v>0</v>
      </c>
      <c r="K138" s="134" t="s">
        <v>1</v>
      </c>
      <c r="L138" s="185" t="s">
        <v>4032</v>
      </c>
      <c r="M138" s="138" t="s">
        <v>1</v>
      </c>
      <c r="N138" s="139" t="s">
        <v>40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191</v>
      </c>
      <c r="AT138" s="142" t="s">
        <v>187</v>
      </c>
      <c r="AU138" s="142" t="s">
        <v>83</v>
      </c>
      <c r="AY138" s="16" t="s">
        <v>185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83</v>
      </c>
      <c r="BK138" s="143">
        <f t="shared" si="9"/>
        <v>0</v>
      </c>
      <c r="BL138" s="16" t="s">
        <v>191</v>
      </c>
      <c r="BM138" s="142" t="s">
        <v>340</v>
      </c>
    </row>
    <row r="139" spans="2:65" s="1" customFormat="1" ht="21.75" customHeight="1">
      <c r="B139" s="131"/>
      <c r="C139" s="132" t="s">
        <v>8</v>
      </c>
      <c r="D139" s="132" t="s">
        <v>187</v>
      </c>
      <c r="E139" s="133" t="s">
        <v>3589</v>
      </c>
      <c r="F139" s="134" t="s">
        <v>3567</v>
      </c>
      <c r="G139" s="135" t="s">
        <v>288</v>
      </c>
      <c r="H139" s="136">
        <v>1</v>
      </c>
      <c r="I139" s="137"/>
      <c r="J139" s="137">
        <f t="shared" si="0"/>
        <v>0</v>
      </c>
      <c r="K139" s="134" t="s">
        <v>1</v>
      </c>
      <c r="L139" s="185" t="s">
        <v>4032</v>
      </c>
      <c r="M139" s="138" t="s">
        <v>1</v>
      </c>
      <c r="N139" s="139" t="s">
        <v>40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191</v>
      </c>
      <c r="AT139" s="142" t="s">
        <v>187</v>
      </c>
      <c r="AU139" s="142" t="s">
        <v>83</v>
      </c>
      <c r="AY139" s="16" t="s">
        <v>185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83</v>
      </c>
      <c r="BK139" s="143">
        <f t="shared" si="9"/>
        <v>0</v>
      </c>
      <c r="BL139" s="16" t="s">
        <v>191</v>
      </c>
      <c r="BM139" s="142" t="s">
        <v>349</v>
      </c>
    </row>
    <row r="140" spans="2:65" s="1" customFormat="1" ht="16.5" customHeight="1">
      <c r="B140" s="131"/>
      <c r="C140" s="132" t="s">
        <v>268</v>
      </c>
      <c r="D140" s="132" t="s">
        <v>187</v>
      </c>
      <c r="E140" s="133" t="s">
        <v>3590</v>
      </c>
      <c r="F140" s="134" t="s">
        <v>3569</v>
      </c>
      <c r="G140" s="135" t="s">
        <v>288</v>
      </c>
      <c r="H140" s="136">
        <v>4</v>
      </c>
      <c r="I140" s="137"/>
      <c r="J140" s="137">
        <f t="shared" si="0"/>
        <v>0</v>
      </c>
      <c r="K140" s="134" t="s">
        <v>1</v>
      </c>
      <c r="L140" s="185" t="s">
        <v>4032</v>
      </c>
      <c r="M140" s="138" t="s">
        <v>1</v>
      </c>
      <c r="N140" s="139" t="s">
        <v>40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191</v>
      </c>
      <c r="AT140" s="142" t="s">
        <v>187</v>
      </c>
      <c r="AU140" s="142" t="s">
        <v>83</v>
      </c>
      <c r="AY140" s="16" t="s">
        <v>185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83</v>
      </c>
      <c r="BK140" s="143">
        <f t="shared" si="9"/>
        <v>0</v>
      </c>
      <c r="BL140" s="16" t="s">
        <v>191</v>
      </c>
      <c r="BM140" s="142" t="s">
        <v>357</v>
      </c>
    </row>
    <row r="141" spans="2:65" s="1" customFormat="1" ht="16.5" customHeight="1">
      <c r="B141" s="131"/>
      <c r="C141" s="132" t="s">
        <v>273</v>
      </c>
      <c r="D141" s="132" t="s">
        <v>187</v>
      </c>
      <c r="E141" s="133" t="s">
        <v>3591</v>
      </c>
      <c r="F141" s="134" t="s">
        <v>3571</v>
      </c>
      <c r="G141" s="135" t="s">
        <v>288</v>
      </c>
      <c r="H141" s="136">
        <v>2</v>
      </c>
      <c r="I141" s="137"/>
      <c r="J141" s="137">
        <f t="shared" si="0"/>
        <v>0</v>
      </c>
      <c r="K141" s="134" t="s">
        <v>1</v>
      </c>
      <c r="L141" s="185" t="s">
        <v>4032</v>
      </c>
      <c r="M141" s="138" t="s">
        <v>1</v>
      </c>
      <c r="N141" s="139" t="s">
        <v>40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191</v>
      </c>
      <c r="AT141" s="142" t="s">
        <v>187</v>
      </c>
      <c r="AU141" s="142" t="s">
        <v>83</v>
      </c>
      <c r="AY141" s="16" t="s">
        <v>185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83</v>
      </c>
      <c r="BK141" s="143">
        <f t="shared" si="9"/>
        <v>0</v>
      </c>
      <c r="BL141" s="16" t="s">
        <v>191</v>
      </c>
      <c r="BM141" s="142" t="s">
        <v>365</v>
      </c>
    </row>
    <row r="142" spans="2:65" s="1" customFormat="1" ht="16.5" customHeight="1">
      <c r="B142" s="131"/>
      <c r="C142" s="132" t="s">
        <v>279</v>
      </c>
      <c r="D142" s="132" t="s">
        <v>187</v>
      </c>
      <c r="E142" s="133" t="s">
        <v>3592</v>
      </c>
      <c r="F142" s="134" t="s">
        <v>3593</v>
      </c>
      <c r="G142" s="135" t="s">
        <v>288</v>
      </c>
      <c r="H142" s="136">
        <v>1</v>
      </c>
      <c r="I142" s="137"/>
      <c r="J142" s="137">
        <f t="shared" si="0"/>
        <v>0</v>
      </c>
      <c r="K142" s="134" t="s">
        <v>1</v>
      </c>
      <c r="L142" s="185" t="s">
        <v>4032</v>
      </c>
      <c r="M142" s="138" t="s">
        <v>1</v>
      </c>
      <c r="N142" s="139" t="s">
        <v>40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191</v>
      </c>
      <c r="AT142" s="142" t="s">
        <v>187</v>
      </c>
      <c r="AU142" s="142" t="s">
        <v>83</v>
      </c>
      <c r="AY142" s="16" t="s">
        <v>185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6" t="s">
        <v>83</v>
      </c>
      <c r="BK142" s="143">
        <f t="shared" si="9"/>
        <v>0</v>
      </c>
      <c r="BL142" s="16" t="s">
        <v>191</v>
      </c>
      <c r="BM142" s="142" t="s">
        <v>373</v>
      </c>
    </row>
    <row r="143" spans="2:65" s="1" customFormat="1" ht="16.5" customHeight="1">
      <c r="B143" s="131"/>
      <c r="C143" s="132" t="s">
        <v>285</v>
      </c>
      <c r="D143" s="132" t="s">
        <v>187</v>
      </c>
      <c r="E143" s="133" t="s">
        <v>3594</v>
      </c>
      <c r="F143" s="134" t="s">
        <v>3575</v>
      </c>
      <c r="G143" s="135" t="s">
        <v>3576</v>
      </c>
      <c r="H143" s="136">
        <v>8</v>
      </c>
      <c r="I143" s="137"/>
      <c r="J143" s="137">
        <f t="shared" si="0"/>
        <v>0</v>
      </c>
      <c r="K143" s="134" t="s">
        <v>1</v>
      </c>
      <c r="L143" s="185" t="s">
        <v>4032</v>
      </c>
      <c r="M143" s="138" t="s">
        <v>1</v>
      </c>
      <c r="N143" s="139" t="s">
        <v>40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191</v>
      </c>
      <c r="AT143" s="142" t="s">
        <v>187</v>
      </c>
      <c r="AU143" s="142" t="s">
        <v>83</v>
      </c>
      <c r="AY143" s="16" t="s">
        <v>185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6" t="s">
        <v>83</v>
      </c>
      <c r="BK143" s="143">
        <f t="shared" si="9"/>
        <v>0</v>
      </c>
      <c r="BL143" s="16" t="s">
        <v>191</v>
      </c>
      <c r="BM143" s="142" t="s">
        <v>382</v>
      </c>
    </row>
    <row r="144" spans="2:65" s="1" customFormat="1" ht="16.5" customHeight="1">
      <c r="B144" s="131"/>
      <c r="C144" s="132" t="s">
        <v>290</v>
      </c>
      <c r="D144" s="132" t="s">
        <v>187</v>
      </c>
      <c r="E144" s="133" t="s">
        <v>3577</v>
      </c>
      <c r="F144" s="134" t="s">
        <v>3578</v>
      </c>
      <c r="G144" s="135" t="s">
        <v>3576</v>
      </c>
      <c r="H144" s="136">
        <v>4</v>
      </c>
      <c r="I144" s="137"/>
      <c r="J144" s="137">
        <f t="shared" si="0"/>
        <v>0</v>
      </c>
      <c r="K144" s="134" t="s">
        <v>1</v>
      </c>
      <c r="L144" s="185" t="s">
        <v>4032</v>
      </c>
      <c r="M144" s="138" t="s">
        <v>1</v>
      </c>
      <c r="N144" s="139" t="s">
        <v>40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191</v>
      </c>
      <c r="AT144" s="142" t="s">
        <v>187</v>
      </c>
      <c r="AU144" s="142" t="s">
        <v>83</v>
      </c>
      <c r="AY144" s="16" t="s">
        <v>185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6" t="s">
        <v>83</v>
      </c>
      <c r="BK144" s="143">
        <f t="shared" si="9"/>
        <v>0</v>
      </c>
      <c r="BL144" s="16" t="s">
        <v>191</v>
      </c>
      <c r="BM144" s="142" t="s">
        <v>391</v>
      </c>
    </row>
    <row r="145" spans="2:65" s="1" customFormat="1" ht="16.5" customHeight="1">
      <c r="B145" s="131"/>
      <c r="C145" s="132" t="s">
        <v>7</v>
      </c>
      <c r="D145" s="132" t="s">
        <v>187</v>
      </c>
      <c r="E145" s="133" t="s">
        <v>3595</v>
      </c>
      <c r="F145" s="134" t="s">
        <v>3596</v>
      </c>
      <c r="G145" s="135" t="s">
        <v>3576</v>
      </c>
      <c r="H145" s="136">
        <v>6</v>
      </c>
      <c r="I145" s="137"/>
      <c r="J145" s="137">
        <f t="shared" si="0"/>
        <v>0</v>
      </c>
      <c r="K145" s="134" t="s">
        <v>1</v>
      </c>
      <c r="L145" s="185" t="s">
        <v>4032</v>
      </c>
      <c r="M145" s="138" t="s">
        <v>1</v>
      </c>
      <c r="N145" s="139" t="s">
        <v>40</v>
      </c>
      <c r="O145" s="140">
        <v>0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191</v>
      </c>
      <c r="AT145" s="142" t="s">
        <v>187</v>
      </c>
      <c r="AU145" s="142" t="s">
        <v>83</v>
      </c>
      <c r="AY145" s="16" t="s">
        <v>185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6" t="s">
        <v>83</v>
      </c>
      <c r="BK145" s="143">
        <f t="shared" si="9"/>
        <v>0</v>
      </c>
      <c r="BL145" s="16" t="s">
        <v>191</v>
      </c>
      <c r="BM145" s="142" t="s">
        <v>403</v>
      </c>
    </row>
    <row r="146" spans="2:65" s="1" customFormat="1" ht="16.5" customHeight="1">
      <c r="B146" s="131"/>
      <c r="C146" s="132" t="s">
        <v>297</v>
      </c>
      <c r="D146" s="132" t="s">
        <v>187</v>
      </c>
      <c r="E146" s="133" t="s">
        <v>3597</v>
      </c>
      <c r="F146" s="134" t="s">
        <v>3598</v>
      </c>
      <c r="G146" s="135" t="s">
        <v>3576</v>
      </c>
      <c r="H146" s="136">
        <v>5</v>
      </c>
      <c r="I146" s="137"/>
      <c r="J146" s="137">
        <f t="shared" si="0"/>
        <v>0</v>
      </c>
      <c r="K146" s="134" t="s">
        <v>1</v>
      </c>
      <c r="L146" s="185" t="s">
        <v>4032</v>
      </c>
      <c r="M146" s="138" t="s">
        <v>1</v>
      </c>
      <c r="N146" s="139" t="s">
        <v>40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191</v>
      </c>
      <c r="AT146" s="142" t="s">
        <v>187</v>
      </c>
      <c r="AU146" s="142" t="s">
        <v>83</v>
      </c>
      <c r="AY146" s="16" t="s">
        <v>185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6" t="s">
        <v>83</v>
      </c>
      <c r="BK146" s="143">
        <f t="shared" si="9"/>
        <v>0</v>
      </c>
      <c r="BL146" s="16" t="s">
        <v>191</v>
      </c>
      <c r="BM146" s="142" t="s">
        <v>415</v>
      </c>
    </row>
    <row r="147" spans="2:65" s="1" customFormat="1" ht="16.5" customHeight="1">
      <c r="B147" s="131"/>
      <c r="C147" s="132" t="s">
        <v>302</v>
      </c>
      <c r="D147" s="132" t="s">
        <v>187</v>
      </c>
      <c r="E147" s="133" t="s">
        <v>3599</v>
      </c>
      <c r="F147" s="134" t="s">
        <v>3600</v>
      </c>
      <c r="G147" s="135" t="s">
        <v>3576</v>
      </c>
      <c r="H147" s="136">
        <v>2</v>
      </c>
      <c r="I147" s="137"/>
      <c r="J147" s="137">
        <f t="shared" si="0"/>
        <v>0</v>
      </c>
      <c r="K147" s="134" t="s">
        <v>1</v>
      </c>
      <c r="L147" s="185" t="s">
        <v>4032</v>
      </c>
      <c r="M147" s="138" t="s">
        <v>1</v>
      </c>
      <c r="N147" s="139" t="s">
        <v>40</v>
      </c>
      <c r="O147" s="140">
        <v>0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191</v>
      </c>
      <c r="AT147" s="142" t="s">
        <v>187</v>
      </c>
      <c r="AU147" s="142" t="s">
        <v>83</v>
      </c>
      <c r="AY147" s="16" t="s">
        <v>185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6" t="s">
        <v>83</v>
      </c>
      <c r="BK147" s="143">
        <f t="shared" si="9"/>
        <v>0</v>
      </c>
      <c r="BL147" s="16" t="s">
        <v>191</v>
      </c>
      <c r="BM147" s="142" t="s">
        <v>430</v>
      </c>
    </row>
    <row r="148" spans="2:65" s="11" customFormat="1" ht="25.9" customHeight="1">
      <c r="B148" s="120"/>
      <c r="D148" s="121" t="s">
        <v>74</v>
      </c>
      <c r="E148" s="122" t="s">
        <v>2378</v>
      </c>
      <c r="F148" s="122" t="s">
        <v>3601</v>
      </c>
      <c r="J148" s="123">
        <f>BK148</f>
        <v>0</v>
      </c>
      <c r="L148" s="120"/>
      <c r="M148" s="124"/>
      <c r="P148" s="125">
        <f>SUM(P149:P152)</f>
        <v>0</v>
      </c>
      <c r="R148" s="125">
        <f>SUM(R149:R152)</f>
        <v>0</v>
      </c>
      <c r="T148" s="126">
        <f>SUM(T149:T152)</f>
        <v>0</v>
      </c>
      <c r="AR148" s="121" t="s">
        <v>83</v>
      </c>
      <c r="AT148" s="127" t="s">
        <v>74</v>
      </c>
      <c r="AU148" s="127" t="s">
        <v>75</v>
      </c>
      <c r="AY148" s="121" t="s">
        <v>185</v>
      </c>
      <c r="BK148" s="128">
        <f>SUM(BK149:BK152)</f>
        <v>0</v>
      </c>
    </row>
    <row r="149" spans="2:65" s="1" customFormat="1" ht="33" customHeight="1">
      <c r="B149" s="131"/>
      <c r="C149" s="132" t="s">
        <v>307</v>
      </c>
      <c r="D149" s="132" t="s">
        <v>187</v>
      </c>
      <c r="E149" s="133" t="s">
        <v>3602</v>
      </c>
      <c r="F149" s="134" t="s">
        <v>3603</v>
      </c>
      <c r="G149" s="135" t="s">
        <v>288</v>
      </c>
      <c r="H149" s="136">
        <v>2</v>
      </c>
      <c r="I149" s="137"/>
      <c r="J149" s="137">
        <f>ROUND(I149*H149,2)</f>
        <v>0</v>
      </c>
      <c r="K149" s="134" t="s">
        <v>1</v>
      </c>
      <c r="L149" s="185" t="s">
        <v>4032</v>
      </c>
      <c r="M149" s="138" t="s">
        <v>1</v>
      </c>
      <c r="N149" s="139" t="s">
        <v>40</v>
      </c>
      <c r="O149" s="140">
        <v>0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191</v>
      </c>
      <c r="AT149" s="142" t="s">
        <v>187</v>
      </c>
      <c r="AU149" s="142" t="s">
        <v>83</v>
      </c>
      <c r="AY149" s="16" t="s">
        <v>185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83</v>
      </c>
      <c r="BK149" s="143">
        <f>ROUND(I149*H149,2)</f>
        <v>0</v>
      </c>
      <c r="BL149" s="16" t="s">
        <v>191</v>
      </c>
      <c r="BM149" s="142" t="s">
        <v>438</v>
      </c>
    </row>
    <row r="150" spans="2:65" s="1" customFormat="1" ht="21.75" customHeight="1">
      <c r="B150" s="131"/>
      <c r="C150" s="132" t="s">
        <v>327</v>
      </c>
      <c r="D150" s="132" t="s">
        <v>187</v>
      </c>
      <c r="E150" s="133" t="s">
        <v>3604</v>
      </c>
      <c r="F150" s="134" t="s">
        <v>3567</v>
      </c>
      <c r="G150" s="135" t="s">
        <v>288</v>
      </c>
      <c r="H150" s="136">
        <v>2</v>
      </c>
      <c r="I150" s="137"/>
      <c r="J150" s="137">
        <f>ROUND(I150*H150,2)</f>
        <v>0</v>
      </c>
      <c r="K150" s="134" t="s">
        <v>1</v>
      </c>
      <c r="L150" s="185" t="s">
        <v>4032</v>
      </c>
      <c r="M150" s="138" t="s">
        <v>1</v>
      </c>
      <c r="N150" s="139" t="s">
        <v>40</v>
      </c>
      <c r="O150" s="140">
        <v>0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191</v>
      </c>
      <c r="AT150" s="142" t="s">
        <v>187</v>
      </c>
      <c r="AU150" s="142" t="s">
        <v>83</v>
      </c>
      <c r="AY150" s="16" t="s">
        <v>185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83</v>
      </c>
      <c r="BK150" s="143">
        <f>ROUND(I150*H150,2)</f>
        <v>0</v>
      </c>
      <c r="BL150" s="16" t="s">
        <v>191</v>
      </c>
      <c r="BM150" s="142" t="s">
        <v>446</v>
      </c>
    </row>
    <row r="151" spans="2:65" s="1" customFormat="1" ht="16.5" customHeight="1">
      <c r="B151" s="131"/>
      <c r="C151" s="132" t="s">
        <v>332</v>
      </c>
      <c r="D151" s="132" t="s">
        <v>187</v>
      </c>
      <c r="E151" s="133" t="s">
        <v>3605</v>
      </c>
      <c r="F151" s="134" t="s">
        <v>3593</v>
      </c>
      <c r="G151" s="135" t="s">
        <v>288</v>
      </c>
      <c r="H151" s="136">
        <v>1</v>
      </c>
      <c r="I151" s="137"/>
      <c r="J151" s="137">
        <f>ROUND(I151*H151,2)</f>
        <v>0</v>
      </c>
      <c r="K151" s="134" t="s">
        <v>1</v>
      </c>
      <c r="L151" s="185" t="s">
        <v>4032</v>
      </c>
      <c r="M151" s="138" t="s">
        <v>1</v>
      </c>
      <c r="N151" s="139" t="s">
        <v>40</v>
      </c>
      <c r="O151" s="140">
        <v>0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191</v>
      </c>
      <c r="AT151" s="142" t="s">
        <v>187</v>
      </c>
      <c r="AU151" s="142" t="s">
        <v>83</v>
      </c>
      <c r="AY151" s="16" t="s">
        <v>185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83</v>
      </c>
      <c r="BK151" s="143">
        <f>ROUND(I151*H151,2)</f>
        <v>0</v>
      </c>
      <c r="BL151" s="16" t="s">
        <v>191</v>
      </c>
      <c r="BM151" s="142" t="s">
        <v>460</v>
      </c>
    </row>
    <row r="152" spans="2:65" s="1" customFormat="1" ht="21.75" customHeight="1">
      <c r="B152" s="131"/>
      <c r="C152" s="132" t="s">
        <v>336</v>
      </c>
      <c r="D152" s="132" t="s">
        <v>187</v>
      </c>
      <c r="E152" s="133" t="s">
        <v>3606</v>
      </c>
      <c r="F152" s="134" t="s">
        <v>3607</v>
      </c>
      <c r="G152" s="135" t="s">
        <v>3576</v>
      </c>
      <c r="H152" s="136">
        <v>1</v>
      </c>
      <c r="I152" s="137"/>
      <c r="J152" s="137">
        <f>ROUND(I152*H152,2)</f>
        <v>0</v>
      </c>
      <c r="K152" s="134" t="s">
        <v>1</v>
      </c>
      <c r="L152" s="185" t="s">
        <v>4032</v>
      </c>
      <c r="M152" s="138" t="s">
        <v>1</v>
      </c>
      <c r="N152" s="139" t="s">
        <v>40</v>
      </c>
      <c r="O152" s="140">
        <v>0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191</v>
      </c>
      <c r="AT152" s="142" t="s">
        <v>187</v>
      </c>
      <c r="AU152" s="142" t="s">
        <v>83</v>
      </c>
      <c r="AY152" s="16" t="s">
        <v>185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83</v>
      </c>
      <c r="BK152" s="143">
        <f>ROUND(I152*H152,2)</f>
        <v>0</v>
      </c>
      <c r="BL152" s="16" t="s">
        <v>191</v>
      </c>
      <c r="BM152" s="142" t="s">
        <v>469</v>
      </c>
    </row>
    <row r="153" spans="2:65" s="11" customFormat="1" ht="25.9" customHeight="1">
      <c r="B153" s="120"/>
      <c r="D153" s="121" t="s">
        <v>74</v>
      </c>
      <c r="E153" s="122" t="s">
        <v>2388</v>
      </c>
      <c r="F153" s="122" t="s">
        <v>3608</v>
      </c>
      <c r="J153" s="123">
        <f>BK153</f>
        <v>0</v>
      </c>
      <c r="L153" s="120"/>
      <c r="M153" s="124"/>
      <c r="P153" s="125">
        <f>SUM(P154:P161)</f>
        <v>0</v>
      </c>
      <c r="R153" s="125">
        <f>SUM(R154:R161)</f>
        <v>0</v>
      </c>
      <c r="T153" s="126">
        <f>SUM(T154:T161)</f>
        <v>0</v>
      </c>
      <c r="AR153" s="121" t="s">
        <v>83</v>
      </c>
      <c r="AT153" s="127" t="s">
        <v>74</v>
      </c>
      <c r="AU153" s="127" t="s">
        <v>75</v>
      </c>
      <c r="AY153" s="121" t="s">
        <v>185</v>
      </c>
      <c r="BK153" s="128">
        <f>SUM(BK154:BK161)</f>
        <v>0</v>
      </c>
    </row>
    <row r="154" spans="2:65" s="1" customFormat="1" ht="16.5" customHeight="1">
      <c r="B154" s="131"/>
      <c r="C154" s="132" t="s">
        <v>340</v>
      </c>
      <c r="D154" s="132" t="s">
        <v>187</v>
      </c>
      <c r="E154" s="133" t="s">
        <v>3609</v>
      </c>
      <c r="F154" s="134" t="s">
        <v>3610</v>
      </c>
      <c r="G154" s="135" t="s">
        <v>1656</v>
      </c>
      <c r="H154" s="136">
        <v>10</v>
      </c>
      <c r="I154" s="137"/>
      <c r="J154" s="137">
        <f t="shared" ref="J154:J161" si="10">ROUND(I154*H154,2)</f>
        <v>0</v>
      </c>
      <c r="K154" s="134" t="s">
        <v>1</v>
      </c>
      <c r="L154" s="185" t="s">
        <v>4032</v>
      </c>
      <c r="M154" s="138" t="s">
        <v>1</v>
      </c>
      <c r="N154" s="139" t="s">
        <v>40</v>
      </c>
      <c r="O154" s="140">
        <v>0</v>
      </c>
      <c r="P154" s="140">
        <f t="shared" ref="P154:P161" si="11">O154*H154</f>
        <v>0</v>
      </c>
      <c r="Q154" s="140">
        <v>0</v>
      </c>
      <c r="R154" s="140">
        <f t="shared" ref="R154:R161" si="12">Q154*H154</f>
        <v>0</v>
      </c>
      <c r="S154" s="140">
        <v>0</v>
      </c>
      <c r="T154" s="141">
        <f t="shared" ref="T154:T161" si="13">S154*H154</f>
        <v>0</v>
      </c>
      <c r="AR154" s="142" t="s">
        <v>191</v>
      </c>
      <c r="AT154" s="142" t="s">
        <v>187</v>
      </c>
      <c r="AU154" s="142" t="s">
        <v>83</v>
      </c>
      <c r="AY154" s="16" t="s">
        <v>185</v>
      </c>
      <c r="BE154" s="143">
        <f t="shared" ref="BE154:BE161" si="14">IF(N154="základní",J154,0)</f>
        <v>0</v>
      </c>
      <c r="BF154" s="143">
        <f t="shared" ref="BF154:BF161" si="15">IF(N154="snížená",J154,0)</f>
        <v>0</v>
      </c>
      <c r="BG154" s="143">
        <f t="shared" ref="BG154:BG161" si="16">IF(N154="zákl. přenesená",J154,0)</f>
        <v>0</v>
      </c>
      <c r="BH154" s="143">
        <f t="shared" ref="BH154:BH161" si="17">IF(N154="sníž. přenesená",J154,0)</f>
        <v>0</v>
      </c>
      <c r="BI154" s="143">
        <f t="shared" ref="BI154:BI161" si="18">IF(N154="nulová",J154,0)</f>
        <v>0</v>
      </c>
      <c r="BJ154" s="16" t="s">
        <v>83</v>
      </c>
      <c r="BK154" s="143">
        <f t="shared" ref="BK154:BK161" si="19">ROUND(I154*H154,2)</f>
        <v>0</v>
      </c>
      <c r="BL154" s="16" t="s">
        <v>191</v>
      </c>
      <c r="BM154" s="142" t="s">
        <v>479</v>
      </c>
    </row>
    <row r="155" spans="2:65" s="1" customFormat="1" ht="16.5" customHeight="1">
      <c r="B155" s="131"/>
      <c r="C155" s="132" t="s">
        <v>345</v>
      </c>
      <c r="D155" s="132" t="s">
        <v>187</v>
      </c>
      <c r="E155" s="133" t="s">
        <v>3611</v>
      </c>
      <c r="F155" s="134" t="s">
        <v>3612</v>
      </c>
      <c r="G155" s="135" t="s">
        <v>3613</v>
      </c>
      <c r="H155" s="136">
        <v>1.2649999999999999</v>
      </c>
      <c r="I155" s="137"/>
      <c r="J155" s="137">
        <f t="shared" si="10"/>
        <v>0</v>
      </c>
      <c r="K155" s="134" t="s">
        <v>1</v>
      </c>
      <c r="L155" s="185" t="s">
        <v>4032</v>
      </c>
      <c r="M155" s="138" t="s">
        <v>1</v>
      </c>
      <c r="N155" s="139" t="s">
        <v>40</v>
      </c>
      <c r="O155" s="140">
        <v>0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191</v>
      </c>
      <c r="AT155" s="142" t="s">
        <v>187</v>
      </c>
      <c r="AU155" s="142" t="s">
        <v>83</v>
      </c>
      <c r="AY155" s="16" t="s">
        <v>185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6" t="s">
        <v>83</v>
      </c>
      <c r="BK155" s="143">
        <f t="shared" si="19"/>
        <v>0</v>
      </c>
      <c r="BL155" s="16" t="s">
        <v>191</v>
      </c>
      <c r="BM155" s="142" t="s">
        <v>489</v>
      </c>
    </row>
    <row r="156" spans="2:65" s="1" customFormat="1" ht="16.5" customHeight="1">
      <c r="B156" s="131"/>
      <c r="C156" s="132" t="s">
        <v>349</v>
      </c>
      <c r="D156" s="132" t="s">
        <v>187</v>
      </c>
      <c r="E156" s="133" t="s">
        <v>3614</v>
      </c>
      <c r="F156" s="134" t="s">
        <v>3615</v>
      </c>
      <c r="G156" s="135" t="s">
        <v>3613</v>
      </c>
      <c r="H156" s="136">
        <v>1</v>
      </c>
      <c r="I156" s="137"/>
      <c r="J156" s="137">
        <f t="shared" si="10"/>
        <v>0</v>
      </c>
      <c r="K156" s="134" t="s">
        <v>1</v>
      </c>
      <c r="L156" s="185" t="s">
        <v>4032</v>
      </c>
      <c r="M156" s="138" t="s">
        <v>1</v>
      </c>
      <c r="N156" s="139" t="s">
        <v>40</v>
      </c>
      <c r="O156" s="140">
        <v>0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191</v>
      </c>
      <c r="AT156" s="142" t="s">
        <v>187</v>
      </c>
      <c r="AU156" s="142" t="s">
        <v>83</v>
      </c>
      <c r="AY156" s="16" t="s">
        <v>185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6" t="s">
        <v>83</v>
      </c>
      <c r="BK156" s="143">
        <f t="shared" si="19"/>
        <v>0</v>
      </c>
      <c r="BL156" s="16" t="s">
        <v>191</v>
      </c>
      <c r="BM156" s="142" t="s">
        <v>500</v>
      </c>
    </row>
    <row r="157" spans="2:65" s="1" customFormat="1" ht="16.5" customHeight="1">
      <c r="B157" s="131"/>
      <c r="C157" s="132" t="s">
        <v>353</v>
      </c>
      <c r="D157" s="132" t="s">
        <v>187</v>
      </c>
      <c r="E157" s="133" t="s">
        <v>3616</v>
      </c>
      <c r="F157" s="134" t="s">
        <v>3617</v>
      </c>
      <c r="G157" s="135" t="s">
        <v>1656</v>
      </c>
      <c r="H157" s="136">
        <v>7.6669999999999998</v>
      </c>
      <c r="I157" s="137"/>
      <c r="J157" s="137">
        <f t="shared" si="10"/>
        <v>0</v>
      </c>
      <c r="K157" s="134" t="s">
        <v>1</v>
      </c>
      <c r="L157" s="185" t="s">
        <v>4032</v>
      </c>
      <c r="M157" s="138" t="s">
        <v>1</v>
      </c>
      <c r="N157" s="139" t="s">
        <v>40</v>
      </c>
      <c r="O157" s="140">
        <v>0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191</v>
      </c>
      <c r="AT157" s="142" t="s">
        <v>187</v>
      </c>
      <c r="AU157" s="142" t="s">
        <v>83</v>
      </c>
      <c r="AY157" s="16" t="s">
        <v>185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6" t="s">
        <v>83</v>
      </c>
      <c r="BK157" s="143">
        <f t="shared" si="19"/>
        <v>0</v>
      </c>
      <c r="BL157" s="16" t="s">
        <v>191</v>
      </c>
      <c r="BM157" s="142" t="s">
        <v>511</v>
      </c>
    </row>
    <row r="158" spans="2:65" s="1" customFormat="1" ht="16.5" customHeight="1">
      <c r="B158" s="131"/>
      <c r="C158" s="132" t="s">
        <v>357</v>
      </c>
      <c r="D158" s="132" t="s">
        <v>187</v>
      </c>
      <c r="E158" s="133" t="s">
        <v>3618</v>
      </c>
      <c r="F158" s="134" t="s">
        <v>3619</v>
      </c>
      <c r="G158" s="135" t="s">
        <v>1656</v>
      </c>
      <c r="H158" s="136">
        <v>3.8330000000000002</v>
      </c>
      <c r="I158" s="137"/>
      <c r="J158" s="137">
        <f t="shared" si="10"/>
        <v>0</v>
      </c>
      <c r="K158" s="134" t="s">
        <v>1</v>
      </c>
      <c r="L158" s="185" t="s">
        <v>4032</v>
      </c>
      <c r="M158" s="138" t="s">
        <v>1</v>
      </c>
      <c r="N158" s="139" t="s">
        <v>40</v>
      </c>
      <c r="O158" s="140">
        <v>0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191</v>
      </c>
      <c r="AT158" s="142" t="s">
        <v>187</v>
      </c>
      <c r="AU158" s="142" t="s">
        <v>83</v>
      </c>
      <c r="AY158" s="16" t="s">
        <v>185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6" t="s">
        <v>83</v>
      </c>
      <c r="BK158" s="143">
        <f t="shared" si="19"/>
        <v>0</v>
      </c>
      <c r="BL158" s="16" t="s">
        <v>191</v>
      </c>
      <c r="BM158" s="142" t="s">
        <v>519</v>
      </c>
    </row>
    <row r="159" spans="2:65" s="1" customFormat="1" ht="16.5" customHeight="1">
      <c r="B159" s="131"/>
      <c r="C159" s="132" t="s">
        <v>361</v>
      </c>
      <c r="D159" s="132" t="s">
        <v>187</v>
      </c>
      <c r="E159" s="133" t="s">
        <v>3620</v>
      </c>
      <c r="F159" s="134" t="s">
        <v>3621</v>
      </c>
      <c r="G159" s="135" t="s">
        <v>1656</v>
      </c>
      <c r="H159" s="136">
        <v>18</v>
      </c>
      <c r="I159" s="137"/>
      <c r="J159" s="137">
        <f t="shared" si="10"/>
        <v>0</v>
      </c>
      <c r="K159" s="134" t="s">
        <v>1</v>
      </c>
      <c r="L159" s="185" t="s">
        <v>4032</v>
      </c>
      <c r="M159" s="138" t="s">
        <v>1</v>
      </c>
      <c r="N159" s="139" t="s">
        <v>40</v>
      </c>
      <c r="O159" s="140">
        <v>0</v>
      </c>
      <c r="P159" s="140">
        <f t="shared" si="11"/>
        <v>0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191</v>
      </c>
      <c r="AT159" s="142" t="s">
        <v>187</v>
      </c>
      <c r="AU159" s="142" t="s">
        <v>83</v>
      </c>
      <c r="AY159" s="16" t="s">
        <v>185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6" t="s">
        <v>83</v>
      </c>
      <c r="BK159" s="143">
        <f t="shared" si="19"/>
        <v>0</v>
      </c>
      <c r="BL159" s="16" t="s">
        <v>191</v>
      </c>
      <c r="BM159" s="142" t="s">
        <v>528</v>
      </c>
    </row>
    <row r="160" spans="2:65" s="1" customFormat="1" ht="16.5" customHeight="1">
      <c r="B160" s="131"/>
      <c r="C160" s="132" t="s">
        <v>365</v>
      </c>
      <c r="D160" s="132" t="s">
        <v>187</v>
      </c>
      <c r="E160" s="133" t="s">
        <v>3622</v>
      </c>
      <c r="F160" s="134" t="s">
        <v>3623</v>
      </c>
      <c r="G160" s="135" t="s">
        <v>405</v>
      </c>
      <c r="H160" s="136">
        <v>1</v>
      </c>
      <c r="I160" s="137"/>
      <c r="J160" s="137">
        <f t="shared" si="10"/>
        <v>0</v>
      </c>
      <c r="K160" s="134" t="s">
        <v>1</v>
      </c>
      <c r="L160" s="185" t="s">
        <v>4032</v>
      </c>
      <c r="M160" s="138" t="s">
        <v>1</v>
      </c>
      <c r="N160" s="139" t="s">
        <v>40</v>
      </c>
      <c r="O160" s="140">
        <v>0</v>
      </c>
      <c r="P160" s="140">
        <f t="shared" si="11"/>
        <v>0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AR160" s="142" t="s">
        <v>191</v>
      </c>
      <c r="AT160" s="142" t="s">
        <v>187</v>
      </c>
      <c r="AU160" s="142" t="s">
        <v>83</v>
      </c>
      <c r="AY160" s="16" t="s">
        <v>185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6" t="s">
        <v>83</v>
      </c>
      <c r="BK160" s="143">
        <f t="shared" si="19"/>
        <v>0</v>
      </c>
      <c r="BL160" s="16" t="s">
        <v>191</v>
      </c>
      <c r="BM160" s="142" t="s">
        <v>538</v>
      </c>
    </row>
    <row r="161" spans="2:65" s="1" customFormat="1" ht="16.5" customHeight="1">
      <c r="B161" s="131"/>
      <c r="C161" s="132" t="s">
        <v>369</v>
      </c>
      <c r="D161" s="132" t="s">
        <v>187</v>
      </c>
      <c r="E161" s="133" t="s">
        <v>3624</v>
      </c>
      <c r="F161" s="134" t="s">
        <v>3625</v>
      </c>
      <c r="G161" s="135" t="s">
        <v>405</v>
      </c>
      <c r="H161" s="136">
        <v>1</v>
      </c>
      <c r="I161" s="137"/>
      <c r="J161" s="137">
        <f t="shared" si="10"/>
        <v>0</v>
      </c>
      <c r="K161" s="134" t="s">
        <v>1</v>
      </c>
      <c r="L161" s="185" t="s">
        <v>4032</v>
      </c>
      <c r="M161" s="176" t="s">
        <v>1</v>
      </c>
      <c r="N161" s="177" t="s">
        <v>40</v>
      </c>
      <c r="O161" s="178">
        <v>0</v>
      </c>
      <c r="P161" s="178">
        <f t="shared" si="11"/>
        <v>0</v>
      </c>
      <c r="Q161" s="178">
        <v>0</v>
      </c>
      <c r="R161" s="178">
        <f t="shared" si="12"/>
        <v>0</v>
      </c>
      <c r="S161" s="178">
        <v>0</v>
      </c>
      <c r="T161" s="179">
        <f t="shared" si="13"/>
        <v>0</v>
      </c>
      <c r="AR161" s="142" t="s">
        <v>191</v>
      </c>
      <c r="AT161" s="142" t="s">
        <v>187</v>
      </c>
      <c r="AU161" s="142" t="s">
        <v>83</v>
      </c>
      <c r="AY161" s="16" t="s">
        <v>185</v>
      </c>
      <c r="BE161" s="143">
        <f t="shared" si="14"/>
        <v>0</v>
      </c>
      <c r="BF161" s="143">
        <f t="shared" si="15"/>
        <v>0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6" t="s">
        <v>83</v>
      </c>
      <c r="BK161" s="143">
        <f t="shared" si="19"/>
        <v>0</v>
      </c>
      <c r="BL161" s="16" t="s">
        <v>191</v>
      </c>
      <c r="BM161" s="142" t="s">
        <v>547</v>
      </c>
    </row>
    <row r="162" spans="2:65" s="1" customFormat="1" ht="6.95" customHeight="1">
      <c r="B162" s="40"/>
      <c r="C162" s="41"/>
      <c r="D162" s="41"/>
      <c r="E162" s="41"/>
      <c r="F162" s="41"/>
      <c r="G162" s="41"/>
      <c r="H162" s="41"/>
      <c r="I162" s="41"/>
      <c r="J162" s="41"/>
      <c r="K162" s="41"/>
      <c r="L162" s="28"/>
    </row>
  </sheetData>
  <autoFilter ref="C122:K161" xr:uid="{00000000-0009-0000-0000-00000D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79998168889431442"/>
    <pageSetUpPr fitToPage="1"/>
  </sheetPr>
  <dimension ref="B2:BM270"/>
  <sheetViews>
    <sheetView showGridLines="0" topLeftCell="A119" workbookViewId="0">
      <selection activeCell="I134" sqref="I134:I26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25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4.8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130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s="1" customFormat="1" ht="12" hidden="1" customHeight="1">
      <c r="B8" s="28"/>
      <c r="D8" s="25" t="s">
        <v>143</v>
      </c>
      <c r="L8" s="28"/>
    </row>
    <row r="9" spans="2:46" s="1" customFormat="1" ht="16.5" hidden="1" customHeight="1">
      <c r="B9" s="28"/>
      <c r="E9" s="269" t="s">
        <v>3626</v>
      </c>
      <c r="F9" s="288"/>
      <c r="G9" s="288"/>
      <c r="H9" s="288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10. 11. 2021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244" t="str">
        <f>'Rekapitulace stavby'!E14</f>
        <v xml:space="preserve"> </v>
      </c>
      <c r="F18" s="244"/>
      <c r="G18" s="244"/>
      <c r="H18" s="244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">
        <v>29</v>
      </c>
      <c r="L20" s="28"/>
    </row>
    <row r="21" spans="2:12" s="1" customFormat="1" ht="18" hidden="1" customHeight="1">
      <c r="B21" s="28"/>
      <c r="E21" s="23" t="s">
        <v>30</v>
      </c>
      <c r="I21" s="25" t="s">
        <v>25</v>
      </c>
      <c r="J21" s="23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32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33</v>
      </c>
      <c r="L26" s="28"/>
    </row>
    <row r="27" spans="2:12" s="7" customFormat="1" ht="16.5" hidden="1" customHeight="1">
      <c r="B27" s="90"/>
      <c r="E27" s="246" t="s">
        <v>1</v>
      </c>
      <c r="F27" s="246"/>
      <c r="G27" s="246"/>
      <c r="H27" s="246"/>
      <c r="L27" s="90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91" t="s">
        <v>35</v>
      </c>
      <c r="J30" s="62">
        <f>ROUND(J131,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hidden="1" customHeight="1">
      <c r="B33" s="28"/>
      <c r="D33" s="51" t="s">
        <v>39</v>
      </c>
      <c r="E33" s="25" t="s">
        <v>40</v>
      </c>
      <c r="F33" s="82">
        <f>ROUND((SUM(BE131:BE269)),  2)</f>
        <v>0</v>
      </c>
      <c r="I33" s="92">
        <v>0.21</v>
      </c>
      <c r="J33" s="82">
        <f>ROUND(((SUM(BE131:BE269))*I33),  2)</f>
        <v>0</v>
      </c>
      <c r="L33" s="28"/>
    </row>
    <row r="34" spans="2:12" s="1" customFormat="1" ht="14.45" hidden="1" customHeight="1">
      <c r="B34" s="28"/>
      <c r="E34" s="25" t="s">
        <v>41</v>
      </c>
      <c r="F34" s="82">
        <f>ROUND((SUM(BF131:BF269)),  2)</f>
        <v>0</v>
      </c>
      <c r="I34" s="92">
        <v>0.15</v>
      </c>
      <c r="J34" s="82">
        <f>ROUND(((SUM(BF131:BF269))*I34),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2">
        <f>ROUND((SUM(BG131:BG269)),  2)</f>
        <v>0</v>
      </c>
      <c r="I35" s="92">
        <v>0.21</v>
      </c>
      <c r="J35" s="82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2">
        <f>ROUND((SUM(BH131:BH269)),  2)</f>
        <v>0</v>
      </c>
      <c r="I36" s="92">
        <v>0.15</v>
      </c>
      <c r="J36" s="82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2">
        <f>ROUND((SUM(BI131:BI269)),  2)</f>
        <v>0</v>
      </c>
      <c r="I37" s="92">
        <v>0</v>
      </c>
      <c r="J37" s="82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3"/>
      <c r="D39" s="94" t="s">
        <v>45</v>
      </c>
      <c r="E39" s="53"/>
      <c r="F39" s="53"/>
      <c r="G39" s="95" t="s">
        <v>46</v>
      </c>
      <c r="H39" s="96" t="s">
        <v>47</v>
      </c>
      <c r="I39" s="53"/>
      <c r="J39" s="97">
        <f>SUM(J30:J37)</f>
        <v>0</v>
      </c>
      <c r="K39" s="98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145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47" s="1" customFormat="1" ht="12" hidden="1" customHeight="1">
      <c r="B86" s="28"/>
      <c r="C86" s="25" t="s">
        <v>143</v>
      </c>
      <c r="L86" s="28"/>
    </row>
    <row r="87" spans="2:47" s="1" customFormat="1" ht="16.5" hidden="1" customHeight="1">
      <c r="B87" s="28"/>
      <c r="E87" s="269" t="str">
        <f>E9</f>
        <v>SO 05 - Sklad řeziva</v>
      </c>
      <c r="F87" s="288"/>
      <c r="G87" s="288"/>
      <c r="H87" s="28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>Husova 140, Jaroměř</v>
      </c>
      <c r="I89" s="25" t="s">
        <v>20</v>
      </c>
      <c r="J89" s="48" t="str">
        <f>IF(J12="","",J12)</f>
        <v>10. 11. 2021</v>
      </c>
      <c r="L89" s="28"/>
    </row>
    <row r="90" spans="2:47" s="1" customFormat="1" ht="6.95" hidden="1" customHeight="1">
      <c r="B90" s="28"/>
      <c r="L90" s="28"/>
    </row>
    <row r="91" spans="2:47" s="1" customFormat="1" ht="40.15" hidden="1" customHeight="1">
      <c r="B91" s="28"/>
      <c r="C91" s="25" t="s">
        <v>22</v>
      </c>
      <c r="F91" s="23" t="str">
        <f>E15</f>
        <v>Královéhradecký kraj</v>
      </c>
      <c r="I91" s="25" t="s">
        <v>28</v>
      </c>
      <c r="J91" s="26" t="str">
        <f>E21</f>
        <v>ATELIER H1 &amp; ATELIER HÁJEK s.r.o.</v>
      </c>
      <c r="L91" s="28"/>
    </row>
    <row r="92" spans="2:47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32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1" t="s">
        <v>146</v>
      </c>
      <c r="D94" s="93"/>
      <c r="E94" s="93"/>
      <c r="F94" s="93"/>
      <c r="G94" s="93"/>
      <c r="H94" s="93"/>
      <c r="I94" s="93"/>
      <c r="J94" s="102" t="s">
        <v>147</v>
      </c>
      <c r="K94" s="93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3" t="s">
        <v>148</v>
      </c>
      <c r="J96" s="62">
        <f>J131</f>
        <v>0</v>
      </c>
      <c r="L96" s="28"/>
      <c r="AU96" s="16" t="s">
        <v>149</v>
      </c>
    </row>
    <row r="97" spans="2:12" s="8" customFormat="1" ht="24.95" hidden="1" customHeight="1">
      <c r="B97" s="104"/>
      <c r="D97" s="105" t="s">
        <v>150</v>
      </c>
      <c r="E97" s="106"/>
      <c r="F97" s="106"/>
      <c r="G97" s="106"/>
      <c r="H97" s="106"/>
      <c r="I97" s="106"/>
      <c r="J97" s="107">
        <f>J132</f>
        <v>0</v>
      </c>
      <c r="L97" s="104"/>
    </row>
    <row r="98" spans="2:12" s="9" customFormat="1" ht="19.899999999999999" hidden="1" customHeight="1">
      <c r="B98" s="108"/>
      <c r="D98" s="109" t="s">
        <v>151</v>
      </c>
      <c r="E98" s="110"/>
      <c r="F98" s="110"/>
      <c r="G98" s="110"/>
      <c r="H98" s="110"/>
      <c r="I98" s="110"/>
      <c r="J98" s="111">
        <f>J133</f>
        <v>0</v>
      </c>
      <c r="L98" s="108"/>
    </row>
    <row r="99" spans="2:12" s="9" customFormat="1" ht="19.899999999999999" hidden="1" customHeight="1">
      <c r="B99" s="108"/>
      <c r="D99" s="109" t="s">
        <v>152</v>
      </c>
      <c r="E99" s="110"/>
      <c r="F99" s="110"/>
      <c r="G99" s="110"/>
      <c r="H99" s="110"/>
      <c r="I99" s="110"/>
      <c r="J99" s="111">
        <f>J156</f>
        <v>0</v>
      </c>
      <c r="L99" s="108"/>
    </row>
    <row r="100" spans="2:12" s="9" customFormat="1" ht="19.899999999999999" hidden="1" customHeight="1">
      <c r="B100" s="108"/>
      <c r="D100" s="109" t="s">
        <v>153</v>
      </c>
      <c r="E100" s="110"/>
      <c r="F100" s="110"/>
      <c r="G100" s="110"/>
      <c r="H100" s="110"/>
      <c r="I100" s="110"/>
      <c r="J100" s="111">
        <f>J181</f>
        <v>0</v>
      </c>
      <c r="L100" s="108"/>
    </row>
    <row r="101" spans="2:12" s="9" customFormat="1" ht="19.899999999999999" hidden="1" customHeight="1">
      <c r="B101" s="108"/>
      <c r="D101" s="109" t="s">
        <v>154</v>
      </c>
      <c r="E101" s="110"/>
      <c r="F101" s="110"/>
      <c r="G101" s="110"/>
      <c r="H101" s="110"/>
      <c r="I101" s="110"/>
      <c r="J101" s="111">
        <f>J196</f>
        <v>0</v>
      </c>
      <c r="L101" s="108"/>
    </row>
    <row r="102" spans="2:12" s="9" customFormat="1" ht="19.899999999999999" hidden="1" customHeight="1">
      <c r="B102" s="108"/>
      <c r="D102" s="109" t="s">
        <v>155</v>
      </c>
      <c r="E102" s="110"/>
      <c r="F102" s="110"/>
      <c r="G102" s="110"/>
      <c r="H102" s="110"/>
      <c r="I102" s="110"/>
      <c r="J102" s="111">
        <f>J209</f>
        <v>0</v>
      </c>
      <c r="L102" s="108"/>
    </row>
    <row r="103" spans="2:12" s="9" customFormat="1" ht="19.899999999999999" hidden="1" customHeight="1">
      <c r="B103" s="108"/>
      <c r="D103" s="109" t="s">
        <v>156</v>
      </c>
      <c r="E103" s="110"/>
      <c r="F103" s="110"/>
      <c r="G103" s="110"/>
      <c r="H103" s="110"/>
      <c r="I103" s="110"/>
      <c r="J103" s="111">
        <f>J223</f>
        <v>0</v>
      </c>
      <c r="L103" s="108"/>
    </row>
    <row r="104" spans="2:12" s="9" customFormat="1" ht="19.899999999999999" hidden="1" customHeight="1">
      <c r="B104" s="108"/>
      <c r="D104" s="109" t="s">
        <v>157</v>
      </c>
      <c r="E104" s="110"/>
      <c r="F104" s="110"/>
      <c r="G104" s="110"/>
      <c r="H104" s="110"/>
      <c r="I104" s="110"/>
      <c r="J104" s="111">
        <f>J229</f>
        <v>0</v>
      </c>
      <c r="L104" s="108"/>
    </row>
    <row r="105" spans="2:12" s="8" customFormat="1" ht="24.95" hidden="1" customHeight="1">
      <c r="B105" s="104"/>
      <c r="D105" s="105" t="s">
        <v>158</v>
      </c>
      <c r="E105" s="106"/>
      <c r="F105" s="106"/>
      <c r="G105" s="106"/>
      <c r="H105" s="106"/>
      <c r="I105" s="106"/>
      <c r="J105" s="107">
        <f>J231</f>
        <v>0</v>
      </c>
      <c r="L105" s="104"/>
    </row>
    <row r="106" spans="2:12" s="9" customFormat="1" ht="19.899999999999999" hidden="1" customHeight="1">
      <c r="B106" s="108"/>
      <c r="D106" s="109" t="s">
        <v>159</v>
      </c>
      <c r="E106" s="110"/>
      <c r="F106" s="110"/>
      <c r="G106" s="110"/>
      <c r="H106" s="110"/>
      <c r="I106" s="110"/>
      <c r="J106" s="111">
        <f>J232</f>
        <v>0</v>
      </c>
      <c r="L106" s="108"/>
    </row>
    <row r="107" spans="2:12" s="9" customFormat="1" ht="19.899999999999999" hidden="1" customHeight="1">
      <c r="B107" s="108"/>
      <c r="D107" s="109" t="s">
        <v>3627</v>
      </c>
      <c r="E107" s="110"/>
      <c r="F107" s="110"/>
      <c r="G107" s="110"/>
      <c r="H107" s="110"/>
      <c r="I107" s="110"/>
      <c r="J107" s="111">
        <f>J242</f>
        <v>0</v>
      </c>
      <c r="L107" s="108"/>
    </row>
    <row r="108" spans="2:12" s="9" customFormat="1" ht="19.899999999999999" hidden="1" customHeight="1">
      <c r="B108" s="108"/>
      <c r="D108" s="109" t="s">
        <v>162</v>
      </c>
      <c r="E108" s="110"/>
      <c r="F108" s="110"/>
      <c r="G108" s="110"/>
      <c r="H108" s="110"/>
      <c r="I108" s="110"/>
      <c r="J108" s="111">
        <f>J249</f>
        <v>0</v>
      </c>
      <c r="L108" s="108"/>
    </row>
    <row r="109" spans="2:12" s="9" customFormat="1" ht="19.899999999999999" hidden="1" customHeight="1">
      <c r="B109" s="108"/>
      <c r="D109" s="109" t="s">
        <v>164</v>
      </c>
      <c r="E109" s="110"/>
      <c r="F109" s="110"/>
      <c r="G109" s="110"/>
      <c r="H109" s="110"/>
      <c r="I109" s="110"/>
      <c r="J109" s="111">
        <f>J256</f>
        <v>0</v>
      </c>
      <c r="L109" s="108"/>
    </row>
    <row r="110" spans="2:12" s="9" customFormat="1" ht="19.899999999999999" hidden="1" customHeight="1">
      <c r="B110" s="108"/>
      <c r="D110" s="109" t="s">
        <v>3417</v>
      </c>
      <c r="E110" s="110"/>
      <c r="F110" s="110"/>
      <c r="G110" s="110"/>
      <c r="H110" s="110"/>
      <c r="I110" s="110"/>
      <c r="J110" s="111">
        <f>J261</f>
        <v>0</v>
      </c>
      <c r="L110" s="108"/>
    </row>
    <row r="111" spans="2:12" s="8" customFormat="1" ht="24.95" hidden="1" customHeight="1">
      <c r="B111" s="104"/>
      <c r="D111" s="105" t="s">
        <v>169</v>
      </c>
      <c r="E111" s="106"/>
      <c r="F111" s="106"/>
      <c r="G111" s="106"/>
      <c r="H111" s="106"/>
      <c r="I111" s="106"/>
      <c r="J111" s="107">
        <f>J267</f>
        <v>0</v>
      </c>
      <c r="L111" s="104"/>
    </row>
    <row r="112" spans="2:12" s="1" customFormat="1" ht="21.75" hidden="1" customHeight="1">
      <c r="B112" s="28"/>
      <c r="L112" s="28"/>
    </row>
    <row r="113" spans="2:12" s="1" customFormat="1" ht="6.95" hidden="1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8"/>
    </row>
    <row r="114" spans="2:12" hidden="1"/>
    <row r="115" spans="2:12" hidden="1"/>
    <row r="116" spans="2:12" hidden="1"/>
    <row r="117" spans="2:12" s="1" customFormat="1" ht="6.95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8"/>
    </row>
    <row r="118" spans="2:12" s="1" customFormat="1" ht="24.95" customHeight="1">
      <c r="B118" s="28"/>
      <c r="C118" s="20" t="s">
        <v>170</v>
      </c>
      <c r="L118" s="28"/>
    </row>
    <row r="119" spans="2:12" s="1" customFormat="1" ht="6.95" customHeight="1">
      <c r="B119" s="28"/>
      <c r="L119" s="28"/>
    </row>
    <row r="120" spans="2:12" s="1" customFormat="1" ht="12" customHeight="1">
      <c r="B120" s="28"/>
      <c r="C120" s="25" t="s">
        <v>14</v>
      </c>
      <c r="L120" s="28"/>
    </row>
    <row r="121" spans="2:12" s="1" customFormat="1" ht="26.25" customHeight="1">
      <c r="B121" s="28"/>
      <c r="E121" s="289" t="str">
        <f>E7</f>
        <v>Rekonstrukce dílen Střední školy řemeslné Jaroměř - TRUHLÁŘSKÉ DÍLNY</v>
      </c>
      <c r="F121" s="290"/>
      <c r="G121" s="290"/>
      <c r="H121" s="290"/>
      <c r="L121" s="28"/>
    </row>
    <row r="122" spans="2:12" s="1" customFormat="1" ht="12" customHeight="1">
      <c r="B122" s="28"/>
      <c r="C122" s="25" t="s">
        <v>143</v>
      </c>
      <c r="L122" s="28"/>
    </row>
    <row r="123" spans="2:12" s="1" customFormat="1" ht="16.5" customHeight="1">
      <c r="B123" s="28"/>
      <c r="E123" s="269" t="str">
        <f>E9</f>
        <v>SO 05 - Sklad řeziva</v>
      </c>
      <c r="F123" s="288"/>
      <c r="G123" s="288"/>
      <c r="H123" s="288"/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5" t="s">
        <v>18</v>
      </c>
      <c r="F125" s="23" t="str">
        <f>F12</f>
        <v>Husova 140, Jaroměř</v>
      </c>
      <c r="I125" s="25" t="s">
        <v>20</v>
      </c>
      <c r="J125" s="48" t="str">
        <f>IF(J12="","",J12)</f>
        <v>10. 11. 2021</v>
      </c>
      <c r="L125" s="28"/>
    </row>
    <row r="126" spans="2:12" s="1" customFormat="1" ht="6.95" customHeight="1">
      <c r="B126" s="28"/>
      <c r="L126" s="28"/>
    </row>
    <row r="127" spans="2:12" s="1" customFormat="1" ht="40.15" customHeight="1">
      <c r="B127" s="28"/>
      <c r="C127" s="25" t="s">
        <v>22</v>
      </c>
      <c r="F127" s="23" t="str">
        <f>E15</f>
        <v>Královéhradecký kraj</v>
      </c>
      <c r="I127" s="25" t="s">
        <v>28</v>
      </c>
      <c r="J127" s="26" t="str">
        <f>E21</f>
        <v>ATELIER H1 &amp; ATELIER HÁJEK s.r.o.</v>
      </c>
      <c r="L127" s="28"/>
    </row>
    <row r="128" spans="2:12" s="1" customFormat="1" ht="15.2" customHeight="1">
      <c r="B128" s="28"/>
      <c r="C128" s="25" t="s">
        <v>26</v>
      </c>
      <c r="F128" s="23" t="str">
        <f>IF(E18="","",E18)</f>
        <v xml:space="preserve"> </v>
      </c>
      <c r="I128" s="25" t="s">
        <v>32</v>
      </c>
      <c r="J128" s="26" t="str">
        <f>E24</f>
        <v xml:space="preserve"> </v>
      </c>
      <c r="L128" s="28"/>
    </row>
    <row r="129" spans="2:65" s="1" customFormat="1" ht="10.35" customHeight="1">
      <c r="B129" s="28"/>
      <c r="L129" s="28"/>
    </row>
    <row r="130" spans="2:65" s="10" customFormat="1" ht="39" customHeight="1">
      <c r="B130" s="112"/>
      <c r="C130" s="113" t="s">
        <v>171</v>
      </c>
      <c r="D130" s="114" t="s">
        <v>60</v>
      </c>
      <c r="E130" s="114" t="s">
        <v>56</v>
      </c>
      <c r="F130" s="114" t="s">
        <v>57</v>
      </c>
      <c r="G130" s="114" t="s">
        <v>172</v>
      </c>
      <c r="H130" s="114" t="s">
        <v>173</v>
      </c>
      <c r="I130" s="114" t="s">
        <v>174</v>
      </c>
      <c r="J130" s="114" t="s">
        <v>147</v>
      </c>
      <c r="K130" s="115" t="s">
        <v>175</v>
      </c>
      <c r="L130" s="114" t="s">
        <v>4033</v>
      </c>
      <c r="M130" s="55" t="s">
        <v>1</v>
      </c>
      <c r="N130" s="56" t="s">
        <v>39</v>
      </c>
      <c r="O130" s="56" t="s">
        <v>176</v>
      </c>
      <c r="P130" s="56" t="s">
        <v>177</v>
      </c>
      <c r="Q130" s="56" t="s">
        <v>178</v>
      </c>
      <c r="R130" s="56" t="s">
        <v>179</v>
      </c>
      <c r="S130" s="56" t="s">
        <v>180</v>
      </c>
      <c r="T130" s="57" t="s">
        <v>181</v>
      </c>
      <c r="V130" s="216" t="s">
        <v>4036</v>
      </c>
    </row>
    <row r="131" spans="2:65" s="1" customFormat="1" ht="22.9" customHeight="1">
      <c r="B131" s="28"/>
      <c r="C131" s="60" t="s">
        <v>182</v>
      </c>
      <c r="J131" s="116">
        <f>BK131</f>
        <v>0</v>
      </c>
      <c r="L131" s="28"/>
      <c r="M131" s="58"/>
      <c r="N131" s="49"/>
      <c r="O131" s="49"/>
      <c r="P131" s="117">
        <f>P132+P231+P267</f>
        <v>2112.1329529999998</v>
      </c>
      <c r="Q131" s="49"/>
      <c r="R131" s="117">
        <f>R132+R231+R267</f>
        <v>506.54710572000005</v>
      </c>
      <c r="S131" s="49"/>
      <c r="T131" s="118">
        <f>T132+T231+T267</f>
        <v>183.50046399999999</v>
      </c>
      <c r="AT131" s="16" t="s">
        <v>74</v>
      </c>
      <c r="AU131" s="16" t="s">
        <v>149</v>
      </c>
      <c r="BK131" s="119">
        <f>BK132+BK231+BK267</f>
        <v>0</v>
      </c>
    </row>
    <row r="132" spans="2:65" s="11" customFormat="1" ht="25.9" customHeight="1">
      <c r="B132" s="120"/>
      <c r="D132" s="121" t="s">
        <v>74</v>
      </c>
      <c r="E132" s="122" t="s">
        <v>183</v>
      </c>
      <c r="F132" s="122" t="s">
        <v>184</v>
      </c>
      <c r="J132" s="123">
        <f>BK132</f>
        <v>0</v>
      </c>
      <c r="L132" s="120"/>
      <c r="M132" s="124"/>
      <c r="P132" s="125">
        <f>P133+P156+P181+P196+P209+P223+P229</f>
        <v>1879.9222609999999</v>
      </c>
      <c r="R132" s="125">
        <f>R133+R156+R181+R196+R209+R223+R229</f>
        <v>488.42988612000005</v>
      </c>
      <c r="T132" s="126">
        <f>T133+T156+T181+T196+T209+T223+T229</f>
        <v>182.91494</v>
      </c>
      <c r="AR132" s="121" t="s">
        <v>83</v>
      </c>
      <c r="AT132" s="127" t="s">
        <v>74</v>
      </c>
      <c r="AU132" s="127" t="s">
        <v>75</v>
      </c>
      <c r="AY132" s="121" t="s">
        <v>185</v>
      </c>
      <c r="BK132" s="128">
        <f>BK133+BK156+BK181+BK196+BK209+BK223+BK229</f>
        <v>0</v>
      </c>
    </row>
    <row r="133" spans="2:65" s="11" customFormat="1" ht="12.75" customHeight="1">
      <c r="B133" s="120"/>
      <c r="D133" s="121" t="s">
        <v>74</v>
      </c>
      <c r="E133" s="129" t="s">
        <v>83</v>
      </c>
      <c r="F133" s="129" t="s">
        <v>186</v>
      </c>
      <c r="J133" s="130">
        <f>BK133</f>
        <v>0</v>
      </c>
      <c r="L133" s="120"/>
      <c r="M133" s="124"/>
      <c r="P133" s="125">
        <f>SUM(P134:P155)</f>
        <v>119.95632900000001</v>
      </c>
      <c r="R133" s="125">
        <f>SUM(R134:R155)</f>
        <v>10.061999999999999</v>
      </c>
      <c r="T133" s="126">
        <f>SUM(T134:T155)</f>
        <v>98.104500000000002</v>
      </c>
      <c r="AR133" s="121" t="s">
        <v>83</v>
      </c>
      <c r="AT133" s="127" t="s">
        <v>74</v>
      </c>
      <c r="AU133" s="127" t="s">
        <v>83</v>
      </c>
      <c r="AY133" s="121" t="s">
        <v>185</v>
      </c>
      <c r="BK133" s="128">
        <f>SUM(BK134:BK155)</f>
        <v>0</v>
      </c>
    </row>
    <row r="134" spans="2:65" s="1" customFormat="1" ht="24.2" customHeight="1">
      <c r="B134" s="131"/>
      <c r="C134" s="132" t="s">
        <v>83</v>
      </c>
      <c r="D134" s="132" t="s">
        <v>187</v>
      </c>
      <c r="E134" s="133" t="s">
        <v>3628</v>
      </c>
      <c r="F134" s="134" t="s">
        <v>3629</v>
      </c>
      <c r="G134" s="135" t="s">
        <v>190</v>
      </c>
      <c r="H134" s="136">
        <v>75.465000000000003</v>
      </c>
      <c r="I134" s="137"/>
      <c r="J134" s="137">
        <f>ROUND(I134*H134,2)</f>
        <v>0</v>
      </c>
      <c r="K134" s="134" t="s">
        <v>4029</v>
      </c>
      <c r="L134" s="185" t="s">
        <v>4032</v>
      </c>
      <c r="M134" s="138" t="s">
        <v>1</v>
      </c>
      <c r="N134" s="139" t="s">
        <v>40</v>
      </c>
      <c r="O134" s="140">
        <v>0.51</v>
      </c>
      <c r="P134" s="140">
        <f>O134*H134</f>
        <v>38.48715</v>
      </c>
      <c r="Q134" s="140">
        <v>0</v>
      </c>
      <c r="R134" s="140">
        <f>Q134*H134</f>
        <v>0</v>
      </c>
      <c r="S134" s="140">
        <v>1.3</v>
      </c>
      <c r="T134" s="141">
        <f>S134*H134</f>
        <v>98.104500000000002</v>
      </c>
      <c r="AR134" s="142" t="s">
        <v>191</v>
      </c>
      <c r="AT134" s="142" t="s">
        <v>187</v>
      </c>
      <c r="AU134" s="142" t="s">
        <v>85</v>
      </c>
      <c r="AY134" s="16" t="s">
        <v>185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83</v>
      </c>
      <c r="BK134" s="143">
        <f>ROUND(I134*H134,2)</f>
        <v>0</v>
      </c>
      <c r="BL134" s="16" t="s">
        <v>191</v>
      </c>
      <c r="BM134" s="142" t="s">
        <v>3630</v>
      </c>
    </row>
    <row r="135" spans="2:65" s="12" customFormat="1">
      <c r="B135" s="144"/>
      <c r="D135" s="145" t="s">
        <v>193</v>
      </c>
      <c r="E135" s="146" t="s">
        <v>1</v>
      </c>
      <c r="F135" s="147" t="s">
        <v>3631</v>
      </c>
      <c r="H135" s="148">
        <v>75.465000000000003</v>
      </c>
      <c r="L135" s="144"/>
      <c r="M135" s="149"/>
      <c r="T135" s="150"/>
      <c r="AT135" s="146" t="s">
        <v>193</v>
      </c>
      <c r="AU135" s="146" t="s">
        <v>85</v>
      </c>
      <c r="AV135" s="12" t="s">
        <v>85</v>
      </c>
      <c r="AW135" s="12" t="s">
        <v>31</v>
      </c>
      <c r="AX135" s="12" t="s">
        <v>83</v>
      </c>
      <c r="AY135" s="146" t="s">
        <v>185</v>
      </c>
    </row>
    <row r="136" spans="2:65" s="1" customFormat="1" ht="24.2" customHeight="1">
      <c r="B136" s="131"/>
      <c r="C136" s="132" t="s">
        <v>85</v>
      </c>
      <c r="D136" s="132" t="s">
        <v>187</v>
      </c>
      <c r="E136" s="133" t="s">
        <v>919</v>
      </c>
      <c r="F136" s="134" t="s">
        <v>920</v>
      </c>
      <c r="G136" s="135" t="s">
        <v>190</v>
      </c>
      <c r="H136" s="136">
        <v>100.62</v>
      </c>
      <c r="I136" s="137"/>
      <c r="J136" s="137">
        <f>ROUND(I136*H136,2)</f>
        <v>0</v>
      </c>
      <c r="K136" s="134" t="s">
        <v>4029</v>
      </c>
      <c r="L136" s="185" t="s">
        <v>4032</v>
      </c>
      <c r="M136" s="138" t="s">
        <v>1</v>
      </c>
      <c r="N136" s="139" t="s">
        <v>40</v>
      </c>
      <c r="O136" s="140">
        <v>9.1999999999999998E-2</v>
      </c>
      <c r="P136" s="140">
        <f>O136*H136</f>
        <v>9.2570399999999999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191</v>
      </c>
      <c r="AT136" s="142" t="s">
        <v>187</v>
      </c>
      <c r="AU136" s="142" t="s">
        <v>85</v>
      </c>
      <c r="AY136" s="16" t="s">
        <v>185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83</v>
      </c>
      <c r="BK136" s="143">
        <f>ROUND(I136*H136,2)</f>
        <v>0</v>
      </c>
      <c r="BL136" s="16" t="s">
        <v>191</v>
      </c>
      <c r="BM136" s="142" t="s">
        <v>3632</v>
      </c>
    </row>
    <row r="137" spans="2:65" s="12" customFormat="1">
      <c r="B137" s="144"/>
      <c r="D137" s="145" t="s">
        <v>193</v>
      </c>
      <c r="E137" s="146" t="s">
        <v>1</v>
      </c>
      <c r="F137" s="147" t="s">
        <v>3633</v>
      </c>
      <c r="H137" s="148">
        <v>100.62</v>
      </c>
      <c r="L137" s="144"/>
      <c r="M137" s="149"/>
      <c r="T137" s="150"/>
      <c r="AT137" s="146" t="s">
        <v>193</v>
      </c>
      <c r="AU137" s="146" t="s">
        <v>85</v>
      </c>
      <c r="AV137" s="12" t="s">
        <v>85</v>
      </c>
      <c r="AW137" s="12" t="s">
        <v>31</v>
      </c>
      <c r="AX137" s="12" t="s">
        <v>83</v>
      </c>
      <c r="AY137" s="146" t="s">
        <v>185</v>
      </c>
    </row>
    <row r="138" spans="2:65" s="1" customFormat="1" ht="21.75" customHeight="1">
      <c r="B138" s="131"/>
      <c r="C138" s="157" t="s">
        <v>100</v>
      </c>
      <c r="D138" s="157" t="s">
        <v>280</v>
      </c>
      <c r="E138" s="158" t="s">
        <v>923</v>
      </c>
      <c r="F138" s="159" t="s">
        <v>924</v>
      </c>
      <c r="G138" s="160" t="s">
        <v>204</v>
      </c>
      <c r="H138" s="161">
        <v>10.061999999999999</v>
      </c>
      <c r="I138" s="162"/>
      <c r="J138" s="162">
        <f>ROUND(I138*H138,2)</f>
        <v>0</v>
      </c>
      <c r="K138" s="159" t="s">
        <v>4029</v>
      </c>
      <c r="L138" s="185" t="s">
        <v>4032</v>
      </c>
      <c r="M138" s="163" t="s">
        <v>1</v>
      </c>
      <c r="N138" s="164" t="s">
        <v>40</v>
      </c>
      <c r="O138" s="140">
        <v>0</v>
      </c>
      <c r="P138" s="140">
        <f>O138*H138</f>
        <v>0</v>
      </c>
      <c r="Q138" s="140">
        <v>1</v>
      </c>
      <c r="R138" s="140">
        <f>Q138*H138</f>
        <v>10.061999999999999</v>
      </c>
      <c r="S138" s="140">
        <v>0</v>
      </c>
      <c r="T138" s="141">
        <f>S138*H138</f>
        <v>0</v>
      </c>
      <c r="AR138" s="142" t="s">
        <v>224</v>
      </c>
      <c r="AT138" s="142" t="s">
        <v>280</v>
      </c>
      <c r="AU138" s="142" t="s">
        <v>85</v>
      </c>
      <c r="AY138" s="16" t="s">
        <v>185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83</v>
      </c>
      <c r="BK138" s="143">
        <f>ROUND(I138*H138,2)</f>
        <v>0</v>
      </c>
      <c r="BL138" s="16" t="s">
        <v>191</v>
      </c>
      <c r="BM138" s="142" t="s">
        <v>3634</v>
      </c>
    </row>
    <row r="139" spans="2:65" s="12" customFormat="1">
      <c r="B139" s="144"/>
      <c r="D139" s="145" t="s">
        <v>193</v>
      </c>
      <c r="F139" s="147" t="s">
        <v>3635</v>
      </c>
      <c r="H139" s="148">
        <v>10.061999999999999</v>
      </c>
      <c r="L139" s="144"/>
      <c r="M139" s="149"/>
      <c r="T139" s="150"/>
      <c r="AT139" s="146" t="s">
        <v>193</v>
      </c>
      <c r="AU139" s="146" t="s">
        <v>85</v>
      </c>
      <c r="AV139" s="12" t="s">
        <v>85</v>
      </c>
      <c r="AW139" s="12" t="s">
        <v>3</v>
      </c>
      <c r="AX139" s="12" t="s">
        <v>83</v>
      </c>
      <c r="AY139" s="146" t="s">
        <v>185</v>
      </c>
    </row>
    <row r="140" spans="2:65" s="1" customFormat="1" ht="33" customHeight="1">
      <c r="B140" s="131"/>
      <c r="C140" s="132" t="s">
        <v>191</v>
      </c>
      <c r="D140" s="132" t="s">
        <v>187</v>
      </c>
      <c r="E140" s="133" t="s">
        <v>188</v>
      </c>
      <c r="F140" s="134" t="s">
        <v>189</v>
      </c>
      <c r="G140" s="135" t="s">
        <v>190</v>
      </c>
      <c r="H140" s="136">
        <v>52.826000000000001</v>
      </c>
      <c r="I140" s="137"/>
      <c r="J140" s="137">
        <f>ROUND(I140*H140,2)</f>
        <v>0</v>
      </c>
      <c r="K140" s="134" t="s">
        <v>4029</v>
      </c>
      <c r="L140" s="185" t="s">
        <v>4032</v>
      </c>
      <c r="M140" s="138" t="s">
        <v>1</v>
      </c>
      <c r="N140" s="139" t="s">
        <v>40</v>
      </c>
      <c r="O140" s="140">
        <v>0.28199999999999997</v>
      </c>
      <c r="P140" s="140">
        <f>O140*H140</f>
        <v>14.896931999999998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191</v>
      </c>
      <c r="AT140" s="142" t="s">
        <v>187</v>
      </c>
      <c r="AU140" s="142" t="s">
        <v>85</v>
      </c>
      <c r="AY140" s="16" t="s">
        <v>185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83</v>
      </c>
      <c r="BK140" s="143">
        <f>ROUND(I140*H140,2)</f>
        <v>0</v>
      </c>
      <c r="BL140" s="16" t="s">
        <v>191</v>
      </c>
      <c r="BM140" s="142" t="s">
        <v>3636</v>
      </c>
    </row>
    <row r="141" spans="2:65" s="12" customFormat="1">
      <c r="B141" s="144"/>
      <c r="D141" s="145" t="s">
        <v>193</v>
      </c>
      <c r="E141" s="146" t="s">
        <v>1</v>
      </c>
      <c r="F141" s="147" t="s">
        <v>3637</v>
      </c>
      <c r="H141" s="148">
        <v>52.826000000000001</v>
      </c>
      <c r="L141" s="144"/>
      <c r="M141" s="149"/>
      <c r="T141" s="150"/>
      <c r="AT141" s="146" t="s">
        <v>193</v>
      </c>
      <c r="AU141" s="146" t="s">
        <v>85</v>
      </c>
      <c r="AV141" s="12" t="s">
        <v>85</v>
      </c>
      <c r="AW141" s="12" t="s">
        <v>31</v>
      </c>
      <c r="AX141" s="12" t="s">
        <v>83</v>
      </c>
      <c r="AY141" s="146" t="s">
        <v>185</v>
      </c>
    </row>
    <row r="142" spans="2:65" s="1" customFormat="1" ht="24.2" customHeight="1">
      <c r="B142" s="131"/>
      <c r="C142" s="132" t="s">
        <v>207</v>
      </c>
      <c r="D142" s="132" t="s">
        <v>187</v>
      </c>
      <c r="E142" s="133" t="s">
        <v>3638</v>
      </c>
      <c r="F142" s="134" t="s">
        <v>3639</v>
      </c>
      <c r="G142" s="135" t="s">
        <v>190</v>
      </c>
      <c r="H142" s="136">
        <v>2.093</v>
      </c>
      <c r="I142" s="137"/>
      <c r="J142" s="137">
        <f>ROUND(I142*H142,2)</f>
        <v>0</v>
      </c>
      <c r="K142" s="134" t="s">
        <v>4029</v>
      </c>
      <c r="L142" s="185" t="s">
        <v>4032</v>
      </c>
      <c r="M142" s="138" t="s">
        <v>1</v>
      </c>
      <c r="N142" s="139" t="s">
        <v>40</v>
      </c>
      <c r="O142" s="140">
        <v>0.97499999999999998</v>
      </c>
      <c r="P142" s="140">
        <f>O142*H142</f>
        <v>2.0406749999999998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191</v>
      </c>
      <c r="AT142" s="142" t="s">
        <v>187</v>
      </c>
      <c r="AU142" s="142" t="s">
        <v>85</v>
      </c>
      <c r="AY142" s="16" t="s">
        <v>185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83</v>
      </c>
      <c r="BK142" s="143">
        <f>ROUND(I142*H142,2)</f>
        <v>0</v>
      </c>
      <c r="BL142" s="16" t="s">
        <v>191</v>
      </c>
      <c r="BM142" s="142" t="s">
        <v>3640</v>
      </c>
    </row>
    <row r="143" spans="2:65" s="12" customFormat="1">
      <c r="B143" s="144"/>
      <c r="D143" s="145" t="s">
        <v>193</v>
      </c>
      <c r="E143" s="146" t="s">
        <v>1</v>
      </c>
      <c r="F143" s="147" t="s">
        <v>3641</v>
      </c>
      <c r="H143" s="148">
        <v>2.093</v>
      </c>
      <c r="L143" s="144"/>
      <c r="M143" s="149"/>
      <c r="T143" s="150"/>
      <c r="AT143" s="146" t="s">
        <v>193</v>
      </c>
      <c r="AU143" s="146" t="s">
        <v>85</v>
      </c>
      <c r="AV143" s="12" t="s">
        <v>85</v>
      </c>
      <c r="AW143" s="12" t="s">
        <v>31</v>
      </c>
      <c r="AX143" s="12" t="s">
        <v>83</v>
      </c>
      <c r="AY143" s="146" t="s">
        <v>185</v>
      </c>
    </row>
    <row r="144" spans="2:65" s="1" customFormat="1" ht="33" customHeight="1">
      <c r="B144" s="131"/>
      <c r="C144" s="132" t="s">
        <v>211</v>
      </c>
      <c r="D144" s="132" t="s">
        <v>187</v>
      </c>
      <c r="E144" s="133" t="s">
        <v>3642</v>
      </c>
      <c r="F144" s="134" t="s">
        <v>3643</v>
      </c>
      <c r="G144" s="135" t="s">
        <v>190</v>
      </c>
      <c r="H144" s="136">
        <v>19.584</v>
      </c>
      <c r="I144" s="137"/>
      <c r="J144" s="137">
        <f>ROUND(I144*H144,2)</f>
        <v>0</v>
      </c>
      <c r="K144" s="134" t="s">
        <v>4029</v>
      </c>
      <c r="L144" s="185" t="s">
        <v>4032</v>
      </c>
      <c r="M144" s="138" t="s">
        <v>1</v>
      </c>
      <c r="N144" s="139" t="s">
        <v>40</v>
      </c>
      <c r="O144" s="140">
        <v>1.72</v>
      </c>
      <c r="P144" s="140">
        <f>O144*H144</f>
        <v>33.684480000000001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191</v>
      </c>
      <c r="AT144" s="142" t="s">
        <v>187</v>
      </c>
      <c r="AU144" s="142" t="s">
        <v>85</v>
      </c>
      <c r="AY144" s="16" t="s">
        <v>185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83</v>
      </c>
      <c r="BK144" s="143">
        <f>ROUND(I144*H144,2)</f>
        <v>0</v>
      </c>
      <c r="BL144" s="16" t="s">
        <v>191</v>
      </c>
      <c r="BM144" s="142" t="s">
        <v>3644</v>
      </c>
    </row>
    <row r="145" spans="2:65" s="12" customFormat="1">
      <c r="B145" s="144"/>
      <c r="D145" s="145" t="s">
        <v>193</v>
      </c>
      <c r="E145" s="146" t="s">
        <v>1</v>
      </c>
      <c r="F145" s="147" t="s">
        <v>3645</v>
      </c>
      <c r="H145" s="148">
        <v>13.44</v>
      </c>
      <c r="L145" s="144"/>
      <c r="M145" s="149"/>
      <c r="T145" s="150"/>
      <c r="AT145" s="146" t="s">
        <v>193</v>
      </c>
      <c r="AU145" s="146" t="s">
        <v>85</v>
      </c>
      <c r="AV145" s="12" t="s">
        <v>85</v>
      </c>
      <c r="AW145" s="12" t="s">
        <v>31</v>
      </c>
      <c r="AX145" s="12" t="s">
        <v>75</v>
      </c>
      <c r="AY145" s="146" t="s">
        <v>185</v>
      </c>
    </row>
    <row r="146" spans="2:65" s="12" customFormat="1">
      <c r="B146" s="144"/>
      <c r="D146" s="145" t="s">
        <v>193</v>
      </c>
      <c r="E146" s="146" t="s">
        <v>1</v>
      </c>
      <c r="F146" s="147" t="s">
        <v>3646</v>
      </c>
      <c r="H146" s="148">
        <v>6.1440000000000001</v>
      </c>
      <c r="L146" s="144"/>
      <c r="M146" s="149"/>
      <c r="T146" s="150"/>
      <c r="AT146" s="146" t="s">
        <v>193</v>
      </c>
      <c r="AU146" s="146" t="s">
        <v>85</v>
      </c>
      <c r="AV146" s="12" t="s">
        <v>85</v>
      </c>
      <c r="AW146" s="12" t="s">
        <v>31</v>
      </c>
      <c r="AX146" s="12" t="s">
        <v>75</v>
      </c>
      <c r="AY146" s="146" t="s">
        <v>185</v>
      </c>
    </row>
    <row r="147" spans="2:65" s="13" customFormat="1">
      <c r="B147" s="151"/>
      <c r="D147" s="145" t="s">
        <v>193</v>
      </c>
      <c r="E147" s="152" t="s">
        <v>1</v>
      </c>
      <c r="F147" s="153" t="s">
        <v>3647</v>
      </c>
      <c r="H147" s="154">
        <v>19.584</v>
      </c>
      <c r="L147" s="151"/>
      <c r="M147" s="155"/>
      <c r="T147" s="156"/>
      <c r="AT147" s="152" t="s">
        <v>193</v>
      </c>
      <c r="AU147" s="152" t="s">
        <v>85</v>
      </c>
      <c r="AV147" s="13" t="s">
        <v>191</v>
      </c>
      <c r="AW147" s="13" t="s">
        <v>31</v>
      </c>
      <c r="AX147" s="13" t="s">
        <v>83</v>
      </c>
      <c r="AY147" s="152" t="s">
        <v>185</v>
      </c>
    </row>
    <row r="148" spans="2:65" s="1" customFormat="1" ht="37.9" customHeight="1">
      <c r="B148" s="131"/>
      <c r="C148" s="132" t="s">
        <v>219</v>
      </c>
      <c r="D148" s="132" t="s">
        <v>187</v>
      </c>
      <c r="E148" s="133" t="s">
        <v>195</v>
      </c>
      <c r="F148" s="134" t="s">
        <v>196</v>
      </c>
      <c r="G148" s="135" t="s">
        <v>190</v>
      </c>
      <c r="H148" s="136">
        <v>64.703000000000003</v>
      </c>
      <c r="I148" s="137"/>
      <c r="J148" s="137">
        <f>ROUND(I148*H148,2)</f>
        <v>0</v>
      </c>
      <c r="K148" s="134" t="s">
        <v>4029</v>
      </c>
      <c r="L148" s="185" t="s">
        <v>4032</v>
      </c>
      <c r="M148" s="138" t="s">
        <v>1</v>
      </c>
      <c r="N148" s="139" t="s">
        <v>40</v>
      </c>
      <c r="O148" s="140">
        <v>7.8E-2</v>
      </c>
      <c r="P148" s="140">
        <f>O148*H148</f>
        <v>5.0468340000000005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191</v>
      </c>
      <c r="AT148" s="142" t="s">
        <v>187</v>
      </c>
      <c r="AU148" s="142" t="s">
        <v>85</v>
      </c>
      <c r="AY148" s="16" t="s">
        <v>185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83</v>
      </c>
      <c r="BK148" s="143">
        <f>ROUND(I148*H148,2)</f>
        <v>0</v>
      </c>
      <c r="BL148" s="16" t="s">
        <v>191</v>
      </c>
      <c r="BM148" s="142" t="s">
        <v>3648</v>
      </c>
    </row>
    <row r="149" spans="2:65" s="12" customFormat="1">
      <c r="B149" s="144"/>
      <c r="D149" s="145" t="s">
        <v>193</v>
      </c>
      <c r="E149" s="146" t="s">
        <v>1</v>
      </c>
      <c r="F149" s="147" t="s">
        <v>3649</v>
      </c>
      <c r="H149" s="148">
        <v>64.703000000000003</v>
      </c>
      <c r="L149" s="144"/>
      <c r="M149" s="149"/>
      <c r="T149" s="150"/>
      <c r="AT149" s="146" t="s">
        <v>193</v>
      </c>
      <c r="AU149" s="146" t="s">
        <v>85</v>
      </c>
      <c r="AV149" s="12" t="s">
        <v>85</v>
      </c>
      <c r="AW149" s="12" t="s">
        <v>31</v>
      </c>
      <c r="AX149" s="12" t="s">
        <v>83</v>
      </c>
      <c r="AY149" s="146" t="s">
        <v>185</v>
      </c>
    </row>
    <row r="150" spans="2:65" s="1" customFormat="1" ht="24.2" customHeight="1">
      <c r="B150" s="131"/>
      <c r="C150" s="132" t="s">
        <v>224</v>
      </c>
      <c r="D150" s="132" t="s">
        <v>187</v>
      </c>
      <c r="E150" s="133" t="s">
        <v>198</v>
      </c>
      <c r="F150" s="134" t="s">
        <v>199</v>
      </c>
      <c r="G150" s="135" t="s">
        <v>190</v>
      </c>
      <c r="H150" s="136">
        <v>64.703000000000003</v>
      </c>
      <c r="I150" s="137"/>
      <c r="J150" s="137">
        <f>ROUND(I150*H150,2)</f>
        <v>0</v>
      </c>
      <c r="K150" s="134" t="s">
        <v>4029</v>
      </c>
      <c r="L150" s="185" t="s">
        <v>4032</v>
      </c>
      <c r="M150" s="138" t="s">
        <v>1</v>
      </c>
      <c r="N150" s="139" t="s">
        <v>40</v>
      </c>
      <c r="O150" s="140">
        <v>0.19700000000000001</v>
      </c>
      <c r="P150" s="140">
        <f>O150*H150</f>
        <v>12.746491000000001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191</v>
      </c>
      <c r="AT150" s="142" t="s">
        <v>187</v>
      </c>
      <c r="AU150" s="142" t="s">
        <v>85</v>
      </c>
      <c r="AY150" s="16" t="s">
        <v>185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83</v>
      </c>
      <c r="BK150" s="143">
        <f>ROUND(I150*H150,2)</f>
        <v>0</v>
      </c>
      <c r="BL150" s="16" t="s">
        <v>191</v>
      </c>
      <c r="BM150" s="142" t="s">
        <v>3650</v>
      </c>
    </row>
    <row r="151" spans="2:65" s="1" customFormat="1" ht="24.2" customHeight="1">
      <c r="B151" s="131"/>
      <c r="C151" s="132" t="s">
        <v>229</v>
      </c>
      <c r="D151" s="132" t="s">
        <v>187</v>
      </c>
      <c r="E151" s="133" t="s">
        <v>202</v>
      </c>
      <c r="F151" s="134" t="s">
        <v>203</v>
      </c>
      <c r="G151" s="135" t="s">
        <v>204</v>
      </c>
      <c r="H151" s="136">
        <v>103.52500000000001</v>
      </c>
      <c r="I151" s="137"/>
      <c r="J151" s="137">
        <f>ROUND(I151*H151,2)</f>
        <v>0</v>
      </c>
      <c r="K151" s="134" t="s">
        <v>4029</v>
      </c>
      <c r="L151" s="185" t="s">
        <v>4032</v>
      </c>
      <c r="M151" s="138" t="s">
        <v>1</v>
      </c>
      <c r="N151" s="139" t="s">
        <v>40</v>
      </c>
      <c r="O151" s="140">
        <v>0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191</v>
      </c>
      <c r="AT151" s="142" t="s">
        <v>187</v>
      </c>
      <c r="AU151" s="142" t="s">
        <v>85</v>
      </c>
      <c r="AY151" s="16" t="s">
        <v>185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83</v>
      </c>
      <c r="BK151" s="143">
        <f>ROUND(I151*H151,2)</f>
        <v>0</v>
      </c>
      <c r="BL151" s="16" t="s">
        <v>191</v>
      </c>
      <c r="BM151" s="142" t="s">
        <v>3651</v>
      </c>
    </row>
    <row r="152" spans="2:65" s="12" customFormat="1">
      <c r="B152" s="144"/>
      <c r="D152" s="145" t="s">
        <v>193</v>
      </c>
      <c r="F152" s="147" t="s">
        <v>3652</v>
      </c>
      <c r="H152" s="148">
        <v>103.52500000000001</v>
      </c>
      <c r="L152" s="144"/>
      <c r="M152" s="149"/>
      <c r="T152" s="150"/>
      <c r="AT152" s="146" t="s">
        <v>193</v>
      </c>
      <c r="AU152" s="146" t="s">
        <v>85</v>
      </c>
      <c r="AV152" s="12" t="s">
        <v>85</v>
      </c>
      <c r="AW152" s="12" t="s">
        <v>3</v>
      </c>
      <c r="AX152" s="12" t="s">
        <v>83</v>
      </c>
      <c r="AY152" s="146" t="s">
        <v>185</v>
      </c>
    </row>
    <row r="153" spans="2:65" s="1" customFormat="1" ht="16.5" customHeight="1">
      <c r="B153" s="131"/>
      <c r="C153" s="132" t="s">
        <v>235</v>
      </c>
      <c r="D153" s="132" t="s">
        <v>187</v>
      </c>
      <c r="E153" s="133" t="s">
        <v>208</v>
      </c>
      <c r="F153" s="134" t="s">
        <v>209</v>
      </c>
      <c r="G153" s="135" t="s">
        <v>190</v>
      </c>
      <c r="H153" s="136">
        <v>64.703000000000003</v>
      </c>
      <c r="I153" s="137"/>
      <c r="J153" s="137">
        <f>ROUND(I153*H153,2)</f>
        <v>0</v>
      </c>
      <c r="K153" s="134" t="s">
        <v>4029</v>
      </c>
      <c r="L153" s="185" t="s">
        <v>4032</v>
      </c>
      <c r="M153" s="138" t="s">
        <v>1</v>
      </c>
      <c r="N153" s="139" t="s">
        <v>40</v>
      </c>
      <c r="O153" s="140">
        <v>8.9999999999999993E-3</v>
      </c>
      <c r="P153" s="140">
        <f>O153*H153</f>
        <v>0.58232699999999993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191</v>
      </c>
      <c r="AT153" s="142" t="s">
        <v>187</v>
      </c>
      <c r="AU153" s="142" t="s">
        <v>85</v>
      </c>
      <c r="AY153" s="16" t="s">
        <v>185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83</v>
      </c>
      <c r="BK153" s="143">
        <f>ROUND(I153*H153,2)</f>
        <v>0</v>
      </c>
      <c r="BL153" s="16" t="s">
        <v>191</v>
      </c>
      <c r="BM153" s="142" t="s">
        <v>3653</v>
      </c>
    </row>
    <row r="154" spans="2:65" s="1" customFormat="1" ht="24.2" customHeight="1">
      <c r="B154" s="131"/>
      <c r="C154" s="132" t="s">
        <v>242</v>
      </c>
      <c r="D154" s="132" t="s">
        <v>187</v>
      </c>
      <c r="E154" s="133" t="s">
        <v>212</v>
      </c>
      <c r="F154" s="134" t="s">
        <v>213</v>
      </c>
      <c r="G154" s="135" t="s">
        <v>190</v>
      </c>
      <c r="H154" s="136">
        <v>9.8000000000000007</v>
      </c>
      <c r="I154" s="137"/>
      <c r="J154" s="137">
        <f>ROUND(I154*H154,2)</f>
        <v>0</v>
      </c>
      <c r="K154" s="134" t="s">
        <v>4029</v>
      </c>
      <c r="L154" s="185" t="s">
        <v>4032</v>
      </c>
      <c r="M154" s="138" t="s">
        <v>1</v>
      </c>
      <c r="N154" s="139" t="s">
        <v>40</v>
      </c>
      <c r="O154" s="140">
        <v>0.32800000000000001</v>
      </c>
      <c r="P154" s="140">
        <f>O154*H154</f>
        <v>3.2144000000000004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191</v>
      </c>
      <c r="AT154" s="142" t="s">
        <v>187</v>
      </c>
      <c r="AU154" s="142" t="s">
        <v>85</v>
      </c>
      <c r="AY154" s="16" t="s">
        <v>185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83</v>
      </c>
      <c r="BK154" s="143">
        <f>ROUND(I154*H154,2)</f>
        <v>0</v>
      </c>
      <c r="BL154" s="16" t="s">
        <v>191</v>
      </c>
      <c r="BM154" s="142" t="s">
        <v>3654</v>
      </c>
    </row>
    <row r="155" spans="2:65" s="12" customFormat="1">
      <c r="B155" s="144"/>
      <c r="D155" s="145" t="s">
        <v>193</v>
      </c>
      <c r="E155" s="146" t="s">
        <v>1</v>
      </c>
      <c r="F155" s="147" t="s">
        <v>3655</v>
      </c>
      <c r="H155" s="148">
        <v>9.8000000000000007</v>
      </c>
      <c r="L155" s="144"/>
      <c r="M155" s="149"/>
      <c r="T155" s="150"/>
      <c r="AT155" s="146" t="s">
        <v>193</v>
      </c>
      <c r="AU155" s="146" t="s">
        <v>85</v>
      </c>
      <c r="AV155" s="12" t="s">
        <v>85</v>
      </c>
      <c r="AW155" s="12" t="s">
        <v>31</v>
      </c>
      <c r="AX155" s="12" t="s">
        <v>83</v>
      </c>
      <c r="AY155" s="146" t="s">
        <v>185</v>
      </c>
    </row>
    <row r="156" spans="2:65" s="11" customFormat="1" ht="22.9" customHeight="1">
      <c r="B156" s="120"/>
      <c r="D156" s="121" t="s">
        <v>74</v>
      </c>
      <c r="E156" s="129" t="s">
        <v>85</v>
      </c>
      <c r="F156" s="129" t="s">
        <v>218</v>
      </c>
      <c r="J156" s="130">
        <f>BK156</f>
        <v>0</v>
      </c>
      <c r="L156" s="120"/>
      <c r="M156" s="124"/>
      <c r="P156" s="125">
        <f>SUM(P157:P180)</f>
        <v>167.75236099999998</v>
      </c>
      <c r="R156" s="125">
        <f>SUM(R157:R180)</f>
        <v>283.07648392000004</v>
      </c>
      <c r="T156" s="126">
        <f>SUM(T157:T180)</f>
        <v>0</v>
      </c>
      <c r="AR156" s="121" t="s">
        <v>83</v>
      </c>
      <c r="AT156" s="127" t="s">
        <v>74</v>
      </c>
      <c r="AU156" s="127" t="s">
        <v>83</v>
      </c>
      <c r="AY156" s="121" t="s">
        <v>185</v>
      </c>
      <c r="BK156" s="128">
        <f>SUM(BK157:BK180)</f>
        <v>0</v>
      </c>
    </row>
    <row r="157" spans="2:65" s="1" customFormat="1" ht="24.2" customHeight="1">
      <c r="B157" s="131"/>
      <c r="C157" s="132" t="s">
        <v>247</v>
      </c>
      <c r="D157" s="132" t="s">
        <v>187</v>
      </c>
      <c r="E157" s="133" t="s">
        <v>220</v>
      </c>
      <c r="F157" s="134" t="s">
        <v>221</v>
      </c>
      <c r="G157" s="135" t="s">
        <v>190</v>
      </c>
      <c r="H157" s="136">
        <v>88.043000000000006</v>
      </c>
      <c r="I157" s="137"/>
      <c r="J157" s="137">
        <f>ROUND(I157*H157,2)</f>
        <v>0</v>
      </c>
      <c r="K157" s="134" t="s">
        <v>4029</v>
      </c>
      <c r="L157" s="185" t="s">
        <v>4032</v>
      </c>
      <c r="M157" s="138" t="s">
        <v>1</v>
      </c>
      <c r="N157" s="139" t="s">
        <v>40</v>
      </c>
      <c r="O157" s="140">
        <v>1.0249999999999999</v>
      </c>
      <c r="P157" s="140">
        <f>O157*H157</f>
        <v>90.244074999999995</v>
      </c>
      <c r="Q157" s="140">
        <v>2.16</v>
      </c>
      <c r="R157" s="140">
        <f>Q157*H157</f>
        <v>190.17288000000002</v>
      </c>
      <c r="S157" s="140">
        <v>0</v>
      </c>
      <c r="T157" s="141">
        <f>S157*H157</f>
        <v>0</v>
      </c>
      <c r="AR157" s="142" t="s">
        <v>191</v>
      </c>
      <c r="AT157" s="142" t="s">
        <v>187</v>
      </c>
      <c r="AU157" s="142" t="s">
        <v>85</v>
      </c>
      <c r="AY157" s="16" t="s">
        <v>185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83</v>
      </c>
      <c r="BK157" s="143">
        <f>ROUND(I157*H157,2)</f>
        <v>0</v>
      </c>
      <c r="BL157" s="16" t="s">
        <v>191</v>
      </c>
      <c r="BM157" s="142" t="s">
        <v>3656</v>
      </c>
    </row>
    <row r="158" spans="2:65" s="12" customFormat="1">
      <c r="B158" s="144"/>
      <c r="D158" s="145" t="s">
        <v>193</v>
      </c>
      <c r="E158" s="146" t="s">
        <v>1</v>
      </c>
      <c r="F158" s="147" t="s">
        <v>3657</v>
      </c>
      <c r="H158" s="148">
        <v>88.043000000000006</v>
      </c>
      <c r="L158" s="144"/>
      <c r="M158" s="149"/>
      <c r="T158" s="150"/>
      <c r="AT158" s="146" t="s">
        <v>193</v>
      </c>
      <c r="AU158" s="146" t="s">
        <v>85</v>
      </c>
      <c r="AV158" s="12" t="s">
        <v>85</v>
      </c>
      <c r="AW158" s="12" t="s">
        <v>31</v>
      </c>
      <c r="AX158" s="12" t="s">
        <v>83</v>
      </c>
      <c r="AY158" s="146" t="s">
        <v>185</v>
      </c>
    </row>
    <row r="159" spans="2:65" s="1" customFormat="1" ht="24.2" customHeight="1">
      <c r="B159" s="131"/>
      <c r="C159" s="132" t="s">
        <v>251</v>
      </c>
      <c r="D159" s="132" t="s">
        <v>187</v>
      </c>
      <c r="E159" s="133" t="s">
        <v>225</v>
      </c>
      <c r="F159" s="134" t="s">
        <v>226</v>
      </c>
      <c r="G159" s="135" t="s">
        <v>190</v>
      </c>
      <c r="H159" s="136">
        <v>25.155000000000001</v>
      </c>
      <c r="I159" s="137"/>
      <c r="J159" s="137">
        <f>ROUND(I159*H159,2)</f>
        <v>0</v>
      </c>
      <c r="K159" s="134" t="s">
        <v>4029</v>
      </c>
      <c r="L159" s="185" t="s">
        <v>4032</v>
      </c>
      <c r="M159" s="138" t="s">
        <v>1</v>
      </c>
      <c r="N159" s="139" t="s">
        <v>40</v>
      </c>
      <c r="O159" s="140">
        <v>0.629</v>
      </c>
      <c r="P159" s="140">
        <f>O159*H159</f>
        <v>15.822495</v>
      </c>
      <c r="Q159" s="140">
        <v>2.45329</v>
      </c>
      <c r="R159" s="140">
        <f>Q159*H159</f>
        <v>61.712509950000005</v>
      </c>
      <c r="S159" s="140">
        <v>0</v>
      </c>
      <c r="T159" s="141">
        <f>S159*H159</f>
        <v>0</v>
      </c>
      <c r="AR159" s="142" t="s">
        <v>191</v>
      </c>
      <c r="AT159" s="142" t="s">
        <v>187</v>
      </c>
      <c r="AU159" s="142" t="s">
        <v>85</v>
      </c>
      <c r="AY159" s="16" t="s">
        <v>185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83</v>
      </c>
      <c r="BK159" s="143">
        <f>ROUND(I159*H159,2)</f>
        <v>0</v>
      </c>
      <c r="BL159" s="16" t="s">
        <v>191</v>
      </c>
      <c r="BM159" s="142" t="s">
        <v>3658</v>
      </c>
    </row>
    <row r="160" spans="2:65" s="12" customFormat="1">
      <c r="B160" s="144"/>
      <c r="D160" s="145" t="s">
        <v>193</v>
      </c>
      <c r="E160" s="146" t="s">
        <v>1</v>
      </c>
      <c r="F160" s="147" t="s">
        <v>3659</v>
      </c>
      <c r="H160" s="148">
        <v>25.155000000000001</v>
      </c>
      <c r="L160" s="144"/>
      <c r="M160" s="149"/>
      <c r="T160" s="150"/>
      <c r="AT160" s="146" t="s">
        <v>193</v>
      </c>
      <c r="AU160" s="146" t="s">
        <v>85</v>
      </c>
      <c r="AV160" s="12" t="s">
        <v>85</v>
      </c>
      <c r="AW160" s="12" t="s">
        <v>31</v>
      </c>
      <c r="AX160" s="12" t="s">
        <v>83</v>
      </c>
      <c r="AY160" s="146" t="s">
        <v>185</v>
      </c>
    </row>
    <row r="161" spans="2:65" s="1" customFormat="1" ht="16.5" customHeight="1">
      <c r="B161" s="131"/>
      <c r="C161" s="132" t="s">
        <v>256</v>
      </c>
      <c r="D161" s="132" t="s">
        <v>187</v>
      </c>
      <c r="E161" s="133" t="s">
        <v>230</v>
      </c>
      <c r="F161" s="134" t="s">
        <v>231</v>
      </c>
      <c r="G161" s="135" t="s">
        <v>204</v>
      </c>
      <c r="H161" s="136">
        <v>1.4259999999999999</v>
      </c>
      <c r="I161" s="137"/>
      <c r="J161" s="137">
        <f>ROUND(I161*H161,2)</f>
        <v>0</v>
      </c>
      <c r="K161" s="134" t="s">
        <v>4029</v>
      </c>
      <c r="L161" s="185" t="s">
        <v>4032</v>
      </c>
      <c r="M161" s="138" t="s">
        <v>1</v>
      </c>
      <c r="N161" s="139" t="s">
        <v>40</v>
      </c>
      <c r="O161" s="140">
        <v>15.231</v>
      </c>
      <c r="P161" s="140">
        <f>O161*H161</f>
        <v>21.719405999999999</v>
      </c>
      <c r="Q161" s="140">
        <v>1.06277</v>
      </c>
      <c r="R161" s="140">
        <f>Q161*H161</f>
        <v>1.51551002</v>
      </c>
      <c r="S161" s="140">
        <v>0</v>
      </c>
      <c r="T161" s="141">
        <f>S161*H161</f>
        <v>0</v>
      </c>
      <c r="AR161" s="142" t="s">
        <v>191</v>
      </c>
      <c r="AT161" s="142" t="s">
        <v>187</v>
      </c>
      <c r="AU161" s="142" t="s">
        <v>85</v>
      </c>
      <c r="AY161" s="16" t="s">
        <v>185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83</v>
      </c>
      <c r="BK161" s="143">
        <f>ROUND(I161*H161,2)</f>
        <v>0</v>
      </c>
      <c r="BL161" s="16" t="s">
        <v>191</v>
      </c>
      <c r="BM161" s="142" t="s">
        <v>3660</v>
      </c>
    </row>
    <row r="162" spans="2:65" s="12" customFormat="1">
      <c r="B162" s="144"/>
      <c r="D162" s="145" t="s">
        <v>193</v>
      </c>
      <c r="E162" s="146" t="s">
        <v>1</v>
      </c>
      <c r="F162" s="147" t="s">
        <v>3661</v>
      </c>
      <c r="H162" s="148">
        <v>1.4259999999999999</v>
      </c>
      <c r="L162" s="144"/>
      <c r="M162" s="149"/>
      <c r="T162" s="150"/>
      <c r="AT162" s="146" t="s">
        <v>193</v>
      </c>
      <c r="AU162" s="146" t="s">
        <v>85</v>
      </c>
      <c r="AV162" s="12" t="s">
        <v>85</v>
      </c>
      <c r="AW162" s="12" t="s">
        <v>31</v>
      </c>
      <c r="AX162" s="12" t="s">
        <v>83</v>
      </c>
      <c r="AY162" s="146" t="s">
        <v>185</v>
      </c>
    </row>
    <row r="163" spans="2:65" s="1" customFormat="1" ht="24.2" customHeight="1">
      <c r="B163" s="131"/>
      <c r="C163" s="132" t="s">
        <v>8</v>
      </c>
      <c r="D163" s="132" t="s">
        <v>187</v>
      </c>
      <c r="E163" s="133" t="s">
        <v>955</v>
      </c>
      <c r="F163" s="134" t="s">
        <v>956</v>
      </c>
      <c r="G163" s="135" t="s">
        <v>190</v>
      </c>
      <c r="H163" s="136">
        <v>9.7919999999999998</v>
      </c>
      <c r="I163" s="137"/>
      <c r="J163" s="137">
        <f>ROUND(I163*H163,2)</f>
        <v>0</v>
      </c>
      <c r="K163" s="134" t="s">
        <v>4029</v>
      </c>
      <c r="L163" s="185" t="s">
        <v>4032</v>
      </c>
      <c r="M163" s="138" t="s">
        <v>1</v>
      </c>
      <c r="N163" s="139" t="s">
        <v>40</v>
      </c>
      <c r="O163" s="140">
        <v>0.629</v>
      </c>
      <c r="P163" s="140">
        <f>O163*H163</f>
        <v>6.1591680000000002</v>
      </c>
      <c r="Q163" s="140">
        <v>2.45329</v>
      </c>
      <c r="R163" s="140">
        <f>Q163*H163</f>
        <v>24.022615679999998</v>
      </c>
      <c r="S163" s="140">
        <v>0</v>
      </c>
      <c r="T163" s="141">
        <f>S163*H163</f>
        <v>0</v>
      </c>
      <c r="AR163" s="142" t="s">
        <v>191</v>
      </c>
      <c r="AT163" s="142" t="s">
        <v>187</v>
      </c>
      <c r="AU163" s="142" t="s">
        <v>85</v>
      </c>
      <c r="AY163" s="16" t="s">
        <v>185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83</v>
      </c>
      <c r="BK163" s="143">
        <f>ROUND(I163*H163,2)</f>
        <v>0</v>
      </c>
      <c r="BL163" s="16" t="s">
        <v>191</v>
      </c>
      <c r="BM163" s="142" t="s">
        <v>3662</v>
      </c>
    </row>
    <row r="164" spans="2:65" s="12" customFormat="1">
      <c r="B164" s="144"/>
      <c r="D164" s="145" t="s">
        <v>193</v>
      </c>
      <c r="E164" s="146" t="s">
        <v>1</v>
      </c>
      <c r="F164" s="147" t="s">
        <v>3663</v>
      </c>
      <c r="H164" s="148">
        <v>6.72</v>
      </c>
      <c r="L164" s="144"/>
      <c r="M164" s="149"/>
      <c r="T164" s="150"/>
      <c r="AT164" s="146" t="s">
        <v>193</v>
      </c>
      <c r="AU164" s="146" t="s">
        <v>85</v>
      </c>
      <c r="AV164" s="12" t="s">
        <v>85</v>
      </c>
      <c r="AW164" s="12" t="s">
        <v>31</v>
      </c>
      <c r="AX164" s="12" t="s">
        <v>75</v>
      </c>
      <c r="AY164" s="146" t="s">
        <v>185</v>
      </c>
    </row>
    <row r="165" spans="2:65" s="12" customFormat="1">
      <c r="B165" s="144"/>
      <c r="D165" s="145" t="s">
        <v>193</v>
      </c>
      <c r="E165" s="146" t="s">
        <v>1</v>
      </c>
      <c r="F165" s="147" t="s">
        <v>3664</v>
      </c>
      <c r="H165" s="148">
        <v>3.0720000000000001</v>
      </c>
      <c r="L165" s="144"/>
      <c r="M165" s="149"/>
      <c r="T165" s="150"/>
      <c r="AT165" s="146" t="s">
        <v>193</v>
      </c>
      <c r="AU165" s="146" t="s">
        <v>85</v>
      </c>
      <c r="AV165" s="12" t="s">
        <v>85</v>
      </c>
      <c r="AW165" s="12" t="s">
        <v>31</v>
      </c>
      <c r="AX165" s="12" t="s">
        <v>75</v>
      </c>
      <c r="AY165" s="146" t="s">
        <v>185</v>
      </c>
    </row>
    <row r="166" spans="2:65" s="13" customFormat="1">
      <c r="B166" s="151"/>
      <c r="D166" s="145" t="s">
        <v>193</v>
      </c>
      <c r="E166" s="152" t="s">
        <v>1</v>
      </c>
      <c r="F166" s="153" t="s">
        <v>217</v>
      </c>
      <c r="H166" s="154">
        <v>9.7919999999999998</v>
      </c>
      <c r="L166" s="151"/>
      <c r="M166" s="155"/>
      <c r="T166" s="156"/>
      <c r="AT166" s="152" t="s">
        <v>193</v>
      </c>
      <c r="AU166" s="152" t="s">
        <v>85</v>
      </c>
      <c r="AV166" s="13" t="s">
        <v>191</v>
      </c>
      <c r="AW166" s="13" t="s">
        <v>31</v>
      </c>
      <c r="AX166" s="13" t="s">
        <v>83</v>
      </c>
      <c r="AY166" s="152" t="s">
        <v>185</v>
      </c>
    </row>
    <row r="167" spans="2:65" s="1" customFormat="1" ht="16.5" customHeight="1">
      <c r="B167" s="131"/>
      <c r="C167" s="132" t="s">
        <v>268</v>
      </c>
      <c r="D167" s="132" t="s">
        <v>187</v>
      </c>
      <c r="E167" s="133" t="s">
        <v>963</v>
      </c>
      <c r="F167" s="134" t="s">
        <v>964</v>
      </c>
      <c r="G167" s="135" t="s">
        <v>259</v>
      </c>
      <c r="H167" s="136">
        <v>65.28</v>
      </c>
      <c r="I167" s="137"/>
      <c r="J167" s="137">
        <f>ROUND(I167*H167,2)</f>
        <v>0</v>
      </c>
      <c r="K167" s="134" t="s">
        <v>4029</v>
      </c>
      <c r="L167" s="185" t="s">
        <v>4032</v>
      </c>
      <c r="M167" s="138" t="s">
        <v>1</v>
      </c>
      <c r="N167" s="139" t="s">
        <v>40</v>
      </c>
      <c r="O167" s="140">
        <v>0.247</v>
      </c>
      <c r="P167" s="140">
        <f>O167*H167</f>
        <v>16.12416</v>
      </c>
      <c r="Q167" s="140">
        <v>2.6900000000000001E-3</v>
      </c>
      <c r="R167" s="140">
        <f>Q167*H167</f>
        <v>0.17560320000000001</v>
      </c>
      <c r="S167" s="140">
        <v>0</v>
      </c>
      <c r="T167" s="141">
        <f>S167*H167</f>
        <v>0</v>
      </c>
      <c r="AR167" s="142" t="s">
        <v>191</v>
      </c>
      <c r="AT167" s="142" t="s">
        <v>187</v>
      </c>
      <c r="AU167" s="142" t="s">
        <v>85</v>
      </c>
      <c r="AY167" s="16" t="s">
        <v>185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83</v>
      </c>
      <c r="BK167" s="143">
        <f>ROUND(I167*H167,2)</f>
        <v>0</v>
      </c>
      <c r="BL167" s="16" t="s">
        <v>191</v>
      </c>
      <c r="BM167" s="142" t="s">
        <v>3665</v>
      </c>
    </row>
    <row r="168" spans="2:65" s="12" customFormat="1">
      <c r="B168" s="144"/>
      <c r="D168" s="145" t="s">
        <v>193</v>
      </c>
      <c r="E168" s="146" t="s">
        <v>1</v>
      </c>
      <c r="F168" s="147" t="s">
        <v>3666</v>
      </c>
      <c r="H168" s="148">
        <v>44.8</v>
      </c>
      <c r="L168" s="144"/>
      <c r="M168" s="149"/>
      <c r="T168" s="150"/>
      <c r="AT168" s="146" t="s">
        <v>193</v>
      </c>
      <c r="AU168" s="146" t="s">
        <v>85</v>
      </c>
      <c r="AV168" s="12" t="s">
        <v>85</v>
      </c>
      <c r="AW168" s="12" t="s">
        <v>31</v>
      </c>
      <c r="AX168" s="12" t="s">
        <v>75</v>
      </c>
      <c r="AY168" s="146" t="s">
        <v>185</v>
      </c>
    </row>
    <row r="169" spans="2:65" s="12" customFormat="1">
      <c r="B169" s="144"/>
      <c r="D169" s="145" t="s">
        <v>193</v>
      </c>
      <c r="E169" s="146" t="s">
        <v>1</v>
      </c>
      <c r="F169" s="147" t="s">
        <v>3667</v>
      </c>
      <c r="H169" s="148">
        <v>20.48</v>
      </c>
      <c r="L169" s="144"/>
      <c r="M169" s="149"/>
      <c r="T169" s="150"/>
      <c r="AT169" s="146" t="s">
        <v>193</v>
      </c>
      <c r="AU169" s="146" t="s">
        <v>85</v>
      </c>
      <c r="AV169" s="12" t="s">
        <v>85</v>
      </c>
      <c r="AW169" s="12" t="s">
        <v>31</v>
      </c>
      <c r="AX169" s="12" t="s">
        <v>75</v>
      </c>
      <c r="AY169" s="146" t="s">
        <v>185</v>
      </c>
    </row>
    <row r="170" spans="2:65" s="13" customFormat="1">
      <c r="B170" s="151"/>
      <c r="D170" s="145" t="s">
        <v>193</v>
      </c>
      <c r="E170" s="152" t="s">
        <v>1</v>
      </c>
      <c r="F170" s="153" t="s">
        <v>217</v>
      </c>
      <c r="H170" s="154">
        <v>65.28</v>
      </c>
      <c r="L170" s="151"/>
      <c r="M170" s="155"/>
      <c r="T170" s="156"/>
      <c r="AT170" s="152" t="s">
        <v>193</v>
      </c>
      <c r="AU170" s="152" t="s">
        <v>85</v>
      </c>
      <c r="AV170" s="13" t="s">
        <v>191</v>
      </c>
      <c r="AW170" s="13" t="s">
        <v>31</v>
      </c>
      <c r="AX170" s="13" t="s">
        <v>83</v>
      </c>
      <c r="AY170" s="152" t="s">
        <v>185</v>
      </c>
    </row>
    <row r="171" spans="2:65" s="1" customFormat="1" ht="16.5" customHeight="1">
      <c r="B171" s="131"/>
      <c r="C171" s="132" t="s">
        <v>273</v>
      </c>
      <c r="D171" s="132" t="s">
        <v>187</v>
      </c>
      <c r="E171" s="133" t="s">
        <v>970</v>
      </c>
      <c r="F171" s="134" t="s">
        <v>971</v>
      </c>
      <c r="G171" s="135" t="s">
        <v>259</v>
      </c>
      <c r="H171" s="136">
        <v>65.28</v>
      </c>
      <c r="I171" s="137"/>
      <c r="J171" s="137">
        <f>ROUND(I171*H171,2)</f>
        <v>0</v>
      </c>
      <c r="K171" s="134" t="s">
        <v>4029</v>
      </c>
      <c r="L171" s="185" t="s">
        <v>4032</v>
      </c>
      <c r="M171" s="138" t="s">
        <v>1</v>
      </c>
      <c r="N171" s="139" t="s">
        <v>40</v>
      </c>
      <c r="O171" s="140">
        <v>8.3000000000000004E-2</v>
      </c>
      <c r="P171" s="140">
        <f>O171*H171</f>
        <v>5.4182399999999999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191</v>
      </c>
      <c r="AT171" s="142" t="s">
        <v>187</v>
      </c>
      <c r="AU171" s="142" t="s">
        <v>85</v>
      </c>
      <c r="AY171" s="16" t="s">
        <v>185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83</v>
      </c>
      <c r="BK171" s="143">
        <f>ROUND(I171*H171,2)</f>
        <v>0</v>
      </c>
      <c r="BL171" s="16" t="s">
        <v>191</v>
      </c>
      <c r="BM171" s="142" t="s">
        <v>3668</v>
      </c>
    </row>
    <row r="172" spans="2:65" s="1" customFormat="1" ht="21.75" customHeight="1">
      <c r="B172" s="131"/>
      <c r="C172" s="132" t="s">
        <v>279</v>
      </c>
      <c r="D172" s="132" t="s">
        <v>187</v>
      </c>
      <c r="E172" s="133" t="s">
        <v>973</v>
      </c>
      <c r="F172" s="134" t="s">
        <v>974</v>
      </c>
      <c r="G172" s="135" t="s">
        <v>204</v>
      </c>
      <c r="H172" s="136">
        <v>0.245</v>
      </c>
      <c r="I172" s="137"/>
      <c r="J172" s="137">
        <f>ROUND(I172*H172,2)</f>
        <v>0</v>
      </c>
      <c r="K172" s="134" t="s">
        <v>4029</v>
      </c>
      <c r="L172" s="185" t="s">
        <v>4032</v>
      </c>
      <c r="M172" s="138" t="s">
        <v>1</v>
      </c>
      <c r="N172" s="139" t="s">
        <v>40</v>
      </c>
      <c r="O172" s="140">
        <v>23.968</v>
      </c>
      <c r="P172" s="140">
        <f>O172*H172</f>
        <v>5.87216</v>
      </c>
      <c r="Q172" s="140">
        <v>1.0606199999999999</v>
      </c>
      <c r="R172" s="140">
        <f>Q172*H172</f>
        <v>0.25985189999999997</v>
      </c>
      <c r="S172" s="140">
        <v>0</v>
      </c>
      <c r="T172" s="141">
        <f>S172*H172</f>
        <v>0</v>
      </c>
      <c r="AR172" s="142" t="s">
        <v>191</v>
      </c>
      <c r="AT172" s="142" t="s">
        <v>187</v>
      </c>
      <c r="AU172" s="142" t="s">
        <v>85</v>
      </c>
      <c r="AY172" s="16" t="s">
        <v>185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83</v>
      </c>
      <c r="BK172" s="143">
        <f>ROUND(I172*H172,2)</f>
        <v>0</v>
      </c>
      <c r="BL172" s="16" t="s">
        <v>191</v>
      </c>
      <c r="BM172" s="142" t="s">
        <v>3669</v>
      </c>
    </row>
    <row r="173" spans="2:65" s="12" customFormat="1">
      <c r="B173" s="144"/>
      <c r="D173" s="145" t="s">
        <v>193</v>
      </c>
      <c r="F173" s="147" t="s">
        <v>3670</v>
      </c>
      <c r="H173" s="148">
        <v>0.245</v>
      </c>
      <c r="L173" s="144"/>
      <c r="M173" s="149"/>
      <c r="T173" s="150"/>
      <c r="AT173" s="146" t="s">
        <v>193</v>
      </c>
      <c r="AU173" s="146" t="s">
        <v>85</v>
      </c>
      <c r="AV173" s="12" t="s">
        <v>85</v>
      </c>
      <c r="AW173" s="12" t="s">
        <v>3</v>
      </c>
      <c r="AX173" s="12" t="s">
        <v>83</v>
      </c>
      <c r="AY173" s="146" t="s">
        <v>185</v>
      </c>
    </row>
    <row r="174" spans="2:65" s="1" customFormat="1" ht="24.2" customHeight="1">
      <c r="B174" s="131"/>
      <c r="C174" s="132" t="s">
        <v>285</v>
      </c>
      <c r="D174" s="132" t="s">
        <v>187</v>
      </c>
      <c r="E174" s="133" t="s">
        <v>977</v>
      </c>
      <c r="F174" s="134" t="s">
        <v>978</v>
      </c>
      <c r="G174" s="135" t="s">
        <v>190</v>
      </c>
      <c r="H174" s="136">
        <v>2.093</v>
      </c>
      <c r="I174" s="137"/>
      <c r="J174" s="137">
        <f>ROUND(I174*H174,2)</f>
        <v>0</v>
      </c>
      <c r="K174" s="134" t="s">
        <v>4029</v>
      </c>
      <c r="L174" s="185" t="s">
        <v>4032</v>
      </c>
      <c r="M174" s="138" t="s">
        <v>1</v>
      </c>
      <c r="N174" s="139" t="s">
        <v>40</v>
      </c>
      <c r="O174" s="140">
        <v>0.629</v>
      </c>
      <c r="P174" s="140">
        <f>O174*H174</f>
        <v>1.316497</v>
      </c>
      <c r="Q174" s="140">
        <v>2.45329</v>
      </c>
      <c r="R174" s="140">
        <f>Q174*H174</f>
        <v>5.1347359699999995</v>
      </c>
      <c r="S174" s="140">
        <v>0</v>
      </c>
      <c r="T174" s="141">
        <f>S174*H174</f>
        <v>0</v>
      </c>
      <c r="AR174" s="142" t="s">
        <v>191</v>
      </c>
      <c r="AT174" s="142" t="s">
        <v>187</v>
      </c>
      <c r="AU174" s="142" t="s">
        <v>85</v>
      </c>
      <c r="AY174" s="16" t="s">
        <v>185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83</v>
      </c>
      <c r="BK174" s="143">
        <f>ROUND(I174*H174,2)</f>
        <v>0</v>
      </c>
      <c r="BL174" s="16" t="s">
        <v>191</v>
      </c>
      <c r="BM174" s="142" t="s">
        <v>3671</v>
      </c>
    </row>
    <row r="175" spans="2:65" s="12" customFormat="1">
      <c r="B175" s="144"/>
      <c r="D175" s="145" t="s">
        <v>193</v>
      </c>
      <c r="E175" s="146" t="s">
        <v>1</v>
      </c>
      <c r="F175" s="147" t="s">
        <v>3641</v>
      </c>
      <c r="H175" s="148">
        <v>2.093</v>
      </c>
      <c r="L175" s="144"/>
      <c r="M175" s="149"/>
      <c r="T175" s="150"/>
      <c r="AT175" s="146" t="s">
        <v>193</v>
      </c>
      <c r="AU175" s="146" t="s">
        <v>85</v>
      </c>
      <c r="AV175" s="12" t="s">
        <v>85</v>
      </c>
      <c r="AW175" s="12" t="s">
        <v>31</v>
      </c>
      <c r="AX175" s="12" t="s">
        <v>83</v>
      </c>
      <c r="AY175" s="146" t="s">
        <v>185</v>
      </c>
    </row>
    <row r="176" spans="2:65" s="1" customFormat="1" ht="16.5" customHeight="1">
      <c r="B176" s="131"/>
      <c r="C176" s="132" t="s">
        <v>290</v>
      </c>
      <c r="D176" s="132" t="s">
        <v>187</v>
      </c>
      <c r="E176" s="133" t="s">
        <v>980</v>
      </c>
      <c r="F176" s="134" t="s">
        <v>981</v>
      </c>
      <c r="G176" s="135" t="s">
        <v>259</v>
      </c>
      <c r="H176" s="136">
        <v>10.464</v>
      </c>
      <c r="I176" s="137"/>
      <c r="J176" s="137">
        <f>ROUND(I176*H176,2)</f>
        <v>0</v>
      </c>
      <c r="K176" s="134" t="s">
        <v>4029</v>
      </c>
      <c r="L176" s="185" t="s">
        <v>4032</v>
      </c>
      <c r="M176" s="138" t="s">
        <v>1</v>
      </c>
      <c r="N176" s="139" t="s">
        <v>40</v>
      </c>
      <c r="O176" s="140">
        <v>0.27400000000000002</v>
      </c>
      <c r="P176" s="140">
        <f>O176*H176</f>
        <v>2.8671360000000004</v>
      </c>
      <c r="Q176" s="140">
        <v>2.64E-3</v>
      </c>
      <c r="R176" s="140">
        <f>Q176*H176</f>
        <v>2.762496E-2</v>
      </c>
      <c r="S176" s="140">
        <v>0</v>
      </c>
      <c r="T176" s="141">
        <f>S176*H176</f>
        <v>0</v>
      </c>
      <c r="AR176" s="142" t="s">
        <v>191</v>
      </c>
      <c r="AT176" s="142" t="s">
        <v>187</v>
      </c>
      <c r="AU176" s="142" t="s">
        <v>85</v>
      </c>
      <c r="AY176" s="16" t="s">
        <v>185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83</v>
      </c>
      <c r="BK176" s="143">
        <f>ROUND(I176*H176,2)</f>
        <v>0</v>
      </c>
      <c r="BL176" s="16" t="s">
        <v>191</v>
      </c>
      <c r="BM176" s="142" t="s">
        <v>3672</v>
      </c>
    </row>
    <row r="177" spans="2:65" s="12" customFormat="1">
      <c r="B177" s="144"/>
      <c r="D177" s="145" t="s">
        <v>193</v>
      </c>
      <c r="E177" s="146" t="s">
        <v>1</v>
      </c>
      <c r="F177" s="147" t="s">
        <v>3673</v>
      </c>
      <c r="H177" s="148">
        <v>10.464</v>
      </c>
      <c r="L177" s="144"/>
      <c r="M177" s="149"/>
      <c r="T177" s="150"/>
      <c r="AT177" s="146" t="s">
        <v>193</v>
      </c>
      <c r="AU177" s="146" t="s">
        <v>85</v>
      </c>
      <c r="AV177" s="12" t="s">
        <v>85</v>
      </c>
      <c r="AW177" s="12" t="s">
        <v>31</v>
      </c>
      <c r="AX177" s="12" t="s">
        <v>83</v>
      </c>
      <c r="AY177" s="146" t="s">
        <v>185</v>
      </c>
    </row>
    <row r="178" spans="2:65" s="1" customFormat="1" ht="16.5" customHeight="1">
      <c r="B178" s="131"/>
      <c r="C178" s="132" t="s">
        <v>7</v>
      </c>
      <c r="D178" s="132" t="s">
        <v>187</v>
      </c>
      <c r="E178" s="133" t="s">
        <v>988</v>
      </c>
      <c r="F178" s="134" t="s">
        <v>989</v>
      </c>
      <c r="G178" s="135" t="s">
        <v>259</v>
      </c>
      <c r="H178" s="136">
        <v>10.464</v>
      </c>
      <c r="I178" s="137"/>
      <c r="J178" s="137">
        <f>ROUND(I178*H178,2)</f>
        <v>0</v>
      </c>
      <c r="K178" s="134" t="s">
        <v>4029</v>
      </c>
      <c r="L178" s="185" t="s">
        <v>4032</v>
      </c>
      <c r="M178" s="138" t="s">
        <v>1</v>
      </c>
      <c r="N178" s="139" t="s">
        <v>40</v>
      </c>
      <c r="O178" s="140">
        <v>9.1999999999999998E-2</v>
      </c>
      <c r="P178" s="140">
        <f>O178*H178</f>
        <v>0.96268799999999999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191</v>
      </c>
      <c r="AT178" s="142" t="s">
        <v>187</v>
      </c>
      <c r="AU178" s="142" t="s">
        <v>85</v>
      </c>
      <c r="AY178" s="16" t="s">
        <v>185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83</v>
      </c>
      <c r="BK178" s="143">
        <f>ROUND(I178*H178,2)</f>
        <v>0</v>
      </c>
      <c r="BL178" s="16" t="s">
        <v>191</v>
      </c>
      <c r="BM178" s="142" t="s">
        <v>3674</v>
      </c>
    </row>
    <row r="179" spans="2:65" s="1" customFormat="1" ht="21.75" customHeight="1">
      <c r="B179" s="131"/>
      <c r="C179" s="132" t="s">
        <v>297</v>
      </c>
      <c r="D179" s="132" t="s">
        <v>187</v>
      </c>
      <c r="E179" s="133" t="s">
        <v>991</v>
      </c>
      <c r="F179" s="134" t="s">
        <v>992</v>
      </c>
      <c r="G179" s="135" t="s">
        <v>204</v>
      </c>
      <c r="H179" s="136">
        <v>5.1999999999999998E-2</v>
      </c>
      <c r="I179" s="137"/>
      <c r="J179" s="137">
        <f>ROUND(I179*H179,2)</f>
        <v>0</v>
      </c>
      <c r="K179" s="134" t="s">
        <v>4029</v>
      </c>
      <c r="L179" s="185" t="s">
        <v>4032</v>
      </c>
      <c r="M179" s="138" t="s">
        <v>1</v>
      </c>
      <c r="N179" s="139" t="s">
        <v>40</v>
      </c>
      <c r="O179" s="140">
        <v>23.968</v>
      </c>
      <c r="P179" s="140">
        <f>O179*H179</f>
        <v>1.2463359999999999</v>
      </c>
      <c r="Q179" s="140">
        <v>1.0606199999999999</v>
      </c>
      <c r="R179" s="140">
        <f>Q179*H179</f>
        <v>5.5152239999999991E-2</v>
      </c>
      <c r="S179" s="140">
        <v>0</v>
      </c>
      <c r="T179" s="141">
        <f>S179*H179</f>
        <v>0</v>
      </c>
      <c r="AR179" s="142" t="s">
        <v>191</v>
      </c>
      <c r="AT179" s="142" t="s">
        <v>187</v>
      </c>
      <c r="AU179" s="142" t="s">
        <v>85</v>
      </c>
      <c r="AY179" s="16" t="s">
        <v>185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83</v>
      </c>
      <c r="BK179" s="143">
        <f>ROUND(I179*H179,2)</f>
        <v>0</v>
      </c>
      <c r="BL179" s="16" t="s">
        <v>191</v>
      </c>
      <c r="BM179" s="142" t="s">
        <v>3675</v>
      </c>
    </row>
    <row r="180" spans="2:65" s="12" customFormat="1">
      <c r="B180" s="144"/>
      <c r="D180" s="145" t="s">
        <v>193</v>
      </c>
      <c r="F180" s="147" t="s">
        <v>3676</v>
      </c>
      <c r="H180" s="148">
        <v>5.1999999999999998E-2</v>
      </c>
      <c r="L180" s="144"/>
      <c r="M180" s="149"/>
      <c r="T180" s="150"/>
      <c r="AT180" s="146" t="s">
        <v>193</v>
      </c>
      <c r="AU180" s="146" t="s">
        <v>85</v>
      </c>
      <c r="AV180" s="12" t="s">
        <v>85</v>
      </c>
      <c r="AW180" s="12" t="s">
        <v>3</v>
      </c>
      <c r="AX180" s="12" t="s">
        <v>83</v>
      </c>
      <c r="AY180" s="146" t="s">
        <v>185</v>
      </c>
    </row>
    <row r="181" spans="2:65" s="11" customFormat="1" ht="22.9" customHeight="1">
      <c r="B181" s="120"/>
      <c r="D181" s="121" t="s">
        <v>74</v>
      </c>
      <c r="E181" s="129" t="s">
        <v>100</v>
      </c>
      <c r="F181" s="129" t="s">
        <v>234</v>
      </c>
      <c r="J181" s="130">
        <f>BK181</f>
        <v>0</v>
      </c>
      <c r="L181" s="120"/>
      <c r="M181" s="124"/>
      <c r="P181" s="125">
        <f>SUM(P182:P195)</f>
        <v>301.40102999999999</v>
      </c>
      <c r="R181" s="125">
        <f>SUM(R182:R195)</f>
        <v>51.974945399999996</v>
      </c>
      <c r="T181" s="126">
        <f>SUM(T182:T195)</f>
        <v>0</v>
      </c>
      <c r="AR181" s="121" t="s">
        <v>83</v>
      </c>
      <c r="AT181" s="127" t="s">
        <v>74</v>
      </c>
      <c r="AU181" s="127" t="s">
        <v>83</v>
      </c>
      <c r="AY181" s="121" t="s">
        <v>185</v>
      </c>
      <c r="BK181" s="128">
        <f>SUM(BK182:BK195)</f>
        <v>0</v>
      </c>
    </row>
    <row r="182" spans="2:65" s="1" customFormat="1" ht="33" customHeight="1">
      <c r="B182" s="131"/>
      <c r="C182" s="132" t="s">
        <v>302</v>
      </c>
      <c r="D182" s="132" t="s">
        <v>187</v>
      </c>
      <c r="E182" s="133" t="s">
        <v>3677</v>
      </c>
      <c r="F182" s="134" t="s">
        <v>3678</v>
      </c>
      <c r="G182" s="135" t="s">
        <v>259</v>
      </c>
      <c r="H182" s="136">
        <v>58.8</v>
      </c>
      <c r="I182" s="137"/>
      <c r="J182" s="137">
        <f>ROUND(I182*H182,2)</f>
        <v>0</v>
      </c>
      <c r="K182" s="134" t="s">
        <v>4029</v>
      </c>
      <c r="L182" s="185" t="s">
        <v>4032</v>
      </c>
      <c r="M182" s="138" t="s">
        <v>1</v>
      </c>
      <c r="N182" s="139" t="s">
        <v>40</v>
      </c>
      <c r="O182" s="140">
        <v>1.0860000000000001</v>
      </c>
      <c r="P182" s="140">
        <f>O182*H182</f>
        <v>63.8568</v>
      </c>
      <c r="Q182" s="140">
        <v>0.71545999999999998</v>
      </c>
      <c r="R182" s="140">
        <f>Q182*H182</f>
        <v>42.069047999999995</v>
      </c>
      <c r="S182" s="140">
        <v>0</v>
      </c>
      <c r="T182" s="141">
        <f>S182*H182</f>
        <v>0</v>
      </c>
      <c r="AR182" s="142" t="s">
        <v>191</v>
      </c>
      <c r="AT182" s="142" t="s">
        <v>187</v>
      </c>
      <c r="AU182" s="142" t="s">
        <v>85</v>
      </c>
      <c r="AY182" s="16" t="s">
        <v>185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83</v>
      </c>
      <c r="BK182" s="143">
        <f>ROUND(I182*H182,2)</f>
        <v>0</v>
      </c>
      <c r="BL182" s="16" t="s">
        <v>191</v>
      </c>
      <c r="BM182" s="142" t="s">
        <v>3679</v>
      </c>
    </row>
    <row r="183" spans="2:65" s="12" customFormat="1">
      <c r="B183" s="144"/>
      <c r="D183" s="145" t="s">
        <v>193</v>
      </c>
      <c r="E183" s="146" t="s">
        <v>1</v>
      </c>
      <c r="F183" s="147" t="s">
        <v>3680</v>
      </c>
      <c r="H183" s="148">
        <v>58.8</v>
      </c>
      <c r="L183" s="144"/>
      <c r="M183" s="149"/>
      <c r="T183" s="150"/>
      <c r="AT183" s="146" t="s">
        <v>193</v>
      </c>
      <c r="AU183" s="146" t="s">
        <v>85</v>
      </c>
      <c r="AV183" s="12" t="s">
        <v>85</v>
      </c>
      <c r="AW183" s="12" t="s">
        <v>31</v>
      </c>
      <c r="AX183" s="12" t="s">
        <v>83</v>
      </c>
      <c r="AY183" s="146" t="s">
        <v>185</v>
      </c>
    </row>
    <row r="184" spans="2:65" s="1" customFormat="1" ht="24.2" customHeight="1">
      <c r="B184" s="131"/>
      <c r="C184" s="132" t="s">
        <v>307</v>
      </c>
      <c r="D184" s="132" t="s">
        <v>187</v>
      </c>
      <c r="E184" s="133" t="s">
        <v>3681</v>
      </c>
      <c r="F184" s="134" t="s">
        <v>3682</v>
      </c>
      <c r="G184" s="135" t="s">
        <v>259</v>
      </c>
      <c r="H184" s="136">
        <v>134.17500000000001</v>
      </c>
      <c r="I184" s="137"/>
      <c r="J184" s="137">
        <f>ROUND(I184*H184,2)</f>
        <v>0</v>
      </c>
      <c r="K184" s="134" t="s">
        <v>1</v>
      </c>
      <c r="L184" s="185" t="s">
        <v>4032</v>
      </c>
      <c r="M184" s="138" t="s">
        <v>1</v>
      </c>
      <c r="N184" s="139" t="s">
        <v>40</v>
      </c>
      <c r="O184" s="140">
        <v>0.106</v>
      </c>
      <c r="P184" s="140">
        <f>O184*H184</f>
        <v>14.22255</v>
      </c>
      <c r="Q184" s="140">
        <v>7.0800000000000004E-3</v>
      </c>
      <c r="R184" s="140">
        <f>Q184*H184</f>
        <v>0.94995900000000011</v>
      </c>
      <c r="S184" s="140">
        <v>0</v>
      </c>
      <c r="T184" s="141">
        <f>S184*H184</f>
        <v>0</v>
      </c>
      <c r="AR184" s="142" t="s">
        <v>191</v>
      </c>
      <c r="AT184" s="142" t="s">
        <v>187</v>
      </c>
      <c r="AU184" s="142" t="s">
        <v>85</v>
      </c>
      <c r="AY184" s="16" t="s">
        <v>185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83</v>
      </c>
      <c r="BK184" s="143">
        <f>ROUND(I184*H184,2)</f>
        <v>0</v>
      </c>
      <c r="BL184" s="16" t="s">
        <v>191</v>
      </c>
      <c r="BM184" s="142" t="s">
        <v>3683</v>
      </c>
    </row>
    <row r="185" spans="2:65" s="12" customFormat="1">
      <c r="B185" s="144"/>
      <c r="D185" s="145" t="s">
        <v>193</v>
      </c>
      <c r="E185" s="146" t="s">
        <v>1</v>
      </c>
      <c r="F185" s="147" t="s">
        <v>3684</v>
      </c>
      <c r="H185" s="148">
        <v>58.8</v>
      </c>
      <c r="L185" s="144"/>
      <c r="M185" s="149"/>
      <c r="T185" s="150"/>
      <c r="AT185" s="146" t="s">
        <v>193</v>
      </c>
      <c r="AU185" s="146" t="s">
        <v>85</v>
      </c>
      <c r="AV185" s="12" t="s">
        <v>85</v>
      </c>
      <c r="AW185" s="12" t="s">
        <v>31</v>
      </c>
      <c r="AX185" s="12" t="s">
        <v>75</v>
      </c>
      <c r="AY185" s="146" t="s">
        <v>185</v>
      </c>
    </row>
    <row r="186" spans="2:65" s="12" customFormat="1">
      <c r="B186" s="144"/>
      <c r="D186" s="145" t="s">
        <v>193</v>
      </c>
      <c r="E186" s="146" t="s">
        <v>1</v>
      </c>
      <c r="F186" s="147" t="s">
        <v>3685</v>
      </c>
      <c r="H186" s="148">
        <v>59.375</v>
      </c>
      <c r="L186" s="144"/>
      <c r="M186" s="149"/>
      <c r="T186" s="150"/>
      <c r="AT186" s="146" t="s">
        <v>193</v>
      </c>
      <c r="AU186" s="146" t="s">
        <v>85</v>
      </c>
      <c r="AV186" s="12" t="s">
        <v>85</v>
      </c>
      <c r="AW186" s="12" t="s">
        <v>31</v>
      </c>
      <c r="AX186" s="12" t="s">
        <v>75</v>
      </c>
      <c r="AY186" s="146" t="s">
        <v>185</v>
      </c>
    </row>
    <row r="187" spans="2:65" s="12" customFormat="1">
      <c r="B187" s="144"/>
      <c r="D187" s="145" t="s">
        <v>193</v>
      </c>
      <c r="E187" s="146" t="s">
        <v>1</v>
      </c>
      <c r="F187" s="147" t="s">
        <v>3686</v>
      </c>
      <c r="H187" s="148">
        <v>16</v>
      </c>
      <c r="L187" s="144"/>
      <c r="M187" s="149"/>
      <c r="T187" s="150"/>
      <c r="AT187" s="146" t="s">
        <v>193</v>
      </c>
      <c r="AU187" s="146" t="s">
        <v>85</v>
      </c>
      <c r="AV187" s="12" t="s">
        <v>85</v>
      </c>
      <c r="AW187" s="12" t="s">
        <v>31</v>
      </c>
      <c r="AX187" s="12" t="s">
        <v>75</v>
      </c>
      <c r="AY187" s="146" t="s">
        <v>185</v>
      </c>
    </row>
    <row r="188" spans="2:65" s="13" customFormat="1">
      <c r="B188" s="151"/>
      <c r="D188" s="145" t="s">
        <v>193</v>
      </c>
      <c r="E188" s="152" t="s">
        <v>1</v>
      </c>
      <c r="F188" s="153" t="s">
        <v>217</v>
      </c>
      <c r="H188" s="154">
        <v>134.17500000000001</v>
      </c>
      <c r="L188" s="151"/>
      <c r="M188" s="155"/>
      <c r="T188" s="156"/>
      <c r="AT188" s="152" t="s">
        <v>193</v>
      </c>
      <c r="AU188" s="152" t="s">
        <v>85</v>
      </c>
      <c r="AV188" s="13" t="s">
        <v>191</v>
      </c>
      <c r="AW188" s="13" t="s">
        <v>31</v>
      </c>
      <c r="AX188" s="13" t="s">
        <v>83</v>
      </c>
      <c r="AY188" s="152" t="s">
        <v>185</v>
      </c>
    </row>
    <row r="189" spans="2:65" s="1" customFormat="1" ht="24.2" customHeight="1">
      <c r="B189" s="131"/>
      <c r="C189" s="132" t="s">
        <v>327</v>
      </c>
      <c r="D189" s="132" t="s">
        <v>187</v>
      </c>
      <c r="E189" s="133" t="s">
        <v>3687</v>
      </c>
      <c r="F189" s="134" t="s">
        <v>3688</v>
      </c>
      <c r="G189" s="135" t="s">
        <v>259</v>
      </c>
      <c r="H189" s="136">
        <v>28.08</v>
      </c>
      <c r="I189" s="137"/>
      <c r="J189" s="137">
        <f>ROUND(I189*H189,2)</f>
        <v>0</v>
      </c>
      <c r="K189" s="134" t="s">
        <v>1</v>
      </c>
      <c r="L189" s="185" t="s">
        <v>4032</v>
      </c>
      <c r="M189" s="138" t="s">
        <v>1</v>
      </c>
      <c r="N189" s="139" t="s">
        <v>40</v>
      </c>
      <c r="O189" s="140">
        <v>0.106</v>
      </c>
      <c r="P189" s="140">
        <f>O189*H189</f>
        <v>2.9764799999999996</v>
      </c>
      <c r="Q189" s="140">
        <v>7.0800000000000004E-3</v>
      </c>
      <c r="R189" s="140">
        <f>Q189*H189</f>
        <v>0.19880639999999999</v>
      </c>
      <c r="S189" s="140">
        <v>0</v>
      </c>
      <c r="T189" s="141">
        <f>S189*H189</f>
        <v>0</v>
      </c>
      <c r="AR189" s="142" t="s">
        <v>191</v>
      </c>
      <c r="AT189" s="142" t="s">
        <v>187</v>
      </c>
      <c r="AU189" s="142" t="s">
        <v>85</v>
      </c>
      <c r="AY189" s="16" t="s">
        <v>185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83</v>
      </c>
      <c r="BK189" s="143">
        <f>ROUND(I189*H189,2)</f>
        <v>0</v>
      </c>
      <c r="BL189" s="16" t="s">
        <v>191</v>
      </c>
      <c r="BM189" s="142" t="s">
        <v>3689</v>
      </c>
    </row>
    <row r="190" spans="2:65" s="12" customFormat="1">
      <c r="B190" s="144"/>
      <c r="D190" s="145" t="s">
        <v>193</v>
      </c>
      <c r="E190" s="146" t="s">
        <v>1</v>
      </c>
      <c r="F190" s="147" t="s">
        <v>3690</v>
      </c>
      <c r="H190" s="148">
        <v>28.08</v>
      </c>
      <c r="L190" s="144"/>
      <c r="M190" s="149"/>
      <c r="T190" s="150"/>
      <c r="AT190" s="146" t="s">
        <v>193</v>
      </c>
      <c r="AU190" s="146" t="s">
        <v>85</v>
      </c>
      <c r="AV190" s="12" t="s">
        <v>85</v>
      </c>
      <c r="AW190" s="12" t="s">
        <v>31</v>
      </c>
      <c r="AX190" s="12" t="s">
        <v>83</v>
      </c>
      <c r="AY190" s="146" t="s">
        <v>185</v>
      </c>
    </row>
    <row r="191" spans="2:65" s="1" customFormat="1" ht="37.9" customHeight="1">
      <c r="B191" s="131"/>
      <c r="C191" s="132" t="s">
        <v>332</v>
      </c>
      <c r="D191" s="132" t="s">
        <v>187</v>
      </c>
      <c r="E191" s="133" t="s">
        <v>3691</v>
      </c>
      <c r="F191" s="134" t="s">
        <v>3692</v>
      </c>
      <c r="G191" s="135" t="s">
        <v>259</v>
      </c>
      <c r="H191" s="136">
        <v>72.900000000000006</v>
      </c>
      <c r="I191" s="137"/>
      <c r="J191" s="137">
        <f>ROUND(I191*H191,2)</f>
        <v>0</v>
      </c>
      <c r="K191" s="134" t="s">
        <v>1</v>
      </c>
      <c r="L191" s="185" t="s">
        <v>4032</v>
      </c>
      <c r="M191" s="138" t="s">
        <v>1</v>
      </c>
      <c r="N191" s="139" t="s">
        <v>40</v>
      </c>
      <c r="O191" s="140">
        <v>0.106</v>
      </c>
      <c r="P191" s="140">
        <f>O191*H191</f>
        <v>7.7274000000000003</v>
      </c>
      <c r="Q191" s="140">
        <v>7.0800000000000004E-3</v>
      </c>
      <c r="R191" s="140">
        <f>Q191*H191</f>
        <v>0.51613200000000004</v>
      </c>
      <c r="S191" s="140">
        <v>0</v>
      </c>
      <c r="T191" s="141">
        <f>S191*H191</f>
        <v>0</v>
      </c>
      <c r="AR191" s="142" t="s">
        <v>191</v>
      </c>
      <c r="AT191" s="142" t="s">
        <v>187</v>
      </c>
      <c r="AU191" s="142" t="s">
        <v>85</v>
      </c>
      <c r="AY191" s="16" t="s">
        <v>185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83</v>
      </c>
      <c r="BK191" s="143">
        <f>ROUND(I191*H191,2)</f>
        <v>0</v>
      </c>
      <c r="BL191" s="16" t="s">
        <v>191</v>
      </c>
      <c r="BM191" s="142" t="s">
        <v>3693</v>
      </c>
    </row>
    <row r="192" spans="2:65" s="12" customFormat="1">
      <c r="B192" s="144"/>
      <c r="D192" s="145" t="s">
        <v>193</v>
      </c>
      <c r="E192" s="146" t="s">
        <v>1</v>
      </c>
      <c r="F192" s="147" t="s">
        <v>3694</v>
      </c>
      <c r="H192" s="148">
        <v>72.900000000000006</v>
      </c>
      <c r="L192" s="144"/>
      <c r="M192" s="149"/>
      <c r="T192" s="150"/>
      <c r="AT192" s="146" t="s">
        <v>193</v>
      </c>
      <c r="AU192" s="146" t="s">
        <v>85</v>
      </c>
      <c r="AV192" s="12" t="s">
        <v>85</v>
      </c>
      <c r="AW192" s="12" t="s">
        <v>31</v>
      </c>
      <c r="AX192" s="12" t="s">
        <v>83</v>
      </c>
      <c r="AY192" s="146" t="s">
        <v>185</v>
      </c>
    </row>
    <row r="193" spans="2:65" s="1" customFormat="1" ht="33" customHeight="1">
      <c r="B193" s="131"/>
      <c r="C193" s="132" t="s">
        <v>336</v>
      </c>
      <c r="D193" s="132" t="s">
        <v>187</v>
      </c>
      <c r="E193" s="133" t="s">
        <v>1031</v>
      </c>
      <c r="F193" s="134" t="s">
        <v>1032</v>
      </c>
      <c r="G193" s="135" t="s">
        <v>204</v>
      </c>
      <c r="H193" s="136">
        <v>8.2409999999999997</v>
      </c>
      <c r="I193" s="137"/>
      <c r="J193" s="137">
        <f>ROUND(I193*H193,2)</f>
        <v>0</v>
      </c>
      <c r="K193" s="134" t="s">
        <v>4029</v>
      </c>
      <c r="L193" s="185" t="s">
        <v>4032</v>
      </c>
      <c r="M193" s="138" t="s">
        <v>1</v>
      </c>
      <c r="N193" s="139" t="s">
        <v>40</v>
      </c>
      <c r="O193" s="140">
        <v>25.8</v>
      </c>
      <c r="P193" s="140">
        <f>O193*H193</f>
        <v>212.61779999999999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191</v>
      </c>
      <c r="AT193" s="142" t="s">
        <v>187</v>
      </c>
      <c r="AU193" s="142" t="s">
        <v>85</v>
      </c>
      <c r="AY193" s="16" t="s">
        <v>185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83</v>
      </c>
      <c r="BK193" s="143">
        <f>ROUND(I193*H193,2)</f>
        <v>0</v>
      </c>
      <c r="BL193" s="16" t="s">
        <v>191</v>
      </c>
      <c r="BM193" s="142" t="s">
        <v>3695</v>
      </c>
    </row>
    <row r="194" spans="2:65" s="1" customFormat="1" ht="16.5" customHeight="1">
      <c r="B194" s="131"/>
      <c r="C194" s="157" t="s">
        <v>340</v>
      </c>
      <c r="D194" s="157" t="s">
        <v>280</v>
      </c>
      <c r="E194" s="158" t="s">
        <v>1040</v>
      </c>
      <c r="F194" s="159" t="s">
        <v>1041</v>
      </c>
      <c r="G194" s="160" t="s">
        <v>204</v>
      </c>
      <c r="H194" s="161">
        <v>8.2409999999999997</v>
      </c>
      <c r="I194" s="162"/>
      <c r="J194" s="162">
        <f>ROUND(I194*H194,2)</f>
        <v>0</v>
      </c>
      <c r="K194" s="159" t="s">
        <v>4029</v>
      </c>
      <c r="L194" s="185" t="s">
        <v>4032</v>
      </c>
      <c r="M194" s="163" t="s">
        <v>1</v>
      </c>
      <c r="N194" s="164" t="s">
        <v>40</v>
      </c>
      <c r="O194" s="140">
        <v>0</v>
      </c>
      <c r="P194" s="140">
        <f>O194*H194</f>
        <v>0</v>
      </c>
      <c r="Q194" s="140">
        <v>1</v>
      </c>
      <c r="R194" s="140">
        <f>Q194*H194</f>
        <v>8.2409999999999997</v>
      </c>
      <c r="S194" s="140">
        <v>0</v>
      </c>
      <c r="T194" s="141">
        <f>S194*H194</f>
        <v>0</v>
      </c>
      <c r="AR194" s="142" t="s">
        <v>224</v>
      </c>
      <c r="AT194" s="142" t="s">
        <v>280</v>
      </c>
      <c r="AU194" s="142" t="s">
        <v>85</v>
      </c>
      <c r="AY194" s="16" t="s">
        <v>185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83</v>
      </c>
      <c r="BK194" s="143">
        <f>ROUND(I194*H194,2)</f>
        <v>0</v>
      </c>
      <c r="BL194" s="16" t="s">
        <v>191</v>
      </c>
      <c r="BM194" s="142" t="s">
        <v>3696</v>
      </c>
    </row>
    <row r="195" spans="2:65" s="12" customFormat="1">
      <c r="B195" s="144"/>
      <c r="D195" s="145" t="s">
        <v>193</v>
      </c>
      <c r="E195" s="146" t="s">
        <v>1</v>
      </c>
      <c r="F195" s="147" t="s">
        <v>3697</v>
      </c>
      <c r="H195" s="148">
        <v>8.2409999999999997</v>
      </c>
      <c r="L195" s="144"/>
      <c r="M195" s="149"/>
      <c r="T195" s="150"/>
      <c r="AT195" s="146" t="s">
        <v>193</v>
      </c>
      <c r="AU195" s="146" t="s">
        <v>85</v>
      </c>
      <c r="AV195" s="12" t="s">
        <v>85</v>
      </c>
      <c r="AW195" s="12" t="s">
        <v>31</v>
      </c>
      <c r="AX195" s="12" t="s">
        <v>83</v>
      </c>
      <c r="AY195" s="146" t="s">
        <v>185</v>
      </c>
    </row>
    <row r="196" spans="2:65" s="11" customFormat="1" ht="22.9" customHeight="1">
      <c r="B196" s="120"/>
      <c r="D196" s="121" t="s">
        <v>74</v>
      </c>
      <c r="E196" s="129" t="s">
        <v>211</v>
      </c>
      <c r="F196" s="129" t="s">
        <v>262</v>
      </c>
      <c r="J196" s="130">
        <f>BK196</f>
        <v>0</v>
      </c>
      <c r="L196" s="120"/>
      <c r="M196" s="124"/>
      <c r="P196" s="125">
        <f>SUM(P197:P208)</f>
        <v>222.96957</v>
      </c>
      <c r="R196" s="125">
        <f>SUM(R197:R208)</f>
        <v>136.00791530000001</v>
      </c>
      <c r="T196" s="126">
        <f>SUM(T197:T208)</f>
        <v>0</v>
      </c>
      <c r="AR196" s="121" t="s">
        <v>83</v>
      </c>
      <c r="AT196" s="127" t="s">
        <v>74</v>
      </c>
      <c r="AU196" s="127" t="s">
        <v>83</v>
      </c>
      <c r="AY196" s="121" t="s">
        <v>185</v>
      </c>
      <c r="BK196" s="128">
        <f>SUM(BK197:BK208)</f>
        <v>0</v>
      </c>
    </row>
    <row r="197" spans="2:65" s="1" customFormat="1" ht="24.2" customHeight="1">
      <c r="B197" s="131"/>
      <c r="C197" s="132" t="s">
        <v>345</v>
      </c>
      <c r="D197" s="132" t="s">
        <v>187</v>
      </c>
      <c r="E197" s="133" t="s">
        <v>3698</v>
      </c>
      <c r="F197" s="134" t="s">
        <v>3699</v>
      </c>
      <c r="G197" s="135" t="s">
        <v>259</v>
      </c>
      <c r="H197" s="136">
        <v>117.6</v>
      </c>
      <c r="I197" s="137"/>
      <c r="J197" s="137">
        <f>ROUND(I197*H197,2)</f>
        <v>0</v>
      </c>
      <c r="K197" s="134" t="s">
        <v>4029</v>
      </c>
      <c r="L197" s="185" t="s">
        <v>4032</v>
      </c>
      <c r="M197" s="138" t="s">
        <v>1</v>
      </c>
      <c r="N197" s="139" t="s">
        <v>40</v>
      </c>
      <c r="O197" s="140">
        <v>0.33</v>
      </c>
      <c r="P197" s="140">
        <f>O197*H197</f>
        <v>38.808</v>
      </c>
      <c r="Q197" s="140">
        <v>4.3800000000000002E-3</v>
      </c>
      <c r="R197" s="140">
        <f>Q197*H197</f>
        <v>0.51508799999999999</v>
      </c>
      <c r="S197" s="140">
        <v>0</v>
      </c>
      <c r="T197" s="141">
        <f>S197*H197</f>
        <v>0</v>
      </c>
      <c r="AR197" s="142" t="s">
        <v>191</v>
      </c>
      <c r="AT197" s="142" t="s">
        <v>187</v>
      </c>
      <c r="AU197" s="142" t="s">
        <v>85</v>
      </c>
      <c r="AY197" s="16" t="s">
        <v>185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83</v>
      </c>
      <c r="BK197" s="143">
        <f>ROUND(I197*H197,2)</f>
        <v>0</v>
      </c>
      <c r="BL197" s="16" t="s">
        <v>191</v>
      </c>
      <c r="BM197" s="142" t="s">
        <v>3700</v>
      </c>
    </row>
    <row r="198" spans="2:65" s="12" customFormat="1">
      <c r="B198" s="144"/>
      <c r="D198" s="145" t="s">
        <v>193</v>
      </c>
      <c r="E198" s="146" t="s">
        <v>1</v>
      </c>
      <c r="F198" s="147" t="s">
        <v>3701</v>
      </c>
      <c r="H198" s="148">
        <v>117.6</v>
      </c>
      <c r="L198" s="144"/>
      <c r="M198" s="149"/>
      <c r="T198" s="150"/>
      <c r="AT198" s="146" t="s">
        <v>193</v>
      </c>
      <c r="AU198" s="146" t="s">
        <v>85</v>
      </c>
      <c r="AV198" s="12" t="s">
        <v>85</v>
      </c>
      <c r="AW198" s="12" t="s">
        <v>31</v>
      </c>
      <c r="AX198" s="12" t="s">
        <v>83</v>
      </c>
      <c r="AY198" s="146" t="s">
        <v>185</v>
      </c>
    </row>
    <row r="199" spans="2:65" s="1" customFormat="1" ht="24.2" customHeight="1">
      <c r="B199" s="131"/>
      <c r="C199" s="132" t="s">
        <v>349</v>
      </c>
      <c r="D199" s="132" t="s">
        <v>187</v>
      </c>
      <c r="E199" s="133" t="s">
        <v>3702</v>
      </c>
      <c r="F199" s="134" t="s">
        <v>3703</v>
      </c>
      <c r="G199" s="135" t="s">
        <v>259</v>
      </c>
      <c r="H199" s="136">
        <v>58.8</v>
      </c>
      <c r="I199" s="137"/>
      <c r="J199" s="137">
        <f>ROUND(I199*H199,2)</f>
        <v>0</v>
      </c>
      <c r="K199" s="134" t="s">
        <v>4029</v>
      </c>
      <c r="L199" s="185" t="s">
        <v>4032</v>
      </c>
      <c r="M199" s="138" t="s">
        <v>1</v>
      </c>
      <c r="N199" s="139" t="s">
        <v>40</v>
      </c>
      <c r="O199" s="140">
        <v>7.4999999999999997E-2</v>
      </c>
      <c r="P199" s="140">
        <f>O199*H199</f>
        <v>4.4099999999999993</v>
      </c>
      <c r="Q199" s="140">
        <v>2.9999999999999997E-4</v>
      </c>
      <c r="R199" s="140">
        <f>Q199*H199</f>
        <v>1.7639999999999996E-2</v>
      </c>
      <c r="S199" s="140">
        <v>0</v>
      </c>
      <c r="T199" s="141">
        <f>S199*H199</f>
        <v>0</v>
      </c>
      <c r="AR199" s="142" t="s">
        <v>191</v>
      </c>
      <c r="AT199" s="142" t="s">
        <v>187</v>
      </c>
      <c r="AU199" s="142" t="s">
        <v>85</v>
      </c>
      <c r="AY199" s="16" t="s">
        <v>185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83</v>
      </c>
      <c r="BK199" s="143">
        <f>ROUND(I199*H199,2)</f>
        <v>0</v>
      </c>
      <c r="BL199" s="16" t="s">
        <v>191</v>
      </c>
      <c r="BM199" s="142" t="s">
        <v>3704</v>
      </c>
    </row>
    <row r="200" spans="2:65" s="1" customFormat="1" ht="24.2" customHeight="1">
      <c r="B200" s="131"/>
      <c r="C200" s="132" t="s">
        <v>353</v>
      </c>
      <c r="D200" s="132" t="s">
        <v>187</v>
      </c>
      <c r="E200" s="133" t="s">
        <v>3705</v>
      </c>
      <c r="F200" s="134" t="s">
        <v>3706</v>
      </c>
      <c r="G200" s="135" t="s">
        <v>259</v>
      </c>
      <c r="H200" s="136">
        <v>58.8</v>
      </c>
      <c r="I200" s="137"/>
      <c r="J200" s="137">
        <f>ROUND(I200*H200,2)</f>
        <v>0</v>
      </c>
      <c r="K200" s="134" t="s">
        <v>4029</v>
      </c>
      <c r="L200" s="185" t="s">
        <v>4032</v>
      </c>
      <c r="M200" s="138" t="s">
        <v>1</v>
      </c>
      <c r="N200" s="139" t="s">
        <v>40</v>
      </c>
      <c r="O200" s="140">
        <v>0.245</v>
      </c>
      <c r="P200" s="140">
        <f>O200*H200</f>
        <v>14.405999999999999</v>
      </c>
      <c r="Q200" s="140">
        <v>3.3E-3</v>
      </c>
      <c r="R200" s="140">
        <f>Q200*H200</f>
        <v>0.19403999999999999</v>
      </c>
      <c r="S200" s="140">
        <v>0</v>
      </c>
      <c r="T200" s="141">
        <f>S200*H200</f>
        <v>0</v>
      </c>
      <c r="AR200" s="142" t="s">
        <v>191</v>
      </c>
      <c r="AT200" s="142" t="s">
        <v>187</v>
      </c>
      <c r="AU200" s="142" t="s">
        <v>85</v>
      </c>
      <c r="AY200" s="16" t="s">
        <v>185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83</v>
      </c>
      <c r="BK200" s="143">
        <f>ROUND(I200*H200,2)</f>
        <v>0</v>
      </c>
      <c r="BL200" s="16" t="s">
        <v>191</v>
      </c>
      <c r="BM200" s="142" t="s">
        <v>3707</v>
      </c>
    </row>
    <row r="201" spans="2:65" s="12" customFormat="1">
      <c r="B201" s="144"/>
      <c r="D201" s="145" t="s">
        <v>193</v>
      </c>
      <c r="E201" s="146" t="s">
        <v>1</v>
      </c>
      <c r="F201" s="147" t="s">
        <v>3680</v>
      </c>
      <c r="H201" s="148">
        <v>58.8</v>
      </c>
      <c r="L201" s="144"/>
      <c r="M201" s="149"/>
      <c r="T201" s="150"/>
      <c r="AT201" s="146" t="s">
        <v>193</v>
      </c>
      <c r="AU201" s="146" t="s">
        <v>85</v>
      </c>
      <c r="AV201" s="12" t="s">
        <v>85</v>
      </c>
      <c r="AW201" s="12" t="s">
        <v>31</v>
      </c>
      <c r="AX201" s="12" t="s">
        <v>83</v>
      </c>
      <c r="AY201" s="146" t="s">
        <v>185</v>
      </c>
    </row>
    <row r="202" spans="2:65" s="1" customFormat="1" ht="37.9" customHeight="1">
      <c r="B202" s="131"/>
      <c r="C202" s="132" t="s">
        <v>357</v>
      </c>
      <c r="D202" s="132" t="s">
        <v>187</v>
      </c>
      <c r="E202" s="133" t="s">
        <v>1089</v>
      </c>
      <c r="F202" s="134" t="s">
        <v>1090</v>
      </c>
      <c r="G202" s="135" t="s">
        <v>190</v>
      </c>
      <c r="H202" s="136">
        <v>4.16</v>
      </c>
      <c r="I202" s="137"/>
      <c r="J202" s="137">
        <f>ROUND(I202*H202,2)</f>
        <v>0</v>
      </c>
      <c r="K202" s="134" t="s">
        <v>1</v>
      </c>
      <c r="L202" s="185" t="s">
        <v>4032</v>
      </c>
      <c r="M202" s="138" t="s">
        <v>1</v>
      </c>
      <c r="N202" s="139" t="s">
        <v>40</v>
      </c>
      <c r="O202" s="140">
        <v>2.58</v>
      </c>
      <c r="P202" s="140">
        <f>O202*H202</f>
        <v>10.732800000000001</v>
      </c>
      <c r="Q202" s="140">
        <v>2.45329</v>
      </c>
      <c r="R202" s="140">
        <f>Q202*H202</f>
        <v>10.205686399999999</v>
      </c>
      <c r="S202" s="140">
        <v>0</v>
      </c>
      <c r="T202" s="141">
        <f>S202*H202</f>
        <v>0</v>
      </c>
      <c r="AR202" s="142" t="s">
        <v>191</v>
      </c>
      <c r="AT202" s="142" t="s">
        <v>187</v>
      </c>
      <c r="AU202" s="142" t="s">
        <v>85</v>
      </c>
      <c r="AY202" s="16" t="s">
        <v>185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6" t="s">
        <v>83</v>
      </c>
      <c r="BK202" s="143">
        <f>ROUND(I202*H202,2)</f>
        <v>0</v>
      </c>
      <c r="BL202" s="16" t="s">
        <v>191</v>
      </c>
      <c r="BM202" s="142" t="s">
        <v>3708</v>
      </c>
    </row>
    <row r="203" spans="2:65" s="12" customFormat="1">
      <c r="B203" s="144"/>
      <c r="D203" s="145" t="s">
        <v>193</v>
      </c>
      <c r="E203" s="146" t="s">
        <v>1</v>
      </c>
      <c r="F203" s="147" t="s">
        <v>3709</v>
      </c>
      <c r="H203" s="148">
        <v>4.16</v>
      </c>
      <c r="L203" s="144"/>
      <c r="M203" s="149"/>
      <c r="T203" s="150"/>
      <c r="AT203" s="146" t="s">
        <v>193</v>
      </c>
      <c r="AU203" s="146" t="s">
        <v>85</v>
      </c>
      <c r="AV203" s="12" t="s">
        <v>85</v>
      </c>
      <c r="AW203" s="12" t="s">
        <v>31</v>
      </c>
      <c r="AX203" s="12" t="s">
        <v>83</v>
      </c>
      <c r="AY203" s="146" t="s">
        <v>185</v>
      </c>
    </row>
    <row r="204" spans="2:65" s="1" customFormat="1" ht="37.9" customHeight="1">
      <c r="B204" s="131"/>
      <c r="C204" s="132" t="s">
        <v>361</v>
      </c>
      <c r="D204" s="132" t="s">
        <v>187</v>
      </c>
      <c r="E204" s="133" t="s">
        <v>3710</v>
      </c>
      <c r="F204" s="134" t="s">
        <v>3711</v>
      </c>
      <c r="G204" s="135" t="s">
        <v>190</v>
      </c>
      <c r="H204" s="136">
        <v>4.16</v>
      </c>
      <c r="I204" s="137"/>
      <c r="J204" s="137">
        <f>ROUND(I204*H204,2)</f>
        <v>0</v>
      </c>
      <c r="K204" s="134" t="s">
        <v>1</v>
      </c>
      <c r="L204" s="185" t="s">
        <v>4032</v>
      </c>
      <c r="M204" s="138" t="s">
        <v>1</v>
      </c>
      <c r="N204" s="139" t="s">
        <v>40</v>
      </c>
      <c r="O204" s="140">
        <v>7.4999999999999997E-2</v>
      </c>
      <c r="P204" s="140">
        <f>O204*H204</f>
        <v>0.312</v>
      </c>
      <c r="Q204" s="140">
        <v>3.0300000000000001E-2</v>
      </c>
      <c r="R204" s="140">
        <f>Q204*H204</f>
        <v>0.12604799999999999</v>
      </c>
      <c r="S204" s="140">
        <v>0</v>
      </c>
      <c r="T204" s="141">
        <f>S204*H204</f>
        <v>0</v>
      </c>
      <c r="AR204" s="142" t="s">
        <v>191</v>
      </c>
      <c r="AT204" s="142" t="s">
        <v>187</v>
      </c>
      <c r="AU204" s="142" t="s">
        <v>85</v>
      </c>
      <c r="AY204" s="16" t="s">
        <v>185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83</v>
      </c>
      <c r="BK204" s="143">
        <f>ROUND(I204*H204,2)</f>
        <v>0</v>
      </c>
      <c r="BL204" s="16" t="s">
        <v>191</v>
      </c>
      <c r="BM204" s="142" t="s">
        <v>3712</v>
      </c>
    </row>
    <row r="205" spans="2:65" s="1" customFormat="1" ht="33" customHeight="1">
      <c r="B205" s="131"/>
      <c r="C205" s="132" t="s">
        <v>365</v>
      </c>
      <c r="D205" s="132" t="s">
        <v>187</v>
      </c>
      <c r="E205" s="133" t="s">
        <v>1096</v>
      </c>
      <c r="F205" s="134" t="s">
        <v>1097</v>
      </c>
      <c r="G205" s="135" t="s">
        <v>190</v>
      </c>
      <c r="H205" s="136">
        <v>50.31</v>
      </c>
      <c r="I205" s="137"/>
      <c r="J205" s="137">
        <f>ROUND(I205*H205,2)</f>
        <v>0</v>
      </c>
      <c r="K205" s="134" t="s">
        <v>4029</v>
      </c>
      <c r="L205" s="185" t="s">
        <v>4032</v>
      </c>
      <c r="M205" s="138" t="s">
        <v>1</v>
      </c>
      <c r="N205" s="139" t="s">
        <v>40</v>
      </c>
      <c r="O205" s="140">
        <v>2.3170000000000002</v>
      </c>
      <c r="P205" s="140">
        <f>O205*H205</f>
        <v>116.56827000000001</v>
      </c>
      <c r="Q205" s="140">
        <v>2.45329</v>
      </c>
      <c r="R205" s="140">
        <f>Q205*H205</f>
        <v>123.42501990000001</v>
      </c>
      <c r="S205" s="140">
        <v>0</v>
      </c>
      <c r="T205" s="141">
        <f>S205*H205</f>
        <v>0</v>
      </c>
      <c r="AR205" s="142" t="s">
        <v>191</v>
      </c>
      <c r="AT205" s="142" t="s">
        <v>187</v>
      </c>
      <c r="AU205" s="142" t="s">
        <v>85</v>
      </c>
      <c r="AY205" s="16" t="s">
        <v>185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83</v>
      </c>
      <c r="BK205" s="143">
        <f>ROUND(I205*H205,2)</f>
        <v>0</v>
      </c>
      <c r="BL205" s="16" t="s">
        <v>191</v>
      </c>
      <c r="BM205" s="142" t="s">
        <v>3713</v>
      </c>
    </row>
    <row r="206" spans="2:65" s="12" customFormat="1">
      <c r="B206" s="144"/>
      <c r="D206" s="145" t="s">
        <v>193</v>
      </c>
      <c r="E206" s="146" t="s">
        <v>1</v>
      </c>
      <c r="F206" s="147" t="s">
        <v>3714</v>
      </c>
      <c r="H206" s="148">
        <v>50.31</v>
      </c>
      <c r="L206" s="144"/>
      <c r="M206" s="149"/>
      <c r="T206" s="150"/>
      <c r="AT206" s="146" t="s">
        <v>193</v>
      </c>
      <c r="AU206" s="146" t="s">
        <v>85</v>
      </c>
      <c r="AV206" s="12" t="s">
        <v>85</v>
      </c>
      <c r="AW206" s="12" t="s">
        <v>31</v>
      </c>
      <c r="AX206" s="12" t="s">
        <v>83</v>
      </c>
      <c r="AY206" s="146" t="s">
        <v>185</v>
      </c>
    </row>
    <row r="207" spans="2:65" s="1" customFormat="1" ht="24.2" customHeight="1">
      <c r="B207" s="131"/>
      <c r="C207" s="132" t="s">
        <v>369</v>
      </c>
      <c r="D207" s="132" t="s">
        <v>187</v>
      </c>
      <c r="E207" s="133" t="s">
        <v>3715</v>
      </c>
      <c r="F207" s="134" t="s">
        <v>3716</v>
      </c>
      <c r="G207" s="135" t="s">
        <v>190</v>
      </c>
      <c r="H207" s="136">
        <v>50.31</v>
      </c>
      <c r="I207" s="137"/>
      <c r="J207" s="137">
        <f>ROUND(I207*H207,2)</f>
        <v>0</v>
      </c>
      <c r="K207" s="134" t="s">
        <v>4029</v>
      </c>
      <c r="L207" s="185" t="s">
        <v>4032</v>
      </c>
      <c r="M207" s="138" t="s">
        <v>1</v>
      </c>
      <c r="N207" s="139" t="s">
        <v>40</v>
      </c>
      <c r="O207" s="140">
        <v>0.67500000000000004</v>
      </c>
      <c r="P207" s="140">
        <f>O207*H207</f>
        <v>33.959250000000004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191</v>
      </c>
      <c r="AT207" s="142" t="s">
        <v>187</v>
      </c>
      <c r="AU207" s="142" t="s">
        <v>85</v>
      </c>
      <c r="AY207" s="16" t="s">
        <v>185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83</v>
      </c>
      <c r="BK207" s="143">
        <f>ROUND(I207*H207,2)</f>
        <v>0</v>
      </c>
      <c r="BL207" s="16" t="s">
        <v>191</v>
      </c>
      <c r="BM207" s="142" t="s">
        <v>3717</v>
      </c>
    </row>
    <row r="208" spans="2:65" s="1" customFormat="1" ht="33" customHeight="1">
      <c r="B208" s="131"/>
      <c r="C208" s="132" t="s">
        <v>373</v>
      </c>
      <c r="D208" s="132" t="s">
        <v>187</v>
      </c>
      <c r="E208" s="133" t="s">
        <v>350</v>
      </c>
      <c r="F208" s="134" t="s">
        <v>351</v>
      </c>
      <c r="G208" s="135" t="s">
        <v>190</v>
      </c>
      <c r="H208" s="136">
        <v>50.31</v>
      </c>
      <c r="I208" s="137"/>
      <c r="J208" s="137">
        <f>ROUND(I208*H208,2)</f>
        <v>0</v>
      </c>
      <c r="K208" s="134" t="s">
        <v>4029</v>
      </c>
      <c r="L208" s="185" t="s">
        <v>4032</v>
      </c>
      <c r="M208" s="138" t="s">
        <v>1</v>
      </c>
      <c r="N208" s="139" t="s">
        <v>40</v>
      </c>
      <c r="O208" s="140">
        <v>7.4999999999999997E-2</v>
      </c>
      <c r="P208" s="140">
        <f>O208*H208</f>
        <v>3.77325</v>
      </c>
      <c r="Q208" s="140">
        <v>3.0300000000000001E-2</v>
      </c>
      <c r="R208" s="140">
        <f>Q208*H208</f>
        <v>1.5243930000000001</v>
      </c>
      <c r="S208" s="140">
        <v>0</v>
      </c>
      <c r="T208" s="141">
        <f>S208*H208</f>
        <v>0</v>
      </c>
      <c r="AR208" s="142" t="s">
        <v>191</v>
      </c>
      <c r="AT208" s="142" t="s">
        <v>187</v>
      </c>
      <c r="AU208" s="142" t="s">
        <v>85</v>
      </c>
      <c r="AY208" s="16" t="s">
        <v>185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83</v>
      </c>
      <c r="BK208" s="143">
        <f>ROUND(I208*H208,2)</f>
        <v>0</v>
      </c>
      <c r="BL208" s="16" t="s">
        <v>191</v>
      </c>
      <c r="BM208" s="142" t="s">
        <v>3718</v>
      </c>
    </row>
    <row r="209" spans="2:65" s="11" customFormat="1" ht="22.9" customHeight="1">
      <c r="B209" s="120"/>
      <c r="D209" s="121" t="s">
        <v>74</v>
      </c>
      <c r="E209" s="129" t="s">
        <v>229</v>
      </c>
      <c r="F209" s="129" t="s">
        <v>381</v>
      </c>
      <c r="J209" s="130">
        <f>BK209</f>
        <v>0</v>
      </c>
      <c r="L209" s="120"/>
      <c r="M209" s="124"/>
      <c r="P209" s="125">
        <f>SUM(P210:P222)</f>
        <v>320.46414099999998</v>
      </c>
      <c r="R209" s="125">
        <f>SUM(R210:R222)</f>
        <v>7.3085415000000005</v>
      </c>
      <c r="T209" s="126">
        <f>SUM(T210:T222)</f>
        <v>84.81044</v>
      </c>
      <c r="AR209" s="121" t="s">
        <v>83</v>
      </c>
      <c r="AT209" s="127" t="s">
        <v>74</v>
      </c>
      <c r="AU209" s="127" t="s">
        <v>83</v>
      </c>
      <c r="AY209" s="121" t="s">
        <v>185</v>
      </c>
      <c r="BK209" s="128">
        <f>SUM(BK210:BK222)</f>
        <v>0</v>
      </c>
    </row>
    <row r="210" spans="2:65" s="1" customFormat="1" ht="24.2" customHeight="1">
      <c r="B210" s="131"/>
      <c r="C210" s="132" t="s">
        <v>377</v>
      </c>
      <c r="D210" s="132" t="s">
        <v>187</v>
      </c>
      <c r="E210" s="133" t="s">
        <v>3719</v>
      </c>
      <c r="F210" s="134" t="s">
        <v>3720</v>
      </c>
      <c r="G210" s="135" t="s">
        <v>276</v>
      </c>
      <c r="H210" s="136">
        <v>32</v>
      </c>
      <c r="I210" s="137"/>
      <c r="J210" s="137">
        <f>ROUND(I210*H210,2)</f>
        <v>0</v>
      </c>
      <c r="K210" s="134" t="s">
        <v>4029</v>
      </c>
      <c r="L210" s="185" t="s">
        <v>4032</v>
      </c>
      <c r="M210" s="138" t="s">
        <v>1</v>
      </c>
      <c r="N210" s="139" t="s">
        <v>40</v>
      </c>
      <c r="O210" s="140">
        <v>0.23400000000000001</v>
      </c>
      <c r="P210" s="140">
        <f>O210*H210</f>
        <v>7.4880000000000004</v>
      </c>
      <c r="Q210" s="140">
        <v>0.14066999999999999</v>
      </c>
      <c r="R210" s="140">
        <f>Q210*H210</f>
        <v>4.5014399999999997</v>
      </c>
      <c r="S210" s="140">
        <v>0</v>
      </c>
      <c r="T210" s="141">
        <f>S210*H210</f>
        <v>0</v>
      </c>
      <c r="AR210" s="142" t="s">
        <v>191</v>
      </c>
      <c r="AT210" s="142" t="s">
        <v>187</v>
      </c>
      <c r="AU210" s="142" t="s">
        <v>85</v>
      </c>
      <c r="AY210" s="16" t="s">
        <v>185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83</v>
      </c>
      <c r="BK210" s="143">
        <f>ROUND(I210*H210,2)</f>
        <v>0</v>
      </c>
      <c r="BL210" s="16" t="s">
        <v>191</v>
      </c>
      <c r="BM210" s="142" t="s">
        <v>3721</v>
      </c>
    </row>
    <row r="211" spans="2:65" s="1" customFormat="1" ht="16.5" customHeight="1">
      <c r="B211" s="131"/>
      <c r="C211" s="157" t="s">
        <v>382</v>
      </c>
      <c r="D211" s="157" t="s">
        <v>280</v>
      </c>
      <c r="E211" s="158" t="s">
        <v>3722</v>
      </c>
      <c r="F211" s="159" t="s">
        <v>3723</v>
      </c>
      <c r="G211" s="160" t="s">
        <v>276</v>
      </c>
      <c r="H211" s="161">
        <v>32.64</v>
      </c>
      <c r="I211" s="162"/>
      <c r="J211" s="162">
        <f>ROUND(I211*H211,2)</f>
        <v>0</v>
      </c>
      <c r="K211" s="159" t="s">
        <v>4029</v>
      </c>
      <c r="L211" s="185" t="s">
        <v>4032</v>
      </c>
      <c r="M211" s="163" t="s">
        <v>1</v>
      </c>
      <c r="N211" s="164" t="s">
        <v>40</v>
      </c>
      <c r="O211" s="140">
        <v>0</v>
      </c>
      <c r="P211" s="140">
        <f>O211*H211</f>
        <v>0</v>
      </c>
      <c r="Q211" s="140">
        <v>8.5000000000000006E-2</v>
      </c>
      <c r="R211" s="140">
        <f>Q211*H211</f>
        <v>2.7744000000000004</v>
      </c>
      <c r="S211" s="140">
        <v>0</v>
      </c>
      <c r="T211" s="141">
        <f>S211*H211</f>
        <v>0</v>
      </c>
      <c r="AR211" s="142" t="s">
        <v>224</v>
      </c>
      <c r="AT211" s="142" t="s">
        <v>280</v>
      </c>
      <c r="AU211" s="142" t="s">
        <v>85</v>
      </c>
      <c r="AY211" s="16" t="s">
        <v>185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83</v>
      </c>
      <c r="BK211" s="143">
        <f>ROUND(I211*H211,2)</f>
        <v>0</v>
      </c>
      <c r="BL211" s="16" t="s">
        <v>191</v>
      </c>
      <c r="BM211" s="142" t="s">
        <v>3724</v>
      </c>
    </row>
    <row r="212" spans="2:65" s="12" customFormat="1">
      <c r="B212" s="144"/>
      <c r="D212" s="145" t="s">
        <v>193</v>
      </c>
      <c r="F212" s="147" t="s">
        <v>3725</v>
      </c>
      <c r="H212" s="148">
        <v>32.64</v>
      </c>
      <c r="L212" s="144"/>
      <c r="M212" s="149"/>
      <c r="T212" s="150"/>
      <c r="AT212" s="146" t="s">
        <v>193</v>
      </c>
      <c r="AU212" s="146" t="s">
        <v>85</v>
      </c>
      <c r="AV212" s="12" t="s">
        <v>85</v>
      </c>
      <c r="AW212" s="12" t="s">
        <v>3</v>
      </c>
      <c r="AX212" s="12" t="s">
        <v>83</v>
      </c>
      <c r="AY212" s="146" t="s">
        <v>185</v>
      </c>
    </row>
    <row r="213" spans="2:65" s="1" customFormat="1" ht="37.9" customHeight="1">
      <c r="B213" s="131"/>
      <c r="C213" s="132" t="s">
        <v>386</v>
      </c>
      <c r="D213" s="132" t="s">
        <v>187</v>
      </c>
      <c r="E213" s="133" t="s">
        <v>383</v>
      </c>
      <c r="F213" s="134" t="s">
        <v>384</v>
      </c>
      <c r="G213" s="135" t="s">
        <v>259</v>
      </c>
      <c r="H213" s="136">
        <v>267</v>
      </c>
      <c r="I213" s="137"/>
      <c r="J213" s="137">
        <f>ROUND(I213*H213,2)</f>
        <v>0</v>
      </c>
      <c r="K213" s="134" t="s">
        <v>4029</v>
      </c>
      <c r="L213" s="185" t="s">
        <v>4032</v>
      </c>
      <c r="M213" s="138" t="s">
        <v>1</v>
      </c>
      <c r="N213" s="139" t="s">
        <v>40</v>
      </c>
      <c r="O213" s="140">
        <v>8.6999999999999994E-2</v>
      </c>
      <c r="P213" s="140">
        <f>O213*H213</f>
        <v>23.228999999999999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191</v>
      </c>
      <c r="AT213" s="142" t="s">
        <v>187</v>
      </c>
      <c r="AU213" s="142" t="s">
        <v>85</v>
      </c>
      <c r="AY213" s="16" t="s">
        <v>185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83</v>
      </c>
      <c r="BK213" s="143">
        <f>ROUND(I213*H213,2)</f>
        <v>0</v>
      </c>
      <c r="BL213" s="16" t="s">
        <v>191</v>
      </c>
      <c r="BM213" s="142" t="s">
        <v>3726</v>
      </c>
    </row>
    <row r="214" spans="2:65" s="1" customFormat="1" ht="33" customHeight="1">
      <c r="B214" s="131"/>
      <c r="C214" s="132" t="s">
        <v>391</v>
      </c>
      <c r="D214" s="132" t="s">
        <v>187</v>
      </c>
      <c r="E214" s="133" t="s">
        <v>387</v>
      </c>
      <c r="F214" s="134" t="s">
        <v>388</v>
      </c>
      <c r="G214" s="135" t="s">
        <v>259</v>
      </c>
      <c r="H214" s="136">
        <v>267</v>
      </c>
      <c r="I214" s="137"/>
      <c r="J214" s="137">
        <f>ROUND(I214*H214,2)</f>
        <v>0</v>
      </c>
      <c r="K214" s="134" t="s">
        <v>4029</v>
      </c>
      <c r="L214" s="185" t="s">
        <v>4032</v>
      </c>
      <c r="M214" s="138" t="s">
        <v>1</v>
      </c>
      <c r="N214" s="139" t="s">
        <v>40</v>
      </c>
      <c r="O214" s="140">
        <v>0.11</v>
      </c>
      <c r="P214" s="140">
        <f>O214*H214</f>
        <v>29.37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191</v>
      </c>
      <c r="AT214" s="142" t="s">
        <v>187</v>
      </c>
      <c r="AU214" s="142" t="s">
        <v>85</v>
      </c>
      <c r="AY214" s="16" t="s">
        <v>185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6" t="s">
        <v>83</v>
      </c>
      <c r="BK214" s="143">
        <f>ROUND(I214*H214,2)</f>
        <v>0</v>
      </c>
      <c r="BL214" s="16" t="s">
        <v>191</v>
      </c>
      <c r="BM214" s="142" t="s">
        <v>3727</v>
      </c>
    </row>
    <row r="215" spans="2:65" s="12" customFormat="1">
      <c r="B215" s="144"/>
      <c r="D215" s="145" t="s">
        <v>193</v>
      </c>
      <c r="E215" s="146" t="s">
        <v>1</v>
      </c>
      <c r="F215" s="147" t="s">
        <v>3728</v>
      </c>
      <c r="H215" s="148">
        <v>267</v>
      </c>
      <c r="L215" s="144"/>
      <c r="M215" s="149"/>
      <c r="T215" s="150"/>
      <c r="AT215" s="146" t="s">
        <v>193</v>
      </c>
      <c r="AU215" s="146" t="s">
        <v>85</v>
      </c>
      <c r="AV215" s="12" t="s">
        <v>85</v>
      </c>
      <c r="AW215" s="12" t="s">
        <v>31</v>
      </c>
      <c r="AX215" s="12" t="s">
        <v>83</v>
      </c>
      <c r="AY215" s="146" t="s">
        <v>185</v>
      </c>
    </row>
    <row r="216" spans="2:65" s="1" customFormat="1" ht="33" customHeight="1">
      <c r="B216" s="131"/>
      <c r="C216" s="132" t="s">
        <v>396</v>
      </c>
      <c r="D216" s="132" t="s">
        <v>187</v>
      </c>
      <c r="E216" s="133" t="s">
        <v>392</v>
      </c>
      <c r="F216" s="134" t="s">
        <v>393</v>
      </c>
      <c r="G216" s="135" t="s">
        <v>259</v>
      </c>
      <c r="H216" s="136">
        <v>267</v>
      </c>
      <c r="I216" s="137"/>
      <c r="J216" s="137">
        <f>ROUND(I216*H216,2)</f>
        <v>0</v>
      </c>
      <c r="K216" s="134" t="s">
        <v>4029</v>
      </c>
      <c r="L216" s="185" t="s">
        <v>4032</v>
      </c>
      <c r="M216" s="138" t="s">
        <v>1</v>
      </c>
      <c r="N216" s="139" t="s">
        <v>40</v>
      </c>
      <c r="O216" s="140">
        <v>0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191</v>
      </c>
      <c r="AT216" s="142" t="s">
        <v>187</v>
      </c>
      <c r="AU216" s="142" t="s">
        <v>85</v>
      </c>
      <c r="AY216" s="16" t="s">
        <v>185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83</v>
      </c>
      <c r="BK216" s="143">
        <f>ROUND(I216*H216,2)</f>
        <v>0</v>
      </c>
      <c r="BL216" s="16" t="s">
        <v>191</v>
      </c>
      <c r="BM216" s="142" t="s">
        <v>3729</v>
      </c>
    </row>
    <row r="217" spans="2:65" s="1" customFormat="1" ht="33" customHeight="1">
      <c r="B217" s="131"/>
      <c r="C217" s="132" t="s">
        <v>403</v>
      </c>
      <c r="D217" s="132" t="s">
        <v>187</v>
      </c>
      <c r="E217" s="133" t="s">
        <v>397</v>
      </c>
      <c r="F217" s="134" t="s">
        <v>398</v>
      </c>
      <c r="G217" s="135" t="s">
        <v>259</v>
      </c>
      <c r="H217" s="136">
        <v>251.55</v>
      </c>
      <c r="I217" s="137"/>
      <c r="J217" s="137">
        <f>ROUND(I217*H217,2)</f>
        <v>0</v>
      </c>
      <c r="K217" s="134" t="s">
        <v>4029</v>
      </c>
      <c r="L217" s="185" t="s">
        <v>4032</v>
      </c>
      <c r="M217" s="138" t="s">
        <v>1</v>
      </c>
      <c r="N217" s="139" t="s">
        <v>40</v>
      </c>
      <c r="O217" s="140">
        <v>0.105</v>
      </c>
      <c r="P217" s="140">
        <f>O217*H217</f>
        <v>26.412749999999999</v>
      </c>
      <c r="Q217" s="140">
        <v>1.2999999999999999E-4</v>
      </c>
      <c r="R217" s="140">
        <f>Q217*H217</f>
        <v>3.2701500000000001E-2</v>
      </c>
      <c r="S217" s="140">
        <v>0</v>
      </c>
      <c r="T217" s="141">
        <f>S217*H217</f>
        <v>0</v>
      </c>
      <c r="AR217" s="142" t="s">
        <v>191</v>
      </c>
      <c r="AT217" s="142" t="s">
        <v>187</v>
      </c>
      <c r="AU217" s="142" t="s">
        <v>85</v>
      </c>
      <c r="AY217" s="16" t="s">
        <v>185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83</v>
      </c>
      <c r="BK217" s="143">
        <f>ROUND(I217*H217,2)</f>
        <v>0</v>
      </c>
      <c r="BL217" s="16" t="s">
        <v>191</v>
      </c>
      <c r="BM217" s="142" t="s">
        <v>3730</v>
      </c>
    </row>
    <row r="218" spans="2:65" s="12" customFormat="1">
      <c r="B218" s="144"/>
      <c r="D218" s="145" t="s">
        <v>193</v>
      </c>
      <c r="E218" s="146" t="s">
        <v>1</v>
      </c>
      <c r="F218" s="147" t="s">
        <v>3731</v>
      </c>
      <c r="H218" s="148">
        <v>251.55</v>
      </c>
      <c r="L218" s="144"/>
      <c r="M218" s="149"/>
      <c r="T218" s="150"/>
      <c r="AT218" s="146" t="s">
        <v>193</v>
      </c>
      <c r="AU218" s="146" t="s">
        <v>85</v>
      </c>
      <c r="AV218" s="12" t="s">
        <v>85</v>
      </c>
      <c r="AW218" s="12" t="s">
        <v>31</v>
      </c>
      <c r="AX218" s="12" t="s">
        <v>83</v>
      </c>
      <c r="AY218" s="146" t="s">
        <v>185</v>
      </c>
    </row>
    <row r="219" spans="2:65" s="1" customFormat="1" ht="33" customHeight="1">
      <c r="B219" s="131"/>
      <c r="C219" s="132" t="s">
        <v>407</v>
      </c>
      <c r="D219" s="132" t="s">
        <v>187</v>
      </c>
      <c r="E219" s="133" t="s">
        <v>1196</v>
      </c>
      <c r="F219" s="134" t="s">
        <v>3732</v>
      </c>
      <c r="G219" s="135" t="s">
        <v>190</v>
      </c>
      <c r="H219" s="136">
        <v>37.732999999999997</v>
      </c>
      <c r="I219" s="137"/>
      <c r="J219" s="137">
        <f>ROUND(I219*H219,2)</f>
        <v>0</v>
      </c>
      <c r="K219" s="134" t="s">
        <v>4029</v>
      </c>
      <c r="L219" s="185" t="s">
        <v>4032</v>
      </c>
      <c r="M219" s="138" t="s">
        <v>1</v>
      </c>
      <c r="N219" s="139" t="s">
        <v>40</v>
      </c>
      <c r="O219" s="140">
        <v>5.867</v>
      </c>
      <c r="P219" s="140">
        <f>O219*H219</f>
        <v>221.37951099999998</v>
      </c>
      <c r="Q219" s="140">
        <v>0</v>
      </c>
      <c r="R219" s="140">
        <f>Q219*H219</f>
        <v>0</v>
      </c>
      <c r="S219" s="140">
        <v>2.2000000000000002</v>
      </c>
      <c r="T219" s="141">
        <f>S219*H219</f>
        <v>83.012600000000006</v>
      </c>
      <c r="AR219" s="142" t="s">
        <v>191</v>
      </c>
      <c r="AT219" s="142" t="s">
        <v>187</v>
      </c>
      <c r="AU219" s="142" t="s">
        <v>85</v>
      </c>
      <c r="AY219" s="16" t="s">
        <v>185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83</v>
      </c>
      <c r="BK219" s="143">
        <f>ROUND(I219*H219,2)</f>
        <v>0</v>
      </c>
      <c r="BL219" s="16" t="s">
        <v>191</v>
      </c>
      <c r="BM219" s="142" t="s">
        <v>3733</v>
      </c>
    </row>
    <row r="220" spans="2:65" s="12" customFormat="1">
      <c r="B220" s="144"/>
      <c r="D220" s="145" t="s">
        <v>193</v>
      </c>
      <c r="E220" s="146" t="s">
        <v>1</v>
      </c>
      <c r="F220" s="147" t="s">
        <v>3734</v>
      </c>
      <c r="H220" s="148">
        <v>37.732999999999997</v>
      </c>
      <c r="L220" s="144"/>
      <c r="M220" s="149"/>
      <c r="T220" s="150"/>
      <c r="AT220" s="146" t="s">
        <v>193</v>
      </c>
      <c r="AU220" s="146" t="s">
        <v>85</v>
      </c>
      <c r="AV220" s="12" t="s">
        <v>85</v>
      </c>
      <c r="AW220" s="12" t="s">
        <v>31</v>
      </c>
      <c r="AX220" s="12" t="s">
        <v>83</v>
      </c>
      <c r="AY220" s="146" t="s">
        <v>185</v>
      </c>
    </row>
    <row r="221" spans="2:65" s="1" customFormat="1" ht="16.5" customHeight="1">
      <c r="B221" s="131"/>
      <c r="C221" s="132" t="s">
        <v>415</v>
      </c>
      <c r="D221" s="132" t="s">
        <v>187</v>
      </c>
      <c r="E221" s="133" t="s">
        <v>3735</v>
      </c>
      <c r="F221" s="134" t="s">
        <v>3736</v>
      </c>
      <c r="G221" s="135" t="s">
        <v>259</v>
      </c>
      <c r="H221" s="136">
        <v>20.43</v>
      </c>
      <c r="I221" s="137"/>
      <c r="J221" s="137">
        <f>ROUND(I221*H221,2)</f>
        <v>0</v>
      </c>
      <c r="K221" s="134" t="s">
        <v>1</v>
      </c>
      <c r="L221" s="185" t="s">
        <v>4032</v>
      </c>
      <c r="M221" s="138" t="s">
        <v>1</v>
      </c>
      <c r="N221" s="139" t="s">
        <v>40</v>
      </c>
      <c r="O221" s="140">
        <v>0.61599999999999999</v>
      </c>
      <c r="P221" s="140">
        <f>O221*H221</f>
        <v>12.58488</v>
      </c>
      <c r="Q221" s="140">
        <v>0</v>
      </c>
      <c r="R221" s="140">
        <f>Q221*H221</f>
        <v>0</v>
      </c>
      <c r="S221" s="140">
        <v>8.7999999999999995E-2</v>
      </c>
      <c r="T221" s="141">
        <f>S221*H221</f>
        <v>1.7978399999999999</v>
      </c>
      <c r="AR221" s="142" t="s">
        <v>191</v>
      </c>
      <c r="AT221" s="142" t="s">
        <v>187</v>
      </c>
      <c r="AU221" s="142" t="s">
        <v>85</v>
      </c>
      <c r="AY221" s="16" t="s">
        <v>185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83</v>
      </c>
      <c r="BK221" s="143">
        <f>ROUND(I221*H221,2)</f>
        <v>0</v>
      </c>
      <c r="BL221" s="16" t="s">
        <v>191</v>
      </c>
      <c r="BM221" s="142" t="s">
        <v>3737</v>
      </c>
    </row>
    <row r="222" spans="2:65" s="12" customFormat="1">
      <c r="B222" s="144"/>
      <c r="D222" s="145" t="s">
        <v>193</v>
      </c>
      <c r="E222" s="146" t="s">
        <v>1</v>
      </c>
      <c r="F222" s="147" t="s">
        <v>3738</v>
      </c>
      <c r="H222" s="148">
        <v>20.43</v>
      </c>
      <c r="L222" s="144"/>
      <c r="M222" s="149"/>
      <c r="T222" s="150"/>
      <c r="AT222" s="146" t="s">
        <v>193</v>
      </c>
      <c r="AU222" s="146" t="s">
        <v>85</v>
      </c>
      <c r="AV222" s="12" t="s">
        <v>85</v>
      </c>
      <c r="AW222" s="12" t="s">
        <v>31</v>
      </c>
      <c r="AX222" s="12" t="s">
        <v>83</v>
      </c>
      <c r="AY222" s="146" t="s">
        <v>185</v>
      </c>
    </row>
    <row r="223" spans="2:65" s="11" customFormat="1" ht="22.9" customHeight="1">
      <c r="B223" s="120"/>
      <c r="D223" s="121" t="s">
        <v>74</v>
      </c>
      <c r="E223" s="129" t="s">
        <v>428</v>
      </c>
      <c r="F223" s="129" t="s">
        <v>429</v>
      </c>
      <c r="J223" s="130">
        <f>BK223</f>
        <v>0</v>
      </c>
      <c r="L223" s="120"/>
      <c r="M223" s="124"/>
      <c r="P223" s="125">
        <f>SUM(P224:P228)</f>
        <v>341.49349999999998</v>
      </c>
      <c r="R223" s="125">
        <f>SUM(R224:R228)</f>
        <v>0</v>
      </c>
      <c r="T223" s="126">
        <f>SUM(T224:T228)</f>
        <v>0</v>
      </c>
      <c r="AR223" s="121" t="s">
        <v>83</v>
      </c>
      <c r="AT223" s="127" t="s">
        <v>74</v>
      </c>
      <c r="AU223" s="127" t="s">
        <v>83</v>
      </c>
      <c r="AY223" s="121" t="s">
        <v>185</v>
      </c>
      <c r="BK223" s="128">
        <f>SUM(BK224:BK228)</f>
        <v>0</v>
      </c>
    </row>
    <row r="224" spans="2:65" s="1" customFormat="1" ht="24.2" customHeight="1">
      <c r="B224" s="131"/>
      <c r="C224" s="132" t="s">
        <v>422</v>
      </c>
      <c r="D224" s="132" t="s">
        <v>187</v>
      </c>
      <c r="E224" s="133" t="s">
        <v>431</v>
      </c>
      <c r="F224" s="134" t="s">
        <v>432</v>
      </c>
      <c r="G224" s="135" t="s">
        <v>204</v>
      </c>
      <c r="H224" s="136">
        <v>183.5</v>
      </c>
      <c r="I224" s="137"/>
      <c r="J224" s="137">
        <f>ROUND(I224*H224,2)</f>
        <v>0</v>
      </c>
      <c r="K224" s="134" t="s">
        <v>4029</v>
      </c>
      <c r="L224" s="185" t="s">
        <v>4032</v>
      </c>
      <c r="M224" s="138" t="s">
        <v>1</v>
      </c>
      <c r="N224" s="139" t="s">
        <v>40</v>
      </c>
      <c r="O224" s="140">
        <v>1.47</v>
      </c>
      <c r="P224" s="140">
        <f>O224*H224</f>
        <v>269.745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191</v>
      </c>
      <c r="AT224" s="142" t="s">
        <v>187</v>
      </c>
      <c r="AU224" s="142" t="s">
        <v>85</v>
      </c>
      <c r="AY224" s="16" t="s">
        <v>185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83</v>
      </c>
      <c r="BK224" s="143">
        <f>ROUND(I224*H224,2)</f>
        <v>0</v>
      </c>
      <c r="BL224" s="16" t="s">
        <v>191</v>
      </c>
      <c r="BM224" s="142" t="s">
        <v>3739</v>
      </c>
    </row>
    <row r="225" spans="2:65" s="1" customFormat="1" ht="33" customHeight="1">
      <c r="B225" s="131"/>
      <c r="C225" s="132" t="s">
        <v>430</v>
      </c>
      <c r="D225" s="132" t="s">
        <v>187</v>
      </c>
      <c r="E225" s="133" t="s">
        <v>435</v>
      </c>
      <c r="F225" s="134" t="s">
        <v>436</v>
      </c>
      <c r="G225" s="135" t="s">
        <v>204</v>
      </c>
      <c r="H225" s="136">
        <v>183.5</v>
      </c>
      <c r="I225" s="137"/>
      <c r="J225" s="137">
        <f>ROUND(I225*H225,2)</f>
        <v>0</v>
      </c>
      <c r="K225" s="134" t="s">
        <v>4029</v>
      </c>
      <c r="L225" s="185" t="s">
        <v>4032</v>
      </c>
      <c r="M225" s="138" t="s">
        <v>1</v>
      </c>
      <c r="N225" s="139" t="s">
        <v>40</v>
      </c>
      <c r="O225" s="140">
        <v>0.26</v>
      </c>
      <c r="P225" s="140">
        <f>O225*H225</f>
        <v>47.71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191</v>
      </c>
      <c r="AT225" s="142" t="s">
        <v>187</v>
      </c>
      <c r="AU225" s="142" t="s">
        <v>85</v>
      </c>
      <c r="AY225" s="16" t="s">
        <v>185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83</v>
      </c>
      <c r="BK225" s="143">
        <f>ROUND(I225*H225,2)</f>
        <v>0</v>
      </c>
      <c r="BL225" s="16" t="s">
        <v>191</v>
      </c>
      <c r="BM225" s="142" t="s">
        <v>3740</v>
      </c>
    </row>
    <row r="226" spans="2:65" s="1" customFormat="1" ht="24.2" customHeight="1">
      <c r="B226" s="131"/>
      <c r="C226" s="132" t="s">
        <v>434</v>
      </c>
      <c r="D226" s="132" t="s">
        <v>187</v>
      </c>
      <c r="E226" s="133" t="s">
        <v>439</v>
      </c>
      <c r="F226" s="134" t="s">
        <v>440</v>
      </c>
      <c r="G226" s="135" t="s">
        <v>204</v>
      </c>
      <c r="H226" s="136">
        <v>183.5</v>
      </c>
      <c r="I226" s="137"/>
      <c r="J226" s="137">
        <f>ROUND(I226*H226,2)</f>
        <v>0</v>
      </c>
      <c r="K226" s="134" t="s">
        <v>4029</v>
      </c>
      <c r="L226" s="185" t="s">
        <v>4032</v>
      </c>
      <c r="M226" s="138" t="s">
        <v>1</v>
      </c>
      <c r="N226" s="139" t="s">
        <v>40</v>
      </c>
      <c r="O226" s="140">
        <v>0.125</v>
      </c>
      <c r="P226" s="140">
        <f>O226*H226</f>
        <v>22.9375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191</v>
      </c>
      <c r="AT226" s="142" t="s">
        <v>187</v>
      </c>
      <c r="AU226" s="142" t="s">
        <v>85</v>
      </c>
      <c r="AY226" s="16" t="s">
        <v>185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6" t="s">
        <v>83</v>
      </c>
      <c r="BK226" s="143">
        <f>ROUND(I226*H226,2)</f>
        <v>0</v>
      </c>
      <c r="BL226" s="16" t="s">
        <v>191</v>
      </c>
      <c r="BM226" s="142" t="s">
        <v>3741</v>
      </c>
    </row>
    <row r="227" spans="2:65" s="1" customFormat="1" ht="24.2" customHeight="1">
      <c r="B227" s="131"/>
      <c r="C227" s="132" t="s">
        <v>438</v>
      </c>
      <c r="D227" s="132" t="s">
        <v>187</v>
      </c>
      <c r="E227" s="133" t="s">
        <v>443</v>
      </c>
      <c r="F227" s="134" t="s">
        <v>444</v>
      </c>
      <c r="G227" s="135" t="s">
        <v>204</v>
      </c>
      <c r="H227" s="136">
        <v>183.5</v>
      </c>
      <c r="I227" s="137"/>
      <c r="J227" s="137">
        <f>ROUND(I227*H227,2)</f>
        <v>0</v>
      </c>
      <c r="K227" s="134" t="s">
        <v>4029</v>
      </c>
      <c r="L227" s="185" t="s">
        <v>4032</v>
      </c>
      <c r="M227" s="138" t="s">
        <v>1</v>
      </c>
      <c r="N227" s="139" t="s">
        <v>40</v>
      </c>
      <c r="O227" s="140">
        <v>6.0000000000000001E-3</v>
      </c>
      <c r="P227" s="140">
        <f>O227*H227</f>
        <v>1.101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191</v>
      </c>
      <c r="AT227" s="142" t="s">
        <v>187</v>
      </c>
      <c r="AU227" s="142" t="s">
        <v>85</v>
      </c>
      <c r="AY227" s="16" t="s">
        <v>185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6" t="s">
        <v>83</v>
      </c>
      <c r="BK227" s="143">
        <f>ROUND(I227*H227,2)</f>
        <v>0</v>
      </c>
      <c r="BL227" s="16" t="s">
        <v>191</v>
      </c>
      <c r="BM227" s="142" t="s">
        <v>3742</v>
      </c>
    </row>
    <row r="228" spans="2:65" s="1" customFormat="1" ht="33" customHeight="1">
      <c r="B228" s="131"/>
      <c r="C228" s="132" t="s">
        <v>442</v>
      </c>
      <c r="D228" s="132" t="s">
        <v>187</v>
      </c>
      <c r="E228" s="133" t="s">
        <v>447</v>
      </c>
      <c r="F228" s="134" t="s">
        <v>448</v>
      </c>
      <c r="G228" s="135" t="s">
        <v>204</v>
      </c>
      <c r="H228" s="136">
        <v>183.5</v>
      </c>
      <c r="I228" s="137"/>
      <c r="J228" s="137">
        <f>ROUND(I228*H228,2)</f>
        <v>0</v>
      </c>
      <c r="K228" s="134" t="s">
        <v>4029</v>
      </c>
      <c r="L228" s="185" t="s">
        <v>4032</v>
      </c>
      <c r="M228" s="138" t="s">
        <v>1</v>
      </c>
      <c r="N228" s="139" t="s">
        <v>40</v>
      </c>
      <c r="O228" s="140">
        <v>0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191</v>
      </c>
      <c r="AT228" s="142" t="s">
        <v>187</v>
      </c>
      <c r="AU228" s="142" t="s">
        <v>85</v>
      </c>
      <c r="AY228" s="16" t="s">
        <v>185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6" t="s">
        <v>83</v>
      </c>
      <c r="BK228" s="143">
        <f>ROUND(I228*H228,2)</f>
        <v>0</v>
      </c>
      <c r="BL228" s="16" t="s">
        <v>191</v>
      </c>
      <c r="BM228" s="142" t="s">
        <v>3743</v>
      </c>
    </row>
    <row r="229" spans="2:65" s="11" customFormat="1" ht="22.9" customHeight="1">
      <c r="B229" s="120"/>
      <c r="D229" s="121" t="s">
        <v>74</v>
      </c>
      <c r="E229" s="129" t="s">
        <v>450</v>
      </c>
      <c r="F229" s="129" t="s">
        <v>451</v>
      </c>
      <c r="J229" s="130">
        <f>BK229</f>
        <v>0</v>
      </c>
      <c r="L229" s="120"/>
      <c r="M229" s="124"/>
      <c r="P229" s="125">
        <f>P230</f>
        <v>405.88533000000001</v>
      </c>
      <c r="R229" s="125">
        <f>R230</f>
        <v>0</v>
      </c>
      <c r="T229" s="126">
        <f>T230</f>
        <v>0</v>
      </c>
      <c r="AR229" s="121" t="s">
        <v>83</v>
      </c>
      <c r="AT229" s="127" t="s">
        <v>74</v>
      </c>
      <c r="AU229" s="127" t="s">
        <v>83</v>
      </c>
      <c r="AY229" s="121" t="s">
        <v>185</v>
      </c>
      <c r="BK229" s="128">
        <f>BK230</f>
        <v>0</v>
      </c>
    </row>
    <row r="230" spans="2:65" s="1" customFormat="1" ht="16.5" customHeight="1">
      <c r="B230" s="131"/>
      <c r="C230" s="132" t="s">
        <v>446</v>
      </c>
      <c r="D230" s="132" t="s">
        <v>187</v>
      </c>
      <c r="E230" s="133" t="s">
        <v>3744</v>
      </c>
      <c r="F230" s="134" t="s">
        <v>3745</v>
      </c>
      <c r="G230" s="135" t="s">
        <v>204</v>
      </c>
      <c r="H230" s="136">
        <v>488.43</v>
      </c>
      <c r="I230" s="137"/>
      <c r="J230" s="137">
        <f>ROUND(I230*H230,2)</f>
        <v>0</v>
      </c>
      <c r="K230" s="134" t="s">
        <v>4029</v>
      </c>
      <c r="L230" s="185" t="s">
        <v>4032</v>
      </c>
      <c r="M230" s="138" t="s">
        <v>1</v>
      </c>
      <c r="N230" s="139" t="s">
        <v>40</v>
      </c>
      <c r="O230" s="140">
        <v>0.83099999999999996</v>
      </c>
      <c r="P230" s="140">
        <f>O230*H230</f>
        <v>405.88533000000001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191</v>
      </c>
      <c r="AT230" s="142" t="s">
        <v>187</v>
      </c>
      <c r="AU230" s="142" t="s">
        <v>85</v>
      </c>
      <c r="AY230" s="16" t="s">
        <v>185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83</v>
      </c>
      <c r="BK230" s="143">
        <f>ROUND(I230*H230,2)</f>
        <v>0</v>
      </c>
      <c r="BL230" s="16" t="s">
        <v>191</v>
      </c>
      <c r="BM230" s="142" t="s">
        <v>3746</v>
      </c>
    </row>
    <row r="231" spans="2:65" s="11" customFormat="1" ht="25.9" customHeight="1">
      <c r="B231" s="120"/>
      <c r="D231" s="121" t="s">
        <v>74</v>
      </c>
      <c r="E231" s="122" t="s">
        <v>456</v>
      </c>
      <c r="F231" s="122" t="s">
        <v>457</v>
      </c>
      <c r="J231" s="123">
        <f>BK231</f>
        <v>0</v>
      </c>
      <c r="L231" s="120"/>
      <c r="M231" s="124"/>
      <c r="P231" s="125">
        <f>P232+P242+P249+P256+P261</f>
        <v>212.21069199999999</v>
      </c>
      <c r="R231" s="125">
        <f>R232+R242+R249+R256+R261</f>
        <v>18.117219600000002</v>
      </c>
      <c r="T231" s="126">
        <f>T232+T242+T249+T256+T261</f>
        <v>0.58552399999999993</v>
      </c>
      <c r="AR231" s="121" t="s">
        <v>85</v>
      </c>
      <c r="AT231" s="127" t="s">
        <v>74</v>
      </c>
      <c r="AU231" s="127" t="s">
        <v>75</v>
      </c>
      <c r="AY231" s="121" t="s">
        <v>185</v>
      </c>
      <c r="BK231" s="128">
        <f>BK232+BK242+BK249+BK256+BK261</f>
        <v>0</v>
      </c>
    </row>
    <row r="232" spans="2:65" s="11" customFormat="1" ht="22.9" customHeight="1">
      <c r="B232" s="120"/>
      <c r="D232" s="121" t="s">
        <v>74</v>
      </c>
      <c r="E232" s="129" t="s">
        <v>458</v>
      </c>
      <c r="F232" s="129" t="s">
        <v>459</v>
      </c>
      <c r="J232" s="130">
        <f>BK232</f>
        <v>0</v>
      </c>
      <c r="L232" s="120"/>
      <c r="M232" s="124"/>
      <c r="P232" s="125">
        <f>SUM(P233:P241)</f>
        <v>67.882272999999998</v>
      </c>
      <c r="R232" s="125">
        <f>SUM(R233:R241)</f>
        <v>1.8549926000000001</v>
      </c>
      <c r="T232" s="126">
        <f>SUM(T233:T241)</f>
        <v>0</v>
      </c>
      <c r="AR232" s="121" t="s">
        <v>85</v>
      </c>
      <c r="AT232" s="127" t="s">
        <v>74</v>
      </c>
      <c r="AU232" s="127" t="s">
        <v>83</v>
      </c>
      <c r="AY232" s="121" t="s">
        <v>185</v>
      </c>
      <c r="BK232" s="128">
        <f>SUM(BK233:BK241)</f>
        <v>0</v>
      </c>
    </row>
    <row r="233" spans="2:65" s="1" customFormat="1" ht="24.2" customHeight="1">
      <c r="B233" s="131"/>
      <c r="C233" s="132" t="s">
        <v>452</v>
      </c>
      <c r="D233" s="132" t="s">
        <v>187</v>
      </c>
      <c r="E233" s="133" t="s">
        <v>461</v>
      </c>
      <c r="F233" s="134" t="s">
        <v>462</v>
      </c>
      <c r="G233" s="135" t="s">
        <v>259</v>
      </c>
      <c r="H233" s="136">
        <v>264.12799999999999</v>
      </c>
      <c r="I233" s="137"/>
      <c r="J233" s="137">
        <f>ROUND(I233*H233,2)</f>
        <v>0</v>
      </c>
      <c r="K233" s="134" t="s">
        <v>4029</v>
      </c>
      <c r="L233" s="185" t="s">
        <v>4032</v>
      </c>
      <c r="M233" s="138" t="s">
        <v>1</v>
      </c>
      <c r="N233" s="139" t="s">
        <v>40</v>
      </c>
      <c r="O233" s="140">
        <v>2.4E-2</v>
      </c>
      <c r="P233" s="140">
        <f>O233*H233</f>
        <v>6.3390719999999998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V233" s="215" t="s">
        <v>4035</v>
      </c>
      <c r="AR233" s="142" t="s">
        <v>268</v>
      </c>
      <c r="AT233" s="142" t="s">
        <v>187</v>
      </c>
      <c r="AU233" s="142" t="s">
        <v>85</v>
      </c>
      <c r="AY233" s="16" t="s">
        <v>185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83</v>
      </c>
      <c r="BK233" s="143">
        <f>ROUND(I233*H233,2)</f>
        <v>0</v>
      </c>
      <c r="BL233" s="16" t="s">
        <v>268</v>
      </c>
      <c r="BM233" s="142" t="s">
        <v>3747</v>
      </c>
    </row>
    <row r="234" spans="2:65" s="12" customFormat="1">
      <c r="B234" s="144"/>
      <c r="D234" s="145" t="s">
        <v>193</v>
      </c>
      <c r="E234" s="146" t="s">
        <v>1</v>
      </c>
      <c r="F234" s="147" t="s">
        <v>3748</v>
      </c>
      <c r="H234" s="148">
        <v>264.12799999999999</v>
      </c>
      <c r="L234" s="144"/>
      <c r="M234" s="149"/>
      <c r="T234" s="150"/>
      <c r="AT234" s="146" t="s">
        <v>193</v>
      </c>
      <c r="AU234" s="146" t="s">
        <v>85</v>
      </c>
      <c r="AV234" s="12" t="s">
        <v>85</v>
      </c>
      <c r="AW234" s="12" t="s">
        <v>31</v>
      </c>
      <c r="AX234" s="12" t="s">
        <v>83</v>
      </c>
      <c r="AY234" s="146" t="s">
        <v>185</v>
      </c>
    </row>
    <row r="235" spans="2:65" s="1" customFormat="1" ht="16.5" customHeight="1">
      <c r="B235" s="131"/>
      <c r="C235" s="157" t="s">
        <v>460</v>
      </c>
      <c r="D235" s="157" t="s">
        <v>280</v>
      </c>
      <c r="E235" s="158" t="s">
        <v>465</v>
      </c>
      <c r="F235" s="159" t="s">
        <v>466</v>
      </c>
      <c r="G235" s="160" t="s">
        <v>204</v>
      </c>
      <c r="H235" s="161">
        <v>8.6999999999999994E-2</v>
      </c>
      <c r="I235" s="162"/>
      <c r="J235" s="162">
        <f>ROUND(I235*H235,2)</f>
        <v>0</v>
      </c>
      <c r="K235" s="159" t="s">
        <v>4029</v>
      </c>
      <c r="L235" s="185" t="s">
        <v>4032</v>
      </c>
      <c r="M235" s="163" t="s">
        <v>1</v>
      </c>
      <c r="N235" s="164" t="s">
        <v>40</v>
      </c>
      <c r="O235" s="140">
        <v>0</v>
      </c>
      <c r="P235" s="140">
        <f>O235*H235</f>
        <v>0</v>
      </c>
      <c r="Q235" s="140">
        <v>1</v>
      </c>
      <c r="R235" s="140">
        <f>Q235*H235</f>
        <v>8.6999999999999994E-2</v>
      </c>
      <c r="S235" s="140">
        <v>0</v>
      </c>
      <c r="T235" s="141">
        <f>S235*H235</f>
        <v>0</v>
      </c>
      <c r="V235" s="215" t="s">
        <v>4035</v>
      </c>
      <c r="AR235" s="142" t="s">
        <v>357</v>
      </c>
      <c r="AT235" s="142" t="s">
        <v>280</v>
      </c>
      <c r="AU235" s="142" t="s">
        <v>85</v>
      </c>
      <c r="AY235" s="16" t="s">
        <v>185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83</v>
      </c>
      <c r="BK235" s="143">
        <f>ROUND(I235*H235,2)</f>
        <v>0</v>
      </c>
      <c r="BL235" s="16" t="s">
        <v>268</v>
      </c>
      <c r="BM235" s="142" t="s">
        <v>3749</v>
      </c>
    </row>
    <row r="236" spans="2:65" s="12" customFormat="1">
      <c r="B236" s="144"/>
      <c r="D236" s="145" t="s">
        <v>193</v>
      </c>
      <c r="F236" s="147" t="s">
        <v>3750</v>
      </c>
      <c r="H236" s="148">
        <v>8.6999999999999994E-2</v>
      </c>
      <c r="L236" s="144"/>
      <c r="M236" s="149"/>
      <c r="T236" s="150"/>
      <c r="AT236" s="146" t="s">
        <v>193</v>
      </c>
      <c r="AU236" s="146" t="s">
        <v>85</v>
      </c>
      <c r="AV236" s="12" t="s">
        <v>85</v>
      </c>
      <c r="AW236" s="12" t="s">
        <v>3</v>
      </c>
      <c r="AX236" s="12" t="s">
        <v>83</v>
      </c>
      <c r="AY236" s="146" t="s">
        <v>185</v>
      </c>
    </row>
    <row r="237" spans="2:65" s="1" customFormat="1" ht="24.2" customHeight="1">
      <c r="B237" s="131"/>
      <c r="C237" s="132" t="s">
        <v>464</v>
      </c>
      <c r="D237" s="132" t="s">
        <v>187</v>
      </c>
      <c r="E237" s="133" t="s">
        <v>470</v>
      </c>
      <c r="F237" s="134" t="s">
        <v>471</v>
      </c>
      <c r="G237" s="135" t="s">
        <v>259</v>
      </c>
      <c r="H237" s="136">
        <v>264.12799999999999</v>
      </c>
      <c r="I237" s="137"/>
      <c r="J237" s="137">
        <f>ROUND(I237*H237,2)</f>
        <v>0</v>
      </c>
      <c r="K237" s="134" t="s">
        <v>4029</v>
      </c>
      <c r="L237" s="185" t="s">
        <v>4032</v>
      </c>
      <c r="M237" s="138" t="s">
        <v>1</v>
      </c>
      <c r="N237" s="139" t="s">
        <v>40</v>
      </c>
      <c r="O237" s="140">
        <v>0.222</v>
      </c>
      <c r="P237" s="140">
        <f>O237*H237</f>
        <v>58.636415999999997</v>
      </c>
      <c r="Q237" s="140">
        <v>4.0000000000000002E-4</v>
      </c>
      <c r="R237" s="140">
        <f>Q237*H237</f>
        <v>0.1056512</v>
      </c>
      <c r="S237" s="140">
        <v>0</v>
      </c>
      <c r="T237" s="141">
        <f>S237*H237</f>
        <v>0</v>
      </c>
      <c r="V237" s="215" t="s">
        <v>4035</v>
      </c>
      <c r="AR237" s="142" t="s">
        <v>268</v>
      </c>
      <c r="AT237" s="142" t="s">
        <v>187</v>
      </c>
      <c r="AU237" s="142" t="s">
        <v>85</v>
      </c>
      <c r="AY237" s="16" t="s">
        <v>185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6" t="s">
        <v>83</v>
      </c>
      <c r="BK237" s="143">
        <f>ROUND(I237*H237,2)</f>
        <v>0</v>
      </c>
      <c r="BL237" s="16" t="s">
        <v>268</v>
      </c>
      <c r="BM237" s="142" t="s">
        <v>3751</v>
      </c>
    </row>
    <row r="238" spans="2:65" s="12" customFormat="1">
      <c r="B238" s="144"/>
      <c r="D238" s="145" t="s">
        <v>193</v>
      </c>
      <c r="E238" s="146" t="s">
        <v>1</v>
      </c>
      <c r="F238" s="147" t="s">
        <v>3748</v>
      </c>
      <c r="H238" s="148">
        <v>264.12799999999999</v>
      </c>
      <c r="L238" s="144"/>
      <c r="M238" s="149"/>
      <c r="T238" s="150"/>
      <c r="AT238" s="146" t="s">
        <v>193</v>
      </c>
      <c r="AU238" s="146" t="s">
        <v>85</v>
      </c>
      <c r="AV238" s="12" t="s">
        <v>85</v>
      </c>
      <c r="AW238" s="12" t="s">
        <v>31</v>
      </c>
      <c r="AX238" s="12" t="s">
        <v>83</v>
      </c>
      <c r="AY238" s="146" t="s">
        <v>185</v>
      </c>
    </row>
    <row r="239" spans="2:65" s="1" customFormat="1" ht="37.9" customHeight="1">
      <c r="B239" s="131"/>
      <c r="C239" s="157" t="s">
        <v>469</v>
      </c>
      <c r="D239" s="157" t="s">
        <v>280</v>
      </c>
      <c r="E239" s="158" t="s">
        <v>475</v>
      </c>
      <c r="F239" s="159" t="s">
        <v>476</v>
      </c>
      <c r="G239" s="160" t="s">
        <v>259</v>
      </c>
      <c r="H239" s="161">
        <v>307.84100000000001</v>
      </c>
      <c r="I239" s="162"/>
      <c r="J239" s="162">
        <f>ROUND(I239*H239,2)</f>
        <v>0</v>
      </c>
      <c r="K239" s="159" t="s">
        <v>4029</v>
      </c>
      <c r="L239" s="185" t="s">
        <v>4032</v>
      </c>
      <c r="M239" s="163" t="s">
        <v>1</v>
      </c>
      <c r="N239" s="164" t="s">
        <v>40</v>
      </c>
      <c r="O239" s="140">
        <v>0</v>
      </c>
      <c r="P239" s="140">
        <f>O239*H239</f>
        <v>0</v>
      </c>
      <c r="Q239" s="140">
        <v>5.4000000000000003E-3</v>
      </c>
      <c r="R239" s="140">
        <f>Q239*H239</f>
        <v>1.6623414000000001</v>
      </c>
      <c r="S239" s="140">
        <v>0</v>
      </c>
      <c r="T239" s="141">
        <f>S239*H239</f>
        <v>0</v>
      </c>
      <c r="V239" s="215" t="s">
        <v>4035</v>
      </c>
      <c r="AR239" s="142" t="s">
        <v>357</v>
      </c>
      <c r="AT239" s="142" t="s">
        <v>280</v>
      </c>
      <c r="AU239" s="142" t="s">
        <v>85</v>
      </c>
      <c r="AY239" s="16" t="s">
        <v>185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83</v>
      </c>
      <c r="BK239" s="143">
        <f>ROUND(I239*H239,2)</f>
        <v>0</v>
      </c>
      <c r="BL239" s="16" t="s">
        <v>268</v>
      </c>
      <c r="BM239" s="142" t="s">
        <v>3752</v>
      </c>
    </row>
    <row r="240" spans="2:65" s="12" customFormat="1">
      <c r="B240" s="144"/>
      <c r="D240" s="145" t="s">
        <v>193</v>
      </c>
      <c r="F240" s="147" t="s">
        <v>3753</v>
      </c>
      <c r="H240" s="148">
        <v>307.84100000000001</v>
      </c>
      <c r="L240" s="144"/>
      <c r="M240" s="149"/>
      <c r="T240" s="150"/>
      <c r="AT240" s="146" t="s">
        <v>193</v>
      </c>
      <c r="AU240" s="146" t="s">
        <v>85</v>
      </c>
      <c r="AV240" s="12" t="s">
        <v>85</v>
      </c>
      <c r="AW240" s="12" t="s">
        <v>3</v>
      </c>
      <c r="AX240" s="12" t="s">
        <v>83</v>
      </c>
      <c r="AY240" s="146" t="s">
        <v>185</v>
      </c>
    </row>
    <row r="241" spans="2:65" s="1" customFormat="1" ht="24.2" customHeight="1">
      <c r="B241" s="131"/>
      <c r="C241" s="132" t="s">
        <v>474</v>
      </c>
      <c r="D241" s="132" t="s">
        <v>187</v>
      </c>
      <c r="E241" s="133" t="s">
        <v>490</v>
      </c>
      <c r="F241" s="134" t="s">
        <v>491</v>
      </c>
      <c r="G241" s="135" t="s">
        <v>204</v>
      </c>
      <c r="H241" s="136">
        <v>1.855</v>
      </c>
      <c r="I241" s="137"/>
      <c r="J241" s="137">
        <f>ROUND(I241*H241,2)</f>
        <v>0</v>
      </c>
      <c r="K241" s="134" t="s">
        <v>4029</v>
      </c>
      <c r="L241" s="185" t="s">
        <v>4032</v>
      </c>
      <c r="M241" s="138" t="s">
        <v>1</v>
      </c>
      <c r="N241" s="139" t="s">
        <v>40</v>
      </c>
      <c r="O241" s="140">
        <v>1.5669999999999999</v>
      </c>
      <c r="P241" s="140">
        <f>O241*H241</f>
        <v>2.9067849999999997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V241" s="215" t="s">
        <v>4035</v>
      </c>
      <c r="AR241" s="142" t="s">
        <v>268</v>
      </c>
      <c r="AT241" s="142" t="s">
        <v>187</v>
      </c>
      <c r="AU241" s="142" t="s">
        <v>85</v>
      </c>
      <c r="AY241" s="16" t="s">
        <v>185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6" t="s">
        <v>83</v>
      </c>
      <c r="BK241" s="143">
        <f>ROUND(I241*H241,2)</f>
        <v>0</v>
      </c>
      <c r="BL241" s="16" t="s">
        <v>268</v>
      </c>
      <c r="BM241" s="142" t="s">
        <v>3754</v>
      </c>
    </row>
    <row r="242" spans="2:65" s="11" customFormat="1" ht="22.9" customHeight="1">
      <c r="B242" s="120"/>
      <c r="D242" s="121" t="s">
        <v>74</v>
      </c>
      <c r="E242" s="129" t="s">
        <v>3755</v>
      </c>
      <c r="F242" s="129" t="s">
        <v>3756</v>
      </c>
      <c r="J242" s="130">
        <f>BK242</f>
        <v>0</v>
      </c>
      <c r="L242" s="120"/>
      <c r="M242" s="124"/>
      <c r="P242" s="125">
        <f>SUM(P243:P248)</f>
        <v>20.316009999999999</v>
      </c>
      <c r="R242" s="125">
        <f>SUM(R243:R248)</f>
        <v>0</v>
      </c>
      <c r="T242" s="126">
        <f>SUM(T243:T248)</f>
        <v>0.51145199999999991</v>
      </c>
      <c r="AR242" s="121" t="s">
        <v>85</v>
      </c>
      <c r="AT242" s="127" t="s">
        <v>74</v>
      </c>
      <c r="AU242" s="127" t="s">
        <v>83</v>
      </c>
      <c r="AY242" s="121" t="s">
        <v>185</v>
      </c>
      <c r="BK242" s="128">
        <f>SUM(BK243:BK248)</f>
        <v>0</v>
      </c>
    </row>
    <row r="243" spans="2:65" s="1" customFormat="1" ht="16.5" customHeight="1">
      <c r="B243" s="131"/>
      <c r="C243" s="132" t="s">
        <v>479</v>
      </c>
      <c r="D243" s="132" t="s">
        <v>187</v>
      </c>
      <c r="E243" s="133" t="s">
        <v>3757</v>
      </c>
      <c r="F243" s="134" t="s">
        <v>3758</v>
      </c>
      <c r="G243" s="135" t="s">
        <v>259</v>
      </c>
      <c r="H243" s="136">
        <v>142.07</v>
      </c>
      <c r="I243" s="137"/>
      <c r="J243" s="137">
        <f>ROUND(I243*H243,2)</f>
        <v>0</v>
      </c>
      <c r="K243" s="134" t="s">
        <v>4029</v>
      </c>
      <c r="L243" s="185" t="s">
        <v>4032</v>
      </c>
      <c r="M243" s="138" t="s">
        <v>1</v>
      </c>
      <c r="N243" s="139" t="s">
        <v>40</v>
      </c>
      <c r="O243" s="140">
        <v>0.14299999999999999</v>
      </c>
      <c r="P243" s="140">
        <f>O243*H243</f>
        <v>20.316009999999999</v>
      </c>
      <c r="Q243" s="140">
        <v>0</v>
      </c>
      <c r="R243" s="140">
        <f>Q243*H243</f>
        <v>0</v>
      </c>
      <c r="S243" s="140">
        <v>3.5999999999999999E-3</v>
      </c>
      <c r="T243" s="141">
        <f>S243*H243</f>
        <v>0.51145199999999991</v>
      </c>
      <c r="AR243" s="142" t="s">
        <v>268</v>
      </c>
      <c r="AT243" s="142" t="s">
        <v>187</v>
      </c>
      <c r="AU243" s="142" t="s">
        <v>85</v>
      </c>
      <c r="AY243" s="16" t="s">
        <v>185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6" t="s">
        <v>83</v>
      </c>
      <c r="BK243" s="143">
        <f>ROUND(I243*H243,2)</f>
        <v>0</v>
      </c>
      <c r="BL243" s="16" t="s">
        <v>268</v>
      </c>
      <c r="BM243" s="142" t="s">
        <v>3759</v>
      </c>
    </row>
    <row r="244" spans="2:65" s="12" customFormat="1">
      <c r="B244" s="144"/>
      <c r="D244" s="145" t="s">
        <v>193</v>
      </c>
      <c r="E244" s="146" t="s">
        <v>1</v>
      </c>
      <c r="F244" s="147" t="s">
        <v>3760</v>
      </c>
      <c r="H244" s="148">
        <v>93.2</v>
      </c>
      <c r="L244" s="144"/>
      <c r="M244" s="149"/>
      <c r="T244" s="150"/>
      <c r="AT244" s="146" t="s">
        <v>193</v>
      </c>
      <c r="AU244" s="146" t="s">
        <v>85</v>
      </c>
      <c r="AV244" s="12" t="s">
        <v>85</v>
      </c>
      <c r="AW244" s="12" t="s">
        <v>31</v>
      </c>
      <c r="AX244" s="12" t="s">
        <v>75</v>
      </c>
      <c r="AY244" s="146" t="s">
        <v>185</v>
      </c>
    </row>
    <row r="245" spans="2:65" s="12" customFormat="1">
      <c r="B245" s="144"/>
      <c r="D245" s="145" t="s">
        <v>193</v>
      </c>
      <c r="E245" s="146" t="s">
        <v>1</v>
      </c>
      <c r="F245" s="147" t="s">
        <v>3761</v>
      </c>
      <c r="H245" s="148">
        <v>-10.38</v>
      </c>
      <c r="L245" s="144"/>
      <c r="M245" s="149"/>
      <c r="T245" s="150"/>
      <c r="AT245" s="146" t="s">
        <v>193</v>
      </c>
      <c r="AU245" s="146" t="s">
        <v>85</v>
      </c>
      <c r="AV245" s="12" t="s">
        <v>85</v>
      </c>
      <c r="AW245" s="12" t="s">
        <v>31</v>
      </c>
      <c r="AX245" s="12" t="s">
        <v>75</v>
      </c>
      <c r="AY245" s="146" t="s">
        <v>185</v>
      </c>
    </row>
    <row r="246" spans="2:65" s="12" customFormat="1">
      <c r="B246" s="144"/>
      <c r="D246" s="145" t="s">
        <v>193</v>
      </c>
      <c r="E246" s="146" t="s">
        <v>1</v>
      </c>
      <c r="F246" s="147" t="s">
        <v>3762</v>
      </c>
      <c r="H246" s="148">
        <v>69.3</v>
      </c>
      <c r="L246" s="144"/>
      <c r="M246" s="149"/>
      <c r="T246" s="150"/>
      <c r="AT246" s="146" t="s">
        <v>193</v>
      </c>
      <c r="AU246" s="146" t="s">
        <v>85</v>
      </c>
      <c r="AV246" s="12" t="s">
        <v>85</v>
      </c>
      <c r="AW246" s="12" t="s">
        <v>31</v>
      </c>
      <c r="AX246" s="12" t="s">
        <v>75</v>
      </c>
      <c r="AY246" s="146" t="s">
        <v>185</v>
      </c>
    </row>
    <row r="247" spans="2:65" s="12" customFormat="1">
      <c r="B247" s="144"/>
      <c r="D247" s="145" t="s">
        <v>193</v>
      </c>
      <c r="E247" s="146" t="s">
        <v>1</v>
      </c>
      <c r="F247" s="147" t="s">
        <v>3763</v>
      </c>
      <c r="H247" s="148">
        <v>-10.050000000000001</v>
      </c>
      <c r="L247" s="144"/>
      <c r="M247" s="149"/>
      <c r="T247" s="150"/>
      <c r="AT247" s="146" t="s">
        <v>193</v>
      </c>
      <c r="AU247" s="146" t="s">
        <v>85</v>
      </c>
      <c r="AV247" s="12" t="s">
        <v>85</v>
      </c>
      <c r="AW247" s="12" t="s">
        <v>31</v>
      </c>
      <c r="AX247" s="12" t="s">
        <v>75</v>
      </c>
      <c r="AY247" s="146" t="s">
        <v>185</v>
      </c>
    </row>
    <row r="248" spans="2:65" s="13" customFormat="1">
      <c r="B248" s="151"/>
      <c r="D248" s="145" t="s">
        <v>193</v>
      </c>
      <c r="E248" s="152" t="s">
        <v>1</v>
      </c>
      <c r="F248" s="153" t="s">
        <v>217</v>
      </c>
      <c r="H248" s="154">
        <v>142.07</v>
      </c>
      <c r="L248" s="151"/>
      <c r="M248" s="155"/>
      <c r="T248" s="156"/>
      <c r="AT248" s="152" t="s">
        <v>193</v>
      </c>
      <c r="AU248" s="152" t="s">
        <v>85</v>
      </c>
      <c r="AV248" s="13" t="s">
        <v>191</v>
      </c>
      <c r="AW248" s="13" t="s">
        <v>31</v>
      </c>
      <c r="AX248" s="13" t="s">
        <v>83</v>
      </c>
      <c r="AY248" s="152" t="s">
        <v>185</v>
      </c>
    </row>
    <row r="249" spans="2:65" s="11" customFormat="1" ht="22.9" customHeight="1">
      <c r="B249" s="120"/>
      <c r="D249" s="121" t="s">
        <v>74</v>
      </c>
      <c r="E249" s="129" t="s">
        <v>532</v>
      </c>
      <c r="F249" s="129" t="s">
        <v>533</v>
      </c>
      <c r="J249" s="130">
        <f>BK249</f>
        <v>0</v>
      </c>
      <c r="L249" s="120"/>
      <c r="M249" s="124"/>
      <c r="P249" s="125">
        <f>SUM(P250:P255)</f>
        <v>43.868979000000003</v>
      </c>
      <c r="R249" s="125">
        <f>SUM(R250:R255)</f>
        <v>0.16742700000000002</v>
      </c>
      <c r="T249" s="126">
        <f>SUM(T250:T255)</f>
        <v>7.4071999999999999E-2</v>
      </c>
      <c r="AR249" s="121" t="s">
        <v>85</v>
      </c>
      <c r="AT249" s="127" t="s">
        <v>74</v>
      </c>
      <c r="AU249" s="127" t="s">
        <v>83</v>
      </c>
      <c r="AY249" s="121" t="s">
        <v>185</v>
      </c>
      <c r="BK249" s="128">
        <f>SUM(BK250:BK255)</f>
        <v>0</v>
      </c>
    </row>
    <row r="250" spans="2:65" s="1" customFormat="1" ht="16.5" customHeight="1">
      <c r="B250" s="131"/>
      <c r="C250" s="132" t="s">
        <v>484</v>
      </c>
      <c r="D250" s="132" t="s">
        <v>187</v>
      </c>
      <c r="E250" s="133" t="s">
        <v>3764</v>
      </c>
      <c r="F250" s="134" t="s">
        <v>3765</v>
      </c>
      <c r="G250" s="135" t="s">
        <v>276</v>
      </c>
      <c r="H250" s="136">
        <v>18.8</v>
      </c>
      <c r="I250" s="137"/>
      <c r="J250" s="137">
        <f>ROUND(I250*H250,2)</f>
        <v>0</v>
      </c>
      <c r="K250" s="134" t="s">
        <v>4029</v>
      </c>
      <c r="L250" s="185" t="s">
        <v>4032</v>
      </c>
      <c r="M250" s="138" t="s">
        <v>1</v>
      </c>
      <c r="N250" s="139" t="s">
        <v>40</v>
      </c>
      <c r="O250" s="140">
        <v>0.313</v>
      </c>
      <c r="P250" s="140">
        <f>O250*H250</f>
        <v>5.8844000000000003</v>
      </c>
      <c r="Q250" s="140">
        <v>0</v>
      </c>
      <c r="R250" s="140">
        <f>Q250*H250</f>
        <v>0</v>
      </c>
      <c r="S250" s="140">
        <v>3.9399999999999999E-3</v>
      </c>
      <c r="T250" s="141">
        <f>S250*H250</f>
        <v>7.4071999999999999E-2</v>
      </c>
      <c r="AR250" s="142" t="s">
        <v>268</v>
      </c>
      <c r="AT250" s="142" t="s">
        <v>187</v>
      </c>
      <c r="AU250" s="142" t="s">
        <v>85</v>
      </c>
      <c r="AY250" s="16" t="s">
        <v>185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83</v>
      </c>
      <c r="BK250" s="143">
        <f>ROUND(I250*H250,2)</f>
        <v>0</v>
      </c>
      <c r="BL250" s="16" t="s">
        <v>268</v>
      </c>
      <c r="BM250" s="142" t="s">
        <v>3766</v>
      </c>
    </row>
    <row r="251" spans="2:65" s="12" customFormat="1">
      <c r="B251" s="144"/>
      <c r="D251" s="145" t="s">
        <v>193</v>
      </c>
      <c r="E251" s="146" t="s">
        <v>1</v>
      </c>
      <c r="F251" s="147" t="s">
        <v>3767</v>
      </c>
      <c r="H251" s="148">
        <v>18.8</v>
      </c>
      <c r="L251" s="144"/>
      <c r="M251" s="149"/>
      <c r="T251" s="150"/>
      <c r="AT251" s="146" t="s">
        <v>193</v>
      </c>
      <c r="AU251" s="146" t="s">
        <v>85</v>
      </c>
      <c r="AV251" s="12" t="s">
        <v>85</v>
      </c>
      <c r="AW251" s="12" t="s">
        <v>31</v>
      </c>
      <c r="AX251" s="12" t="s">
        <v>83</v>
      </c>
      <c r="AY251" s="146" t="s">
        <v>185</v>
      </c>
    </row>
    <row r="252" spans="2:65" s="1" customFormat="1" ht="24.2" customHeight="1">
      <c r="B252" s="131"/>
      <c r="C252" s="132" t="s">
        <v>489</v>
      </c>
      <c r="D252" s="132" t="s">
        <v>187</v>
      </c>
      <c r="E252" s="133" t="s">
        <v>566</v>
      </c>
      <c r="F252" s="134" t="s">
        <v>3768</v>
      </c>
      <c r="G252" s="135" t="s">
        <v>276</v>
      </c>
      <c r="H252" s="136">
        <v>47.7</v>
      </c>
      <c r="I252" s="137"/>
      <c r="J252" s="137">
        <f>ROUND(I252*H252,2)</f>
        <v>0</v>
      </c>
      <c r="K252" s="134" t="s">
        <v>1</v>
      </c>
      <c r="L252" s="185" t="s">
        <v>4032</v>
      </c>
      <c r="M252" s="138" t="s">
        <v>1</v>
      </c>
      <c r="N252" s="139" t="s">
        <v>40</v>
      </c>
      <c r="O252" s="140">
        <v>0.69499999999999995</v>
      </c>
      <c r="P252" s="140">
        <f>O252*H252</f>
        <v>33.151499999999999</v>
      </c>
      <c r="Q252" s="140">
        <v>3.5100000000000001E-3</v>
      </c>
      <c r="R252" s="140">
        <f>Q252*H252</f>
        <v>0.16742700000000002</v>
      </c>
      <c r="S252" s="140">
        <v>0</v>
      </c>
      <c r="T252" s="141">
        <f>S252*H252</f>
        <v>0</v>
      </c>
      <c r="AR252" s="142" t="s">
        <v>268</v>
      </c>
      <c r="AT252" s="142" t="s">
        <v>187</v>
      </c>
      <c r="AU252" s="142" t="s">
        <v>85</v>
      </c>
      <c r="AY252" s="16" t="s">
        <v>185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83</v>
      </c>
      <c r="BK252" s="143">
        <f>ROUND(I252*H252,2)</f>
        <v>0</v>
      </c>
      <c r="BL252" s="16" t="s">
        <v>268</v>
      </c>
      <c r="BM252" s="142" t="s">
        <v>3769</v>
      </c>
    </row>
    <row r="253" spans="2:65" s="12" customFormat="1">
      <c r="B253" s="144"/>
      <c r="D253" s="145" t="s">
        <v>193</v>
      </c>
      <c r="E253" s="146" t="s">
        <v>1</v>
      </c>
      <c r="F253" s="147" t="s">
        <v>3770</v>
      </c>
      <c r="H253" s="148">
        <v>47.7</v>
      </c>
      <c r="L253" s="144"/>
      <c r="M253" s="149"/>
      <c r="T253" s="150"/>
      <c r="AT253" s="146" t="s">
        <v>193</v>
      </c>
      <c r="AU253" s="146" t="s">
        <v>85</v>
      </c>
      <c r="AV253" s="12" t="s">
        <v>85</v>
      </c>
      <c r="AW253" s="12" t="s">
        <v>31</v>
      </c>
      <c r="AX253" s="12" t="s">
        <v>83</v>
      </c>
      <c r="AY253" s="146" t="s">
        <v>185</v>
      </c>
    </row>
    <row r="254" spans="2:65" s="1" customFormat="1" ht="16.5" customHeight="1">
      <c r="B254" s="131"/>
      <c r="C254" s="132" t="s">
        <v>495</v>
      </c>
      <c r="D254" s="132" t="s">
        <v>187</v>
      </c>
      <c r="E254" s="133" t="s">
        <v>3771</v>
      </c>
      <c r="F254" s="134" t="s">
        <v>3772</v>
      </c>
      <c r="G254" s="135" t="s">
        <v>276</v>
      </c>
      <c r="H254" s="136">
        <v>18.8</v>
      </c>
      <c r="I254" s="137"/>
      <c r="J254" s="137">
        <f>ROUND(I254*H254,2)</f>
        <v>0</v>
      </c>
      <c r="K254" s="134" t="s">
        <v>4029</v>
      </c>
      <c r="L254" s="185" t="s">
        <v>4032</v>
      </c>
      <c r="M254" s="138" t="s">
        <v>1</v>
      </c>
      <c r="N254" s="139" t="s">
        <v>40</v>
      </c>
      <c r="O254" s="140">
        <v>0.215</v>
      </c>
      <c r="P254" s="140">
        <f>O254*H254</f>
        <v>4.0419999999999998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268</v>
      </c>
      <c r="AT254" s="142" t="s">
        <v>187</v>
      </c>
      <c r="AU254" s="142" t="s">
        <v>85</v>
      </c>
      <c r="AY254" s="16" t="s">
        <v>185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83</v>
      </c>
      <c r="BK254" s="143">
        <f>ROUND(I254*H254,2)</f>
        <v>0</v>
      </c>
      <c r="BL254" s="16" t="s">
        <v>268</v>
      </c>
      <c r="BM254" s="142" t="s">
        <v>3773</v>
      </c>
    </row>
    <row r="255" spans="2:65" s="1" customFormat="1" ht="24.2" customHeight="1">
      <c r="B255" s="131"/>
      <c r="C255" s="132" t="s">
        <v>500</v>
      </c>
      <c r="D255" s="132" t="s">
        <v>187</v>
      </c>
      <c r="E255" s="133" t="s">
        <v>611</v>
      </c>
      <c r="F255" s="134" t="s">
        <v>612</v>
      </c>
      <c r="G255" s="135" t="s">
        <v>204</v>
      </c>
      <c r="H255" s="136">
        <v>0.16700000000000001</v>
      </c>
      <c r="I255" s="137"/>
      <c r="J255" s="137">
        <f>ROUND(I255*H255,2)</f>
        <v>0</v>
      </c>
      <c r="K255" s="134" t="s">
        <v>4029</v>
      </c>
      <c r="L255" s="185" t="s">
        <v>4032</v>
      </c>
      <c r="M255" s="138" t="s">
        <v>1</v>
      </c>
      <c r="N255" s="139" t="s">
        <v>40</v>
      </c>
      <c r="O255" s="140">
        <v>4.7370000000000001</v>
      </c>
      <c r="P255" s="140">
        <f>O255*H255</f>
        <v>0.79107900000000009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268</v>
      </c>
      <c r="AT255" s="142" t="s">
        <v>187</v>
      </c>
      <c r="AU255" s="142" t="s">
        <v>85</v>
      </c>
      <c r="AY255" s="16" t="s">
        <v>185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6" t="s">
        <v>83</v>
      </c>
      <c r="BK255" s="143">
        <f>ROUND(I255*H255,2)</f>
        <v>0</v>
      </c>
      <c r="BL255" s="16" t="s">
        <v>268</v>
      </c>
      <c r="BM255" s="142" t="s">
        <v>3774</v>
      </c>
    </row>
    <row r="256" spans="2:65" s="11" customFormat="1" ht="22.9" customHeight="1">
      <c r="B256" s="120"/>
      <c r="D256" s="121" t="s">
        <v>74</v>
      </c>
      <c r="E256" s="129" t="s">
        <v>767</v>
      </c>
      <c r="F256" s="129" t="s">
        <v>768</v>
      </c>
      <c r="J256" s="130">
        <f>BK256</f>
        <v>0</v>
      </c>
      <c r="L256" s="120"/>
      <c r="M256" s="124"/>
      <c r="P256" s="125">
        <f>SUM(P257:P260)</f>
        <v>76.571429999999992</v>
      </c>
      <c r="R256" s="125">
        <f>SUM(R257:R260)</f>
        <v>16.090050000000002</v>
      </c>
      <c r="T256" s="126">
        <f>SUM(T257:T260)</f>
        <v>0</v>
      </c>
      <c r="AR256" s="121" t="s">
        <v>85</v>
      </c>
      <c r="AT256" s="127" t="s">
        <v>74</v>
      </c>
      <c r="AU256" s="127" t="s">
        <v>83</v>
      </c>
      <c r="AY256" s="121" t="s">
        <v>185</v>
      </c>
      <c r="BK256" s="128">
        <f>SUM(BK257:BK260)</f>
        <v>0</v>
      </c>
    </row>
    <row r="257" spans="2:65" s="1" customFormat="1" ht="24.2" customHeight="1">
      <c r="B257" s="131"/>
      <c r="C257" s="132" t="s">
        <v>507</v>
      </c>
      <c r="D257" s="132" t="s">
        <v>187</v>
      </c>
      <c r="E257" s="133" t="s">
        <v>3775</v>
      </c>
      <c r="F257" s="134" t="s">
        <v>3776</v>
      </c>
      <c r="G257" s="135" t="s">
        <v>245</v>
      </c>
      <c r="H257" s="136">
        <v>3</v>
      </c>
      <c r="I257" s="137"/>
      <c r="J257" s="137">
        <f>ROUND(I257*H257,2)</f>
        <v>0</v>
      </c>
      <c r="K257" s="134" t="s">
        <v>4029</v>
      </c>
      <c r="L257" s="185" t="s">
        <v>4032</v>
      </c>
      <c r="M257" s="138" t="s">
        <v>1</v>
      </c>
      <c r="N257" s="139" t="s">
        <v>40</v>
      </c>
      <c r="O257" s="140">
        <v>7.68</v>
      </c>
      <c r="P257" s="140">
        <f>O257*H257</f>
        <v>23.04</v>
      </c>
      <c r="Q257" s="140">
        <v>8.4999999999999995E-4</v>
      </c>
      <c r="R257" s="140">
        <f>Q257*H257</f>
        <v>2.5499999999999997E-3</v>
      </c>
      <c r="S257" s="140">
        <v>0</v>
      </c>
      <c r="T257" s="141">
        <f>S257*H257</f>
        <v>0</v>
      </c>
      <c r="AR257" s="142" t="s">
        <v>268</v>
      </c>
      <c r="AT257" s="142" t="s">
        <v>187</v>
      </c>
      <c r="AU257" s="142" t="s">
        <v>85</v>
      </c>
      <c r="AY257" s="16" t="s">
        <v>185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83</v>
      </c>
      <c r="BK257" s="143">
        <f>ROUND(I257*H257,2)</f>
        <v>0</v>
      </c>
      <c r="BL257" s="16" t="s">
        <v>268</v>
      </c>
      <c r="BM257" s="142" t="s">
        <v>3777</v>
      </c>
    </row>
    <row r="258" spans="2:65" s="1" customFormat="1" ht="21.75" customHeight="1">
      <c r="B258" s="131"/>
      <c r="C258" s="157" t="s">
        <v>511</v>
      </c>
      <c r="D258" s="157" t="s">
        <v>280</v>
      </c>
      <c r="E258" s="158" t="s">
        <v>3778</v>
      </c>
      <c r="F258" s="159" t="s">
        <v>3779</v>
      </c>
      <c r="G258" s="160" t="s">
        <v>259</v>
      </c>
      <c r="H258" s="161">
        <v>20.625</v>
      </c>
      <c r="I258" s="162"/>
      <c r="J258" s="162">
        <f>ROUND(I258*H258,2)</f>
        <v>0</v>
      </c>
      <c r="K258" s="159" t="s">
        <v>1</v>
      </c>
      <c r="L258" s="185" t="s">
        <v>4032</v>
      </c>
      <c r="M258" s="163" t="s">
        <v>1</v>
      </c>
      <c r="N258" s="164" t="s">
        <v>40</v>
      </c>
      <c r="O258" s="140">
        <v>0</v>
      </c>
      <c r="P258" s="140">
        <f>O258*H258</f>
        <v>0</v>
      </c>
      <c r="Q258" s="140">
        <v>0.78</v>
      </c>
      <c r="R258" s="140">
        <f>Q258*H258</f>
        <v>16.087500000000002</v>
      </c>
      <c r="S258" s="140">
        <v>0</v>
      </c>
      <c r="T258" s="141">
        <f>S258*H258</f>
        <v>0</v>
      </c>
      <c r="AR258" s="142" t="s">
        <v>357</v>
      </c>
      <c r="AT258" s="142" t="s">
        <v>280</v>
      </c>
      <c r="AU258" s="142" t="s">
        <v>85</v>
      </c>
      <c r="AY258" s="16" t="s">
        <v>185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6" t="s">
        <v>83</v>
      </c>
      <c r="BK258" s="143">
        <f>ROUND(I258*H258,2)</f>
        <v>0</v>
      </c>
      <c r="BL258" s="16" t="s">
        <v>268</v>
      </c>
      <c r="BM258" s="142" t="s">
        <v>3780</v>
      </c>
    </row>
    <row r="259" spans="2:65" s="12" customFormat="1">
      <c r="B259" s="144"/>
      <c r="D259" s="145" t="s">
        <v>193</v>
      </c>
      <c r="E259" s="146" t="s">
        <v>1</v>
      </c>
      <c r="F259" s="147" t="s">
        <v>3781</v>
      </c>
      <c r="H259" s="148">
        <v>20.625</v>
      </c>
      <c r="L259" s="144"/>
      <c r="M259" s="149"/>
      <c r="T259" s="150"/>
      <c r="AT259" s="146" t="s">
        <v>193</v>
      </c>
      <c r="AU259" s="146" t="s">
        <v>85</v>
      </c>
      <c r="AV259" s="12" t="s">
        <v>85</v>
      </c>
      <c r="AW259" s="12" t="s">
        <v>31</v>
      </c>
      <c r="AX259" s="12" t="s">
        <v>83</v>
      </c>
      <c r="AY259" s="146" t="s">
        <v>185</v>
      </c>
    </row>
    <row r="260" spans="2:65" s="1" customFormat="1" ht="24.2" customHeight="1">
      <c r="B260" s="131"/>
      <c r="C260" s="132" t="s">
        <v>515</v>
      </c>
      <c r="D260" s="132" t="s">
        <v>187</v>
      </c>
      <c r="E260" s="133" t="s">
        <v>783</v>
      </c>
      <c r="F260" s="134" t="s">
        <v>784</v>
      </c>
      <c r="G260" s="135" t="s">
        <v>204</v>
      </c>
      <c r="H260" s="136">
        <v>16.09</v>
      </c>
      <c r="I260" s="137"/>
      <c r="J260" s="137">
        <f>ROUND(I260*H260,2)</f>
        <v>0</v>
      </c>
      <c r="K260" s="134" t="s">
        <v>4029</v>
      </c>
      <c r="L260" s="185" t="s">
        <v>4032</v>
      </c>
      <c r="M260" s="138" t="s">
        <v>1</v>
      </c>
      <c r="N260" s="139" t="s">
        <v>40</v>
      </c>
      <c r="O260" s="140">
        <v>3.327</v>
      </c>
      <c r="P260" s="140">
        <f>O260*H260</f>
        <v>53.53143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268</v>
      </c>
      <c r="AT260" s="142" t="s">
        <v>187</v>
      </c>
      <c r="AU260" s="142" t="s">
        <v>85</v>
      </c>
      <c r="AY260" s="16" t="s">
        <v>185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6" t="s">
        <v>83</v>
      </c>
      <c r="BK260" s="143">
        <f>ROUND(I260*H260,2)</f>
        <v>0</v>
      </c>
      <c r="BL260" s="16" t="s">
        <v>268</v>
      </c>
      <c r="BM260" s="142" t="s">
        <v>3782</v>
      </c>
    </row>
    <row r="261" spans="2:65" s="11" customFormat="1" ht="22.9" customHeight="1">
      <c r="B261" s="120"/>
      <c r="D261" s="121" t="s">
        <v>74</v>
      </c>
      <c r="E261" s="129" t="s">
        <v>3520</v>
      </c>
      <c r="F261" s="129" t="s">
        <v>3521</v>
      </c>
      <c r="J261" s="130">
        <f>BK261</f>
        <v>0</v>
      </c>
      <c r="L261" s="120"/>
      <c r="M261" s="124"/>
      <c r="P261" s="125">
        <f>SUM(P262:P266)</f>
        <v>3.5720000000000001</v>
      </c>
      <c r="R261" s="125">
        <f>SUM(R262:R266)</f>
        <v>4.749999999999999E-3</v>
      </c>
      <c r="T261" s="126">
        <f>SUM(T262:T266)</f>
        <v>0</v>
      </c>
      <c r="AR261" s="121" t="s">
        <v>85</v>
      </c>
      <c r="AT261" s="127" t="s">
        <v>74</v>
      </c>
      <c r="AU261" s="127" t="s">
        <v>83</v>
      </c>
      <c r="AY261" s="121" t="s">
        <v>185</v>
      </c>
      <c r="BK261" s="128">
        <f>SUM(BK262:BK266)</f>
        <v>0</v>
      </c>
    </row>
    <row r="262" spans="2:65" s="1" customFormat="1" ht="24.2" customHeight="1">
      <c r="B262" s="131"/>
      <c r="C262" s="132" t="s">
        <v>519</v>
      </c>
      <c r="D262" s="132" t="s">
        <v>187</v>
      </c>
      <c r="E262" s="133" t="s">
        <v>3783</v>
      </c>
      <c r="F262" s="134" t="s">
        <v>3784</v>
      </c>
      <c r="G262" s="135" t="s">
        <v>259</v>
      </c>
      <c r="H262" s="136">
        <v>9.5</v>
      </c>
      <c r="I262" s="137"/>
      <c r="J262" s="137">
        <f>ROUND(I262*H262,2)</f>
        <v>0</v>
      </c>
      <c r="K262" s="134" t="s">
        <v>4029</v>
      </c>
      <c r="L262" s="185" t="s">
        <v>4032</v>
      </c>
      <c r="M262" s="138" t="s">
        <v>1</v>
      </c>
      <c r="N262" s="139" t="s">
        <v>40</v>
      </c>
      <c r="O262" s="140">
        <v>2.1000000000000001E-2</v>
      </c>
      <c r="P262" s="140">
        <f>O262*H262</f>
        <v>0.19950000000000001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268</v>
      </c>
      <c r="AT262" s="142" t="s">
        <v>187</v>
      </c>
      <c r="AU262" s="142" t="s">
        <v>85</v>
      </c>
      <c r="AY262" s="16" t="s">
        <v>185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6" t="s">
        <v>83</v>
      </c>
      <c r="BK262" s="143">
        <f>ROUND(I262*H262,2)</f>
        <v>0</v>
      </c>
      <c r="BL262" s="16" t="s">
        <v>268</v>
      </c>
      <c r="BM262" s="142" t="s">
        <v>3785</v>
      </c>
    </row>
    <row r="263" spans="2:65" s="1" customFormat="1" ht="24.2" customHeight="1">
      <c r="B263" s="131"/>
      <c r="C263" s="132" t="s">
        <v>524</v>
      </c>
      <c r="D263" s="132" t="s">
        <v>187</v>
      </c>
      <c r="E263" s="133" t="s">
        <v>3786</v>
      </c>
      <c r="F263" s="134" t="s">
        <v>3787</v>
      </c>
      <c r="G263" s="135" t="s">
        <v>259</v>
      </c>
      <c r="H263" s="136">
        <v>9.5</v>
      </c>
      <c r="I263" s="137"/>
      <c r="J263" s="137">
        <f>ROUND(I263*H263,2)</f>
        <v>0</v>
      </c>
      <c r="K263" s="134" t="s">
        <v>4029</v>
      </c>
      <c r="L263" s="185" t="s">
        <v>4032</v>
      </c>
      <c r="M263" s="138" t="s">
        <v>1</v>
      </c>
      <c r="N263" s="139" t="s">
        <v>40</v>
      </c>
      <c r="O263" s="140">
        <v>0.11600000000000001</v>
      </c>
      <c r="P263" s="140">
        <f>O263*H263</f>
        <v>1.1020000000000001</v>
      </c>
      <c r="Q263" s="140">
        <v>1.3999999999999999E-4</v>
      </c>
      <c r="R263" s="140">
        <f>Q263*H263</f>
        <v>1.3299999999999998E-3</v>
      </c>
      <c r="S263" s="140">
        <v>0</v>
      </c>
      <c r="T263" s="141">
        <f>S263*H263</f>
        <v>0</v>
      </c>
      <c r="AR263" s="142" t="s">
        <v>268</v>
      </c>
      <c r="AT263" s="142" t="s">
        <v>187</v>
      </c>
      <c r="AU263" s="142" t="s">
        <v>85</v>
      </c>
      <c r="AY263" s="16" t="s">
        <v>185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6" t="s">
        <v>83</v>
      </c>
      <c r="BK263" s="143">
        <f>ROUND(I263*H263,2)</f>
        <v>0</v>
      </c>
      <c r="BL263" s="16" t="s">
        <v>268</v>
      </c>
      <c r="BM263" s="142" t="s">
        <v>3788</v>
      </c>
    </row>
    <row r="264" spans="2:65" s="12" customFormat="1">
      <c r="B264" s="144"/>
      <c r="D264" s="145" t="s">
        <v>193</v>
      </c>
      <c r="E264" s="146" t="s">
        <v>1</v>
      </c>
      <c r="F264" s="147" t="s">
        <v>3789</v>
      </c>
      <c r="H264" s="148">
        <v>9.5</v>
      </c>
      <c r="L264" s="144"/>
      <c r="M264" s="149"/>
      <c r="T264" s="150"/>
      <c r="AT264" s="146" t="s">
        <v>193</v>
      </c>
      <c r="AU264" s="146" t="s">
        <v>85</v>
      </c>
      <c r="AV264" s="12" t="s">
        <v>85</v>
      </c>
      <c r="AW264" s="12" t="s">
        <v>31</v>
      </c>
      <c r="AX264" s="12" t="s">
        <v>83</v>
      </c>
      <c r="AY264" s="146" t="s">
        <v>185</v>
      </c>
    </row>
    <row r="265" spans="2:65" s="1" customFormat="1" ht="24.2" customHeight="1">
      <c r="B265" s="131"/>
      <c r="C265" s="132" t="s">
        <v>528</v>
      </c>
      <c r="D265" s="132" t="s">
        <v>187</v>
      </c>
      <c r="E265" s="133" t="s">
        <v>3790</v>
      </c>
      <c r="F265" s="134" t="s">
        <v>3791</v>
      </c>
      <c r="G265" s="135" t="s">
        <v>259</v>
      </c>
      <c r="H265" s="136">
        <v>9.5</v>
      </c>
      <c r="I265" s="137"/>
      <c r="J265" s="137">
        <f>ROUND(I265*H265,2)</f>
        <v>0</v>
      </c>
      <c r="K265" s="134" t="s">
        <v>4029</v>
      </c>
      <c r="L265" s="185" t="s">
        <v>4032</v>
      </c>
      <c r="M265" s="138" t="s">
        <v>1</v>
      </c>
      <c r="N265" s="139" t="s">
        <v>40</v>
      </c>
      <c r="O265" s="140">
        <v>0.11700000000000001</v>
      </c>
      <c r="P265" s="140">
        <f>O265*H265</f>
        <v>1.1115000000000002</v>
      </c>
      <c r="Q265" s="140">
        <v>1.2999999999999999E-4</v>
      </c>
      <c r="R265" s="140">
        <f>Q265*H265</f>
        <v>1.235E-3</v>
      </c>
      <c r="S265" s="140">
        <v>0</v>
      </c>
      <c r="T265" s="141">
        <f>S265*H265</f>
        <v>0</v>
      </c>
      <c r="AR265" s="142" t="s">
        <v>268</v>
      </c>
      <c r="AT265" s="142" t="s">
        <v>187</v>
      </c>
      <c r="AU265" s="142" t="s">
        <v>85</v>
      </c>
      <c r="AY265" s="16" t="s">
        <v>185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6" t="s">
        <v>83</v>
      </c>
      <c r="BK265" s="143">
        <f>ROUND(I265*H265,2)</f>
        <v>0</v>
      </c>
      <c r="BL265" s="16" t="s">
        <v>268</v>
      </c>
      <c r="BM265" s="142" t="s">
        <v>3792</v>
      </c>
    </row>
    <row r="266" spans="2:65" s="1" customFormat="1" ht="24.2" customHeight="1">
      <c r="B266" s="131"/>
      <c r="C266" s="132" t="s">
        <v>534</v>
      </c>
      <c r="D266" s="132" t="s">
        <v>187</v>
      </c>
      <c r="E266" s="133" t="s">
        <v>3793</v>
      </c>
      <c r="F266" s="134" t="s">
        <v>3794</v>
      </c>
      <c r="G266" s="135" t="s">
        <v>259</v>
      </c>
      <c r="H266" s="136">
        <v>9.5</v>
      </c>
      <c r="I266" s="137"/>
      <c r="J266" s="137">
        <f>ROUND(I266*H266,2)</f>
        <v>0</v>
      </c>
      <c r="K266" s="134" t="s">
        <v>4029</v>
      </c>
      <c r="L266" s="185" t="s">
        <v>4032</v>
      </c>
      <c r="M266" s="138" t="s">
        <v>1</v>
      </c>
      <c r="N266" s="139" t="s">
        <v>40</v>
      </c>
      <c r="O266" s="140">
        <v>0.122</v>
      </c>
      <c r="P266" s="140">
        <f>O266*H266</f>
        <v>1.159</v>
      </c>
      <c r="Q266" s="140">
        <v>2.3000000000000001E-4</v>
      </c>
      <c r="R266" s="140">
        <f>Q266*H266</f>
        <v>2.1849999999999999E-3</v>
      </c>
      <c r="S266" s="140">
        <v>0</v>
      </c>
      <c r="T266" s="141">
        <f>S266*H266</f>
        <v>0</v>
      </c>
      <c r="AR266" s="142" t="s">
        <v>268</v>
      </c>
      <c r="AT266" s="142" t="s">
        <v>187</v>
      </c>
      <c r="AU266" s="142" t="s">
        <v>85</v>
      </c>
      <c r="AY266" s="16" t="s">
        <v>185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83</v>
      </c>
      <c r="BK266" s="143">
        <f>ROUND(I266*H266,2)</f>
        <v>0</v>
      </c>
      <c r="BL266" s="16" t="s">
        <v>268</v>
      </c>
      <c r="BM266" s="142" t="s">
        <v>3795</v>
      </c>
    </row>
    <row r="267" spans="2:65" s="11" customFormat="1" ht="25.9" customHeight="1">
      <c r="B267" s="120"/>
      <c r="D267" s="121" t="s">
        <v>74</v>
      </c>
      <c r="E267" s="122" t="s">
        <v>905</v>
      </c>
      <c r="F267" s="122" t="s">
        <v>906</v>
      </c>
      <c r="J267" s="123">
        <f>BK267</f>
        <v>0</v>
      </c>
      <c r="L267" s="120"/>
      <c r="M267" s="124"/>
      <c r="P267" s="125">
        <f>SUM(P268:P269)</f>
        <v>20</v>
      </c>
      <c r="R267" s="125">
        <f>SUM(R268:R269)</f>
        <v>0</v>
      </c>
      <c r="T267" s="126">
        <f>SUM(T268:T269)</f>
        <v>0</v>
      </c>
      <c r="AR267" s="121" t="s">
        <v>191</v>
      </c>
      <c r="AT267" s="127" t="s">
        <v>74</v>
      </c>
      <c r="AU267" s="127" t="s">
        <v>75</v>
      </c>
      <c r="AY267" s="121" t="s">
        <v>185</v>
      </c>
      <c r="BK267" s="128">
        <f>SUM(BK268:BK269)</f>
        <v>0</v>
      </c>
    </row>
    <row r="268" spans="2:65" s="1" customFormat="1" ht="16.5" customHeight="1">
      <c r="B268" s="131"/>
      <c r="C268" s="132" t="s">
        <v>538</v>
      </c>
      <c r="D268" s="132" t="s">
        <v>187</v>
      </c>
      <c r="E268" s="133" t="s">
        <v>908</v>
      </c>
      <c r="F268" s="134" t="s">
        <v>909</v>
      </c>
      <c r="G268" s="135" t="s">
        <v>910</v>
      </c>
      <c r="H268" s="136">
        <v>20</v>
      </c>
      <c r="I268" s="137"/>
      <c r="J268" s="137">
        <f>ROUND(I268*H268,2)</f>
        <v>0</v>
      </c>
      <c r="K268" s="134" t="s">
        <v>4029</v>
      </c>
      <c r="L268" s="185" t="s">
        <v>4032</v>
      </c>
      <c r="M268" s="138" t="s">
        <v>1</v>
      </c>
      <c r="N268" s="139" t="s">
        <v>40</v>
      </c>
      <c r="O268" s="140">
        <v>1</v>
      </c>
      <c r="P268" s="140">
        <f>O268*H268</f>
        <v>20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911</v>
      </c>
      <c r="AT268" s="142" t="s">
        <v>187</v>
      </c>
      <c r="AU268" s="142" t="s">
        <v>83</v>
      </c>
      <c r="AY268" s="16" t="s">
        <v>185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83</v>
      </c>
      <c r="BK268" s="143">
        <f>ROUND(I268*H268,2)</f>
        <v>0</v>
      </c>
      <c r="BL268" s="16" t="s">
        <v>911</v>
      </c>
      <c r="BM268" s="142" t="s">
        <v>3796</v>
      </c>
    </row>
    <row r="269" spans="2:65" s="12" customFormat="1">
      <c r="B269" s="144"/>
      <c r="D269" s="145" t="s">
        <v>193</v>
      </c>
      <c r="E269" s="146" t="s">
        <v>1</v>
      </c>
      <c r="F269" s="147" t="s">
        <v>3797</v>
      </c>
      <c r="H269" s="148">
        <v>20</v>
      </c>
      <c r="L269" s="144"/>
      <c r="M269" s="171"/>
      <c r="N269" s="172"/>
      <c r="O269" s="172"/>
      <c r="P269" s="172"/>
      <c r="Q269" s="172"/>
      <c r="R269" s="172"/>
      <c r="S269" s="172"/>
      <c r="T269" s="173"/>
      <c r="AT269" s="146" t="s">
        <v>193</v>
      </c>
      <c r="AU269" s="146" t="s">
        <v>83</v>
      </c>
      <c r="AV269" s="12" t="s">
        <v>85</v>
      </c>
      <c r="AW269" s="12" t="s">
        <v>31</v>
      </c>
      <c r="AX269" s="12" t="s">
        <v>83</v>
      </c>
      <c r="AY269" s="146" t="s">
        <v>185</v>
      </c>
    </row>
    <row r="270" spans="2:65" s="1" customFormat="1" ht="6.95" customHeight="1">
      <c r="B270" s="40"/>
      <c r="C270" s="41"/>
      <c r="D270" s="41"/>
      <c r="E270" s="41"/>
      <c r="F270" s="41"/>
      <c r="G270" s="41"/>
      <c r="H270" s="41"/>
      <c r="I270" s="41"/>
      <c r="J270" s="41"/>
      <c r="K270" s="41"/>
      <c r="L270" s="28"/>
    </row>
  </sheetData>
  <autoFilter ref="C130:V269" xr:uid="{00000000-0001-0000-0E00-000000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79998168889431442"/>
    <pageSetUpPr fitToPage="1"/>
  </sheetPr>
  <dimension ref="B2:BM188"/>
  <sheetViews>
    <sheetView showGridLines="0" topLeftCell="A117" workbookViewId="0">
      <selection activeCell="I132" sqref="I132:I18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24.1640625" bestFit="1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6.16406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132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" hidden="1" customHeight="1">
      <c r="B8" s="19"/>
      <c r="D8" s="25" t="s">
        <v>143</v>
      </c>
      <c r="L8" s="19"/>
    </row>
    <row r="9" spans="2:46" s="1" customFormat="1" ht="16.5" hidden="1" customHeight="1">
      <c r="B9" s="28"/>
      <c r="E9" s="289" t="s">
        <v>3626</v>
      </c>
      <c r="F9" s="288"/>
      <c r="G9" s="288"/>
      <c r="H9" s="288"/>
      <c r="L9" s="28"/>
    </row>
    <row r="10" spans="2:46" s="1" customFormat="1" ht="12" hidden="1" customHeight="1">
      <c r="B10" s="28"/>
      <c r="D10" s="25" t="s">
        <v>1598</v>
      </c>
      <c r="L10" s="28"/>
    </row>
    <row r="11" spans="2:46" s="1" customFormat="1" ht="16.5" hidden="1" customHeight="1">
      <c r="B11" s="28"/>
      <c r="E11" s="269" t="s">
        <v>3798</v>
      </c>
      <c r="F11" s="288"/>
      <c r="G11" s="288"/>
      <c r="H11" s="288"/>
      <c r="L11" s="28"/>
    </row>
    <row r="12" spans="2:46" s="1" customFormat="1" hidden="1">
      <c r="B12" s="28"/>
      <c r="L12" s="28"/>
    </row>
    <row r="13" spans="2:46" s="1" customFormat="1" ht="12" hidden="1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hidden="1" customHeight="1">
      <c r="B14" s="28"/>
      <c r="D14" s="25" t="s">
        <v>18</v>
      </c>
      <c r="F14" s="23" t="s">
        <v>1757</v>
      </c>
      <c r="I14" s="25" t="s">
        <v>20</v>
      </c>
      <c r="J14" s="48" t="str">
        <f>'Rekapitulace stavby'!AN8</f>
        <v>10. 11. 2021</v>
      </c>
      <c r="L14" s="28"/>
    </row>
    <row r="15" spans="2:46" s="1" customFormat="1" ht="10.9" hidden="1" customHeight="1">
      <c r="B15" s="28"/>
      <c r="L15" s="28"/>
    </row>
    <row r="16" spans="2:46" s="1" customFormat="1" ht="12" hidden="1" customHeight="1">
      <c r="B16" s="28"/>
      <c r="D16" s="25" t="s">
        <v>22</v>
      </c>
      <c r="I16" s="25" t="s">
        <v>23</v>
      </c>
      <c r="J16" s="23" t="s">
        <v>1</v>
      </c>
      <c r="L16" s="28"/>
    </row>
    <row r="17" spans="2:12" s="1" customFormat="1" ht="18" hidden="1" customHeight="1">
      <c r="B17" s="28"/>
      <c r="E17" s="23" t="s">
        <v>1758</v>
      </c>
      <c r="I17" s="25" t="s">
        <v>25</v>
      </c>
      <c r="J17" s="23" t="s">
        <v>1</v>
      </c>
      <c r="L17" s="28"/>
    </row>
    <row r="18" spans="2:12" s="1" customFormat="1" ht="6.95" hidden="1" customHeight="1">
      <c r="B18" s="28"/>
      <c r="L18" s="28"/>
    </row>
    <row r="19" spans="2:12" s="1" customFormat="1" ht="12" hidden="1" customHeight="1">
      <c r="B19" s="28"/>
      <c r="D19" s="25" t="s">
        <v>26</v>
      </c>
      <c r="I19" s="25" t="s">
        <v>23</v>
      </c>
      <c r="J19" s="23" t="s">
        <v>1</v>
      </c>
      <c r="L19" s="28"/>
    </row>
    <row r="20" spans="2:12" s="1" customFormat="1" ht="18" hidden="1" customHeight="1">
      <c r="B20" s="28"/>
      <c r="E20" s="23" t="s">
        <v>27</v>
      </c>
      <c r="I20" s="25" t="s">
        <v>25</v>
      </c>
      <c r="J20" s="23" t="s">
        <v>1</v>
      </c>
      <c r="L20" s="28"/>
    </row>
    <row r="21" spans="2:12" s="1" customFormat="1" ht="6.95" hidden="1" customHeight="1">
      <c r="B21" s="28"/>
      <c r="L21" s="28"/>
    </row>
    <row r="22" spans="2:12" s="1" customFormat="1" ht="12" hidden="1" customHeight="1">
      <c r="B22" s="28"/>
      <c r="D22" s="25" t="s">
        <v>28</v>
      </c>
      <c r="I22" s="25" t="s">
        <v>23</v>
      </c>
      <c r="J22" s="23" t="s">
        <v>1</v>
      </c>
      <c r="L22" s="28"/>
    </row>
    <row r="23" spans="2:12" s="1" customFormat="1" ht="18" hidden="1" customHeight="1">
      <c r="B23" s="28"/>
      <c r="E23" s="23" t="s">
        <v>27</v>
      </c>
      <c r="I23" s="25" t="s">
        <v>25</v>
      </c>
      <c r="J23" s="23" t="s">
        <v>1</v>
      </c>
      <c r="L23" s="28"/>
    </row>
    <row r="24" spans="2:12" s="1" customFormat="1" ht="6.95" hidden="1" customHeight="1">
      <c r="B24" s="28"/>
      <c r="L24" s="28"/>
    </row>
    <row r="25" spans="2:12" s="1" customFormat="1" ht="12" hidden="1" customHeight="1">
      <c r="B25" s="28"/>
      <c r="D25" s="25" t="s">
        <v>32</v>
      </c>
      <c r="I25" s="25" t="s">
        <v>23</v>
      </c>
      <c r="J25" s="23" t="s">
        <v>1640</v>
      </c>
      <c r="L25" s="28"/>
    </row>
    <row r="26" spans="2:12" s="1" customFormat="1" ht="18" hidden="1" customHeight="1">
      <c r="B26" s="28"/>
      <c r="E26" s="23" t="s">
        <v>1641</v>
      </c>
      <c r="I26" s="25" t="s">
        <v>25</v>
      </c>
      <c r="J26" s="23" t="s">
        <v>1759</v>
      </c>
      <c r="L26" s="28"/>
    </row>
    <row r="27" spans="2:12" s="1" customFormat="1" ht="6.95" hidden="1" customHeight="1">
      <c r="B27" s="28"/>
      <c r="L27" s="28"/>
    </row>
    <row r="28" spans="2:12" s="1" customFormat="1" ht="12" hidden="1" customHeight="1">
      <c r="B28" s="28"/>
      <c r="D28" s="25" t="s">
        <v>33</v>
      </c>
      <c r="L28" s="28"/>
    </row>
    <row r="29" spans="2:12" s="7" customFormat="1" ht="16.5" hidden="1" customHeight="1">
      <c r="B29" s="90"/>
      <c r="E29" s="246" t="s">
        <v>1</v>
      </c>
      <c r="F29" s="246"/>
      <c r="G29" s="246"/>
      <c r="H29" s="246"/>
      <c r="L29" s="90"/>
    </row>
    <row r="30" spans="2:12" s="1" customFormat="1" ht="6.95" hidden="1" customHeight="1">
      <c r="B30" s="28"/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hidden="1" customHeight="1">
      <c r="B32" s="28"/>
      <c r="D32" s="91" t="s">
        <v>35</v>
      </c>
      <c r="J32" s="62">
        <f>ROUND(J129, 2)</f>
        <v>0</v>
      </c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hidden="1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5" hidden="1" customHeight="1">
      <c r="B35" s="28"/>
      <c r="D35" s="51" t="s">
        <v>39</v>
      </c>
      <c r="E35" s="25" t="s">
        <v>40</v>
      </c>
      <c r="F35" s="82">
        <f>ROUND((SUM(BE129:BE187)),  2)</f>
        <v>0</v>
      </c>
      <c r="I35" s="92">
        <v>0.21</v>
      </c>
      <c r="J35" s="82">
        <f>ROUND(((SUM(BE129:BE187))*I35),  2)</f>
        <v>0</v>
      </c>
      <c r="L35" s="28"/>
    </row>
    <row r="36" spans="2:12" s="1" customFormat="1" ht="14.45" hidden="1" customHeight="1">
      <c r="B36" s="28"/>
      <c r="E36" s="25" t="s">
        <v>41</v>
      </c>
      <c r="F36" s="82">
        <f>ROUND((SUM(BF129:BF187)),  2)</f>
        <v>0</v>
      </c>
      <c r="I36" s="92">
        <v>0.15</v>
      </c>
      <c r="J36" s="82">
        <f>ROUND(((SUM(BF129:BF187))*I36),  2)</f>
        <v>0</v>
      </c>
      <c r="L36" s="28"/>
    </row>
    <row r="37" spans="2:12" s="1" customFormat="1" ht="14.45" hidden="1" customHeight="1">
      <c r="B37" s="28"/>
      <c r="E37" s="25" t="s">
        <v>42</v>
      </c>
      <c r="F37" s="82">
        <f>ROUND((SUM(BG129:BG187)),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43</v>
      </c>
      <c r="F38" s="82">
        <f>ROUND((SUM(BH129:BH187)),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44</v>
      </c>
      <c r="F39" s="82">
        <f>ROUND((SUM(BI129:BI187)),  2)</f>
        <v>0</v>
      </c>
      <c r="I39" s="92">
        <v>0</v>
      </c>
      <c r="J39" s="82">
        <f>0</f>
        <v>0</v>
      </c>
      <c r="L39" s="28"/>
    </row>
    <row r="40" spans="2:12" s="1" customFormat="1" ht="6.95" hidden="1" customHeight="1">
      <c r="B40" s="28"/>
      <c r="L40" s="28"/>
    </row>
    <row r="41" spans="2:12" s="1" customFormat="1" ht="25.35" hidden="1" customHeight="1">
      <c r="B41" s="28"/>
      <c r="C41" s="93"/>
      <c r="D41" s="94" t="s">
        <v>45</v>
      </c>
      <c r="E41" s="53"/>
      <c r="F41" s="53"/>
      <c r="G41" s="95" t="s">
        <v>46</v>
      </c>
      <c r="H41" s="96" t="s">
        <v>47</v>
      </c>
      <c r="I41" s="53"/>
      <c r="J41" s="97">
        <f>SUM(J32:J39)</f>
        <v>0</v>
      </c>
      <c r="K41" s="98"/>
      <c r="L41" s="28"/>
    </row>
    <row r="42" spans="2:12" s="1" customFormat="1" ht="14.45" hidden="1" customHeight="1">
      <c r="B42" s="28"/>
      <c r="L42" s="28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s="1" customFormat="1" ht="16.5" hidden="1" customHeight="1">
      <c r="B87" s="28"/>
      <c r="E87" s="289" t="s">
        <v>3626</v>
      </c>
      <c r="F87" s="288"/>
      <c r="G87" s="288"/>
      <c r="H87" s="288"/>
      <c r="L87" s="28"/>
    </row>
    <row r="88" spans="2:12" s="1" customFormat="1" ht="12" hidden="1" customHeight="1">
      <c r="B88" s="28"/>
      <c r="C88" s="25" t="s">
        <v>1598</v>
      </c>
      <c r="L88" s="28"/>
    </row>
    <row r="89" spans="2:12" s="1" customFormat="1" ht="16.5" hidden="1" customHeight="1">
      <c r="B89" s="28"/>
      <c r="E89" s="269" t="str">
        <f>E11</f>
        <v>05.1 - Elektro</v>
      </c>
      <c r="F89" s="288"/>
      <c r="G89" s="288"/>
      <c r="H89" s="288"/>
      <c r="L89" s="28"/>
    </row>
    <row r="90" spans="2:12" s="1" customFormat="1" ht="6.95" hidden="1" customHeight="1">
      <c r="B90" s="28"/>
      <c r="L90" s="28"/>
    </row>
    <row r="91" spans="2:12" s="1" customFormat="1" ht="12" hidden="1" customHeight="1">
      <c r="B91" s="28"/>
      <c r="C91" s="25" t="s">
        <v>18</v>
      </c>
      <c r="F91" s="23" t="str">
        <f>F14</f>
        <v>Jaroměř</v>
      </c>
      <c r="I91" s="25" t="s">
        <v>20</v>
      </c>
      <c r="J91" s="48" t="str">
        <f>IF(J14="","",J14)</f>
        <v>10. 11. 2021</v>
      </c>
      <c r="L91" s="28"/>
    </row>
    <row r="92" spans="2:12" s="1" customFormat="1" ht="6.95" hidden="1" customHeight="1">
      <c r="B92" s="28"/>
      <c r="L92" s="28"/>
    </row>
    <row r="93" spans="2:12" s="1" customFormat="1" ht="15.2" hidden="1" customHeight="1">
      <c r="B93" s="28"/>
      <c r="C93" s="25" t="s">
        <v>22</v>
      </c>
      <c r="F93" s="23" t="str">
        <f>E17</f>
        <v>KHK, Pivovarské nám.1245,500 03 Hradec Králové</v>
      </c>
      <c r="I93" s="25" t="s">
        <v>28</v>
      </c>
      <c r="J93" s="26" t="str">
        <f>E23</f>
        <v xml:space="preserve"> </v>
      </c>
      <c r="L93" s="28"/>
    </row>
    <row r="94" spans="2:12" s="1" customFormat="1" ht="40.15" hidden="1" customHeight="1">
      <c r="B94" s="28"/>
      <c r="C94" s="25" t="s">
        <v>26</v>
      </c>
      <c r="F94" s="23" t="str">
        <f>IF(E20="","",E20)</f>
        <v xml:space="preserve"> </v>
      </c>
      <c r="I94" s="25" t="s">
        <v>32</v>
      </c>
      <c r="J94" s="26" t="str">
        <f>E26</f>
        <v>ELTYM Hronov,spol.s r.o.,Husova 207,54931 Hronov</v>
      </c>
      <c r="L94" s="28"/>
    </row>
    <row r="95" spans="2:12" s="1" customFormat="1" ht="10.35" hidden="1" customHeight="1">
      <c r="B95" s="28"/>
      <c r="L95" s="28"/>
    </row>
    <row r="96" spans="2:12" s="1" customFormat="1" ht="29.25" hidden="1" customHeight="1">
      <c r="B96" s="28"/>
      <c r="C96" s="101" t="s">
        <v>146</v>
      </c>
      <c r="D96" s="93"/>
      <c r="E96" s="93"/>
      <c r="F96" s="93"/>
      <c r="G96" s="93"/>
      <c r="H96" s="93"/>
      <c r="I96" s="93"/>
      <c r="J96" s="102" t="s">
        <v>147</v>
      </c>
      <c r="K96" s="93"/>
      <c r="L96" s="28"/>
    </row>
    <row r="97" spans="2:47" s="1" customFormat="1" ht="10.35" hidden="1" customHeight="1">
      <c r="B97" s="28"/>
      <c r="L97" s="28"/>
    </row>
    <row r="98" spans="2:47" s="1" customFormat="1" ht="22.9" hidden="1" customHeight="1">
      <c r="B98" s="28"/>
      <c r="C98" s="103" t="s">
        <v>148</v>
      </c>
      <c r="J98" s="62">
        <f>J129</f>
        <v>0</v>
      </c>
      <c r="L98" s="28"/>
      <c r="AU98" s="16" t="s">
        <v>149</v>
      </c>
    </row>
    <row r="99" spans="2:47" s="8" customFormat="1" ht="24.95" hidden="1" customHeight="1">
      <c r="B99" s="104"/>
      <c r="D99" s="105" t="s">
        <v>150</v>
      </c>
      <c r="E99" s="106"/>
      <c r="F99" s="106"/>
      <c r="G99" s="106"/>
      <c r="H99" s="106"/>
      <c r="I99" s="106"/>
      <c r="J99" s="107">
        <f>J130</f>
        <v>0</v>
      </c>
      <c r="L99" s="104"/>
    </row>
    <row r="100" spans="2:47" s="9" customFormat="1" ht="19.899999999999999" hidden="1" customHeight="1">
      <c r="B100" s="108"/>
      <c r="D100" s="109" t="s">
        <v>156</v>
      </c>
      <c r="E100" s="110"/>
      <c r="F100" s="110"/>
      <c r="G100" s="110"/>
      <c r="H100" s="110"/>
      <c r="I100" s="110"/>
      <c r="J100" s="111">
        <f>J131</f>
        <v>0</v>
      </c>
      <c r="L100" s="108"/>
    </row>
    <row r="101" spans="2:47" s="8" customFormat="1" ht="24.95" hidden="1" customHeight="1">
      <c r="B101" s="104"/>
      <c r="D101" s="105" t="s">
        <v>158</v>
      </c>
      <c r="E101" s="106"/>
      <c r="F101" s="106"/>
      <c r="G101" s="106"/>
      <c r="H101" s="106"/>
      <c r="I101" s="106"/>
      <c r="J101" s="107">
        <f>J133</f>
        <v>0</v>
      </c>
      <c r="L101" s="104"/>
    </row>
    <row r="102" spans="2:47" s="9" customFormat="1" ht="19.899999999999999" hidden="1" customHeight="1">
      <c r="B102" s="108"/>
      <c r="D102" s="109" t="s">
        <v>1642</v>
      </c>
      <c r="E102" s="110"/>
      <c r="F102" s="110"/>
      <c r="G102" s="110"/>
      <c r="H102" s="110"/>
      <c r="I102" s="110"/>
      <c r="J102" s="111">
        <f>J134</f>
        <v>0</v>
      </c>
      <c r="L102" s="108"/>
    </row>
    <row r="103" spans="2:47" s="8" customFormat="1" ht="24.95" hidden="1" customHeight="1">
      <c r="B103" s="104"/>
      <c r="D103" s="105" t="s">
        <v>1760</v>
      </c>
      <c r="E103" s="106"/>
      <c r="F103" s="106"/>
      <c r="G103" s="106"/>
      <c r="H103" s="106"/>
      <c r="I103" s="106"/>
      <c r="J103" s="107">
        <f>J174</f>
        <v>0</v>
      </c>
      <c r="L103" s="104"/>
    </row>
    <row r="104" spans="2:47" s="9" customFormat="1" ht="19.899999999999999" hidden="1" customHeight="1">
      <c r="B104" s="108"/>
      <c r="D104" s="109" t="s">
        <v>1761</v>
      </c>
      <c r="E104" s="110"/>
      <c r="F104" s="110"/>
      <c r="G104" s="110"/>
      <c r="H104" s="110"/>
      <c r="I104" s="110"/>
      <c r="J104" s="111">
        <f>J175</f>
        <v>0</v>
      </c>
      <c r="L104" s="108"/>
    </row>
    <row r="105" spans="2:47" s="9" customFormat="1" ht="19.899999999999999" hidden="1" customHeight="1">
      <c r="B105" s="108"/>
      <c r="D105" s="109" t="s">
        <v>1762</v>
      </c>
      <c r="E105" s="110"/>
      <c r="F105" s="110"/>
      <c r="G105" s="110"/>
      <c r="H105" s="110"/>
      <c r="I105" s="110"/>
      <c r="J105" s="111">
        <f>J177</f>
        <v>0</v>
      </c>
      <c r="L105" s="108"/>
    </row>
    <row r="106" spans="2:47" s="9" customFormat="1" ht="19.899999999999999" hidden="1" customHeight="1">
      <c r="B106" s="108"/>
      <c r="D106" s="109" t="s">
        <v>1763</v>
      </c>
      <c r="E106" s="110"/>
      <c r="F106" s="110"/>
      <c r="G106" s="110"/>
      <c r="H106" s="110"/>
      <c r="I106" s="110"/>
      <c r="J106" s="111">
        <f>J179</f>
        <v>0</v>
      </c>
      <c r="L106" s="108"/>
    </row>
    <row r="107" spans="2:47" s="9" customFormat="1" ht="19.899999999999999" hidden="1" customHeight="1">
      <c r="B107" s="108"/>
      <c r="D107" s="109" t="s">
        <v>1764</v>
      </c>
      <c r="E107" s="110"/>
      <c r="F107" s="110"/>
      <c r="G107" s="110"/>
      <c r="H107" s="110"/>
      <c r="I107" s="110"/>
      <c r="J107" s="111">
        <f>J182</f>
        <v>0</v>
      </c>
      <c r="L107" s="108"/>
    </row>
    <row r="108" spans="2:47" s="1" customFormat="1" ht="21.75" hidden="1" customHeight="1">
      <c r="B108" s="28"/>
      <c r="L108" s="28"/>
    </row>
    <row r="109" spans="2:47" s="1" customFormat="1" ht="6.95" hidden="1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8"/>
    </row>
    <row r="110" spans="2:47" hidden="1"/>
    <row r="111" spans="2:47" hidden="1"/>
    <row r="112" spans="2:47" hidden="1"/>
    <row r="113" spans="2:22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8"/>
    </row>
    <row r="114" spans="2:22" s="1" customFormat="1" ht="24.95" customHeight="1">
      <c r="B114" s="28"/>
      <c r="C114" s="20" t="s">
        <v>170</v>
      </c>
      <c r="L114" s="28"/>
    </row>
    <row r="115" spans="2:22" s="1" customFormat="1" ht="6.95" customHeight="1">
      <c r="B115" s="28"/>
      <c r="L115" s="28"/>
    </row>
    <row r="116" spans="2:22" s="1" customFormat="1" ht="12" customHeight="1">
      <c r="B116" s="28"/>
      <c r="C116" s="25" t="s">
        <v>14</v>
      </c>
      <c r="L116" s="28"/>
    </row>
    <row r="117" spans="2:22" s="1" customFormat="1" ht="26.25" customHeight="1">
      <c r="B117" s="28"/>
      <c r="E117" s="289" t="str">
        <f>E7</f>
        <v>Rekonstrukce dílen Střední školy řemeslné Jaroměř - TRUHLÁŘSKÉ DÍLNY</v>
      </c>
      <c r="F117" s="290"/>
      <c r="G117" s="290"/>
      <c r="H117" s="290"/>
      <c r="L117" s="28"/>
    </row>
    <row r="118" spans="2:22" ht="12" customHeight="1">
      <c r="B118" s="19"/>
      <c r="C118" s="25" t="s">
        <v>143</v>
      </c>
      <c r="L118" s="19"/>
    </row>
    <row r="119" spans="2:22" s="1" customFormat="1" ht="16.5" customHeight="1">
      <c r="B119" s="28"/>
      <c r="E119" s="289" t="s">
        <v>3626</v>
      </c>
      <c r="F119" s="288"/>
      <c r="G119" s="288"/>
      <c r="H119" s="288"/>
      <c r="L119" s="28"/>
    </row>
    <row r="120" spans="2:22" s="1" customFormat="1" ht="12" customHeight="1">
      <c r="B120" s="28"/>
      <c r="C120" s="25" t="s">
        <v>1598</v>
      </c>
      <c r="L120" s="28"/>
    </row>
    <row r="121" spans="2:22" s="1" customFormat="1" ht="16.5" customHeight="1">
      <c r="B121" s="28"/>
      <c r="E121" s="269" t="str">
        <f>E11</f>
        <v>05.1 - Elektro</v>
      </c>
      <c r="F121" s="288"/>
      <c r="G121" s="288"/>
      <c r="H121" s="288"/>
      <c r="L121" s="28"/>
    </row>
    <row r="122" spans="2:22" s="1" customFormat="1" ht="6.95" customHeight="1">
      <c r="B122" s="28"/>
      <c r="L122" s="28"/>
    </row>
    <row r="123" spans="2:22" s="1" customFormat="1" ht="12" customHeight="1">
      <c r="B123" s="28"/>
      <c r="C123" s="25" t="s">
        <v>18</v>
      </c>
      <c r="F123" s="23" t="str">
        <f>F14</f>
        <v>Jaroměř</v>
      </c>
      <c r="I123" s="25" t="s">
        <v>20</v>
      </c>
      <c r="J123" s="48" t="str">
        <f>IF(J14="","",J14)</f>
        <v>10. 11. 2021</v>
      </c>
      <c r="L123" s="28"/>
    </row>
    <row r="124" spans="2:22" s="1" customFormat="1" ht="6.95" customHeight="1">
      <c r="B124" s="28"/>
      <c r="L124" s="28"/>
    </row>
    <row r="125" spans="2:22" s="1" customFormat="1" ht="15.2" customHeight="1">
      <c r="B125" s="28"/>
      <c r="C125" s="25" t="s">
        <v>22</v>
      </c>
      <c r="F125" s="23" t="str">
        <f>E17</f>
        <v>KHK, Pivovarské nám.1245,500 03 Hradec Králové</v>
      </c>
      <c r="I125" s="25" t="s">
        <v>28</v>
      </c>
      <c r="J125" s="26" t="str">
        <f>E23</f>
        <v xml:space="preserve"> </v>
      </c>
      <c r="L125" s="28"/>
    </row>
    <row r="126" spans="2:22" s="1" customFormat="1" ht="40.15" customHeight="1">
      <c r="B126" s="28"/>
      <c r="C126" s="25" t="s">
        <v>26</v>
      </c>
      <c r="F126" s="23" t="str">
        <f>IF(E20="","",E20)</f>
        <v xml:space="preserve"> </v>
      </c>
      <c r="I126" s="25" t="s">
        <v>32</v>
      </c>
      <c r="J126" s="26" t="str">
        <f>E26</f>
        <v>ELTYM Hronov,spol.s r.o.,Husova 207,54931 Hronov</v>
      </c>
      <c r="L126" s="28"/>
    </row>
    <row r="127" spans="2:22" s="1" customFormat="1" ht="10.35" customHeight="1">
      <c r="B127" s="28"/>
      <c r="L127" s="28"/>
    </row>
    <row r="128" spans="2:22" s="10" customFormat="1" ht="39" customHeight="1">
      <c r="B128" s="112"/>
      <c r="C128" s="113" t="s">
        <v>171</v>
      </c>
      <c r="D128" s="114" t="s">
        <v>60</v>
      </c>
      <c r="E128" s="114" t="s">
        <v>56</v>
      </c>
      <c r="F128" s="114" t="s">
        <v>57</v>
      </c>
      <c r="G128" s="114" t="s">
        <v>172</v>
      </c>
      <c r="H128" s="114" t="s">
        <v>173</v>
      </c>
      <c r="I128" s="114" t="s">
        <v>174</v>
      </c>
      <c r="J128" s="114" t="s">
        <v>147</v>
      </c>
      <c r="K128" s="115" t="s">
        <v>175</v>
      </c>
      <c r="L128" s="114" t="s">
        <v>4033</v>
      </c>
      <c r="M128" s="55" t="s">
        <v>1</v>
      </c>
      <c r="N128" s="56" t="s">
        <v>39</v>
      </c>
      <c r="O128" s="56" t="s">
        <v>176</v>
      </c>
      <c r="P128" s="56" t="s">
        <v>177</v>
      </c>
      <c r="Q128" s="56" t="s">
        <v>178</v>
      </c>
      <c r="R128" s="56" t="s">
        <v>179</v>
      </c>
      <c r="S128" s="56" t="s">
        <v>180</v>
      </c>
      <c r="T128" s="57" t="s">
        <v>181</v>
      </c>
      <c r="V128" s="216" t="s">
        <v>4036</v>
      </c>
    </row>
    <row r="129" spans="2:65" s="1" customFormat="1" ht="22.9" customHeight="1">
      <c r="B129" s="28"/>
      <c r="C129" s="60" t="s">
        <v>182</v>
      </c>
      <c r="J129" s="116">
        <f>BK129</f>
        <v>0</v>
      </c>
      <c r="L129" s="28"/>
      <c r="M129" s="58"/>
      <c r="N129" s="49"/>
      <c r="O129" s="49"/>
      <c r="P129" s="117">
        <f>P130+P133+P174</f>
        <v>182.22000000000003</v>
      </c>
      <c r="Q129" s="49"/>
      <c r="R129" s="117">
        <f>R130+R133+R174</f>
        <v>0.28417000000000003</v>
      </c>
      <c r="S129" s="49"/>
      <c r="T129" s="118">
        <f>T130+T133+T174</f>
        <v>0</v>
      </c>
      <c r="AT129" s="16" t="s">
        <v>74</v>
      </c>
      <c r="AU129" s="16" t="s">
        <v>149</v>
      </c>
      <c r="BK129" s="119">
        <f>BK130+BK133+BK174</f>
        <v>0</v>
      </c>
    </row>
    <row r="130" spans="2:65" s="11" customFormat="1" ht="25.9" customHeight="1">
      <c r="B130" s="120"/>
      <c r="D130" s="121" t="s">
        <v>74</v>
      </c>
      <c r="E130" s="122" t="s">
        <v>183</v>
      </c>
      <c r="F130" s="122" t="s">
        <v>184</v>
      </c>
      <c r="J130" s="123">
        <f>BK130</f>
        <v>0</v>
      </c>
      <c r="L130" s="120"/>
      <c r="M130" s="124"/>
      <c r="P130" s="125">
        <f>P131</f>
        <v>0</v>
      </c>
      <c r="R130" s="125">
        <f>R131</f>
        <v>0</v>
      </c>
      <c r="T130" s="126">
        <f>T131</f>
        <v>0</v>
      </c>
      <c r="AR130" s="121" t="s">
        <v>83</v>
      </c>
      <c r="AT130" s="127" t="s">
        <v>74</v>
      </c>
      <c r="AU130" s="127" t="s">
        <v>75</v>
      </c>
      <c r="AY130" s="121" t="s">
        <v>185</v>
      </c>
      <c r="BK130" s="128">
        <f>BK131</f>
        <v>0</v>
      </c>
    </row>
    <row r="131" spans="2:65" s="11" customFormat="1" ht="22.9" customHeight="1">
      <c r="B131" s="120"/>
      <c r="D131" s="121" t="s">
        <v>74</v>
      </c>
      <c r="E131" s="129" t="s">
        <v>428</v>
      </c>
      <c r="F131" s="129" t="s">
        <v>429</v>
      </c>
      <c r="J131" s="130">
        <f>BK131</f>
        <v>0</v>
      </c>
      <c r="L131" s="120"/>
      <c r="M131" s="124"/>
      <c r="P131" s="125">
        <f>P132</f>
        <v>0</v>
      </c>
      <c r="R131" s="125">
        <f>R132</f>
        <v>0</v>
      </c>
      <c r="T131" s="126">
        <f>T132</f>
        <v>0</v>
      </c>
      <c r="AR131" s="121" t="s">
        <v>83</v>
      </c>
      <c r="AT131" s="127" t="s">
        <v>74</v>
      </c>
      <c r="AU131" s="127" t="s">
        <v>83</v>
      </c>
      <c r="AY131" s="121" t="s">
        <v>185</v>
      </c>
      <c r="BK131" s="128">
        <f>BK132</f>
        <v>0</v>
      </c>
    </row>
    <row r="132" spans="2:65" s="1" customFormat="1" ht="33" customHeight="1">
      <c r="B132" s="131"/>
      <c r="C132" s="132" t="s">
        <v>83</v>
      </c>
      <c r="D132" s="132" t="s">
        <v>187</v>
      </c>
      <c r="E132" s="133" t="s">
        <v>1765</v>
      </c>
      <c r="F132" s="134" t="s">
        <v>1766</v>
      </c>
      <c r="G132" s="135" t="s">
        <v>204</v>
      </c>
      <c r="H132" s="136">
        <v>3</v>
      </c>
      <c r="I132" s="137"/>
      <c r="J132" s="137">
        <f>ROUND(I132*H132,2)</f>
        <v>0</v>
      </c>
      <c r="K132" s="134" t="s">
        <v>1</v>
      </c>
      <c r="L132" s="185" t="s">
        <v>4032</v>
      </c>
      <c r="M132" s="138" t="s">
        <v>1</v>
      </c>
      <c r="N132" s="139" t="s">
        <v>40</v>
      </c>
      <c r="O132" s="140">
        <v>0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191</v>
      </c>
      <c r="AT132" s="142" t="s">
        <v>187</v>
      </c>
      <c r="AU132" s="142" t="s">
        <v>85</v>
      </c>
      <c r="AY132" s="16" t="s">
        <v>185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83</v>
      </c>
      <c r="BK132" s="143">
        <f>ROUND(I132*H132,2)</f>
        <v>0</v>
      </c>
      <c r="BL132" s="16" t="s">
        <v>191</v>
      </c>
      <c r="BM132" s="142" t="s">
        <v>3799</v>
      </c>
    </row>
    <row r="133" spans="2:65" s="11" customFormat="1" ht="25.9" customHeight="1">
      <c r="B133" s="120"/>
      <c r="D133" s="121" t="s">
        <v>74</v>
      </c>
      <c r="E133" s="122" t="s">
        <v>456</v>
      </c>
      <c r="F133" s="122" t="s">
        <v>457</v>
      </c>
      <c r="J133" s="123">
        <f>BK133</f>
        <v>0</v>
      </c>
      <c r="L133" s="120"/>
      <c r="M133" s="124"/>
      <c r="P133" s="125">
        <f>P134</f>
        <v>182.22000000000003</v>
      </c>
      <c r="R133" s="125">
        <f>R134</f>
        <v>0.28417000000000003</v>
      </c>
      <c r="T133" s="126">
        <f>T134</f>
        <v>0</v>
      </c>
      <c r="AR133" s="121" t="s">
        <v>85</v>
      </c>
      <c r="AT133" s="127" t="s">
        <v>74</v>
      </c>
      <c r="AU133" s="127" t="s">
        <v>75</v>
      </c>
      <c r="AY133" s="121" t="s">
        <v>185</v>
      </c>
      <c r="BK133" s="128">
        <f>BK134</f>
        <v>0</v>
      </c>
    </row>
    <row r="134" spans="2:65" s="11" customFormat="1" ht="22.9" customHeight="1">
      <c r="B134" s="120"/>
      <c r="D134" s="121" t="s">
        <v>74</v>
      </c>
      <c r="E134" s="129" t="s">
        <v>1652</v>
      </c>
      <c r="F134" s="129" t="s">
        <v>1653</v>
      </c>
      <c r="J134" s="130">
        <f>BK134</f>
        <v>0</v>
      </c>
      <c r="L134" s="120"/>
      <c r="M134" s="124"/>
      <c r="P134" s="125">
        <f>SUM(P135:P173)</f>
        <v>182.22000000000003</v>
      </c>
      <c r="R134" s="125">
        <f>SUM(R135:R173)</f>
        <v>0.28417000000000003</v>
      </c>
      <c r="T134" s="126">
        <f>SUM(T135:T173)</f>
        <v>0</v>
      </c>
      <c r="AR134" s="121" t="s">
        <v>85</v>
      </c>
      <c r="AT134" s="127" t="s">
        <v>74</v>
      </c>
      <c r="AU134" s="127" t="s">
        <v>83</v>
      </c>
      <c r="AY134" s="121" t="s">
        <v>185</v>
      </c>
      <c r="BK134" s="128">
        <f>SUM(BK135:BK173)</f>
        <v>0</v>
      </c>
    </row>
    <row r="135" spans="2:65" s="1" customFormat="1" ht="24.2" customHeight="1">
      <c r="B135" s="131"/>
      <c r="C135" s="132" t="s">
        <v>85</v>
      </c>
      <c r="D135" s="132" t="s">
        <v>187</v>
      </c>
      <c r="E135" s="133" t="s">
        <v>1768</v>
      </c>
      <c r="F135" s="134" t="s">
        <v>1769</v>
      </c>
      <c r="G135" s="135" t="s">
        <v>245</v>
      </c>
      <c r="H135" s="136">
        <v>30</v>
      </c>
      <c r="I135" s="137"/>
      <c r="J135" s="137">
        <f t="shared" ref="J135:J173" si="0">ROUND(I135*H135,2)</f>
        <v>0</v>
      </c>
      <c r="K135" s="134" t="s">
        <v>1</v>
      </c>
      <c r="L135" s="185" t="s">
        <v>4032</v>
      </c>
      <c r="M135" s="138" t="s">
        <v>1</v>
      </c>
      <c r="N135" s="139" t="s">
        <v>40</v>
      </c>
      <c r="O135" s="140">
        <v>0.27100000000000002</v>
      </c>
      <c r="P135" s="140">
        <f t="shared" ref="P135:P173" si="1">O135*H135</f>
        <v>8.1300000000000008</v>
      </c>
      <c r="Q135" s="140">
        <v>0</v>
      </c>
      <c r="R135" s="140">
        <f t="shared" ref="R135:R173" si="2">Q135*H135</f>
        <v>0</v>
      </c>
      <c r="S135" s="140">
        <v>0</v>
      </c>
      <c r="T135" s="141">
        <f t="shared" ref="T135:T173" si="3">S135*H135</f>
        <v>0</v>
      </c>
      <c r="AR135" s="142" t="s">
        <v>268</v>
      </c>
      <c r="AT135" s="142" t="s">
        <v>187</v>
      </c>
      <c r="AU135" s="142" t="s">
        <v>85</v>
      </c>
      <c r="AY135" s="16" t="s">
        <v>185</v>
      </c>
      <c r="BE135" s="143">
        <f t="shared" ref="BE135:BE173" si="4">IF(N135="základní",J135,0)</f>
        <v>0</v>
      </c>
      <c r="BF135" s="143">
        <f t="shared" ref="BF135:BF173" si="5">IF(N135="snížená",J135,0)</f>
        <v>0</v>
      </c>
      <c r="BG135" s="143">
        <f t="shared" ref="BG135:BG173" si="6">IF(N135="zákl. přenesená",J135,0)</f>
        <v>0</v>
      </c>
      <c r="BH135" s="143">
        <f t="shared" ref="BH135:BH173" si="7">IF(N135="sníž. přenesená",J135,0)</f>
        <v>0</v>
      </c>
      <c r="BI135" s="143">
        <f t="shared" ref="BI135:BI173" si="8">IF(N135="nulová",J135,0)</f>
        <v>0</v>
      </c>
      <c r="BJ135" s="16" t="s">
        <v>83</v>
      </c>
      <c r="BK135" s="143">
        <f t="shared" ref="BK135:BK173" si="9">ROUND(I135*H135,2)</f>
        <v>0</v>
      </c>
      <c r="BL135" s="16" t="s">
        <v>268</v>
      </c>
      <c r="BM135" s="142" t="s">
        <v>3800</v>
      </c>
    </row>
    <row r="136" spans="2:65" s="1" customFormat="1" ht="24.2" customHeight="1">
      <c r="B136" s="131"/>
      <c r="C136" s="157" t="s">
        <v>100</v>
      </c>
      <c r="D136" s="157" t="s">
        <v>280</v>
      </c>
      <c r="E136" s="158" t="s">
        <v>1771</v>
      </c>
      <c r="F136" s="159" t="s">
        <v>1772</v>
      </c>
      <c r="G136" s="160" t="s">
        <v>245</v>
      </c>
      <c r="H136" s="161">
        <v>30</v>
      </c>
      <c r="I136" s="162"/>
      <c r="J136" s="162">
        <f t="shared" si="0"/>
        <v>0</v>
      </c>
      <c r="K136" s="159" t="s">
        <v>1</v>
      </c>
      <c r="L136" s="185" t="s">
        <v>4032</v>
      </c>
      <c r="M136" s="163" t="s">
        <v>1</v>
      </c>
      <c r="N136" s="164" t="s">
        <v>40</v>
      </c>
      <c r="O136" s="140">
        <v>0</v>
      </c>
      <c r="P136" s="140">
        <f t="shared" si="1"/>
        <v>0</v>
      </c>
      <c r="Q136" s="140">
        <v>1.4999999999999999E-4</v>
      </c>
      <c r="R136" s="140">
        <f t="shared" si="2"/>
        <v>4.4999999999999997E-3</v>
      </c>
      <c r="S136" s="140">
        <v>0</v>
      </c>
      <c r="T136" s="141">
        <f t="shared" si="3"/>
        <v>0</v>
      </c>
      <c r="AR136" s="142" t="s">
        <v>357</v>
      </c>
      <c r="AT136" s="142" t="s">
        <v>280</v>
      </c>
      <c r="AU136" s="142" t="s">
        <v>85</v>
      </c>
      <c r="AY136" s="16" t="s">
        <v>185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83</v>
      </c>
      <c r="BK136" s="143">
        <f t="shared" si="9"/>
        <v>0</v>
      </c>
      <c r="BL136" s="16" t="s">
        <v>268</v>
      </c>
      <c r="BM136" s="142" t="s">
        <v>3801</v>
      </c>
    </row>
    <row r="137" spans="2:65" s="1" customFormat="1" ht="16.5" customHeight="1">
      <c r="B137" s="131"/>
      <c r="C137" s="132" t="s">
        <v>191</v>
      </c>
      <c r="D137" s="132" t="s">
        <v>187</v>
      </c>
      <c r="E137" s="133" t="s">
        <v>1809</v>
      </c>
      <c r="F137" s="134" t="s">
        <v>1810</v>
      </c>
      <c r="G137" s="135" t="s">
        <v>1656</v>
      </c>
      <c r="H137" s="136">
        <v>1</v>
      </c>
      <c r="I137" s="137"/>
      <c r="J137" s="137">
        <f t="shared" si="0"/>
        <v>0</v>
      </c>
      <c r="K137" s="134" t="s">
        <v>1</v>
      </c>
      <c r="L137" s="185" t="s">
        <v>4032</v>
      </c>
      <c r="M137" s="138" t="s">
        <v>1</v>
      </c>
      <c r="N137" s="139" t="s">
        <v>40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268</v>
      </c>
      <c r="AT137" s="142" t="s">
        <v>187</v>
      </c>
      <c r="AU137" s="142" t="s">
        <v>85</v>
      </c>
      <c r="AY137" s="16" t="s">
        <v>185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83</v>
      </c>
      <c r="BK137" s="143">
        <f t="shared" si="9"/>
        <v>0</v>
      </c>
      <c r="BL137" s="16" t="s">
        <v>268</v>
      </c>
      <c r="BM137" s="142" t="s">
        <v>3802</v>
      </c>
    </row>
    <row r="138" spans="2:65" s="1" customFormat="1" ht="16.5" customHeight="1">
      <c r="B138" s="131"/>
      <c r="C138" s="157" t="s">
        <v>207</v>
      </c>
      <c r="D138" s="157" t="s">
        <v>280</v>
      </c>
      <c r="E138" s="158" t="s">
        <v>1812</v>
      </c>
      <c r="F138" s="159" t="s">
        <v>1813</v>
      </c>
      <c r="G138" s="160" t="s">
        <v>1656</v>
      </c>
      <c r="H138" s="161">
        <v>1</v>
      </c>
      <c r="I138" s="162"/>
      <c r="J138" s="162">
        <f t="shared" si="0"/>
        <v>0</v>
      </c>
      <c r="K138" s="159" t="s">
        <v>1</v>
      </c>
      <c r="L138" s="185" t="s">
        <v>4032</v>
      </c>
      <c r="M138" s="163" t="s">
        <v>1</v>
      </c>
      <c r="N138" s="164" t="s">
        <v>40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357</v>
      </c>
      <c r="AT138" s="142" t="s">
        <v>280</v>
      </c>
      <c r="AU138" s="142" t="s">
        <v>85</v>
      </c>
      <c r="AY138" s="16" t="s">
        <v>185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83</v>
      </c>
      <c r="BK138" s="143">
        <f t="shared" si="9"/>
        <v>0</v>
      </c>
      <c r="BL138" s="16" t="s">
        <v>268</v>
      </c>
      <c r="BM138" s="142" t="s">
        <v>3803</v>
      </c>
    </row>
    <row r="139" spans="2:65" s="1" customFormat="1" ht="44.25" customHeight="1">
      <c r="B139" s="131"/>
      <c r="C139" s="132" t="s">
        <v>211</v>
      </c>
      <c r="D139" s="132" t="s">
        <v>187</v>
      </c>
      <c r="E139" s="133" t="s">
        <v>1818</v>
      </c>
      <c r="F139" s="134" t="s">
        <v>1819</v>
      </c>
      <c r="G139" s="135" t="s">
        <v>276</v>
      </c>
      <c r="H139" s="136">
        <v>60</v>
      </c>
      <c r="I139" s="137"/>
      <c r="J139" s="137">
        <f t="shared" si="0"/>
        <v>0</v>
      </c>
      <c r="K139" s="134" t="s">
        <v>1</v>
      </c>
      <c r="L139" s="185" t="s">
        <v>4032</v>
      </c>
      <c r="M139" s="138" t="s">
        <v>1</v>
      </c>
      <c r="N139" s="139" t="s">
        <v>40</v>
      </c>
      <c r="O139" s="140">
        <v>0.49399999999999999</v>
      </c>
      <c r="P139" s="140">
        <f t="shared" si="1"/>
        <v>29.64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268</v>
      </c>
      <c r="AT139" s="142" t="s">
        <v>187</v>
      </c>
      <c r="AU139" s="142" t="s">
        <v>85</v>
      </c>
      <c r="AY139" s="16" t="s">
        <v>185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83</v>
      </c>
      <c r="BK139" s="143">
        <f t="shared" si="9"/>
        <v>0</v>
      </c>
      <c r="BL139" s="16" t="s">
        <v>268</v>
      </c>
      <c r="BM139" s="142" t="s">
        <v>3804</v>
      </c>
    </row>
    <row r="140" spans="2:65" s="1" customFormat="1" ht="24.2" customHeight="1">
      <c r="B140" s="131"/>
      <c r="C140" s="132" t="s">
        <v>219</v>
      </c>
      <c r="D140" s="132" t="s">
        <v>187</v>
      </c>
      <c r="E140" s="133" t="s">
        <v>1821</v>
      </c>
      <c r="F140" s="134" t="s">
        <v>1822</v>
      </c>
      <c r="G140" s="135" t="s">
        <v>276</v>
      </c>
      <c r="H140" s="136">
        <v>160</v>
      </c>
      <c r="I140" s="137"/>
      <c r="J140" s="137">
        <f t="shared" si="0"/>
        <v>0</v>
      </c>
      <c r="K140" s="134" t="s">
        <v>1</v>
      </c>
      <c r="L140" s="185" t="s">
        <v>4032</v>
      </c>
      <c r="M140" s="138" t="s">
        <v>1</v>
      </c>
      <c r="N140" s="139" t="s">
        <v>40</v>
      </c>
      <c r="O140" s="140">
        <v>4.5999999999999999E-2</v>
      </c>
      <c r="P140" s="140">
        <f t="shared" si="1"/>
        <v>7.3599999999999994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268</v>
      </c>
      <c r="AT140" s="142" t="s">
        <v>187</v>
      </c>
      <c r="AU140" s="142" t="s">
        <v>85</v>
      </c>
      <c r="AY140" s="16" t="s">
        <v>185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83</v>
      </c>
      <c r="BK140" s="143">
        <f t="shared" si="9"/>
        <v>0</v>
      </c>
      <c r="BL140" s="16" t="s">
        <v>268</v>
      </c>
      <c r="BM140" s="142" t="s">
        <v>3805</v>
      </c>
    </row>
    <row r="141" spans="2:65" s="1" customFormat="1" ht="24.2" customHeight="1">
      <c r="B141" s="131"/>
      <c r="C141" s="157" t="s">
        <v>224</v>
      </c>
      <c r="D141" s="157" t="s">
        <v>280</v>
      </c>
      <c r="E141" s="158" t="s">
        <v>1824</v>
      </c>
      <c r="F141" s="159" t="s">
        <v>1825</v>
      </c>
      <c r="G141" s="160" t="s">
        <v>276</v>
      </c>
      <c r="H141" s="161">
        <v>110</v>
      </c>
      <c r="I141" s="162"/>
      <c r="J141" s="162">
        <f t="shared" si="0"/>
        <v>0</v>
      </c>
      <c r="K141" s="159" t="s">
        <v>1</v>
      </c>
      <c r="L141" s="185" t="s">
        <v>4032</v>
      </c>
      <c r="M141" s="163" t="s">
        <v>1</v>
      </c>
      <c r="N141" s="164" t="s">
        <v>40</v>
      </c>
      <c r="O141" s="140">
        <v>0</v>
      </c>
      <c r="P141" s="140">
        <f t="shared" si="1"/>
        <v>0</v>
      </c>
      <c r="Q141" s="140">
        <v>6.0000000000000002E-5</v>
      </c>
      <c r="R141" s="140">
        <f t="shared" si="2"/>
        <v>6.6E-3</v>
      </c>
      <c r="S141" s="140">
        <v>0</v>
      </c>
      <c r="T141" s="141">
        <f t="shared" si="3"/>
        <v>0</v>
      </c>
      <c r="AR141" s="142" t="s">
        <v>357</v>
      </c>
      <c r="AT141" s="142" t="s">
        <v>280</v>
      </c>
      <c r="AU141" s="142" t="s">
        <v>85</v>
      </c>
      <c r="AY141" s="16" t="s">
        <v>185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83</v>
      </c>
      <c r="BK141" s="143">
        <f t="shared" si="9"/>
        <v>0</v>
      </c>
      <c r="BL141" s="16" t="s">
        <v>268</v>
      </c>
      <c r="BM141" s="142" t="s">
        <v>3806</v>
      </c>
    </row>
    <row r="142" spans="2:65" s="1" customFormat="1" ht="24.2" customHeight="1">
      <c r="B142" s="131"/>
      <c r="C142" s="157" t="s">
        <v>229</v>
      </c>
      <c r="D142" s="157" t="s">
        <v>280</v>
      </c>
      <c r="E142" s="158" t="s">
        <v>1827</v>
      </c>
      <c r="F142" s="159" t="s">
        <v>1828</v>
      </c>
      <c r="G142" s="160" t="s">
        <v>276</v>
      </c>
      <c r="H142" s="161">
        <v>50</v>
      </c>
      <c r="I142" s="162"/>
      <c r="J142" s="162">
        <f t="shared" si="0"/>
        <v>0</v>
      </c>
      <c r="K142" s="159" t="s">
        <v>1</v>
      </c>
      <c r="L142" s="185" t="s">
        <v>4032</v>
      </c>
      <c r="M142" s="163" t="s">
        <v>1</v>
      </c>
      <c r="N142" s="164" t="s">
        <v>40</v>
      </c>
      <c r="O142" s="140">
        <v>0</v>
      </c>
      <c r="P142" s="140">
        <f t="shared" si="1"/>
        <v>0</v>
      </c>
      <c r="Q142" s="140">
        <v>8.0000000000000007E-5</v>
      </c>
      <c r="R142" s="140">
        <f t="shared" si="2"/>
        <v>4.0000000000000001E-3</v>
      </c>
      <c r="S142" s="140">
        <v>0</v>
      </c>
      <c r="T142" s="141">
        <f t="shared" si="3"/>
        <v>0</v>
      </c>
      <c r="AR142" s="142" t="s">
        <v>357</v>
      </c>
      <c r="AT142" s="142" t="s">
        <v>280</v>
      </c>
      <c r="AU142" s="142" t="s">
        <v>85</v>
      </c>
      <c r="AY142" s="16" t="s">
        <v>185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6" t="s">
        <v>83</v>
      </c>
      <c r="BK142" s="143">
        <f t="shared" si="9"/>
        <v>0</v>
      </c>
      <c r="BL142" s="16" t="s">
        <v>268</v>
      </c>
      <c r="BM142" s="142" t="s">
        <v>3807</v>
      </c>
    </row>
    <row r="143" spans="2:65" s="1" customFormat="1" ht="24.2" customHeight="1">
      <c r="B143" s="131"/>
      <c r="C143" s="132" t="s">
        <v>235</v>
      </c>
      <c r="D143" s="132" t="s">
        <v>187</v>
      </c>
      <c r="E143" s="133" t="s">
        <v>1839</v>
      </c>
      <c r="F143" s="134" t="s">
        <v>1840</v>
      </c>
      <c r="G143" s="135" t="s">
        <v>276</v>
      </c>
      <c r="H143" s="136">
        <v>450</v>
      </c>
      <c r="I143" s="137"/>
      <c r="J143" s="137">
        <f t="shared" si="0"/>
        <v>0</v>
      </c>
      <c r="K143" s="134" t="s">
        <v>1</v>
      </c>
      <c r="L143" s="185" t="s">
        <v>4032</v>
      </c>
      <c r="M143" s="138" t="s">
        <v>1</v>
      </c>
      <c r="N143" s="139" t="s">
        <v>40</v>
      </c>
      <c r="O143" s="140">
        <v>8.2000000000000003E-2</v>
      </c>
      <c r="P143" s="140">
        <f t="shared" si="1"/>
        <v>36.9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268</v>
      </c>
      <c r="AT143" s="142" t="s">
        <v>187</v>
      </c>
      <c r="AU143" s="142" t="s">
        <v>85</v>
      </c>
      <c r="AY143" s="16" t="s">
        <v>185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6" t="s">
        <v>83</v>
      </c>
      <c r="BK143" s="143">
        <f t="shared" si="9"/>
        <v>0</v>
      </c>
      <c r="BL143" s="16" t="s">
        <v>268</v>
      </c>
      <c r="BM143" s="142" t="s">
        <v>3808</v>
      </c>
    </row>
    <row r="144" spans="2:65" s="1" customFormat="1" ht="24.2" customHeight="1">
      <c r="B144" s="131"/>
      <c r="C144" s="157" t="s">
        <v>242</v>
      </c>
      <c r="D144" s="157" t="s">
        <v>280</v>
      </c>
      <c r="E144" s="158" t="s">
        <v>1842</v>
      </c>
      <c r="F144" s="159" t="s">
        <v>1843</v>
      </c>
      <c r="G144" s="160" t="s">
        <v>276</v>
      </c>
      <c r="H144" s="161">
        <v>450</v>
      </c>
      <c r="I144" s="162"/>
      <c r="J144" s="162">
        <f t="shared" si="0"/>
        <v>0</v>
      </c>
      <c r="K144" s="159" t="s">
        <v>1</v>
      </c>
      <c r="L144" s="185" t="s">
        <v>4032</v>
      </c>
      <c r="M144" s="163" t="s">
        <v>1</v>
      </c>
      <c r="N144" s="164" t="s">
        <v>40</v>
      </c>
      <c r="O144" s="140">
        <v>0</v>
      </c>
      <c r="P144" s="140">
        <f t="shared" si="1"/>
        <v>0</v>
      </c>
      <c r="Q144" s="140">
        <v>1.2E-4</v>
      </c>
      <c r="R144" s="140">
        <f t="shared" si="2"/>
        <v>5.3999999999999999E-2</v>
      </c>
      <c r="S144" s="140">
        <v>0</v>
      </c>
      <c r="T144" s="141">
        <f t="shared" si="3"/>
        <v>0</v>
      </c>
      <c r="AR144" s="142" t="s">
        <v>357</v>
      </c>
      <c r="AT144" s="142" t="s">
        <v>280</v>
      </c>
      <c r="AU144" s="142" t="s">
        <v>85</v>
      </c>
      <c r="AY144" s="16" t="s">
        <v>185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6" t="s">
        <v>83</v>
      </c>
      <c r="BK144" s="143">
        <f t="shared" si="9"/>
        <v>0</v>
      </c>
      <c r="BL144" s="16" t="s">
        <v>268</v>
      </c>
      <c r="BM144" s="142" t="s">
        <v>3809</v>
      </c>
    </row>
    <row r="145" spans="2:65" s="1" customFormat="1" ht="24.2" customHeight="1">
      <c r="B145" s="131"/>
      <c r="C145" s="132" t="s">
        <v>247</v>
      </c>
      <c r="D145" s="132" t="s">
        <v>187</v>
      </c>
      <c r="E145" s="133" t="s">
        <v>1851</v>
      </c>
      <c r="F145" s="134" t="s">
        <v>1852</v>
      </c>
      <c r="G145" s="135" t="s">
        <v>276</v>
      </c>
      <c r="H145" s="136">
        <v>120</v>
      </c>
      <c r="I145" s="137"/>
      <c r="J145" s="137">
        <f t="shared" si="0"/>
        <v>0</v>
      </c>
      <c r="K145" s="134" t="s">
        <v>1</v>
      </c>
      <c r="L145" s="185" t="s">
        <v>4032</v>
      </c>
      <c r="M145" s="138" t="s">
        <v>1</v>
      </c>
      <c r="N145" s="139" t="s">
        <v>40</v>
      </c>
      <c r="O145" s="140">
        <v>9.8000000000000004E-2</v>
      </c>
      <c r="P145" s="140">
        <f t="shared" si="1"/>
        <v>11.76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268</v>
      </c>
      <c r="AT145" s="142" t="s">
        <v>187</v>
      </c>
      <c r="AU145" s="142" t="s">
        <v>85</v>
      </c>
      <c r="AY145" s="16" t="s">
        <v>185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6" t="s">
        <v>83</v>
      </c>
      <c r="BK145" s="143">
        <f t="shared" si="9"/>
        <v>0</v>
      </c>
      <c r="BL145" s="16" t="s">
        <v>268</v>
      </c>
      <c r="BM145" s="142" t="s">
        <v>3810</v>
      </c>
    </row>
    <row r="146" spans="2:65" s="1" customFormat="1" ht="24.2" customHeight="1">
      <c r="B146" s="131"/>
      <c r="C146" s="157" t="s">
        <v>251</v>
      </c>
      <c r="D146" s="157" t="s">
        <v>280</v>
      </c>
      <c r="E146" s="158" t="s">
        <v>1857</v>
      </c>
      <c r="F146" s="159" t="s">
        <v>1858</v>
      </c>
      <c r="G146" s="160" t="s">
        <v>276</v>
      </c>
      <c r="H146" s="161">
        <v>120</v>
      </c>
      <c r="I146" s="162"/>
      <c r="J146" s="162">
        <f t="shared" si="0"/>
        <v>0</v>
      </c>
      <c r="K146" s="159" t="s">
        <v>1</v>
      </c>
      <c r="L146" s="185" t="s">
        <v>4032</v>
      </c>
      <c r="M146" s="163" t="s">
        <v>1</v>
      </c>
      <c r="N146" s="164" t="s">
        <v>40</v>
      </c>
      <c r="O146" s="140">
        <v>0</v>
      </c>
      <c r="P146" s="140">
        <f t="shared" si="1"/>
        <v>0</v>
      </c>
      <c r="Q146" s="140">
        <v>2.5000000000000001E-4</v>
      </c>
      <c r="R146" s="140">
        <f t="shared" si="2"/>
        <v>0.03</v>
      </c>
      <c r="S146" s="140">
        <v>0</v>
      </c>
      <c r="T146" s="141">
        <f t="shared" si="3"/>
        <v>0</v>
      </c>
      <c r="AR146" s="142" t="s">
        <v>357</v>
      </c>
      <c r="AT146" s="142" t="s">
        <v>280</v>
      </c>
      <c r="AU146" s="142" t="s">
        <v>85</v>
      </c>
      <c r="AY146" s="16" t="s">
        <v>185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6" t="s">
        <v>83</v>
      </c>
      <c r="BK146" s="143">
        <f t="shared" si="9"/>
        <v>0</v>
      </c>
      <c r="BL146" s="16" t="s">
        <v>268</v>
      </c>
      <c r="BM146" s="142" t="s">
        <v>3811</v>
      </c>
    </row>
    <row r="147" spans="2:65" s="1" customFormat="1" ht="24.2" customHeight="1">
      <c r="B147" s="131"/>
      <c r="C147" s="132" t="s">
        <v>256</v>
      </c>
      <c r="D147" s="132" t="s">
        <v>187</v>
      </c>
      <c r="E147" s="133" t="s">
        <v>1869</v>
      </c>
      <c r="F147" s="134" t="s">
        <v>1870</v>
      </c>
      <c r="G147" s="135" t="s">
        <v>276</v>
      </c>
      <c r="H147" s="136">
        <v>110</v>
      </c>
      <c r="I147" s="137"/>
      <c r="J147" s="137">
        <f t="shared" si="0"/>
        <v>0</v>
      </c>
      <c r="K147" s="134" t="s">
        <v>1</v>
      </c>
      <c r="L147" s="185" t="s">
        <v>4032</v>
      </c>
      <c r="M147" s="138" t="s">
        <v>1</v>
      </c>
      <c r="N147" s="139" t="s">
        <v>40</v>
      </c>
      <c r="O147" s="140">
        <v>0.11600000000000001</v>
      </c>
      <c r="P147" s="140">
        <f t="shared" si="1"/>
        <v>12.76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268</v>
      </c>
      <c r="AT147" s="142" t="s">
        <v>187</v>
      </c>
      <c r="AU147" s="142" t="s">
        <v>85</v>
      </c>
      <c r="AY147" s="16" t="s">
        <v>185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6" t="s">
        <v>83</v>
      </c>
      <c r="BK147" s="143">
        <f t="shared" si="9"/>
        <v>0</v>
      </c>
      <c r="BL147" s="16" t="s">
        <v>268</v>
      </c>
      <c r="BM147" s="142" t="s">
        <v>3812</v>
      </c>
    </row>
    <row r="148" spans="2:65" s="1" customFormat="1" ht="24.2" customHeight="1">
      <c r="B148" s="131"/>
      <c r="C148" s="157" t="s">
        <v>8</v>
      </c>
      <c r="D148" s="157" t="s">
        <v>280</v>
      </c>
      <c r="E148" s="158" t="s">
        <v>1872</v>
      </c>
      <c r="F148" s="159" t="s">
        <v>1873</v>
      </c>
      <c r="G148" s="160" t="s">
        <v>276</v>
      </c>
      <c r="H148" s="161">
        <v>110</v>
      </c>
      <c r="I148" s="162"/>
      <c r="J148" s="162">
        <f t="shared" si="0"/>
        <v>0</v>
      </c>
      <c r="K148" s="159" t="s">
        <v>1</v>
      </c>
      <c r="L148" s="185" t="s">
        <v>4032</v>
      </c>
      <c r="M148" s="163" t="s">
        <v>1</v>
      </c>
      <c r="N148" s="164" t="s">
        <v>40</v>
      </c>
      <c r="O148" s="140">
        <v>0</v>
      </c>
      <c r="P148" s="140">
        <f t="shared" si="1"/>
        <v>0</v>
      </c>
      <c r="Q148" s="140">
        <v>7.6999999999999996E-4</v>
      </c>
      <c r="R148" s="140">
        <f t="shared" si="2"/>
        <v>8.4699999999999998E-2</v>
      </c>
      <c r="S148" s="140">
        <v>0</v>
      </c>
      <c r="T148" s="141">
        <f t="shared" si="3"/>
        <v>0</v>
      </c>
      <c r="AR148" s="142" t="s">
        <v>357</v>
      </c>
      <c r="AT148" s="142" t="s">
        <v>280</v>
      </c>
      <c r="AU148" s="142" t="s">
        <v>85</v>
      </c>
      <c r="AY148" s="16" t="s">
        <v>185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6" t="s">
        <v>83</v>
      </c>
      <c r="BK148" s="143">
        <f t="shared" si="9"/>
        <v>0</v>
      </c>
      <c r="BL148" s="16" t="s">
        <v>268</v>
      </c>
      <c r="BM148" s="142" t="s">
        <v>3813</v>
      </c>
    </row>
    <row r="149" spans="2:65" s="1" customFormat="1" ht="24.2" customHeight="1">
      <c r="B149" s="131"/>
      <c r="C149" s="132" t="s">
        <v>268</v>
      </c>
      <c r="D149" s="132" t="s">
        <v>187</v>
      </c>
      <c r="E149" s="133" t="s">
        <v>1887</v>
      </c>
      <c r="F149" s="134" t="s">
        <v>1888</v>
      </c>
      <c r="G149" s="135" t="s">
        <v>276</v>
      </c>
      <c r="H149" s="136">
        <v>30</v>
      </c>
      <c r="I149" s="137"/>
      <c r="J149" s="137">
        <f t="shared" si="0"/>
        <v>0</v>
      </c>
      <c r="K149" s="134" t="s">
        <v>1</v>
      </c>
      <c r="L149" s="185" t="s">
        <v>4032</v>
      </c>
      <c r="M149" s="138" t="s">
        <v>1</v>
      </c>
      <c r="N149" s="139" t="s">
        <v>40</v>
      </c>
      <c r="O149" s="140">
        <v>7.0000000000000007E-2</v>
      </c>
      <c r="P149" s="140">
        <f t="shared" si="1"/>
        <v>2.1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268</v>
      </c>
      <c r="AT149" s="142" t="s">
        <v>187</v>
      </c>
      <c r="AU149" s="142" t="s">
        <v>85</v>
      </c>
      <c r="AY149" s="16" t="s">
        <v>185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6" t="s">
        <v>83</v>
      </c>
      <c r="BK149" s="143">
        <f t="shared" si="9"/>
        <v>0</v>
      </c>
      <c r="BL149" s="16" t="s">
        <v>268</v>
      </c>
      <c r="BM149" s="142" t="s">
        <v>3814</v>
      </c>
    </row>
    <row r="150" spans="2:65" s="1" customFormat="1" ht="33" customHeight="1">
      <c r="B150" s="131"/>
      <c r="C150" s="157" t="s">
        <v>273</v>
      </c>
      <c r="D150" s="157" t="s">
        <v>280</v>
      </c>
      <c r="E150" s="158" t="s">
        <v>1890</v>
      </c>
      <c r="F150" s="159" t="s">
        <v>1891</v>
      </c>
      <c r="G150" s="160" t="s">
        <v>276</v>
      </c>
      <c r="H150" s="161">
        <v>30</v>
      </c>
      <c r="I150" s="162"/>
      <c r="J150" s="162">
        <f t="shared" si="0"/>
        <v>0</v>
      </c>
      <c r="K150" s="159" t="s">
        <v>1</v>
      </c>
      <c r="L150" s="185" t="s">
        <v>4032</v>
      </c>
      <c r="M150" s="163" t="s">
        <v>1</v>
      </c>
      <c r="N150" s="164" t="s">
        <v>40</v>
      </c>
      <c r="O150" s="140">
        <v>0</v>
      </c>
      <c r="P150" s="140">
        <f t="shared" si="1"/>
        <v>0</v>
      </c>
      <c r="Q150" s="140">
        <v>2.7999999999999998E-4</v>
      </c>
      <c r="R150" s="140">
        <f t="shared" si="2"/>
        <v>8.3999999999999995E-3</v>
      </c>
      <c r="S150" s="140">
        <v>0</v>
      </c>
      <c r="T150" s="141">
        <f t="shared" si="3"/>
        <v>0</v>
      </c>
      <c r="AR150" s="142" t="s">
        <v>357</v>
      </c>
      <c r="AT150" s="142" t="s">
        <v>280</v>
      </c>
      <c r="AU150" s="142" t="s">
        <v>85</v>
      </c>
      <c r="AY150" s="16" t="s">
        <v>185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6" t="s">
        <v>83</v>
      </c>
      <c r="BK150" s="143">
        <f t="shared" si="9"/>
        <v>0</v>
      </c>
      <c r="BL150" s="16" t="s">
        <v>268</v>
      </c>
      <c r="BM150" s="142" t="s">
        <v>3815</v>
      </c>
    </row>
    <row r="151" spans="2:65" s="1" customFormat="1" ht="24.2" customHeight="1">
      <c r="B151" s="131"/>
      <c r="C151" s="132" t="s">
        <v>279</v>
      </c>
      <c r="D151" s="132" t="s">
        <v>187</v>
      </c>
      <c r="E151" s="133" t="s">
        <v>1899</v>
      </c>
      <c r="F151" s="134" t="s">
        <v>1900</v>
      </c>
      <c r="G151" s="135" t="s">
        <v>276</v>
      </c>
      <c r="H151" s="136">
        <v>55</v>
      </c>
      <c r="I151" s="137"/>
      <c r="J151" s="137">
        <f t="shared" si="0"/>
        <v>0</v>
      </c>
      <c r="K151" s="134" t="s">
        <v>1</v>
      </c>
      <c r="L151" s="185" t="s">
        <v>4032</v>
      </c>
      <c r="M151" s="138" t="s">
        <v>1</v>
      </c>
      <c r="N151" s="139" t="s">
        <v>40</v>
      </c>
      <c r="O151" s="140">
        <v>0.10299999999999999</v>
      </c>
      <c r="P151" s="140">
        <f t="shared" si="1"/>
        <v>5.665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268</v>
      </c>
      <c r="AT151" s="142" t="s">
        <v>187</v>
      </c>
      <c r="AU151" s="142" t="s">
        <v>85</v>
      </c>
      <c r="AY151" s="16" t="s">
        <v>185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6" t="s">
        <v>83</v>
      </c>
      <c r="BK151" s="143">
        <f t="shared" si="9"/>
        <v>0</v>
      </c>
      <c r="BL151" s="16" t="s">
        <v>268</v>
      </c>
      <c r="BM151" s="142" t="s">
        <v>3816</v>
      </c>
    </row>
    <row r="152" spans="2:65" s="1" customFormat="1" ht="24.2" customHeight="1">
      <c r="B152" s="131"/>
      <c r="C152" s="157" t="s">
        <v>285</v>
      </c>
      <c r="D152" s="157" t="s">
        <v>280</v>
      </c>
      <c r="E152" s="158" t="s">
        <v>1902</v>
      </c>
      <c r="F152" s="159" t="s">
        <v>1903</v>
      </c>
      <c r="G152" s="160" t="s">
        <v>276</v>
      </c>
      <c r="H152" s="161">
        <v>55</v>
      </c>
      <c r="I152" s="162"/>
      <c r="J152" s="162">
        <f t="shared" si="0"/>
        <v>0</v>
      </c>
      <c r="K152" s="159" t="s">
        <v>1</v>
      </c>
      <c r="L152" s="185" t="s">
        <v>4032</v>
      </c>
      <c r="M152" s="163" t="s">
        <v>1</v>
      </c>
      <c r="N152" s="164" t="s">
        <v>40</v>
      </c>
      <c r="O152" s="140">
        <v>0</v>
      </c>
      <c r="P152" s="140">
        <f t="shared" si="1"/>
        <v>0</v>
      </c>
      <c r="Q152" s="140">
        <v>2.3000000000000001E-4</v>
      </c>
      <c r="R152" s="140">
        <f t="shared" si="2"/>
        <v>1.265E-2</v>
      </c>
      <c r="S152" s="140">
        <v>0</v>
      </c>
      <c r="T152" s="141">
        <f t="shared" si="3"/>
        <v>0</v>
      </c>
      <c r="AR152" s="142" t="s">
        <v>357</v>
      </c>
      <c r="AT152" s="142" t="s">
        <v>280</v>
      </c>
      <c r="AU152" s="142" t="s">
        <v>85</v>
      </c>
      <c r="AY152" s="16" t="s">
        <v>185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6" t="s">
        <v>83</v>
      </c>
      <c r="BK152" s="143">
        <f t="shared" si="9"/>
        <v>0</v>
      </c>
      <c r="BL152" s="16" t="s">
        <v>268</v>
      </c>
      <c r="BM152" s="142" t="s">
        <v>3817</v>
      </c>
    </row>
    <row r="153" spans="2:65" s="1" customFormat="1" ht="24.2" customHeight="1">
      <c r="B153" s="131"/>
      <c r="C153" s="132" t="s">
        <v>290</v>
      </c>
      <c r="D153" s="132" t="s">
        <v>187</v>
      </c>
      <c r="E153" s="133" t="s">
        <v>1905</v>
      </c>
      <c r="F153" s="134" t="s">
        <v>1906</v>
      </c>
      <c r="G153" s="135" t="s">
        <v>276</v>
      </c>
      <c r="H153" s="136">
        <v>30</v>
      </c>
      <c r="I153" s="137"/>
      <c r="J153" s="137">
        <f t="shared" si="0"/>
        <v>0</v>
      </c>
      <c r="K153" s="134" t="s">
        <v>1</v>
      </c>
      <c r="L153" s="185" t="s">
        <v>4032</v>
      </c>
      <c r="M153" s="138" t="s">
        <v>1</v>
      </c>
      <c r="N153" s="139" t="s">
        <v>40</v>
      </c>
      <c r="O153" s="140">
        <v>9.0999999999999998E-2</v>
      </c>
      <c r="P153" s="140">
        <f t="shared" si="1"/>
        <v>2.73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268</v>
      </c>
      <c r="AT153" s="142" t="s">
        <v>187</v>
      </c>
      <c r="AU153" s="142" t="s">
        <v>85</v>
      </c>
      <c r="AY153" s="16" t="s">
        <v>185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6" t="s">
        <v>83</v>
      </c>
      <c r="BK153" s="143">
        <f t="shared" si="9"/>
        <v>0</v>
      </c>
      <c r="BL153" s="16" t="s">
        <v>268</v>
      </c>
      <c r="BM153" s="142" t="s">
        <v>3818</v>
      </c>
    </row>
    <row r="154" spans="2:65" s="1" customFormat="1" ht="24.2" customHeight="1">
      <c r="B154" s="131"/>
      <c r="C154" s="157" t="s">
        <v>7</v>
      </c>
      <c r="D154" s="157" t="s">
        <v>280</v>
      </c>
      <c r="E154" s="158" t="s">
        <v>1908</v>
      </c>
      <c r="F154" s="159" t="s">
        <v>1909</v>
      </c>
      <c r="G154" s="160" t="s">
        <v>276</v>
      </c>
      <c r="H154" s="161">
        <v>30</v>
      </c>
      <c r="I154" s="162"/>
      <c r="J154" s="162">
        <f t="shared" si="0"/>
        <v>0</v>
      </c>
      <c r="K154" s="159" t="s">
        <v>1</v>
      </c>
      <c r="L154" s="185" t="s">
        <v>4032</v>
      </c>
      <c r="M154" s="163" t="s">
        <v>1</v>
      </c>
      <c r="N154" s="164" t="s">
        <v>40</v>
      </c>
      <c r="O154" s="140">
        <v>0</v>
      </c>
      <c r="P154" s="140">
        <f t="shared" si="1"/>
        <v>0</v>
      </c>
      <c r="Q154" s="140">
        <v>1.9000000000000001E-4</v>
      </c>
      <c r="R154" s="140">
        <f t="shared" si="2"/>
        <v>5.7000000000000002E-3</v>
      </c>
      <c r="S154" s="140">
        <v>0</v>
      </c>
      <c r="T154" s="141">
        <f t="shared" si="3"/>
        <v>0</v>
      </c>
      <c r="AR154" s="142" t="s">
        <v>357</v>
      </c>
      <c r="AT154" s="142" t="s">
        <v>280</v>
      </c>
      <c r="AU154" s="142" t="s">
        <v>85</v>
      </c>
      <c r="AY154" s="16" t="s">
        <v>185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6" t="s">
        <v>83</v>
      </c>
      <c r="BK154" s="143">
        <f t="shared" si="9"/>
        <v>0</v>
      </c>
      <c r="BL154" s="16" t="s">
        <v>268</v>
      </c>
      <c r="BM154" s="142" t="s">
        <v>3819</v>
      </c>
    </row>
    <row r="155" spans="2:65" s="1" customFormat="1" ht="33" customHeight="1">
      <c r="B155" s="131"/>
      <c r="C155" s="132" t="s">
        <v>297</v>
      </c>
      <c r="D155" s="132" t="s">
        <v>187</v>
      </c>
      <c r="E155" s="133" t="s">
        <v>1917</v>
      </c>
      <c r="F155" s="134" t="s">
        <v>1918</v>
      </c>
      <c r="G155" s="135" t="s">
        <v>276</v>
      </c>
      <c r="H155" s="136">
        <v>100</v>
      </c>
      <c r="I155" s="137"/>
      <c r="J155" s="137">
        <f t="shared" si="0"/>
        <v>0</v>
      </c>
      <c r="K155" s="134" t="s">
        <v>1</v>
      </c>
      <c r="L155" s="185" t="s">
        <v>4032</v>
      </c>
      <c r="M155" s="138" t="s">
        <v>1</v>
      </c>
      <c r="N155" s="139" t="s">
        <v>40</v>
      </c>
      <c r="O155" s="140">
        <v>0.214</v>
      </c>
      <c r="P155" s="140">
        <f t="shared" si="1"/>
        <v>21.4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268</v>
      </c>
      <c r="AT155" s="142" t="s">
        <v>187</v>
      </c>
      <c r="AU155" s="142" t="s">
        <v>85</v>
      </c>
      <c r="AY155" s="16" t="s">
        <v>185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6" t="s">
        <v>83</v>
      </c>
      <c r="BK155" s="143">
        <f t="shared" si="9"/>
        <v>0</v>
      </c>
      <c r="BL155" s="16" t="s">
        <v>268</v>
      </c>
      <c r="BM155" s="142" t="s">
        <v>3820</v>
      </c>
    </row>
    <row r="156" spans="2:65" s="1" customFormat="1" ht="21.75" customHeight="1">
      <c r="B156" s="131"/>
      <c r="C156" s="132" t="s">
        <v>302</v>
      </c>
      <c r="D156" s="132" t="s">
        <v>187</v>
      </c>
      <c r="E156" s="133" t="s">
        <v>1920</v>
      </c>
      <c r="F156" s="134" t="s">
        <v>1921</v>
      </c>
      <c r="G156" s="135" t="s">
        <v>245</v>
      </c>
      <c r="H156" s="136">
        <v>30</v>
      </c>
      <c r="I156" s="137"/>
      <c r="J156" s="137">
        <f t="shared" si="0"/>
        <v>0</v>
      </c>
      <c r="K156" s="134" t="s">
        <v>1</v>
      </c>
      <c r="L156" s="185" t="s">
        <v>4032</v>
      </c>
      <c r="M156" s="138" t="s">
        <v>1</v>
      </c>
      <c r="N156" s="139" t="s">
        <v>40</v>
      </c>
      <c r="O156" s="140">
        <v>5.5E-2</v>
      </c>
      <c r="P156" s="140">
        <f t="shared" si="1"/>
        <v>1.65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268</v>
      </c>
      <c r="AT156" s="142" t="s">
        <v>187</v>
      </c>
      <c r="AU156" s="142" t="s">
        <v>85</v>
      </c>
      <c r="AY156" s="16" t="s">
        <v>185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6" t="s">
        <v>83</v>
      </c>
      <c r="BK156" s="143">
        <f t="shared" si="9"/>
        <v>0</v>
      </c>
      <c r="BL156" s="16" t="s">
        <v>268</v>
      </c>
      <c r="BM156" s="142" t="s">
        <v>3821</v>
      </c>
    </row>
    <row r="157" spans="2:65" s="1" customFormat="1" ht="21.75" customHeight="1">
      <c r="B157" s="131"/>
      <c r="C157" s="132" t="s">
        <v>307</v>
      </c>
      <c r="D157" s="132" t="s">
        <v>187</v>
      </c>
      <c r="E157" s="133" t="s">
        <v>1923</v>
      </c>
      <c r="F157" s="134" t="s">
        <v>1924</v>
      </c>
      <c r="G157" s="135" t="s">
        <v>245</v>
      </c>
      <c r="H157" s="136">
        <v>10</v>
      </c>
      <c r="I157" s="137"/>
      <c r="J157" s="137">
        <f t="shared" si="0"/>
        <v>0</v>
      </c>
      <c r="K157" s="134" t="s">
        <v>1</v>
      </c>
      <c r="L157" s="185" t="s">
        <v>4032</v>
      </c>
      <c r="M157" s="138" t="s">
        <v>1</v>
      </c>
      <c r="N157" s="139" t="s">
        <v>40</v>
      </c>
      <c r="O157" s="140">
        <v>6.0999999999999999E-2</v>
      </c>
      <c r="P157" s="140">
        <f t="shared" si="1"/>
        <v>0.61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268</v>
      </c>
      <c r="AT157" s="142" t="s">
        <v>187</v>
      </c>
      <c r="AU157" s="142" t="s">
        <v>85</v>
      </c>
      <c r="AY157" s="16" t="s">
        <v>185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6" t="s">
        <v>83</v>
      </c>
      <c r="BK157" s="143">
        <f t="shared" si="9"/>
        <v>0</v>
      </c>
      <c r="BL157" s="16" t="s">
        <v>268</v>
      </c>
      <c r="BM157" s="142" t="s">
        <v>3822</v>
      </c>
    </row>
    <row r="158" spans="2:65" s="1" customFormat="1" ht="21.75" customHeight="1">
      <c r="B158" s="131"/>
      <c r="C158" s="132" t="s">
        <v>327</v>
      </c>
      <c r="D158" s="132" t="s">
        <v>187</v>
      </c>
      <c r="E158" s="133" t="s">
        <v>1926</v>
      </c>
      <c r="F158" s="134" t="s">
        <v>1927</v>
      </c>
      <c r="G158" s="135" t="s">
        <v>245</v>
      </c>
      <c r="H158" s="136">
        <v>20</v>
      </c>
      <c r="I158" s="137"/>
      <c r="J158" s="137">
        <f t="shared" si="0"/>
        <v>0</v>
      </c>
      <c r="K158" s="134" t="s">
        <v>1</v>
      </c>
      <c r="L158" s="185" t="s">
        <v>4032</v>
      </c>
      <c r="M158" s="138" t="s">
        <v>1</v>
      </c>
      <c r="N158" s="139" t="s">
        <v>40</v>
      </c>
      <c r="O158" s="140">
        <v>7.3999999999999996E-2</v>
      </c>
      <c r="P158" s="140">
        <f t="shared" si="1"/>
        <v>1.48</v>
      </c>
      <c r="Q158" s="140">
        <v>0</v>
      </c>
      <c r="R158" s="140">
        <f t="shared" si="2"/>
        <v>0</v>
      </c>
      <c r="S158" s="140">
        <v>0</v>
      </c>
      <c r="T158" s="141">
        <f t="shared" si="3"/>
        <v>0</v>
      </c>
      <c r="AR158" s="142" t="s">
        <v>268</v>
      </c>
      <c r="AT158" s="142" t="s">
        <v>187</v>
      </c>
      <c r="AU158" s="142" t="s">
        <v>85</v>
      </c>
      <c r="AY158" s="16" t="s">
        <v>185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6" t="s">
        <v>83</v>
      </c>
      <c r="BK158" s="143">
        <f t="shared" si="9"/>
        <v>0</v>
      </c>
      <c r="BL158" s="16" t="s">
        <v>268</v>
      </c>
      <c r="BM158" s="142" t="s">
        <v>3823</v>
      </c>
    </row>
    <row r="159" spans="2:65" s="1" customFormat="1" ht="21.75" customHeight="1">
      <c r="B159" s="131"/>
      <c r="C159" s="132" t="s">
        <v>332</v>
      </c>
      <c r="D159" s="132" t="s">
        <v>187</v>
      </c>
      <c r="E159" s="133" t="s">
        <v>1929</v>
      </c>
      <c r="F159" s="134" t="s">
        <v>1930</v>
      </c>
      <c r="G159" s="135" t="s">
        <v>245</v>
      </c>
      <c r="H159" s="136">
        <v>10</v>
      </c>
      <c r="I159" s="137"/>
      <c r="J159" s="137">
        <f t="shared" si="0"/>
        <v>0</v>
      </c>
      <c r="K159" s="134" t="s">
        <v>1</v>
      </c>
      <c r="L159" s="185" t="s">
        <v>4032</v>
      </c>
      <c r="M159" s="138" t="s">
        <v>1</v>
      </c>
      <c r="N159" s="139" t="s">
        <v>40</v>
      </c>
      <c r="O159" s="140">
        <v>9.9000000000000005E-2</v>
      </c>
      <c r="P159" s="140">
        <f t="shared" si="1"/>
        <v>0.99</v>
      </c>
      <c r="Q159" s="140">
        <v>0</v>
      </c>
      <c r="R159" s="140">
        <f t="shared" si="2"/>
        <v>0</v>
      </c>
      <c r="S159" s="140">
        <v>0</v>
      </c>
      <c r="T159" s="141">
        <f t="shared" si="3"/>
        <v>0</v>
      </c>
      <c r="AR159" s="142" t="s">
        <v>268</v>
      </c>
      <c r="AT159" s="142" t="s">
        <v>187</v>
      </c>
      <c r="AU159" s="142" t="s">
        <v>85</v>
      </c>
      <c r="AY159" s="16" t="s">
        <v>185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6" t="s">
        <v>83</v>
      </c>
      <c r="BK159" s="143">
        <f t="shared" si="9"/>
        <v>0</v>
      </c>
      <c r="BL159" s="16" t="s">
        <v>268</v>
      </c>
      <c r="BM159" s="142" t="s">
        <v>3824</v>
      </c>
    </row>
    <row r="160" spans="2:65" s="1" customFormat="1" ht="24.2" customHeight="1">
      <c r="B160" s="131"/>
      <c r="C160" s="132" t="s">
        <v>336</v>
      </c>
      <c r="D160" s="132" t="s">
        <v>187</v>
      </c>
      <c r="E160" s="133" t="s">
        <v>1941</v>
      </c>
      <c r="F160" s="134" t="s">
        <v>1942</v>
      </c>
      <c r="G160" s="135" t="s">
        <v>245</v>
      </c>
      <c r="H160" s="136">
        <v>1</v>
      </c>
      <c r="I160" s="137"/>
      <c r="J160" s="137">
        <f t="shared" si="0"/>
        <v>0</v>
      </c>
      <c r="K160" s="134" t="s">
        <v>1</v>
      </c>
      <c r="L160" s="185" t="s">
        <v>4032</v>
      </c>
      <c r="M160" s="138" t="s">
        <v>1</v>
      </c>
      <c r="N160" s="139" t="s">
        <v>40</v>
      </c>
      <c r="O160" s="140">
        <v>3.798</v>
      </c>
      <c r="P160" s="140">
        <f t="shared" si="1"/>
        <v>3.798</v>
      </c>
      <c r="Q160" s="140">
        <v>0</v>
      </c>
      <c r="R160" s="140">
        <f t="shared" si="2"/>
        <v>0</v>
      </c>
      <c r="S160" s="140">
        <v>0</v>
      </c>
      <c r="T160" s="141">
        <f t="shared" si="3"/>
        <v>0</v>
      </c>
      <c r="AR160" s="142" t="s">
        <v>268</v>
      </c>
      <c r="AT160" s="142" t="s">
        <v>187</v>
      </c>
      <c r="AU160" s="142" t="s">
        <v>85</v>
      </c>
      <c r="AY160" s="16" t="s">
        <v>185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6" t="s">
        <v>83</v>
      </c>
      <c r="BK160" s="143">
        <f t="shared" si="9"/>
        <v>0</v>
      </c>
      <c r="BL160" s="16" t="s">
        <v>268</v>
      </c>
      <c r="BM160" s="142" t="s">
        <v>3825</v>
      </c>
    </row>
    <row r="161" spans="2:65" s="1" customFormat="1" ht="37.9" customHeight="1">
      <c r="B161" s="131"/>
      <c r="C161" s="157" t="s">
        <v>340</v>
      </c>
      <c r="D161" s="157" t="s">
        <v>280</v>
      </c>
      <c r="E161" s="158" t="s">
        <v>1944</v>
      </c>
      <c r="F161" s="159" t="s">
        <v>3826</v>
      </c>
      <c r="G161" s="160" t="s">
        <v>245</v>
      </c>
      <c r="H161" s="161">
        <v>1</v>
      </c>
      <c r="I161" s="162"/>
      <c r="J161" s="162">
        <f t="shared" si="0"/>
        <v>0</v>
      </c>
      <c r="K161" s="159" t="s">
        <v>1</v>
      </c>
      <c r="L161" s="185" t="s">
        <v>4032</v>
      </c>
      <c r="M161" s="163" t="s">
        <v>1</v>
      </c>
      <c r="N161" s="164" t="s">
        <v>40</v>
      </c>
      <c r="O161" s="140">
        <v>0</v>
      </c>
      <c r="P161" s="140">
        <f t="shared" si="1"/>
        <v>0</v>
      </c>
      <c r="Q161" s="140">
        <v>6.7999999999999996E-3</v>
      </c>
      <c r="R161" s="140">
        <f t="shared" si="2"/>
        <v>6.7999999999999996E-3</v>
      </c>
      <c r="S161" s="140">
        <v>0</v>
      </c>
      <c r="T161" s="141">
        <f t="shared" si="3"/>
        <v>0</v>
      </c>
      <c r="AR161" s="142" t="s">
        <v>357</v>
      </c>
      <c r="AT161" s="142" t="s">
        <v>280</v>
      </c>
      <c r="AU161" s="142" t="s">
        <v>85</v>
      </c>
      <c r="AY161" s="16" t="s">
        <v>185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6" t="s">
        <v>83</v>
      </c>
      <c r="BK161" s="143">
        <f t="shared" si="9"/>
        <v>0</v>
      </c>
      <c r="BL161" s="16" t="s">
        <v>268</v>
      </c>
      <c r="BM161" s="142" t="s">
        <v>3827</v>
      </c>
    </row>
    <row r="162" spans="2:65" s="1" customFormat="1" ht="24.2" customHeight="1">
      <c r="B162" s="131"/>
      <c r="C162" s="132" t="s">
        <v>345</v>
      </c>
      <c r="D162" s="132" t="s">
        <v>187</v>
      </c>
      <c r="E162" s="133" t="s">
        <v>1959</v>
      </c>
      <c r="F162" s="134" t="s">
        <v>1960</v>
      </c>
      <c r="G162" s="135" t="s">
        <v>245</v>
      </c>
      <c r="H162" s="136">
        <v>3</v>
      </c>
      <c r="I162" s="137"/>
      <c r="J162" s="137">
        <f t="shared" si="0"/>
        <v>0</v>
      </c>
      <c r="K162" s="134" t="s">
        <v>1</v>
      </c>
      <c r="L162" s="185" t="s">
        <v>4032</v>
      </c>
      <c r="M162" s="138" t="s">
        <v>1</v>
      </c>
      <c r="N162" s="139" t="s">
        <v>40</v>
      </c>
      <c r="O162" s="140">
        <v>1.899</v>
      </c>
      <c r="P162" s="140">
        <f t="shared" si="1"/>
        <v>5.6970000000000001</v>
      </c>
      <c r="Q162" s="140">
        <v>0</v>
      </c>
      <c r="R162" s="140">
        <f t="shared" si="2"/>
        <v>0</v>
      </c>
      <c r="S162" s="140">
        <v>0</v>
      </c>
      <c r="T162" s="141">
        <f t="shared" si="3"/>
        <v>0</v>
      </c>
      <c r="AR162" s="142" t="s">
        <v>268</v>
      </c>
      <c r="AT162" s="142" t="s">
        <v>187</v>
      </c>
      <c r="AU162" s="142" t="s">
        <v>85</v>
      </c>
      <c r="AY162" s="16" t="s">
        <v>185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6" t="s">
        <v>83</v>
      </c>
      <c r="BK162" s="143">
        <f t="shared" si="9"/>
        <v>0</v>
      </c>
      <c r="BL162" s="16" t="s">
        <v>268</v>
      </c>
      <c r="BM162" s="142" t="s">
        <v>3828</v>
      </c>
    </row>
    <row r="163" spans="2:65" s="1" customFormat="1" ht="33" customHeight="1">
      <c r="B163" s="131"/>
      <c r="C163" s="157" t="s">
        <v>349</v>
      </c>
      <c r="D163" s="157" t="s">
        <v>280</v>
      </c>
      <c r="E163" s="158" t="s">
        <v>1962</v>
      </c>
      <c r="F163" s="159" t="s">
        <v>1963</v>
      </c>
      <c r="G163" s="160" t="s">
        <v>245</v>
      </c>
      <c r="H163" s="161">
        <v>3</v>
      </c>
      <c r="I163" s="162"/>
      <c r="J163" s="162">
        <f t="shared" si="0"/>
        <v>0</v>
      </c>
      <c r="K163" s="159" t="s">
        <v>1</v>
      </c>
      <c r="L163" s="185" t="s">
        <v>4032</v>
      </c>
      <c r="M163" s="163" t="s">
        <v>1</v>
      </c>
      <c r="N163" s="164" t="s">
        <v>40</v>
      </c>
      <c r="O163" s="140">
        <v>0</v>
      </c>
      <c r="P163" s="140">
        <f t="shared" si="1"/>
        <v>0</v>
      </c>
      <c r="Q163" s="140">
        <v>6.7999999999999996E-3</v>
      </c>
      <c r="R163" s="140">
        <f t="shared" si="2"/>
        <v>2.0399999999999998E-2</v>
      </c>
      <c r="S163" s="140">
        <v>0</v>
      </c>
      <c r="T163" s="141">
        <f t="shared" si="3"/>
        <v>0</v>
      </c>
      <c r="AR163" s="142" t="s">
        <v>357</v>
      </c>
      <c r="AT163" s="142" t="s">
        <v>280</v>
      </c>
      <c r="AU163" s="142" t="s">
        <v>85</v>
      </c>
      <c r="AY163" s="16" t="s">
        <v>185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6" t="s">
        <v>83</v>
      </c>
      <c r="BK163" s="143">
        <f t="shared" si="9"/>
        <v>0</v>
      </c>
      <c r="BL163" s="16" t="s">
        <v>268</v>
      </c>
      <c r="BM163" s="142" t="s">
        <v>3829</v>
      </c>
    </row>
    <row r="164" spans="2:65" s="1" customFormat="1" ht="24.2" customHeight="1">
      <c r="B164" s="131"/>
      <c r="C164" s="132" t="s">
        <v>353</v>
      </c>
      <c r="D164" s="132" t="s">
        <v>187</v>
      </c>
      <c r="E164" s="133" t="s">
        <v>1977</v>
      </c>
      <c r="F164" s="134" t="s">
        <v>1978</v>
      </c>
      <c r="G164" s="135" t="s">
        <v>245</v>
      </c>
      <c r="H164" s="136">
        <v>6</v>
      </c>
      <c r="I164" s="137"/>
      <c r="J164" s="137">
        <f t="shared" si="0"/>
        <v>0</v>
      </c>
      <c r="K164" s="134" t="s">
        <v>1</v>
      </c>
      <c r="L164" s="185" t="s">
        <v>4032</v>
      </c>
      <c r="M164" s="138" t="s">
        <v>1</v>
      </c>
      <c r="N164" s="139" t="s">
        <v>40</v>
      </c>
      <c r="O164" s="140">
        <v>0.42</v>
      </c>
      <c r="P164" s="140">
        <f t="shared" si="1"/>
        <v>2.52</v>
      </c>
      <c r="Q164" s="140">
        <v>0</v>
      </c>
      <c r="R164" s="140">
        <f t="shared" si="2"/>
        <v>0</v>
      </c>
      <c r="S164" s="140">
        <v>0</v>
      </c>
      <c r="T164" s="141">
        <f t="shared" si="3"/>
        <v>0</v>
      </c>
      <c r="AR164" s="142" t="s">
        <v>268</v>
      </c>
      <c r="AT164" s="142" t="s">
        <v>187</v>
      </c>
      <c r="AU164" s="142" t="s">
        <v>85</v>
      </c>
      <c r="AY164" s="16" t="s">
        <v>185</v>
      </c>
      <c r="BE164" s="143">
        <f t="shared" si="4"/>
        <v>0</v>
      </c>
      <c r="BF164" s="143">
        <f t="shared" si="5"/>
        <v>0</v>
      </c>
      <c r="BG164" s="143">
        <f t="shared" si="6"/>
        <v>0</v>
      </c>
      <c r="BH164" s="143">
        <f t="shared" si="7"/>
        <v>0</v>
      </c>
      <c r="BI164" s="143">
        <f t="shared" si="8"/>
        <v>0</v>
      </c>
      <c r="BJ164" s="16" t="s">
        <v>83</v>
      </c>
      <c r="BK164" s="143">
        <f t="shared" si="9"/>
        <v>0</v>
      </c>
      <c r="BL164" s="16" t="s">
        <v>268</v>
      </c>
      <c r="BM164" s="142" t="s">
        <v>3830</v>
      </c>
    </row>
    <row r="165" spans="2:65" s="1" customFormat="1" ht="24.2" customHeight="1">
      <c r="B165" s="131"/>
      <c r="C165" s="157" t="s">
        <v>357</v>
      </c>
      <c r="D165" s="157" t="s">
        <v>280</v>
      </c>
      <c r="E165" s="158" t="s">
        <v>1980</v>
      </c>
      <c r="F165" s="159" t="s">
        <v>1981</v>
      </c>
      <c r="G165" s="160" t="s">
        <v>245</v>
      </c>
      <c r="H165" s="161">
        <v>4</v>
      </c>
      <c r="I165" s="162"/>
      <c r="J165" s="162">
        <f t="shared" si="0"/>
        <v>0</v>
      </c>
      <c r="K165" s="159" t="s">
        <v>1</v>
      </c>
      <c r="L165" s="185" t="s">
        <v>4032</v>
      </c>
      <c r="M165" s="163" t="s">
        <v>1</v>
      </c>
      <c r="N165" s="164" t="s">
        <v>40</v>
      </c>
      <c r="O165" s="140">
        <v>0</v>
      </c>
      <c r="P165" s="140">
        <f t="shared" si="1"/>
        <v>0</v>
      </c>
      <c r="Q165" s="140">
        <v>4.0000000000000003E-5</v>
      </c>
      <c r="R165" s="140">
        <f t="shared" si="2"/>
        <v>1.6000000000000001E-4</v>
      </c>
      <c r="S165" s="140">
        <v>0</v>
      </c>
      <c r="T165" s="141">
        <f t="shared" si="3"/>
        <v>0</v>
      </c>
      <c r="AR165" s="142" t="s">
        <v>357</v>
      </c>
      <c r="AT165" s="142" t="s">
        <v>280</v>
      </c>
      <c r="AU165" s="142" t="s">
        <v>85</v>
      </c>
      <c r="AY165" s="16" t="s">
        <v>185</v>
      </c>
      <c r="BE165" s="143">
        <f t="shared" si="4"/>
        <v>0</v>
      </c>
      <c r="BF165" s="143">
        <f t="shared" si="5"/>
        <v>0</v>
      </c>
      <c r="BG165" s="143">
        <f t="shared" si="6"/>
        <v>0</v>
      </c>
      <c r="BH165" s="143">
        <f t="shared" si="7"/>
        <v>0</v>
      </c>
      <c r="BI165" s="143">
        <f t="shared" si="8"/>
        <v>0</v>
      </c>
      <c r="BJ165" s="16" t="s">
        <v>83</v>
      </c>
      <c r="BK165" s="143">
        <f t="shared" si="9"/>
        <v>0</v>
      </c>
      <c r="BL165" s="16" t="s">
        <v>268</v>
      </c>
      <c r="BM165" s="142" t="s">
        <v>3831</v>
      </c>
    </row>
    <row r="166" spans="2:65" s="1" customFormat="1" ht="24.2" customHeight="1">
      <c r="B166" s="131"/>
      <c r="C166" s="157" t="s">
        <v>361</v>
      </c>
      <c r="D166" s="157" t="s">
        <v>280</v>
      </c>
      <c r="E166" s="158" t="s">
        <v>1983</v>
      </c>
      <c r="F166" s="159" t="s">
        <v>1984</v>
      </c>
      <c r="G166" s="160" t="s">
        <v>245</v>
      </c>
      <c r="H166" s="161">
        <v>2</v>
      </c>
      <c r="I166" s="162"/>
      <c r="J166" s="162">
        <f t="shared" si="0"/>
        <v>0</v>
      </c>
      <c r="K166" s="159" t="s">
        <v>1</v>
      </c>
      <c r="L166" s="185" t="s">
        <v>4032</v>
      </c>
      <c r="M166" s="163" t="s">
        <v>1</v>
      </c>
      <c r="N166" s="164" t="s">
        <v>40</v>
      </c>
      <c r="O166" s="140">
        <v>0</v>
      </c>
      <c r="P166" s="140">
        <f t="shared" si="1"/>
        <v>0</v>
      </c>
      <c r="Q166" s="140">
        <v>4.0000000000000003E-5</v>
      </c>
      <c r="R166" s="140">
        <f t="shared" si="2"/>
        <v>8.0000000000000007E-5</v>
      </c>
      <c r="S166" s="140">
        <v>0</v>
      </c>
      <c r="T166" s="141">
        <f t="shared" si="3"/>
        <v>0</v>
      </c>
      <c r="AR166" s="142" t="s">
        <v>357</v>
      </c>
      <c r="AT166" s="142" t="s">
        <v>280</v>
      </c>
      <c r="AU166" s="142" t="s">
        <v>85</v>
      </c>
      <c r="AY166" s="16" t="s">
        <v>185</v>
      </c>
      <c r="BE166" s="143">
        <f t="shared" si="4"/>
        <v>0</v>
      </c>
      <c r="BF166" s="143">
        <f t="shared" si="5"/>
        <v>0</v>
      </c>
      <c r="BG166" s="143">
        <f t="shared" si="6"/>
        <v>0</v>
      </c>
      <c r="BH166" s="143">
        <f t="shared" si="7"/>
        <v>0</v>
      </c>
      <c r="BI166" s="143">
        <f t="shared" si="8"/>
        <v>0</v>
      </c>
      <c r="BJ166" s="16" t="s">
        <v>83</v>
      </c>
      <c r="BK166" s="143">
        <f t="shared" si="9"/>
        <v>0</v>
      </c>
      <c r="BL166" s="16" t="s">
        <v>268</v>
      </c>
      <c r="BM166" s="142" t="s">
        <v>3832</v>
      </c>
    </row>
    <row r="167" spans="2:65" s="1" customFormat="1" ht="24.2" customHeight="1">
      <c r="B167" s="131"/>
      <c r="C167" s="132" t="s">
        <v>365</v>
      </c>
      <c r="D167" s="132" t="s">
        <v>187</v>
      </c>
      <c r="E167" s="133" t="s">
        <v>2004</v>
      </c>
      <c r="F167" s="134" t="s">
        <v>2005</v>
      </c>
      <c r="G167" s="135" t="s">
        <v>245</v>
      </c>
      <c r="H167" s="136">
        <v>2</v>
      </c>
      <c r="I167" s="137"/>
      <c r="J167" s="137">
        <f t="shared" si="0"/>
        <v>0</v>
      </c>
      <c r="K167" s="134" t="s">
        <v>1</v>
      </c>
      <c r="L167" s="185" t="s">
        <v>4032</v>
      </c>
      <c r="M167" s="138" t="s">
        <v>1</v>
      </c>
      <c r="N167" s="139" t="s">
        <v>40</v>
      </c>
      <c r="O167" s="140">
        <v>0.98699999999999999</v>
      </c>
      <c r="P167" s="140">
        <f t="shared" si="1"/>
        <v>1.974</v>
      </c>
      <c r="Q167" s="140">
        <v>0</v>
      </c>
      <c r="R167" s="140">
        <f t="shared" si="2"/>
        <v>0</v>
      </c>
      <c r="S167" s="140">
        <v>0</v>
      </c>
      <c r="T167" s="141">
        <f t="shared" si="3"/>
        <v>0</v>
      </c>
      <c r="AR167" s="142" t="s">
        <v>268</v>
      </c>
      <c r="AT167" s="142" t="s">
        <v>187</v>
      </c>
      <c r="AU167" s="142" t="s">
        <v>85</v>
      </c>
      <c r="AY167" s="16" t="s">
        <v>185</v>
      </c>
      <c r="BE167" s="143">
        <f t="shared" si="4"/>
        <v>0</v>
      </c>
      <c r="BF167" s="143">
        <f t="shared" si="5"/>
        <v>0</v>
      </c>
      <c r="BG167" s="143">
        <f t="shared" si="6"/>
        <v>0</v>
      </c>
      <c r="BH167" s="143">
        <f t="shared" si="7"/>
        <v>0</v>
      </c>
      <c r="BI167" s="143">
        <f t="shared" si="8"/>
        <v>0</v>
      </c>
      <c r="BJ167" s="16" t="s">
        <v>83</v>
      </c>
      <c r="BK167" s="143">
        <f t="shared" si="9"/>
        <v>0</v>
      </c>
      <c r="BL167" s="16" t="s">
        <v>268</v>
      </c>
      <c r="BM167" s="142" t="s">
        <v>3833</v>
      </c>
    </row>
    <row r="168" spans="2:65" s="1" customFormat="1" ht="24.2" customHeight="1">
      <c r="B168" s="131"/>
      <c r="C168" s="157" t="s">
        <v>369</v>
      </c>
      <c r="D168" s="157" t="s">
        <v>280</v>
      </c>
      <c r="E168" s="158" t="s">
        <v>2007</v>
      </c>
      <c r="F168" s="159" t="s">
        <v>2008</v>
      </c>
      <c r="G168" s="160" t="s">
        <v>245</v>
      </c>
      <c r="H168" s="161">
        <v>2</v>
      </c>
      <c r="I168" s="162"/>
      <c r="J168" s="162">
        <f t="shared" si="0"/>
        <v>0</v>
      </c>
      <c r="K168" s="159" t="s">
        <v>1</v>
      </c>
      <c r="L168" s="185" t="s">
        <v>4032</v>
      </c>
      <c r="M168" s="163" t="s">
        <v>1</v>
      </c>
      <c r="N168" s="164" t="s">
        <v>40</v>
      </c>
      <c r="O168" s="140">
        <v>0</v>
      </c>
      <c r="P168" s="140">
        <f t="shared" si="1"/>
        <v>0</v>
      </c>
      <c r="Q168" s="140">
        <v>1.3999999999999999E-4</v>
      </c>
      <c r="R168" s="140">
        <f t="shared" si="2"/>
        <v>2.7999999999999998E-4</v>
      </c>
      <c r="S168" s="140">
        <v>0</v>
      </c>
      <c r="T168" s="141">
        <f t="shared" si="3"/>
        <v>0</v>
      </c>
      <c r="AR168" s="142" t="s">
        <v>357</v>
      </c>
      <c r="AT168" s="142" t="s">
        <v>280</v>
      </c>
      <c r="AU168" s="142" t="s">
        <v>85</v>
      </c>
      <c r="AY168" s="16" t="s">
        <v>185</v>
      </c>
      <c r="BE168" s="143">
        <f t="shared" si="4"/>
        <v>0</v>
      </c>
      <c r="BF168" s="143">
        <f t="shared" si="5"/>
        <v>0</v>
      </c>
      <c r="BG168" s="143">
        <f t="shared" si="6"/>
        <v>0</v>
      </c>
      <c r="BH168" s="143">
        <f t="shared" si="7"/>
        <v>0</v>
      </c>
      <c r="BI168" s="143">
        <f t="shared" si="8"/>
        <v>0</v>
      </c>
      <c r="BJ168" s="16" t="s">
        <v>83</v>
      </c>
      <c r="BK168" s="143">
        <f t="shared" si="9"/>
        <v>0</v>
      </c>
      <c r="BL168" s="16" t="s">
        <v>268</v>
      </c>
      <c r="BM168" s="142" t="s">
        <v>3834</v>
      </c>
    </row>
    <row r="169" spans="2:65" s="1" customFormat="1" ht="24.2" customHeight="1">
      <c r="B169" s="131"/>
      <c r="C169" s="132" t="s">
        <v>373</v>
      </c>
      <c r="D169" s="132" t="s">
        <v>187</v>
      </c>
      <c r="E169" s="133" t="s">
        <v>2070</v>
      </c>
      <c r="F169" s="134" t="s">
        <v>2071</v>
      </c>
      <c r="G169" s="135" t="s">
        <v>245</v>
      </c>
      <c r="H169" s="136">
        <v>36</v>
      </c>
      <c r="I169" s="137"/>
      <c r="J169" s="137">
        <f t="shared" si="0"/>
        <v>0</v>
      </c>
      <c r="K169" s="134" t="s">
        <v>1</v>
      </c>
      <c r="L169" s="185" t="s">
        <v>4032</v>
      </c>
      <c r="M169" s="138" t="s">
        <v>1</v>
      </c>
      <c r="N169" s="139" t="s">
        <v>40</v>
      </c>
      <c r="O169" s="140">
        <v>0.69599999999999995</v>
      </c>
      <c r="P169" s="140">
        <f t="shared" si="1"/>
        <v>25.055999999999997</v>
      </c>
      <c r="Q169" s="140">
        <v>0</v>
      </c>
      <c r="R169" s="140">
        <f t="shared" si="2"/>
        <v>0</v>
      </c>
      <c r="S169" s="140">
        <v>0</v>
      </c>
      <c r="T169" s="141">
        <f t="shared" si="3"/>
        <v>0</v>
      </c>
      <c r="V169" s="215" t="s">
        <v>4035</v>
      </c>
      <c r="AR169" s="142" t="s">
        <v>268</v>
      </c>
      <c r="AT169" s="142" t="s">
        <v>187</v>
      </c>
      <c r="AU169" s="142" t="s">
        <v>85</v>
      </c>
      <c r="AY169" s="16" t="s">
        <v>185</v>
      </c>
      <c r="BE169" s="143">
        <f t="shared" si="4"/>
        <v>0</v>
      </c>
      <c r="BF169" s="143">
        <f t="shared" si="5"/>
        <v>0</v>
      </c>
      <c r="BG169" s="143">
        <f t="shared" si="6"/>
        <v>0</v>
      </c>
      <c r="BH169" s="143">
        <f t="shared" si="7"/>
        <v>0</v>
      </c>
      <c r="BI169" s="143">
        <f t="shared" si="8"/>
        <v>0</v>
      </c>
      <c r="BJ169" s="16" t="s">
        <v>83</v>
      </c>
      <c r="BK169" s="143">
        <f t="shared" si="9"/>
        <v>0</v>
      </c>
      <c r="BL169" s="16" t="s">
        <v>268</v>
      </c>
      <c r="BM169" s="142" t="s">
        <v>3835</v>
      </c>
    </row>
    <row r="170" spans="2:65" s="1" customFormat="1" ht="37.9" customHeight="1">
      <c r="B170" s="131"/>
      <c r="C170" s="157" t="s">
        <v>377</v>
      </c>
      <c r="D170" s="157" t="s">
        <v>280</v>
      </c>
      <c r="E170" s="158" t="s">
        <v>2073</v>
      </c>
      <c r="F170" s="159" t="s">
        <v>2074</v>
      </c>
      <c r="G170" s="160" t="s">
        <v>245</v>
      </c>
      <c r="H170" s="161">
        <v>27</v>
      </c>
      <c r="I170" s="162"/>
      <c r="J170" s="162">
        <f t="shared" si="0"/>
        <v>0</v>
      </c>
      <c r="K170" s="159" t="s">
        <v>1</v>
      </c>
      <c r="L170" s="185" t="s">
        <v>4032</v>
      </c>
      <c r="M170" s="163" t="s">
        <v>1</v>
      </c>
      <c r="N170" s="164" t="s">
        <v>40</v>
      </c>
      <c r="O170" s="140">
        <v>0</v>
      </c>
      <c r="P170" s="140">
        <f t="shared" si="1"/>
        <v>0</v>
      </c>
      <c r="Q170" s="140">
        <v>8.0000000000000004E-4</v>
      </c>
      <c r="R170" s="140">
        <f t="shared" si="2"/>
        <v>2.1600000000000001E-2</v>
      </c>
      <c r="S170" s="140">
        <v>0</v>
      </c>
      <c r="T170" s="141">
        <f t="shared" si="3"/>
        <v>0</v>
      </c>
      <c r="V170" s="215" t="s">
        <v>4035</v>
      </c>
      <c r="AR170" s="142" t="s">
        <v>357</v>
      </c>
      <c r="AT170" s="142" t="s">
        <v>280</v>
      </c>
      <c r="AU170" s="142" t="s">
        <v>85</v>
      </c>
      <c r="AY170" s="16" t="s">
        <v>185</v>
      </c>
      <c r="BE170" s="143">
        <f t="shared" si="4"/>
        <v>0</v>
      </c>
      <c r="BF170" s="143">
        <f t="shared" si="5"/>
        <v>0</v>
      </c>
      <c r="BG170" s="143">
        <f t="shared" si="6"/>
        <v>0</v>
      </c>
      <c r="BH170" s="143">
        <f t="shared" si="7"/>
        <v>0</v>
      </c>
      <c r="BI170" s="143">
        <f t="shared" si="8"/>
        <v>0</v>
      </c>
      <c r="BJ170" s="16" t="s">
        <v>83</v>
      </c>
      <c r="BK170" s="143">
        <f t="shared" si="9"/>
        <v>0</v>
      </c>
      <c r="BL170" s="16" t="s">
        <v>268</v>
      </c>
      <c r="BM170" s="142" t="s">
        <v>3836</v>
      </c>
    </row>
    <row r="171" spans="2:65" s="1" customFormat="1" ht="37.9" customHeight="1">
      <c r="B171" s="131"/>
      <c r="C171" s="157" t="s">
        <v>382</v>
      </c>
      <c r="D171" s="157" t="s">
        <v>280</v>
      </c>
      <c r="E171" s="158" t="s">
        <v>2079</v>
      </c>
      <c r="F171" s="159" t="s">
        <v>2080</v>
      </c>
      <c r="G171" s="160" t="s">
        <v>245</v>
      </c>
      <c r="H171" s="161">
        <v>3</v>
      </c>
      <c r="I171" s="162"/>
      <c r="J171" s="162">
        <f t="shared" si="0"/>
        <v>0</v>
      </c>
      <c r="K171" s="159" t="s">
        <v>1</v>
      </c>
      <c r="L171" s="185" t="s">
        <v>4032</v>
      </c>
      <c r="M171" s="163" t="s">
        <v>1</v>
      </c>
      <c r="N171" s="164" t="s">
        <v>40</v>
      </c>
      <c r="O171" s="140">
        <v>0</v>
      </c>
      <c r="P171" s="140">
        <f t="shared" si="1"/>
        <v>0</v>
      </c>
      <c r="Q171" s="140">
        <v>8.0000000000000004E-4</v>
      </c>
      <c r="R171" s="140">
        <f t="shared" si="2"/>
        <v>2.4000000000000002E-3</v>
      </c>
      <c r="S171" s="140">
        <v>0</v>
      </c>
      <c r="T171" s="141">
        <f t="shared" si="3"/>
        <v>0</v>
      </c>
      <c r="V171" s="215" t="s">
        <v>4035</v>
      </c>
      <c r="AR171" s="142" t="s">
        <v>357</v>
      </c>
      <c r="AT171" s="142" t="s">
        <v>280</v>
      </c>
      <c r="AU171" s="142" t="s">
        <v>85</v>
      </c>
      <c r="AY171" s="16" t="s">
        <v>185</v>
      </c>
      <c r="BE171" s="143">
        <f t="shared" si="4"/>
        <v>0</v>
      </c>
      <c r="BF171" s="143">
        <f t="shared" si="5"/>
        <v>0</v>
      </c>
      <c r="BG171" s="143">
        <f t="shared" si="6"/>
        <v>0</v>
      </c>
      <c r="BH171" s="143">
        <f t="shared" si="7"/>
        <v>0</v>
      </c>
      <c r="BI171" s="143">
        <f t="shared" si="8"/>
        <v>0</v>
      </c>
      <c r="BJ171" s="16" t="s">
        <v>83</v>
      </c>
      <c r="BK171" s="143">
        <f t="shared" si="9"/>
        <v>0</v>
      </c>
      <c r="BL171" s="16" t="s">
        <v>268</v>
      </c>
      <c r="BM171" s="142" t="s">
        <v>3837</v>
      </c>
    </row>
    <row r="172" spans="2:65" s="1" customFormat="1" ht="24.2" customHeight="1">
      <c r="B172" s="131"/>
      <c r="C172" s="157" t="s">
        <v>386</v>
      </c>
      <c r="D172" s="157" t="s">
        <v>280</v>
      </c>
      <c r="E172" s="158" t="s">
        <v>2085</v>
      </c>
      <c r="F172" s="159" t="s">
        <v>2086</v>
      </c>
      <c r="G172" s="160" t="s">
        <v>245</v>
      </c>
      <c r="H172" s="161">
        <v>3</v>
      </c>
      <c r="I172" s="162"/>
      <c r="J172" s="162">
        <f t="shared" si="0"/>
        <v>0</v>
      </c>
      <c r="K172" s="159" t="s">
        <v>1</v>
      </c>
      <c r="L172" s="185" t="s">
        <v>4032</v>
      </c>
      <c r="M172" s="163" t="s">
        <v>1</v>
      </c>
      <c r="N172" s="164" t="s">
        <v>40</v>
      </c>
      <c r="O172" s="140">
        <v>0</v>
      </c>
      <c r="P172" s="140">
        <f t="shared" si="1"/>
        <v>0</v>
      </c>
      <c r="Q172" s="140">
        <v>8.0000000000000004E-4</v>
      </c>
      <c r="R172" s="140">
        <f t="shared" si="2"/>
        <v>2.4000000000000002E-3</v>
      </c>
      <c r="S172" s="140">
        <v>0</v>
      </c>
      <c r="T172" s="141">
        <f t="shared" si="3"/>
        <v>0</v>
      </c>
      <c r="V172" s="215" t="s">
        <v>4035</v>
      </c>
      <c r="AR172" s="142" t="s">
        <v>357</v>
      </c>
      <c r="AT172" s="142" t="s">
        <v>280</v>
      </c>
      <c r="AU172" s="142" t="s">
        <v>85</v>
      </c>
      <c r="AY172" s="16" t="s">
        <v>185</v>
      </c>
      <c r="BE172" s="143">
        <f t="shared" si="4"/>
        <v>0</v>
      </c>
      <c r="BF172" s="143">
        <f t="shared" si="5"/>
        <v>0</v>
      </c>
      <c r="BG172" s="143">
        <f t="shared" si="6"/>
        <v>0</v>
      </c>
      <c r="BH172" s="143">
        <f t="shared" si="7"/>
        <v>0</v>
      </c>
      <c r="BI172" s="143">
        <f t="shared" si="8"/>
        <v>0</v>
      </c>
      <c r="BJ172" s="16" t="s">
        <v>83</v>
      </c>
      <c r="BK172" s="143">
        <f t="shared" si="9"/>
        <v>0</v>
      </c>
      <c r="BL172" s="16" t="s">
        <v>268</v>
      </c>
      <c r="BM172" s="142" t="s">
        <v>3838</v>
      </c>
    </row>
    <row r="173" spans="2:65" s="1" customFormat="1" ht="24.2" customHeight="1">
      <c r="B173" s="131"/>
      <c r="C173" s="157" t="s">
        <v>391</v>
      </c>
      <c r="D173" s="157" t="s">
        <v>280</v>
      </c>
      <c r="E173" s="158" t="s">
        <v>2088</v>
      </c>
      <c r="F173" s="159" t="s">
        <v>2089</v>
      </c>
      <c r="G173" s="160" t="s">
        <v>245</v>
      </c>
      <c r="H173" s="161">
        <v>3</v>
      </c>
      <c r="I173" s="162"/>
      <c r="J173" s="162">
        <f t="shared" si="0"/>
        <v>0</v>
      </c>
      <c r="K173" s="159" t="s">
        <v>1</v>
      </c>
      <c r="L173" s="185" t="s">
        <v>4032</v>
      </c>
      <c r="M173" s="163" t="s">
        <v>1</v>
      </c>
      <c r="N173" s="164" t="s">
        <v>40</v>
      </c>
      <c r="O173" s="140">
        <v>0</v>
      </c>
      <c r="P173" s="140">
        <f t="shared" si="1"/>
        <v>0</v>
      </c>
      <c r="Q173" s="140">
        <v>6.4999999999999997E-3</v>
      </c>
      <c r="R173" s="140">
        <f t="shared" si="2"/>
        <v>1.95E-2</v>
      </c>
      <c r="S173" s="140">
        <v>0</v>
      </c>
      <c r="T173" s="141">
        <f t="shared" si="3"/>
        <v>0</v>
      </c>
      <c r="V173" s="215" t="s">
        <v>4035</v>
      </c>
      <c r="AR173" s="142" t="s">
        <v>357</v>
      </c>
      <c r="AT173" s="142" t="s">
        <v>280</v>
      </c>
      <c r="AU173" s="142" t="s">
        <v>85</v>
      </c>
      <c r="AY173" s="16" t="s">
        <v>185</v>
      </c>
      <c r="BE173" s="143">
        <f t="shared" si="4"/>
        <v>0</v>
      </c>
      <c r="BF173" s="143">
        <f t="shared" si="5"/>
        <v>0</v>
      </c>
      <c r="BG173" s="143">
        <f t="shared" si="6"/>
        <v>0</v>
      </c>
      <c r="BH173" s="143">
        <f t="shared" si="7"/>
        <v>0</v>
      </c>
      <c r="BI173" s="143">
        <f t="shared" si="8"/>
        <v>0</v>
      </c>
      <c r="BJ173" s="16" t="s">
        <v>83</v>
      </c>
      <c r="BK173" s="143">
        <f t="shared" si="9"/>
        <v>0</v>
      </c>
      <c r="BL173" s="16" t="s">
        <v>268</v>
      </c>
      <c r="BM173" s="142" t="s">
        <v>3839</v>
      </c>
    </row>
    <row r="174" spans="2:65" s="11" customFormat="1" ht="25.9" customHeight="1">
      <c r="B174" s="120"/>
      <c r="D174" s="121" t="s">
        <v>74</v>
      </c>
      <c r="E174" s="122" t="s">
        <v>139</v>
      </c>
      <c r="F174" s="122" t="s">
        <v>140</v>
      </c>
      <c r="J174" s="123">
        <f>BK174</f>
        <v>0</v>
      </c>
      <c r="L174" s="120"/>
      <c r="M174" s="124"/>
      <c r="P174" s="125">
        <f>P175+P177+P179+P182</f>
        <v>0</v>
      </c>
      <c r="R174" s="125">
        <f>R175+R177+R179+R182</f>
        <v>0</v>
      </c>
      <c r="T174" s="126">
        <f>T175+T177+T179+T182</f>
        <v>0</v>
      </c>
      <c r="AR174" s="121" t="s">
        <v>207</v>
      </c>
      <c r="AT174" s="127" t="s">
        <v>74</v>
      </c>
      <c r="AU174" s="127" t="s">
        <v>75</v>
      </c>
      <c r="AY174" s="121" t="s">
        <v>185</v>
      </c>
      <c r="BK174" s="128">
        <f>BK175+BK177+BK179+BK182</f>
        <v>0</v>
      </c>
    </row>
    <row r="175" spans="2:65" s="11" customFormat="1" ht="22.9" customHeight="1">
      <c r="B175" s="120"/>
      <c r="D175" s="121" t="s">
        <v>74</v>
      </c>
      <c r="E175" s="129" t="s">
        <v>2091</v>
      </c>
      <c r="F175" s="129" t="s">
        <v>2092</v>
      </c>
      <c r="J175" s="130">
        <f>BK175</f>
        <v>0</v>
      </c>
      <c r="L175" s="120"/>
      <c r="M175" s="124"/>
      <c r="P175" s="125">
        <f>P176</f>
        <v>0</v>
      </c>
      <c r="R175" s="125">
        <f>R176</f>
        <v>0</v>
      </c>
      <c r="T175" s="126">
        <f>T176</f>
        <v>0</v>
      </c>
      <c r="AR175" s="121" t="s">
        <v>207</v>
      </c>
      <c r="AT175" s="127" t="s">
        <v>74</v>
      </c>
      <c r="AU175" s="127" t="s">
        <v>83</v>
      </c>
      <c r="AY175" s="121" t="s">
        <v>185</v>
      </c>
      <c r="BK175" s="128">
        <f>BK176</f>
        <v>0</v>
      </c>
    </row>
    <row r="176" spans="2:65" s="1" customFormat="1" ht="16.5" customHeight="1">
      <c r="B176" s="131"/>
      <c r="C176" s="132" t="s">
        <v>396</v>
      </c>
      <c r="D176" s="132" t="s">
        <v>187</v>
      </c>
      <c r="E176" s="133" t="s">
        <v>2093</v>
      </c>
      <c r="F176" s="134" t="s">
        <v>2094</v>
      </c>
      <c r="G176" s="135" t="s">
        <v>288</v>
      </c>
      <c r="H176" s="136">
        <v>1</v>
      </c>
      <c r="I176" s="209"/>
      <c r="J176" s="137">
        <f>ROUND(I176*H176,2)</f>
        <v>0</v>
      </c>
      <c r="K176" s="134" t="s">
        <v>1</v>
      </c>
      <c r="L176" s="184" t="s">
        <v>4031</v>
      </c>
      <c r="M176" s="138" t="s">
        <v>1</v>
      </c>
      <c r="N176" s="139" t="s">
        <v>40</v>
      </c>
      <c r="O176" s="140">
        <v>0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2095</v>
      </c>
      <c r="AT176" s="142" t="s">
        <v>187</v>
      </c>
      <c r="AU176" s="142" t="s">
        <v>85</v>
      </c>
      <c r="AY176" s="16" t="s">
        <v>185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83</v>
      </c>
      <c r="BK176" s="143">
        <f>ROUND(I176*H176,2)</f>
        <v>0</v>
      </c>
      <c r="BL176" s="16" t="s">
        <v>2095</v>
      </c>
      <c r="BM176" s="142" t="s">
        <v>3840</v>
      </c>
    </row>
    <row r="177" spans="2:65" s="11" customFormat="1" ht="22.9" customHeight="1">
      <c r="B177" s="120"/>
      <c r="D177" s="121" t="s">
        <v>74</v>
      </c>
      <c r="E177" s="129" t="s">
        <v>2097</v>
      </c>
      <c r="F177" s="129" t="s">
        <v>2098</v>
      </c>
      <c r="I177" s="210"/>
      <c r="J177" s="130">
        <f>BK177</f>
        <v>0</v>
      </c>
      <c r="L177" s="120"/>
      <c r="M177" s="124"/>
      <c r="P177" s="125">
        <f>P178</f>
        <v>0</v>
      </c>
      <c r="R177" s="125">
        <f>R178</f>
        <v>0</v>
      </c>
      <c r="T177" s="126">
        <f>T178</f>
        <v>0</v>
      </c>
      <c r="AR177" s="121" t="s">
        <v>207</v>
      </c>
      <c r="AT177" s="127" t="s">
        <v>74</v>
      </c>
      <c r="AU177" s="127" t="s">
        <v>83</v>
      </c>
      <c r="AY177" s="121" t="s">
        <v>185</v>
      </c>
      <c r="BK177" s="128">
        <f>BK178</f>
        <v>0</v>
      </c>
    </row>
    <row r="178" spans="2:65" s="1" customFormat="1" ht="16.5" customHeight="1">
      <c r="B178" s="131"/>
      <c r="C178" s="132" t="s">
        <v>403</v>
      </c>
      <c r="D178" s="132" t="s">
        <v>187</v>
      </c>
      <c r="E178" s="133" t="s">
        <v>2099</v>
      </c>
      <c r="F178" s="134" t="s">
        <v>2100</v>
      </c>
      <c r="G178" s="135" t="s">
        <v>288</v>
      </c>
      <c r="H178" s="136">
        <v>1</v>
      </c>
      <c r="I178" s="209"/>
      <c r="J178" s="137">
        <f>ROUND(I178*H178,2)</f>
        <v>0</v>
      </c>
      <c r="K178" s="134" t="s">
        <v>1</v>
      </c>
      <c r="L178" s="184" t="s">
        <v>4031</v>
      </c>
      <c r="M178" s="138" t="s">
        <v>1</v>
      </c>
      <c r="N178" s="139" t="s">
        <v>40</v>
      </c>
      <c r="O178" s="140">
        <v>0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2095</v>
      </c>
      <c r="AT178" s="142" t="s">
        <v>187</v>
      </c>
      <c r="AU178" s="142" t="s">
        <v>85</v>
      </c>
      <c r="AY178" s="16" t="s">
        <v>185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83</v>
      </c>
      <c r="BK178" s="143">
        <f>ROUND(I178*H178,2)</f>
        <v>0</v>
      </c>
      <c r="BL178" s="16" t="s">
        <v>2095</v>
      </c>
      <c r="BM178" s="142" t="s">
        <v>3841</v>
      </c>
    </row>
    <row r="179" spans="2:65" s="11" customFormat="1" ht="22.9" customHeight="1">
      <c r="B179" s="120"/>
      <c r="D179" s="121" t="s">
        <v>74</v>
      </c>
      <c r="E179" s="129" t="s">
        <v>2102</v>
      </c>
      <c r="F179" s="129" t="s">
        <v>2103</v>
      </c>
      <c r="I179" s="210"/>
      <c r="J179" s="130">
        <f>BK179</f>
        <v>0</v>
      </c>
      <c r="L179" s="120"/>
      <c r="M179" s="124"/>
      <c r="P179" s="125">
        <f>SUM(P180:P181)</f>
        <v>0</v>
      </c>
      <c r="R179" s="125">
        <f>SUM(R180:R181)</f>
        <v>0</v>
      </c>
      <c r="T179" s="126">
        <f>SUM(T180:T181)</f>
        <v>0</v>
      </c>
      <c r="AR179" s="121" t="s">
        <v>207</v>
      </c>
      <c r="AT179" s="127" t="s">
        <v>74</v>
      </c>
      <c r="AU179" s="127" t="s">
        <v>83</v>
      </c>
      <c r="AY179" s="121" t="s">
        <v>185</v>
      </c>
      <c r="BK179" s="128">
        <f>SUM(BK180:BK181)</f>
        <v>0</v>
      </c>
    </row>
    <row r="180" spans="2:65" s="1" customFormat="1" ht="16.5" customHeight="1">
      <c r="B180" s="131"/>
      <c r="C180" s="132" t="s">
        <v>407</v>
      </c>
      <c r="D180" s="132" t="s">
        <v>187</v>
      </c>
      <c r="E180" s="133" t="s">
        <v>2104</v>
      </c>
      <c r="F180" s="134" t="s">
        <v>2105</v>
      </c>
      <c r="G180" s="135" t="s">
        <v>288</v>
      </c>
      <c r="H180" s="136">
        <v>1</v>
      </c>
      <c r="I180" s="209"/>
      <c r="J180" s="137">
        <f>ROUND(I180*H180,2)</f>
        <v>0</v>
      </c>
      <c r="K180" s="134" t="s">
        <v>1</v>
      </c>
      <c r="L180" s="184" t="s">
        <v>4031</v>
      </c>
      <c r="M180" s="138" t="s">
        <v>1</v>
      </c>
      <c r="N180" s="139" t="s">
        <v>40</v>
      </c>
      <c r="O180" s="140">
        <v>0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2095</v>
      </c>
      <c r="AT180" s="142" t="s">
        <v>187</v>
      </c>
      <c r="AU180" s="142" t="s">
        <v>85</v>
      </c>
      <c r="AY180" s="16" t="s">
        <v>185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83</v>
      </c>
      <c r="BK180" s="143">
        <f>ROUND(I180*H180,2)</f>
        <v>0</v>
      </c>
      <c r="BL180" s="16" t="s">
        <v>2095</v>
      </c>
      <c r="BM180" s="142" t="s">
        <v>3842</v>
      </c>
    </row>
    <row r="181" spans="2:65" s="1" customFormat="1" ht="24.2" customHeight="1">
      <c r="B181" s="131"/>
      <c r="C181" s="132" t="s">
        <v>415</v>
      </c>
      <c r="D181" s="132" t="s">
        <v>187</v>
      </c>
      <c r="E181" s="133" t="s">
        <v>2107</v>
      </c>
      <c r="F181" s="134" t="s">
        <v>2108</v>
      </c>
      <c r="G181" s="135" t="s">
        <v>288</v>
      </c>
      <c r="H181" s="136">
        <v>1</v>
      </c>
      <c r="I181" s="209"/>
      <c r="J181" s="137">
        <f>ROUND(I181*H181,2)</f>
        <v>0</v>
      </c>
      <c r="K181" s="134" t="s">
        <v>1</v>
      </c>
      <c r="L181" s="184" t="s">
        <v>4031</v>
      </c>
      <c r="M181" s="138" t="s">
        <v>1</v>
      </c>
      <c r="N181" s="139" t="s">
        <v>40</v>
      </c>
      <c r="O181" s="140">
        <v>0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2095</v>
      </c>
      <c r="AT181" s="142" t="s">
        <v>187</v>
      </c>
      <c r="AU181" s="142" t="s">
        <v>85</v>
      </c>
      <c r="AY181" s="16" t="s">
        <v>185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83</v>
      </c>
      <c r="BK181" s="143">
        <f>ROUND(I181*H181,2)</f>
        <v>0</v>
      </c>
      <c r="BL181" s="16" t="s">
        <v>2095</v>
      </c>
      <c r="BM181" s="142" t="s">
        <v>3843</v>
      </c>
    </row>
    <row r="182" spans="2:65" s="11" customFormat="1" ht="22.9" customHeight="1">
      <c r="B182" s="120"/>
      <c r="D182" s="121" t="s">
        <v>74</v>
      </c>
      <c r="E182" s="129" t="s">
        <v>2110</v>
      </c>
      <c r="F182" s="129" t="s">
        <v>2111</v>
      </c>
      <c r="I182" s="210"/>
      <c r="J182" s="130">
        <f>BK182</f>
        <v>0</v>
      </c>
      <c r="L182" s="120"/>
      <c r="M182" s="124"/>
      <c r="P182" s="125">
        <f>SUM(P183:P187)</f>
        <v>0</v>
      </c>
      <c r="R182" s="125">
        <f>SUM(R183:R187)</f>
        <v>0</v>
      </c>
      <c r="T182" s="126">
        <f>SUM(T183:T187)</f>
        <v>0</v>
      </c>
      <c r="AR182" s="121" t="s">
        <v>207</v>
      </c>
      <c r="AT182" s="127" t="s">
        <v>74</v>
      </c>
      <c r="AU182" s="127" t="s">
        <v>83</v>
      </c>
      <c r="AY182" s="121" t="s">
        <v>185</v>
      </c>
      <c r="BK182" s="128">
        <f>SUM(BK183:BK187)</f>
        <v>0</v>
      </c>
    </row>
    <row r="183" spans="2:65" s="1" customFormat="1" ht="16.5" customHeight="1">
      <c r="B183" s="131"/>
      <c r="C183" s="132" t="s">
        <v>422</v>
      </c>
      <c r="D183" s="132" t="s">
        <v>187</v>
      </c>
      <c r="E183" s="133" t="s">
        <v>2112</v>
      </c>
      <c r="F183" s="134" t="s">
        <v>2113</v>
      </c>
      <c r="G183" s="135" t="s">
        <v>288</v>
      </c>
      <c r="H183" s="136">
        <v>1</v>
      </c>
      <c r="I183" s="209"/>
      <c r="J183" s="137">
        <f>ROUND(I183*H183,2)</f>
        <v>0</v>
      </c>
      <c r="K183" s="134" t="s">
        <v>1</v>
      </c>
      <c r="L183" s="184" t="s">
        <v>4031</v>
      </c>
      <c r="M183" s="138" t="s">
        <v>1</v>
      </c>
      <c r="N183" s="139" t="s">
        <v>40</v>
      </c>
      <c r="O183" s="140">
        <v>0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2095</v>
      </c>
      <c r="AT183" s="142" t="s">
        <v>187</v>
      </c>
      <c r="AU183" s="142" t="s">
        <v>85</v>
      </c>
      <c r="AY183" s="16" t="s">
        <v>185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83</v>
      </c>
      <c r="BK183" s="143">
        <f>ROUND(I183*H183,2)</f>
        <v>0</v>
      </c>
      <c r="BL183" s="16" t="s">
        <v>2095</v>
      </c>
      <c r="BM183" s="142" t="s">
        <v>3844</v>
      </c>
    </row>
    <row r="184" spans="2:65" s="1" customFormat="1" ht="24.2" customHeight="1">
      <c r="B184" s="131"/>
      <c r="C184" s="132" t="s">
        <v>430</v>
      </c>
      <c r="D184" s="132" t="s">
        <v>187</v>
      </c>
      <c r="E184" s="133" t="s">
        <v>2115</v>
      </c>
      <c r="F184" s="134" t="s">
        <v>2116</v>
      </c>
      <c r="G184" s="135" t="s">
        <v>288</v>
      </c>
      <c r="H184" s="136">
        <v>1</v>
      </c>
      <c r="I184" s="209"/>
      <c r="J184" s="137">
        <f>ROUND(I184*H184,2)</f>
        <v>0</v>
      </c>
      <c r="K184" s="134" t="s">
        <v>1</v>
      </c>
      <c r="L184" s="184" t="s">
        <v>4031</v>
      </c>
      <c r="M184" s="138" t="s">
        <v>1</v>
      </c>
      <c r="N184" s="139" t="s">
        <v>40</v>
      </c>
      <c r="O184" s="140">
        <v>0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2095</v>
      </c>
      <c r="AT184" s="142" t="s">
        <v>187</v>
      </c>
      <c r="AU184" s="142" t="s">
        <v>85</v>
      </c>
      <c r="AY184" s="16" t="s">
        <v>185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83</v>
      </c>
      <c r="BK184" s="143">
        <f>ROUND(I184*H184,2)</f>
        <v>0</v>
      </c>
      <c r="BL184" s="16" t="s">
        <v>2095</v>
      </c>
      <c r="BM184" s="142" t="s">
        <v>3845</v>
      </c>
    </row>
    <row r="185" spans="2:65" s="1" customFormat="1" ht="24.2" customHeight="1">
      <c r="B185" s="131"/>
      <c r="C185" s="132" t="s">
        <v>434</v>
      </c>
      <c r="D185" s="132" t="s">
        <v>187</v>
      </c>
      <c r="E185" s="133" t="s">
        <v>2118</v>
      </c>
      <c r="F185" s="134" t="s">
        <v>2119</v>
      </c>
      <c r="G185" s="135" t="s">
        <v>288</v>
      </c>
      <c r="H185" s="136">
        <v>1</v>
      </c>
      <c r="I185" s="209"/>
      <c r="J185" s="137">
        <f>ROUND(I185*H185,2)</f>
        <v>0</v>
      </c>
      <c r="K185" s="134" t="s">
        <v>1</v>
      </c>
      <c r="L185" s="184" t="s">
        <v>4031</v>
      </c>
      <c r="M185" s="138" t="s">
        <v>1</v>
      </c>
      <c r="N185" s="139" t="s">
        <v>40</v>
      </c>
      <c r="O185" s="140">
        <v>0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2095</v>
      </c>
      <c r="AT185" s="142" t="s">
        <v>187</v>
      </c>
      <c r="AU185" s="142" t="s">
        <v>85</v>
      </c>
      <c r="AY185" s="16" t="s">
        <v>185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83</v>
      </c>
      <c r="BK185" s="143">
        <f>ROUND(I185*H185,2)</f>
        <v>0</v>
      </c>
      <c r="BL185" s="16" t="s">
        <v>2095</v>
      </c>
      <c r="BM185" s="142" t="s">
        <v>3846</v>
      </c>
    </row>
    <row r="186" spans="2:65" s="1" customFormat="1" ht="16.5" customHeight="1">
      <c r="B186" s="131"/>
      <c r="C186" s="132" t="s">
        <v>438</v>
      </c>
      <c r="D186" s="132" t="s">
        <v>187</v>
      </c>
      <c r="E186" s="133" t="s">
        <v>2121</v>
      </c>
      <c r="F186" s="134" t="s">
        <v>2122</v>
      </c>
      <c r="G186" s="135" t="s">
        <v>288</v>
      </c>
      <c r="H186" s="136">
        <v>1</v>
      </c>
      <c r="I186" s="209"/>
      <c r="J186" s="137">
        <f>ROUND(I186*H186,2)</f>
        <v>0</v>
      </c>
      <c r="K186" s="134" t="s">
        <v>1</v>
      </c>
      <c r="L186" s="184" t="s">
        <v>4031</v>
      </c>
      <c r="M186" s="138" t="s">
        <v>1</v>
      </c>
      <c r="N186" s="139" t="s">
        <v>40</v>
      </c>
      <c r="O186" s="140">
        <v>0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2095</v>
      </c>
      <c r="AT186" s="142" t="s">
        <v>187</v>
      </c>
      <c r="AU186" s="142" t="s">
        <v>85</v>
      </c>
      <c r="AY186" s="16" t="s">
        <v>185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83</v>
      </c>
      <c r="BK186" s="143">
        <f>ROUND(I186*H186,2)</f>
        <v>0</v>
      </c>
      <c r="BL186" s="16" t="s">
        <v>2095</v>
      </c>
      <c r="BM186" s="142" t="s">
        <v>3847</v>
      </c>
    </row>
    <row r="187" spans="2:65" s="1" customFormat="1" ht="24.2" customHeight="1">
      <c r="B187" s="131"/>
      <c r="C187" s="132" t="s">
        <v>442</v>
      </c>
      <c r="D187" s="132" t="s">
        <v>187</v>
      </c>
      <c r="E187" s="133" t="s">
        <v>2127</v>
      </c>
      <c r="F187" s="134" t="s">
        <v>2128</v>
      </c>
      <c r="G187" s="135" t="s">
        <v>288</v>
      </c>
      <c r="H187" s="136">
        <v>1</v>
      </c>
      <c r="I187" s="209"/>
      <c r="J187" s="137">
        <f>ROUND(I187*H187,2)</f>
        <v>0</v>
      </c>
      <c r="K187" s="134" t="s">
        <v>1</v>
      </c>
      <c r="L187" s="184" t="s">
        <v>4031</v>
      </c>
      <c r="M187" s="176" t="s">
        <v>1</v>
      </c>
      <c r="N187" s="177" t="s">
        <v>40</v>
      </c>
      <c r="O187" s="178">
        <v>0</v>
      </c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AR187" s="142" t="s">
        <v>2095</v>
      </c>
      <c r="AT187" s="142" t="s">
        <v>187</v>
      </c>
      <c r="AU187" s="142" t="s">
        <v>85</v>
      </c>
      <c r="AY187" s="16" t="s">
        <v>185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83</v>
      </c>
      <c r="BK187" s="143">
        <f>ROUND(I187*H187,2)</f>
        <v>0</v>
      </c>
      <c r="BL187" s="16" t="s">
        <v>2095</v>
      </c>
      <c r="BM187" s="142" t="s">
        <v>3848</v>
      </c>
    </row>
    <row r="188" spans="2:65" s="1" customFormat="1" ht="6.95" customHeight="1">
      <c r="B188" s="40"/>
      <c r="C188" s="41"/>
      <c r="D188" s="41"/>
      <c r="E188" s="41"/>
      <c r="F188" s="41"/>
      <c r="G188" s="41"/>
      <c r="H188" s="41"/>
      <c r="I188" s="41"/>
      <c r="J188" s="41"/>
      <c r="K188" s="41"/>
      <c r="L188" s="28"/>
    </row>
  </sheetData>
  <autoFilter ref="C128:V187" xr:uid="{00000000-0001-0000-0F00-000000000000}"/>
  <mergeCells count="11">
    <mergeCell ref="E121:H121"/>
    <mergeCell ref="E7:H7"/>
    <mergeCell ref="E9:H9"/>
    <mergeCell ref="E11:H11"/>
    <mergeCell ref="E29:H29"/>
    <mergeCell ref="E85:H85"/>
    <mergeCell ref="L2:V2"/>
    <mergeCell ref="E87:H87"/>
    <mergeCell ref="E89:H89"/>
    <mergeCell ref="E117:H117"/>
    <mergeCell ref="E119:H11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226"/>
  <sheetViews>
    <sheetView showGridLines="0" topLeftCell="A212" workbookViewId="0">
      <selection activeCell="I228" sqref="I132:I22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4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135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s="1" customFormat="1" ht="12" hidden="1" customHeight="1">
      <c r="B8" s="28"/>
      <c r="D8" s="25" t="s">
        <v>143</v>
      </c>
      <c r="L8" s="28"/>
    </row>
    <row r="9" spans="2:46" s="1" customFormat="1" ht="30" hidden="1" customHeight="1">
      <c r="B9" s="28"/>
      <c r="E9" s="269" t="s">
        <v>3849</v>
      </c>
      <c r="F9" s="288"/>
      <c r="G9" s="288"/>
      <c r="H9" s="288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10. 11. 2021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244" t="str">
        <f>'Rekapitulace stavby'!E14</f>
        <v xml:space="preserve"> </v>
      </c>
      <c r="F18" s="244"/>
      <c r="G18" s="244"/>
      <c r="H18" s="244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">
        <v>29</v>
      </c>
      <c r="L20" s="28"/>
    </row>
    <row r="21" spans="2:12" s="1" customFormat="1" ht="18" hidden="1" customHeight="1">
      <c r="B21" s="28"/>
      <c r="E21" s="23" t="s">
        <v>30</v>
      </c>
      <c r="I21" s="25" t="s">
        <v>25</v>
      </c>
      <c r="J21" s="23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32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33</v>
      </c>
      <c r="L26" s="28"/>
    </row>
    <row r="27" spans="2:12" s="7" customFormat="1" ht="16.5" hidden="1" customHeight="1">
      <c r="B27" s="90"/>
      <c r="E27" s="246" t="s">
        <v>1</v>
      </c>
      <c r="F27" s="246"/>
      <c r="G27" s="246"/>
      <c r="H27" s="246"/>
      <c r="L27" s="90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91" t="s">
        <v>35</v>
      </c>
      <c r="J30" s="62">
        <f>ROUND(J130,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hidden="1" customHeight="1">
      <c r="B33" s="28"/>
      <c r="D33" s="51" t="s">
        <v>39</v>
      </c>
      <c r="E33" s="25" t="s">
        <v>40</v>
      </c>
      <c r="F33" s="82">
        <f>ROUND((SUM(BE130:BE225)),  2)</f>
        <v>0</v>
      </c>
      <c r="I33" s="92">
        <v>0.21</v>
      </c>
      <c r="J33" s="82">
        <f>ROUND(((SUM(BE130:BE225))*I33),  2)</f>
        <v>0</v>
      </c>
      <c r="L33" s="28"/>
    </row>
    <row r="34" spans="2:12" s="1" customFormat="1" ht="14.45" hidden="1" customHeight="1">
      <c r="B34" s="28"/>
      <c r="E34" s="25" t="s">
        <v>41</v>
      </c>
      <c r="F34" s="82">
        <f>ROUND((SUM(BF130:BF225)),  2)</f>
        <v>0</v>
      </c>
      <c r="I34" s="92">
        <v>0.15</v>
      </c>
      <c r="J34" s="82">
        <f>ROUND(((SUM(BF130:BF225))*I34),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2">
        <f>ROUND((SUM(BG130:BG225)),  2)</f>
        <v>0</v>
      </c>
      <c r="I35" s="92">
        <v>0.21</v>
      </c>
      <c r="J35" s="82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2">
        <f>ROUND((SUM(BH130:BH225)),  2)</f>
        <v>0</v>
      </c>
      <c r="I36" s="92">
        <v>0.15</v>
      </c>
      <c r="J36" s="82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2">
        <f>ROUND((SUM(BI130:BI225)),  2)</f>
        <v>0</v>
      </c>
      <c r="I37" s="92">
        <v>0</v>
      </c>
      <c r="J37" s="82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3"/>
      <c r="D39" s="94" t="s">
        <v>45</v>
      </c>
      <c r="E39" s="53"/>
      <c r="F39" s="53"/>
      <c r="G39" s="95" t="s">
        <v>46</v>
      </c>
      <c r="H39" s="96" t="s">
        <v>47</v>
      </c>
      <c r="I39" s="53"/>
      <c r="J39" s="97">
        <f>SUM(J30:J37)</f>
        <v>0</v>
      </c>
      <c r="K39" s="98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145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47" s="1" customFormat="1" ht="12" hidden="1" customHeight="1">
      <c r="B86" s="28"/>
      <c r="C86" s="25" t="s">
        <v>143</v>
      </c>
      <c r="L86" s="28"/>
    </row>
    <row r="87" spans="2:47" s="1" customFormat="1" ht="30" hidden="1" customHeight="1">
      <c r="B87" s="28"/>
      <c r="E87" s="269" t="str">
        <f>E9</f>
        <v>SO 06 - OPLOCENÍ A VJEZDOVÁ BRÁNA, STÁNÍ PRO POPELNICE</v>
      </c>
      <c r="F87" s="288"/>
      <c r="G87" s="288"/>
      <c r="H87" s="28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>Husova 140, Jaroměř</v>
      </c>
      <c r="I89" s="25" t="s">
        <v>20</v>
      </c>
      <c r="J89" s="48" t="str">
        <f>IF(J12="","",J12)</f>
        <v>10. 11. 2021</v>
      </c>
      <c r="L89" s="28"/>
    </row>
    <row r="90" spans="2:47" s="1" customFormat="1" ht="6.95" hidden="1" customHeight="1">
      <c r="B90" s="28"/>
      <c r="L90" s="28"/>
    </row>
    <row r="91" spans="2:47" s="1" customFormat="1" ht="40.15" hidden="1" customHeight="1">
      <c r="B91" s="28"/>
      <c r="C91" s="25" t="s">
        <v>22</v>
      </c>
      <c r="F91" s="23" t="str">
        <f>E15</f>
        <v>Královéhradecký kraj</v>
      </c>
      <c r="I91" s="25" t="s">
        <v>28</v>
      </c>
      <c r="J91" s="26" t="str">
        <f>E21</f>
        <v>ATELIER H1 &amp; ATELIER HÁJEK s.r.o.</v>
      </c>
      <c r="L91" s="28"/>
    </row>
    <row r="92" spans="2:47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32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1" t="s">
        <v>146</v>
      </c>
      <c r="D94" s="93"/>
      <c r="E94" s="93"/>
      <c r="F94" s="93"/>
      <c r="G94" s="93"/>
      <c r="H94" s="93"/>
      <c r="I94" s="93"/>
      <c r="J94" s="102" t="s">
        <v>147</v>
      </c>
      <c r="K94" s="93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3" t="s">
        <v>148</v>
      </c>
      <c r="J96" s="62">
        <f>J130</f>
        <v>0</v>
      </c>
      <c r="L96" s="28"/>
      <c r="AU96" s="16" t="s">
        <v>149</v>
      </c>
    </row>
    <row r="97" spans="2:12" s="8" customFormat="1" ht="24.95" hidden="1" customHeight="1">
      <c r="B97" s="104"/>
      <c r="D97" s="105" t="s">
        <v>150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2" s="9" customFormat="1" ht="19.899999999999999" hidden="1" customHeight="1">
      <c r="B98" s="108"/>
      <c r="D98" s="109" t="s">
        <v>151</v>
      </c>
      <c r="E98" s="110"/>
      <c r="F98" s="110"/>
      <c r="G98" s="110"/>
      <c r="H98" s="110"/>
      <c r="I98" s="110"/>
      <c r="J98" s="111">
        <f>J132</f>
        <v>0</v>
      </c>
      <c r="L98" s="108"/>
    </row>
    <row r="99" spans="2:12" s="9" customFormat="1" ht="19.899999999999999" hidden="1" customHeight="1">
      <c r="B99" s="108"/>
      <c r="D99" s="109" t="s">
        <v>152</v>
      </c>
      <c r="E99" s="110"/>
      <c r="F99" s="110"/>
      <c r="G99" s="110"/>
      <c r="H99" s="110"/>
      <c r="I99" s="110"/>
      <c r="J99" s="111">
        <f>J153</f>
        <v>0</v>
      </c>
      <c r="L99" s="108"/>
    </row>
    <row r="100" spans="2:12" s="9" customFormat="1" ht="19.899999999999999" hidden="1" customHeight="1">
      <c r="B100" s="108"/>
      <c r="D100" s="109" t="s">
        <v>153</v>
      </c>
      <c r="E100" s="110"/>
      <c r="F100" s="110"/>
      <c r="G100" s="110"/>
      <c r="H100" s="110"/>
      <c r="I100" s="110"/>
      <c r="J100" s="111">
        <f>J172</f>
        <v>0</v>
      </c>
      <c r="L100" s="108"/>
    </row>
    <row r="101" spans="2:12" s="9" customFormat="1" ht="19.899999999999999" hidden="1" customHeight="1">
      <c r="B101" s="108"/>
      <c r="D101" s="109" t="s">
        <v>916</v>
      </c>
      <c r="E101" s="110"/>
      <c r="F101" s="110"/>
      <c r="G101" s="110"/>
      <c r="H101" s="110"/>
      <c r="I101" s="110"/>
      <c r="J101" s="111">
        <f>J177</f>
        <v>0</v>
      </c>
      <c r="L101" s="108"/>
    </row>
    <row r="102" spans="2:12" s="9" customFormat="1" ht="19.899999999999999" hidden="1" customHeight="1">
      <c r="B102" s="108"/>
      <c r="D102" s="109" t="s">
        <v>915</v>
      </c>
      <c r="E102" s="110"/>
      <c r="F102" s="110"/>
      <c r="G102" s="110"/>
      <c r="H102" s="110"/>
      <c r="I102" s="110"/>
      <c r="J102" s="111">
        <f>J181</f>
        <v>0</v>
      </c>
      <c r="L102" s="108"/>
    </row>
    <row r="103" spans="2:12" s="9" customFormat="1" ht="19.899999999999999" hidden="1" customHeight="1">
      <c r="B103" s="108"/>
      <c r="D103" s="109" t="s">
        <v>154</v>
      </c>
      <c r="E103" s="110"/>
      <c r="F103" s="110"/>
      <c r="G103" s="110"/>
      <c r="H103" s="110"/>
      <c r="I103" s="110"/>
      <c r="J103" s="111">
        <f>J190</f>
        <v>0</v>
      </c>
      <c r="L103" s="108"/>
    </row>
    <row r="104" spans="2:12" s="9" customFormat="1" ht="19.899999999999999" hidden="1" customHeight="1">
      <c r="B104" s="108"/>
      <c r="D104" s="109" t="s">
        <v>155</v>
      </c>
      <c r="E104" s="110"/>
      <c r="F104" s="110"/>
      <c r="G104" s="110"/>
      <c r="H104" s="110"/>
      <c r="I104" s="110"/>
      <c r="J104" s="111">
        <f>J196</f>
        <v>0</v>
      </c>
      <c r="L104" s="108"/>
    </row>
    <row r="105" spans="2:12" s="9" customFormat="1" ht="19.899999999999999" hidden="1" customHeight="1">
      <c r="B105" s="108"/>
      <c r="D105" s="109" t="s">
        <v>157</v>
      </c>
      <c r="E105" s="110"/>
      <c r="F105" s="110"/>
      <c r="G105" s="110"/>
      <c r="H105" s="110"/>
      <c r="I105" s="110"/>
      <c r="J105" s="111">
        <f>J203</f>
        <v>0</v>
      </c>
      <c r="L105" s="108"/>
    </row>
    <row r="106" spans="2:12" s="8" customFormat="1" ht="24.95" hidden="1" customHeight="1">
      <c r="B106" s="104"/>
      <c r="D106" s="105" t="s">
        <v>158</v>
      </c>
      <c r="E106" s="106"/>
      <c r="F106" s="106"/>
      <c r="G106" s="106"/>
      <c r="H106" s="106"/>
      <c r="I106" s="106"/>
      <c r="J106" s="107">
        <f>J205</f>
        <v>0</v>
      </c>
      <c r="L106" s="104"/>
    </row>
    <row r="107" spans="2:12" s="9" customFormat="1" ht="19.899999999999999" hidden="1" customHeight="1">
      <c r="B107" s="108"/>
      <c r="D107" s="109" t="s">
        <v>162</v>
      </c>
      <c r="E107" s="110"/>
      <c r="F107" s="110"/>
      <c r="G107" s="110"/>
      <c r="H107" s="110"/>
      <c r="I107" s="110"/>
      <c r="J107" s="111">
        <f>J206</f>
        <v>0</v>
      </c>
      <c r="L107" s="108"/>
    </row>
    <row r="108" spans="2:12" s="9" customFormat="1" ht="19.899999999999999" hidden="1" customHeight="1">
      <c r="B108" s="108"/>
      <c r="D108" s="109" t="s">
        <v>163</v>
      </c>
      <c r="E108" s="110"/>
      <c r="F108" s="110"/>
      <c r="G108" s="110"/>
      <c r="H108" s="110"/>
      <c r="I108" s="110"/>
      <c r="J108" s="111">
        <f>J212</f>
        <v>0</v>
      </c>
      <c r="L108" s="108"/>
    </row>
    <row r="109" spans="2:12" s="9" customFormat="1" ht="19.899999999999999" hidden="1" customHeight="1">
      <c r="B109" s="108"/>
      <c r="D109" s="109" t="s">
        <v>164</v>
      </c>
      <c r="E109" s="110"/>
      <c r="F109" s="110"/>
      <c r="G109" s="110"/>
      <c r="H109" s="110"/>
      <c r="I109" s="110"/>
      <c r="J109" s="111">
        <f>J216</f>
        <v>0</v>
      </c>
      <c r="L109" s="108"/>
    </row>
    <row r="110" spans="2:12" s="8" customFormat="1" ht="24.95" hidden="1" customHeight="1">
      <c r="B110" s="104"/>
      <c r="D110" s="105" t="s">
        <v>169</v>
      </c>
      <c r="E110" s="106"/>
      <c r="F110" s="106"/>
      <c r="G110" s="106"/>
      <c r="H110" s="106"/>
      <c r="I110" s="106"/>
      <c r="J110" s="107">
        <f>J223</f>
        <v>0</v>
      </c>
      <c r="L110" s="104"/>
    </row>
    <row r="111" spans="2:12" s="1" customFormat="1" ht="21.75" hidden="1" customHeight="1">
      <c r="B111" s="28"/>
      <c r="L111" s="28"/>
    </row>
    <row r="112" spans="2:12" s="1" customFormat="1" ht="6.95" hidden="1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8"/>
    </row>
    <row r="113" spans="2:12" hidden="1"/>
    <row r="114" spans="2:12" hidden="1"/>
    <row r="115" spans="2:12" hidden="1"/>
    <row r="116" spans="2:12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8"/>
    </row>
    <row r="117" spans="2:12" s="1" customFormat="1" ht="24.95" customHeight="1">
      <c r="B117" s="28"/>
      <c r="C117" s="20" t="s">
        <v>170</v>
      </c>
      <c r="L117" s="28"/>
    </row>
    <row r="118" spans="2:12" s="1" customFormat="1" ht="6.95" customHeight="1">
      <c r="B118" s="28"/>
      <c r="L118" s="28"/>
    </row>
    <row r="119" spans="2:12" s="1" customFormat="1" ht="12" customHeight="1">
      <c r="B119" s="28"/>
      <c r="C119" s="25" t="s">
        <v>14</v>
      </c>
      <c r="L119" s="28"/>
    </row>
    <row r="120" spans="2:12" s="1" customFormat="1" ht="26.25" customHeight="1">
      <c r="B120" s="28"/>
      <c r="E120" s="289" t="str">
        <f>E7</f>
        <v>Rekonstrukce dílen Střední školy řemeslné Jaroměř - TRUHLÁŘSKÉ DÍLNY</v>
      </c>
      <c r="F120" s="290"/>
      <c r="G120" s="290"/>
      <c r="H120" s="290"/>
      <c r="L120" s="28"/>
    </row>
    <row r="121" spans="2:12" s="1" customFormat="1" ht="12" customHeight="1">
      <c r="B121" s="28"/>
      <c r="C121" s="25" t="s">
        <v>143</v>
      </c>
      <c r="L121" s="28"/>
    </row>
    <row r="122" spans="2:12" s="1" customFormat="1" ht="30" customHeight="1">
      <c r="B122" s="28"/>
      <c r="E122" s="269" t="str">
        <f>E9</f>
        <v>SO 06 - OPLOCENÍ A VJEZDOVÁ BRÁNA, STÁNÍ PRO POPELNICE</v>
      </c>
      <c r="F122" s="288"/>
      <c r="G122" s="288"/>
      <c r="H122" s="288"/>
      <c r="L122" s="28"/>
    </row>
    <row r="123" spans="2:12" s="1" customFormat="1" ht="6.95" customHeight="1">
      <c r="B123" s="28"/>
      <c r="L123" s="28"/>
    </row>
    <row r="124" spans="2:12" s="1" customFormat="1" ht="12" customHeight="1">
      <c r="B124" s="28"/>
      <c r="C124" s="25" t="s">
        <v>18</v>
      </c>
      <c r="F124" s="23" t="str">
        <f>F12</f>
        <v>Husova 140, Jaroměř</v>
      </c>
      <c r="I124" s="25" t="s">
        <v>20</v>
      </c>
      <c r="J124" s="48" t="str">
        <f>IF(J12="","",J12)</f>
        <v>10. 11. 2021</v>
      </c>
      <c r="L124" s="28"/>
    </row>
    <row r="125" spans="2:12" s="1" customFormat="1" ht="6.95" customHeight="1">
      <c r="B125" s="28"/>
      <c r="L125" s="28"/>
    </row>
    <row r="126" spans="2:12" s="1" customFormat="1" ht="40.15" customHeight="1">
      <c r="B126" s="28"/>
      <c r="C126" s="25" t="s">
        <v>22</v>
      </c>
      <c r="F126" s="23" t="str">
        <f>E15</f>
        <v>Královéhradecký kraj</v>
      </c>
      <c r="I126" s="25" t="s">
        <v>28</v>
      </c>
      <c r="J126" s="26" t="str">
        <f>E21</f>
        <v>ATELIER H1 &amp; ATELIER HÁJEK s.r.o.</v>
      </c>
      <c r="L126" s="28"/>
    </row>
    <row r="127" spans="2:12" s="1" customFormat="1" ht="15.2" customHeight="1">
      <c r="B127" s="28"/>
      <c r="C127" s="25" t="s">
        <v>26</v>
      </c>
      <c r="F127" s="23" t="str">
        <f>IF(E18="","",E18)</f>
        <v xml:space="preserve"> </v>
      </c>
      <c r="I127" s="25" t="s">
        <v>32</v>
      </c>
      <c r="J127" s="26" t="str">
        <f>E24</f>
        <v xml:space="preserve"> </v>
      </c>
      <c r="L127" s="28"/>
    </row>
    <row r="128" spans="2:12" s="1" customFormat="1" ht="10.35" customHeight="1">
      <c r="B128" s="28"/>
      <c r="L128" s="28"/>
    </row>
    <row r="129" spans="2:65" s="10" customFormat="1" ht="29.25" customHeight="1">
      <c r="B129" s="112"/>
      <c r="C129" s="113" t="s">
        <v>171</v>
      </c>
      <c r="D129" s="114" t="s">
        <v>60</v>
      </c>
      <c r="E129" s="114" t="s">
        <v>56</v>
      </c>
      <c r="F129" s="114" t="s">
        <v>57</v>
      </c>
      <c r="G129" s="114" t="s">
        <v>172</v>
      </c>
      <c r="H129" s="114" t="s">
        <v>173</v>
      </c>
      <c r="I129" s="114" t="s">
        <v>174</v>
      </c>
      <c r="J129" s="114" t="s">
        <v>147</v>
      </c>
      <c r="K129" s="115" t="s">
        <v>175</v>
      </c>
      <c r="L129" s="112"/>
      <c r="M129" s="55" t="s">
        <v>1</v>
      </c>
      <c r="N129" s="56" t="s">
        <v>39</v>
      </c>
      <c r="O129" s="56" t="s">
        <v>176</v>
      </c>
      <c r="P129" s="56" t="s">
        <v>177</v>
      </c>
      <c r="Q129" s="56" t="s">
        <v>178</v>
      </c>
      <c r="R129" s="56" t="s">
        <v>179</v>
      </c>
      <c r="S129" s="56" t="s">
        <v>180</v>
      </c>
      <c r="T129" s="57" t="s">
        <v>181</v>
      </c>
    </row>
    <row r="130" spans="2:65" s="1" customFormat="1" ht="22.9" customHeight="1">
      <c r="B130" s="28"/>
      <c r="C130" s="60" t="s">
        <v>182</v>
      </c>
      <c r="J130" s="116">
        <f>BK130</f>
        <v>0</v>
      </c>
      <c r="L130" s="28"/>
      <c r="M130" s="58"/>
      <c r="N130" s="49"/>
      <c r="O130" s="49"/>
      <c r="P130" s="117">
        <f>P131+P205+P223</f>
        <v>251.319365</v>
      </c>
      <c r="Q130" s="49"/>
      <c r="R130" s="117">
        <f>R131+R205+R223</f>
        <v>75.005727330000013</v>
      </c>
      <c r="S130" s="49"/>
      <c r="T130" s="118">
        <f>T131+T205+T223</f>
        <v>0</v>
      </c>
      <c r="AT130" s="16" t="s">
        <v>74</v>
      </c>
      <c r="AU130" s="16" t="s">
        <v>149</v>
      </c>
      <c r="BK130" s="119">
        <f>BK131+BK205+BK223</f>
        <v>0</v>
      </c>
    </row>
    <row r="131" spans="2:65" s="11" customFormat="1" ht="25.9" customHeight="1">
      <c r="B131" s="120"/>
      <c r="D131" s="121" t="s">
        <v>74</v>
      </c>
      <c r="E131" s="122" t="s">
        <v>183</v>
      </c>
      <c r="F131" s="122" t="s">
        <v>184</v>
      </c>
      <c r="J131" s="123">
        <f>BK131</f>
        <v>0</v>
      </c>
      <c r="L131" s="120"/>
      <c r="M131" s="124"/>
      <c r="P131" s="125">
        <f>P132+P153+P172+P177+P181+P190+P196+P203</f>
        <v>225.69261599999999</v>
      </c>
      <c r="R131" s="125">
        <f>R132+R153+R172+R177+R181+R190+R196+R203</f>
        <v>74.61868333000001</v>
      </c>
      <c r="T131" s="126">
        <f>T132+T153+T172+T177+T181+T190+T196+T203</f>
        <v>0</v>
      </c>
      <c r="AR131" s="121" t="s">
        <v>83</v>
      </c>
      <c r="AT131" s="127" t="s">
        <v>74</v>
      </c>
      <c r="AU131" s="127" t="s">
        <v>75</v>
      </c>
      <c r="AY131" s="121" t="s">
        <v>185</v>
      </c>
      <c r="BK131" s="128">
        <f>BK132+BK153+BK172+BK177+BK181+BK190+BK196+BK203</f>
        <v>0</v>
      </c>
    </row>
    <row r="132" spans="2:65" s="11" customFormat="1" ht="22.9" customHeight="1">
      <c r="B132" s="120"/>
      <c r="D132" s="121" t="s">
        <v>74</v>
      </c>
      <c r="E132" s="129" t="s">
        <v>83</v>
      </c>
      <c r="F132" s="129" t="s">
        <v>186</v>
      </c>
      <c r="J132" s="130">
        <f>BK132</f>
        <v>0</v>
      </c>
      <c r="L132" s="120"/>
      <c r="M132" s="124"/>
      <c r="P132" s="125">
        <f>SUM(P133:P152)</f>
        <v>29.528454</v>
      </c>
      <c r="R132" s="125">
        <f>SUM(R133:R152)</f>
        <v>1.1100000000000001</v>
      </c>
      <c r="T132" s="126">
        <f>SUM(T133:T152)</f>
        <v>0</v>
      </c>
      <c r="AR132" s="121" t="s">
        <v>83</v>
      </c>
      <c r="AT132" s="127" t="s">
        <v>74</v>
      </c>
      <c r="AU132" s="127" t="s">
        <v>83</v>
      </c>
      <c r="AY132" s="121" t="s">
        <v>185</v>
      </c>
      <c r="BK132" s="128">
        <f>SUM(BK133:BK152)</f>
        <v>0</v>
      </c>
    </row>
    <row r="133" spans="2:65" s="1" customFormat="1" ht="24.2" customHeight="1">
      <c r="B133" s="131"/>
      <c r="C133" s="132" t="s">
        <v>83</v>
      </c>
      <c r="D133" s="132" t="s">
        <v>187</v>
      </c>
      <c r="E133" s="133" t="s">
        <v>3850</v>
      </c>
      <c r="F133" s="134" t="s">
        <v>3851</v>
      </c>
      <c r="G133" s="135" t="s">
        <v>245</v>
      </c>
      <c r="H133" s="136">
        <v>1</v>
      </c>
      <c r="I133" s="137"/>
      <c r="J133" s="137">
        <f>ROUND(I133*H133,2)</f>
        <v>0</v>
      </c>
      <c r="K133" s="134" t="s">
        <v>4029</v>
      </c>
      <c r="L133" s="184" t="s">
        <v>4031</v>
      </c>
      <c r="M133" s="138" t="s">
        <v>1</v>
      </c>
      <c r="N133" s="139" t="s">
        <v>40</v>
      </c>
      <c r="O133" s="140">
        <v>1.42</v>
      </c>
      <c r="P133" s="140">
        <f>O133*H133</f>
        <v>1.42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191</v>
      </c>
      <c r="AT133" s="142" t="s">
        <v>187</v>
      </c>
      <c r="AU133" s="142" t="s">
        <v>85</v>
      </c>
      <c r="AY133" s="16" t="s">
        <v>185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83</v>
      </c>
      <c r="BK133" s="143">
        <f>ROUND(I133*H133,2)</f>
        <v>0</v>
      </c>
      <c r="BL133" s="16" t="s">
        <v>191</v>
      </c>
      <c r="BM133" s="142" t="s">
        <v>3852</v>
      </c>
    </row>
    <row r="134" spans="2:65" s="1" customFormat="1" ht="16.5" customHeight="1">
      <c r="B134" s="131"/>
      <c r="C134" s="132" t="s">
        <v>85</v>
      </c>
      <c r="D134" s="132" t="s">
        <v>187</v>
      </c>
      <c r="E134" s="133" t="s">
        <v>3853</v>
      </c>
      <c r="F134" s="134" t="s">
        <v>3854</v>
      </c>
      <c r="G134" s="135" t="s">
        <v>245</v>
      </c>
      <c r="H134" s="136">
        <v>1</v>
      </c>
      <c r="I134" s="137"/>
      <c r="J134" s="137">
        <f>ROUND(I134*H134,2)</f>
        <v>0</v>
      </c>
      <c r="K134" s="134" t="s">
        <v>4029</v>
      </c>
      <c r="L134" s="184" t="s">
        <v>4031</v>
      </c>
      <c r="M134" s="138" t="s">
        <v>1</v>
      </c>
      <c r="N134" s="139" t="s">
        <v>40</v>
      </c>
      <c r="O134" s="140">
        <v>1.175</v>
      </c>
      <c r="P134" s="140">
        <f>O134*H134</f>
        <v>1.175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191</v>
      </c>
      <c r="AT134" s="142" t="s">
        <v>187</v>
      </c>
      <c r="AU134" s="142" t="s">
        <v>85</v>
      </c>
      <c r="AY134" s="16" t="s">
        <v>185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83</v>
      </c>
      <c r="BK134" s="143">
        <f>ROUND(I134*H134,2)</f>
        <v>0</v>
      </c>
      <c r="BL134" s="16" t="s">
        <v>191</v>
      </c>
      <c r="BM134" s="142" t="s">
        <v>3855</v>
      </c>
    </row>
    <row r="135" spans="2:65" s="1" customFormat="1" ht="24.2" customHeight="1">
      <c r="B135" s="131"/>
      <c r="C135" s="132" t="s">
        <v>100</v>
      </c>
      <c r="D135" s="132" t="s">
        <v>187</v>
      </c>
      <c r="E135" s="133" t="s">
        <v>919</v>
      </c>
      <c r="F135" s="134" t="s">
        <v>920</v>
      </c>
      <c r="G135" s="135" t="s">
        <v>190</v>
      </c>
      <c r="H135" s="136">
        <v>11.1</v>
      </c>
      <c r="I135" s="137"/>
      <c r="J135" s="137">
        <f>ROUND(I135*H135,2)</f>
        <v>0</v>
      </c>
      <c r="K135" s="134" t="s">
        <v>4029</v>
      </c>
      <c r="L135" s="184" t="s">
        <v>4031</v>
      </c>
      <c r="M135" s="138" t="s">
        <v>1</v>
      </c>
      <c r="N135" s="139" t="s">
        <v>40</v>
      </c>
      <c r="O135" s="140">
        <v>9.1999999999999998E-2</v>
      </c>
      <c r="P135" s="140">
        <f>O135*H135</f>
        <v>1.0211999999999999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191</v>
      </c>
      <c r="AT135" s="142" t="s">
        <v>187</v>
      </c>
      <c r="AU135" s="142" t="s">
        <v>85</v>
      </c>
      <c r="AY135" s="16" t="s">
        <v>185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83</v>
      </c>
      <c r="BK135" s="143">
        <f>ROUND(I135*H135,2)</f>
        <v>0</v>
      </c>
      <c r="BL135" s="16" t="s">
        <v>191</v>
      </c>
      <c r="BM135" s="142" t="s">
        <v>3856</v>
      </c>
    </row>
    <row r="136" spans="2:65" s="12" customFormat="1">
      <c r="B136" s="144"/>
      <c r="D136" s="145" t="s">
        <v>193</v>
      </c>
      <c r="E136" s="146" t="s">
        <v>1</v>
      </c>
      <c r="F136" s="147" t="s">
        <v>3857</v>
      </c>
      <c r="H136" s="148">
        <v>11.1</v>
      </c>
      <c r="L136" s="144"/>
      <c r="M136" s="149"/>
      <c r="T136" s="150"/>
      <c r="AT136" s="146" t="s">
        <v>193</v>
      </c>
      <c r="AU136" s="146" t="s">
        <v>85</v>
      </c>
      <c r="AV136" s="12" t="s">
        <v>85</v>
      </c>
      <c r="AW136" s="12" t="s">
        <v>31</v>
      </c>
      <c r="AX136" s="12" t="s">
        <v>83</v>
      </c>
      <c r="AY136" s="146" t="s">
        <v>185</v>
      </c>
    </row>
    <row r="137" spans="2:65" s="1" customFormat="1" ht="21.75" customHeight="1">
      <c r="B137" s="131"/>
      <c r="C137" s="157" t="s">
        <v>191</v>
      </c>
      <c r="D137" s="157" t="s">
        <v>280</v>
      </c>
      <c r="E137" s="158" t="s">
        <v>923</v>
      </c>
      <c r="F137" s="159" t="s">
        <v>924</v>
      </c>
      <c r="G137" s="160" t="s">
        <v>204</v>
      </c>
      <c r="H137" s="161">
        <v>1.1100000000000001</v>
      </c>
      <c r="I137" s="162"/>
      <c r="J137" s="162">
        <f>ROUND(I137*H137,2)</f>
        <v>0</v>
      </c>
      <c r="K137" s="159" t="s">
        <v>4029</v>
      </c>
      <c r="L137" s="184" t="s">
        <v>4031</v>
      </c>
      <c r="M137" s="163" t="s">
        <v>1</v>
      </c>
      <c r="N137" s="164" t="s">
        <v>40</v>
      </c>
      <c r="O137" s="140">
        <v>0</v>
      </c>
      <c r="P137" s="140">
        <f>O137*H137</f>
        <v>0</v>
      </c>
      <c r="Q137" s="140">
        <v>1</v>
      </c>
      <c r="R137" s="140">
        <f>Q137*H137</f>
        <v>1.1100000000000001</v>
      </c>
      <c r="S137" s="140">
        <v>0</v>
      </c>
      <c r="T137" s="141">
        <f>S137*H137</f>
        <v>0</v>
      </c>
      <c r="AR137" s="142" t="s">
        <v>224</v>
      </c>
      <c r="AT137" s="142" t="s">
        <v>280</v>
      </c>
      <c r="AU137" s="142" t="s">
        <v>85</v>
      </c>
      <c r="AY137" s="16" t="s">
        <v>185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83</v>
      </c>
      <c r="BK137" s="143">
        <f>ROUND(I137*H137,2)</f>
        <v>0</v>
      </c>
      <c r="BL137" s="16" t="s">
        <v>191</v>
      </c>
      <c r="BM137" s="142" t="s">
        <v>3858</v>
      </c>
    </row>
    <row r="138" spans="2:65" s="12" customFormat="1">
      <c r="B138" s="144"/>
      <c r="D138" s="145" t="s">
        <v>193</v>
      </c>
      <c r="F138" s="147" t="s">
        <v>3859</v>
      </c>
      <c r="H138" s="148">
        <v>1.1100000000000001</v>
      </c>
      <c r="L138" s="144"/>
      <c r="M138" s="149"/>
      <c r="T138" s="150"/>
      <c r="AT138" s="146" t="s">
        <v>193</v>
      </c>
      <c r="AU138" s="146" t="s">
        <v>85</v>
      </c>
      <c r="AV138" s="12" t="s">
        <v>85</v>
      </c>
      <c r="AW138" s="12" t="s">
        <v>3</v>
      </c>
      <c r="AX138" s="12" t="s">
        <v>83</v>
      </c>
      <c r="AY138" s="146" t="s">
        <v>185</v>
      </c>
    </row>
    <row r="139" spans="2:65" s="1" customFormat="1" ht="33" customHeight="1">
      <c r="B139" s="131"/>
      <c r="C139" s="132" t="s">
        <v>207</v>
      </c>
      <c r="D139" s="132" t="s">
        <v>187</v>
      </c>
      <c r="E139" s="133" t="s">
        <v>188</v>
      </c>
      <c r="F139" s="134" t="s">
        <v>189</v>
      </c>
      <c r="G139" s="135" t="s">
        <v>190</v>
      </c>
      <c r="H139" s="136">
        <v>13.875</v>
      </c>
      <c r="I139" s="137"/>
      <c r="J139" s="137">
        <f>ROUND(I139*H139,2)</f>
        <v>0</v>
      </c>
      <c r="K139" s="134" t="s">
        <v>4029</v>
      </c>
      <c r="L139" s="184" t="s">
        <v>4031</v>
      </c>
      <c r="M139" s="138" t="s">
        <v>1</v>
      </c>
      <c r="N139" s="139" t="s">
        <v>40</v>
      </c>
      <c r="O139" s="140">
        <v>0.28199999999999997</v>
      </c>
      <c r="P139" s="140">
        <f>O139*H139</f>
        <v>3.9127499999999995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191</v>
      </c>
      <c r="AT139" s="142" t="s">
        <v>187</v>
      </c>
      <c r="AU139" s="142" t="s">
        <v>85</v>
      </c>
      <c r="AY139" s="16" t="s">
        <v>185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83</v>
      </c>
      <c r="BK139" s="143">
        <f>ROUND(I139*H139,2)</f>
        <v>0</v>
      </c>
      <c r="BL139" s="16" t="s">
        <v>191</v>
      </c>
      <c r="BM139" s="142" t="s">
        <v>3860</v>
      </c>
    </row>
    <row r="140" spans="2:65" s="12" customFormat="1">
      <c r="B140" s="144"/>
      <c r="D140" s="145" t="s">
        <v>193</v>
      </c>
      <c r="E140" s="146" t="s">
        <v>1</v>
      </c>
      <c r="F140" s="147" t="s">
        <v>3861</v>
      </c>
      <c r="H140" s="148">
        <v>13.875</v>
      </c>
      <c r="L140" s="144"/>
      <c r="M140" s="149"/>
      <c r="T140" s="150"/>
      <c r="AT140" s="146" t="s">
        <v>193</v>
      </c>
      <c r="AU140" s="146" t="s">
        <v>85</v>
      </c>
      <c r="AV140" s="12" t="s">
        <v>85</v>
      </c>
      <c r="AW140" s="12" t="s">
        <v>31</v>
      </c>
      <c r="AX140" s="12" t="s">
        <v>83</v>
      </c>
      <c r="AY140" s="146" t="s">
        <v>185</v>
      </c>
    </row>
    <row r="141" spans="2:65" s="1" customFormat="1" ht="33" customHeight="1">
      <c r="B141" s="131"/>
      <c r="C141" s="132" t="s">
        <v>211</v>
      </c>
      <c r="D141" s="132" t="s">
        <v>187</v>
      </c>
      <c r="E141" s="133" t="s">
        <v>3642</v>
      </c>
      <c r="F141" s="134" t="s">
        <v>3643</v>
      </c>
      <c r="G141" s="135" t="s">
        <v>190</v>
      </c>
      <c r="H141" s="136">
        <v>8.7870000000000008</v>
      </c>
      <c r="I141" s="137"/>
      <c r="J141" s="137">
        <f>ROUND(I141*H141,2)</f>
        <v>0</v>
      </c>
      <c r="K141" s="134" t="s">
        <v>4029</v>
      </c>
      <c r="L141" s="184" t="s">
        <v>4031</v>
      </c>
      <c r="M141" s="138" t="s">
        <v>1</v>
      </c>
      <c r="N141" s="139" t="s">
        <v>40</v>
      </c>
      <c r="O141" s="140">
        <v>1.72</v>
      </c>
      <c r="P141" s="140">
        <f>O141*H141</f>
        <v>15.113640000000002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191</v>
      </c>
      <c r="AT141" s="142" t="s">
        <v>187</v>
      </c>
      <c r="AU141" s="142" t="s">
        <v>85</v>
      </c>
      <c r="AY141" s="16" t="s">
        <v>185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83</v>
      </c>
      <c r="BK141" s="143">
        <f>ROUND(I141*H141,2)</f>
        <v>0</v>
      </c>
      <c r="BL141" s="16" t="s">
        <v>191</v>
      </c>
      <c r="BM141" s="142" t="s">
        <v>3862</v>
      </c>
    </row>
    <row r="142" spans="2:65" s="12" customFormat="1">
      <c r="B142" s="144"/>
      <c r="D142" s="145" t="s">
        <v>193</v>
      </c>
      <c r="E142" s="146" t="s">
        <v>1</v>
      </c>
      <c r="F142" s="147" t="s">
        <v>3863</v>
      </c>
      <c r="H142" s="148">
        <v>6.6779999999999999</v>
      </c>
      <c r="L142" s="144"/>
      <c r="M142" s="149"/>
      <c r="T142" s="150"/>
      <c r="AT142" s="146" t="s">
        <v>193</v>
      </c>
      <c r="AU142" s="146" t="s">
        <v>85</v>
      </c>
      <c r="AV142" s="12" t="s">
        <v>85</v>
      </c>
      <c r="AW142" s="12" t="s">
        <v>31</v>
      </c>
      <c r="AX142" s="12" t="s">
        <v>75</v>
      </c>
      <c r="AY142" s="146" t="s">
        <v>185</v>
      </c>
    </row>
    <row r="143" spans="2:65" s="12" customFormat="1">
      <c r="B143" s="144"/>
      <c r="D143" s="145" t="s">
        <v>193</v>
      </c>
      <c r="E143" s="146" t="s">
        <v>1</v>
      </c>
      <c r="F143" s="147" t="s">
        <v>3864</v>
      </c>
      <c r="H143" s="148">
        <v>2.109</v>
      </c>
      <c r="L143" s="144"/>
      <c r="M143" s="149"/>
      <c r="T143" s="150"/>
      <c r="AT143" s="146" t="s">
        <v>193</v>
      </c>
      <c r="AU143" s="146" t="s">
        <v>85</v>
      </c>
      <c r="AV143" s="12" t="s">
        <v>85</v>
      </c>
      <c r="AW143" s="12" t="s">
        <v>31</v>
      </c>
      <c r="AX143" s="12" t="s">
        <v>75</v>
      </c>
      <c r="AY143" s="146" t="s">
        <v>185</v>
      </c>
    </row>
    <row r="144" spans="2:65" s="13" customFormat="1">
      <c r="B144" s="151"/>
      <c r="D144" s="145" t="s">
        <v>193</v>
      </c>
      <c r="E144" s="152" t="s">
        <v>1</v>
      </c>
      <c r="F144" s="153" t="s">
        <v>217</v>
      </c>
      <c r="H144" s="154">
        <v>8.786999999999999</v>
      </c>
      <c r="L144" s="151"/>
      <c r="M144" s="155"/>
      <c r="T144" s="156"/>
      <c r="AT144" s="152" t="s">
        <v>193</v>
      </c>
      <c r="AU144" s="152" t="s">
        <v>85</v>
      </c>
      <c r="AV144" s="13" t="s">
        <v>191</v>
      </c>
      <c r="AW144" s="13" t="s">
        <v>31</v>
      </c>
      <c r="AX144" s="13" t="s">
        <v>83</v>
      </c>
      <c r="AY144" s="152" t="s">
        <v>185</v>
      </c>
    </row>
    <row r="145" spans="2:65" s="1" customFormat="1" ht="37.9" customHeight="1">
      <c r="B145" s="131"/>
      <c r="C145" s="132" t="s">
        <v>219</v>
      </c>
      <c r="D145" s="132" t="s">
        <v>187</v>
      </c>
      <c r="E145" s="133" t="s">
        <v>195</v>
      </c>
      <c r="F145" s="134" t="s">
        <v>196</v>
      </c>
      <c r="G145" s="135" t="s">
        <v>190</v>
      </c>
      <c r="H145" s="136">
        <v>12.438000000000001</v>
      </c>
      <c r="I145" s="137"/>
      <c r="J145" s="137">
        <f>ROUND(I145*H145,2)</f>
        <v>0</v>
      </c>
      <c r="K145" s="134" t="s">
        <v>4029</v>
      </c>
      <c r="L145" s="184" t="s">
        <v>4031</v>
      </c>
      <c r="M145" s="138" t="s">
        <v>1</v>
      </c>
      <c r="N145" s="139" t="s">
        <v>40</v>
      </c>
      <c r="O145" s="140">
        <v>7.8E-2</v>
      </c>
      <c r="P145" s="140">
        <f>O145*H145</f>
        <v>0.97016400000000003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191</v>
      </c>
      <c r="AT145" s="142" t="s">
        <v>187</v>
      </c>
      <c r="AU145" s="142" t="s">
        <v>85</v>
      </c>
      <c r="AY145" s="16" t="s">
        <v>185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83</v>
      </c>
      <c r="BK145" s="143">
        <f>ROUND(I145*H145,2)</f>
        <v>0</v>
      </c>
      <c r="BL145" s="16" t="s">
        <v>191</v>
      </c>
      <c r="BM145" s="142" t="s">
        <v>3865</v>
      </c>
    </row>
    <row r="146" spans="2:65" s="12" customFormat="1">
      <c r="B146" s="144"/>
      <c r="D146" s="145" t="s">
        <v>193</v>
      </c>
      <c r="E146" s="146" t="s">
        <v>1</v>
      </c>
      <c r="F146" s="147" t="s">
        <v>3866</v>
      </c>
      <c r="H146" s="148">
        <v>12.438000000000001</v>
      </c>
      <c r="L146" s="144"/>
      <c r="M146" s="149"/>
      <c r="T146" s="150"/>
      <c r="AT146" s="146" t="s">
        <v>193</v>
      </c>
      <c r="AU146" s="146" t="s">
        <v>85</v>
      </c>
      <c r="AV146" s="12" t="s">
        <v>85</v>
      </c>
      <c r="AW146" s="12" t="s">
        <v>31</v>
      </c>
      <c r="AX146" s="12" t="s">
        <v>83</v>
      </c>
      <c r="AY146" s="146" t="s">
        <v>185</v>
      </c>
    </row>
    <row r="147" spans="2:65" s="1" customFormat="1" ht="24.2" customHeight="1">
      <c r="B147" s="131"/>
      <c r="C147" s="132" t="s">
        <v>224</v>
      </c>
      <c r="D147" s="132" t="s">
        <v>187</v>
      </c>
      <c r="E147" s="133" t="s">
        <v>198</v>
      </c>
      <c r="F147" s="134" t="s">
        <v>199</v>
      </c>
      <c r="G147" s="135" t="s">
        <v>190</v>
      </c>
      <c r="H147" s="136">
        <v>12.438000000000001</v>
      </c>
      <c r="I147" s="137"/>
      <c r="J147" s="137">
        <f>ROUND(I147*H147,2)</f>
        <v>0</v>
      </c>
      <c r="K147" s="134" t="s">
        <v>4029</v>
      </c>
      <c r="L147" s="184" t="s">
        <v>4031</v>
      </c>
      <c r="M147" s="138" t="s">
        <v>1</v>
      </c>
      <c r="N147" s="139" t="s">
        <v>40</v>
      </c>
      <c r="O147" s="140">
        <v>0.19700000000000001</v>
      </c>
      <c r="P147" s="140">
        <f>O147*H147</f>
        <v>2.4502860000000002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191</v>
      </c>
      <c r="AT147" s="142" t="s">
        <v>187</v>
      </c>
      <c r="AU147" s="142" t="s">
        <v>85</v>
      </c>
      <c r="AY147" s="16" t="s">
        <v>185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83</v>
      </c>
      <c r="BK147" s="143">
        <f>ROUND(I147*H147,2)</f>
        <v>0</v>
      </c>
      <c r="BL147" s="16" t="s">
        <v>191</v>
      </c>
      <c r="BM147" s="142" t="s">
        <v>3867</v>
      </c>
    </row>
    <row r="148" spans="2:65" s="1" customFormat="1" ht="24.2" customHeight="1">
      <c r="B148" s="131"/>
      <c r="C148" s="132" t="s">
        <v>229</v>
      </c>
      <c r="D148" s="132" t="s">
        <v>187</v>
      </c>
      <c r="E148" s="133" t="s">
        <v>202</v>
      </c>
      <c r="F148" s="134" t="s">
        <v>203</v>
      </c>
      <c r="G148" s="135" t="s">
        <v>204</v>
      </c>
      <c r="H148" s="136">
        <v>19.901</v>
      </c>
      <c r="I148" s="137"/>
      <c r="J148" s="137">
        <f>ROUND(I148*H148,2)</f>
        <v>0</v>
      </c>
      <c r="K148" s="134" t="s">
        <v>4029</v>
      </c>
      <c r="L148" s="184" t="s">
        <v>4031</v>
      </c>
      <c r="M148" s="138" t="s">
        <v>1</v>
      </c>
      <c r="N148" s="139" t="s">
        <v>40</v>
      </c>
      <c r="O148" s="140">
        <v>0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191</v>
      </c>
      <c r="AT148" s="142" t="s">
        <v>187</v>
      </c>
      <c r="AU148" s="142" t="s">
        <v>85</v>
      </c>
      <c r="AY148" s="16" t="s">
        <v>185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83</v>
      </c>
      <c r="BK148" s="143">
        <f>ROUND(I148*H148,2)</f>
        <v>0</v>
      </c>
      <c r="BL148" s="16" t="s">
        <v>191</v>
      </c>
      <c r="BM148" s="142" t="s">
        <v>3868</v>
      </c>
    </row>
    <row r="149" spans="2:65" s="12" customFormat="1">
      <c r="B149" s="144"/>
      <c r="D149" s="145" t="s">
        <v>193</v>
      </c>
      <c r="F149" s="147" t="s">
        <v>3869</v>
      </c>
      <c r="H149" s="148">
        <v>19.901</v>
      </c>
      <c r="L149" s="144"/>
      <c r="M149" s="149"/>
      <c r="T149" s="150"/>
      <c r="AT149" s="146" t="s">
        <v>193</v>
      </c>
      <c r="AU149" s="146" t="s">
        <v>85</v>
      </c>
      <c r="AV149" s="12" t="s">
        <v>85</v>
      </c>
      <c r="AW149" s="12" t="s">
        <v>3</v>
      </c>
      <c r="AX149" s="12" t="s">
        <v>83</v>
      </c>
      <c r="AY149" s="146" t="s">
        <v>185</v>
      </c>
    </row>
    <row r="150" spans="2:65" s="1" customFormat="1" ht="16.5" customHeight="1">
      <c r="B150" s="131"/>
      <c r="C150" s="132" t="s">
        <v>235</v>
      </c>
      <c r="D150" s="132" t="s">
        <v>187</v>
      </c>
      <c r="E150" s="133" t="s">
        <v>208</v>
      </c>
      <c r="F150" s="134" t="s">
        <v>209</v>
      </c>
      <c r="G150" s="135" t="s">
        <v>190</v>
      </c>
      <c r="H150" s="136">
        <v>12.438000000000001</v>
      </c>
      <c r="I150" s="137"/>
      <c r="J150" s="137">
        <f>ROUND(I150*H150,2)</f>
        <v>0</v>
      </c>
      <c r="K150" s="134" t="s">
        <v>4029</v>
      </c>
      <c r="L150" s="184" t="s">
        <v>4031</v>
      </c>
      <c r="M150" s="138" t="s">
        <v>1</v>
      </c>
      <c r="N150" s="139" t="s">
        <v>40</v>
      </c>
      <c r="O150" s="140">
        <v>8.9999999999999993E-3</v>
      </c>
      <c r="P150" s="140">
        <f>O150*H150</f>
        <v>0.111942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191</v>
      </c>
      <c r="AT150" s="142" t="s">
        <v>187</v>
      </c>
      <c r="AU150" s="142" t="s">
        <v>85</v>
      </c>
      <c r="AY150" s="16" t="s">
        <v>185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83</v>
      </c>
      <c r="BK150" s="143">
        <f>ROUND(I150*H150,2)</f>
        <v>0</v>
      </c>
      <c r="BL150" s="16" t="s">
        <v>191</v>
      </c>
      <c r="BM150" s="142" t="s">
        <v>3870</v>
      </c>
    </row>
    <row r="151" spans="2:65" s="1" customFormat="1" ht="24.2" customHeight="1">
      <c r="B151" s="131"/>
      <c r="C151" s="132" t="s">
        <v>242</v>
      </c>
      <c r="D151" s="132" t="s">
        <v>187</v>
      </c>
      <c r="E151" s="133" t="s">
        <v>212</v>
      </c>
      <c r="F151" s="134" t="s">
        <v>213</v>
      </c>
      <c r="G151" s="135" t="s">
        <v>190</v>
      </c>
      <c r="H151" s="136">
        <v>10.224</v>
      </c>
      <c r="I151" s="137"/>
      <c r="J151" s="137">
        <f>ROUND(I151*H151,2)</f>
        <v>0</v>
      </c>
      <c r="K151" s="134" t="s">
        <v>4029</v>
      </c>
      <c r="L151" s="184" t="s">
        <v>4031</v>
      </c>
      <c r="M151" s="138" t="s">
        <v>1</v>
      </c>
      <c r="N151" s="139" t="s">
        <v>40</v>
      </c>
      <c r="O151" s="140">
        <v>0.32800000000000001</v>
      </c>
      <c r="P151" s="140">
        <f>O151*H151</f>
        <v>3.353472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191</v>
      </c>
      <c r="AT151" s="142" t="s">
        <v>187</v>
      </c>
      <c r="AU151" s="142" t="s">
        <v>85</v>
      </c>
      <c r="AY151" s="16" t="s">
        <v>185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83</v>
      </c>
      <c r="BK151" s="143">
        <f>ROUND(I151*H151,2)</f>
        <v>0</v>
      </c>
      <c r="BL151" s="16" t="s">
        <v>191</v>
      </c>
      <c r="BM151" s="142" t="s">
        <v>3871</v>
      </c>
    </row>
    <row r="152" spans="2:65" s="12" customFormat="1">
      <c r="B152" s="144"/>
      <c r="D152" s="145" t="s">
        <v>193</v>
      </c>
      <c r="E152" s="146" t="s">
        <v>1</v>
      </c>
      <c r="F152" s="147" t="s">
        <v>3872</v>
      </c>
      <c r="H152" s="148">
        <v>10.224</v>
      </c>
      <c r="L152" s="144"/>
      <c r="M152" s="149"/>
      <c r="T152" s="150"/>
      <c r="AT152" s="146" t="s">
        <v>193</v>
      </c>
      <c r="AU152" s="146" t="s">
        <v>85</v>
      </c>
      <c r="AV152" s="12" t="s">
        <v>85</v>
      </c>
      <c r="AW152" s="12" t="s">
        <v>31</v>
      </c>
      <c r="AX152" s="12" t="s">
        <v>83</v>
      </c>
      <c r="AY152" s="146" t="s">
        <v>185</v>
      </c>
    </row>
    <row r="153" spans="2:65" s="11" customFormat="1" ht="22.9" customHeight="1">
      <c r="B153" s="120"/>
      <c r="D153" s="121" t="s">
        <v>74</v>
      </c>
      <c r="E153" s="129" t="s">
        <v>85</v>
      </c>
      <c r="F153" s="129" t="s">
        <v>218</v>
      </c>
      <c r="J153" s="130">
        <f>BK153</f>
        <v>0</v>
      </c>
      <c r="L153" s="120"/>
      <c r="M153" s="124"/>
      <c r="P153" s="125">
        <f>SUM(P154:P171)</f>
        <v>37.964393000000001</v>
      </c>
      <c r="R153" s="125">
        <f>SUM(R154:R171)</f>
        <v>43.389909750000001</v>
      </c>
      <c r="T153" s="126">
        <f>SUM(T154:T171)</f>
        <v>0</v>
      </c>
      <c r="AR153" s="121" t="s">
        <v>83</v>
      </c>
      <c r="AT153" s="127" t="s">
        <v>74</v>
      </c>
      <c r="AU153" s="127" t="s">
        <v>83</v>
      </c>
      <c r="AY153" s="121" t="s">
        <v>185</v>
      </c>
      <c r="BK153" s="128">
        <f>SUM(BK154:BK171)</f>
        <v>0</v>
      </c>
    </row>
    <row r="154" spans="2:65" s="1" customFormat="1" ht="24.2" customHeight="1">
      <c r="B154" s="131"/>
      <c r="C154" s="132" t="s">
        <v>247</v>
      </c>
      <c r="D154" s="132" t="s">
        <v>187</v>
      </c>
      <c r="E154" s="133" t="s">
        <v>225</v>
      </c>
      <c r="F154" s="134" t="s">
        <v>226</v>
      </c>
      <c r="G154" s="135" t="s">
        <v>190</v>
      </c>
      <c r="H154" s="136">
        <v>2.7749999999999999</v>
      </c>
      <c r="I154" s="137"/>
      <c r="J154" s="137">
        <f>ROUND(I154*H154,2)</f>
        <v>0</v>
      </c>
      <c r="K154" s="134" t="s">
        <v>4029</v>
      </c>
      <c r="L154" s="184" t="s">
        <v>4031</v>
      </c>
      <c r="M154" s="138" t="s">
        <v>1</v>
      </c>
      <c r="N154" s="139" t="s">
        <v>40</v>
      </c>
      <c r="O154" s="140">
        <v>0.629</v>
      </c>
      <c r="P154" s="140">
        <f>O154*H154</f>
        <v>1.7454749999999999</v>
      </c>
      <c r="Q154" s="140">
        <v>2.45329</v>
      </c>
      <c r="R154" s="140">
        <f>Q154*H154</f>
        <v>6.8078797499999997</v>
      </c>
      <c r="S154" s="140">
        <v>0</v>
      </c>
      <c r="T154" s="141">
        <f>S154*H154</f>
        <v>0</v>
      </c>
      <c r="AR154" s="142" t="s">
        <v>191</v>
      </c>
      <c r="AT154" s="142" t="s">
        <v>187</v>
      </c>
      <c r="AU154" s="142" t="s">
        <v>85</v>
      </c>
      <c r="AY154" s="16" t="s">
        <v>185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83</v>
      </c>
      <c r="BK154" s="143">
        <f>ROUND(I154*H154,2)</f>
        <v>0</v>
      </c>
      <c r="BL154" s="16" t="s">
        <v>191</v>
      </c>
      <c r="BM154" s="142" t="s">
        <v>3873</v>
      </c>
    </row>
    <row r="155" spans="2:65" s="12" customFormat="1">
      <c r="B155" s="144"/>
      <c r="D155" s="145" t="s">
        <v>193</v>
      </c>
      <c r="E155" s="146" t="s">
        <v>1</v>
      </c>
      <c r="F155" s="147" t="s">
        <v>3874</v>
      </c>
      <c r="H155" s="148">
        <v>2.7749999999999999</v>
      </c>
      <c r="L155" s="144"/>
      <c r="M155" s="149"/>
      <c r="T155" s="150"/>
      <c r="AT155" s="146" t="s">
        <v>193</v>
      </c>
      <c r="AU155" s="146" t="s">
        <v>85</v>
      </c>
      <c r="AV155" s="12" t="s">
        <v>85</v>
      </c>
      <c r="AW155" s="12" t="s">
        <v>31</v>
      </c>
      <c r="AX155" s="12" t="s">
        <v>83</v>
      </c>
      <c r="AY155" s="146" t="s">
        <v>185</v>
      </c>
    </row>
    <row r="156" spans="2:65" s="1" customFormat="1" ht="16.5" customHeight="1">
      <c r="B156" s="131"/>
      <c r="C156" s="132" t="s">
        <v>251</v>
      </c>
      <c r="D156" s="132" t="s">
        <v>187</v>
      </c>
      <c r="E156" s="133" t="s">
        <v>3875</v>
      </c>
      <c r="F156" s="134" t="s">
        <v>3876</v>
      </c>
      <c r="G156" s="135" t="s">
        <v>259</v>
      </c>
      <c r="H156" s="136">
        <v>2.2400000000000002</v>
      </c>
      <c r="I156" s="137"/>
      <c r="J156" s="137">
        <f>ROUND(I156*H156,2)</f>
        <v>0</v>
      </c>
      <c r="K156" s="134" t="s">
        <v>4029</v>
      </c>
      <c r="L156" s="184" t="s">
        <v>4031</v>
      </c>
      <c r="M156" s="138" t="s">
        <v>1</v>
      </c>
      <c r="N156" s="139" t="s">
        <v>40</v>
      </c>
      <c r="O156" s="140">
        <v>0.3</v>
      </c>
      <c r="P156" s="140">
        <f>O156*H156</f>
        <v>0.67200000000000004</v>
      </c>
      <c r="Q156" s="140">
        <v>2.47E-3</v>
      </c>
      <c r="R156" s="140">
        <f>Q156*H156</f>
        <v>5.5328E-3</v>
      </c>
      <c r="S156" s="140">
        <v>0</v>
      </c>
      <c r="T156" s="141">
        <f>S156*H156</f>
        <v>0</v>
      </c>
      <c r="AR156" s="142" t="s">
        <v>191</v>
      </c>
      <c r="AT156" s="142" t="s">
        <v>187</v>
      </c>
      <c r="AU156" s="142" t="s">
        <v>85</v>
      </c>
      <c r="AY156" s="16" t="s">
        <v>185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83</v>
      </c>
      <c r="BK156" s="143">
        <f>ROUND(I156*H156,2)</f>
        <v>0</v>
      </c>
      <c r="BL156" s="16" t="s">
        <v>191</v>
      </c>
      <c r="BM156" s="142" t="s">
        <v>3877</v>
      </c>
    </row>
    <row r="157" spans="2:65" s="12" customFormat="1">
      <c r="B157" s="144"/>
      <c r="D157" s="145" t="s">
        <v>193</v>
      </c>
      <c r="E157" s="146" t="s">
        <v>1</v>
      </c>
      <c r="F157" s="147" t="s">
        <v>3878</v>
      </c>
      <c r="H157" s="148">
        <v>2.2400000000000002</v>
      </c>
      <c r="L157" s="144"/>
      <c r="M157" s="149"/>
      <c r="T157" s="150"/>
      <c r="AT157" s="146" t="s">
        <v>193</v>
      </c>
      <c r="AU157" s="146" t="s">
        <v>85</v>
      </c>
      <c r="AV157" s="12" t="s">
        <v>85</v>
      </c>
      <c r="AW157" s="12" t="s">
        <v>31</v>
      </c>
      <c r="AX157" s="12" t="s">
        <v>83</v>
      </c>
      <c r="AY157" s="146" t="s">
        <v>185</v>
      </c>
    </row>
    <row r="158" spans="2:65" s="1" customFormat="1" ht="16.5" customHeight="1">
      <c r="B158" s="131"/>
      <c r="C158" s="132" t="s">
        <v>256</v>
      </c>
      <c r="D158" s="132" t="s">
        <v>187</v>
      </c>
      <c r="E158" s="133" t="s">
        <v>3879</v>
      </c>
      <c r="F158" s="134" t="s">
        <v>3880</v>
      </c>
      <c r="G158" s="135" t="s">
        <v>259</v>
      </c>
      <c r="H158" s="136">
        <v>2.2400000000000002</v>
      </c>
      <c r="I158" s="137"/>
      <c r="J158" s="137">
        <f>ROUND(I158*H158,2)</f>
        <v>0</v>
      </c>
      <c r="K158" s="134" t="s">
        <v>4029</v>
      </c>
      <c r="L158" s="184" t="s">
        <v>4031</v>
      </c>
      <c r="M158" s="138" t="s">
        <v>1</v>
      </c>
      <c r="N158" s="139" t="s">
        <v>40</v>
      </c>
      <c r="O158" s="140">
        <v>0.152</v>
      </c>
      <c r="P158" s="140">
        <f>O158*H158</f>
        <v>0.34048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191</v>
      </c>
      <c r="AT158" s="142" t="s">
        <v>187</v>
      </c>
      <c r="AU158" s="142" t="s">
        <v>85</v>
      </c>
      <c r="AY158" s="16" t="s">
        <v>185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83</v>
      </c>
      <c r="BK158" s="143">
        <f>ROUND(I158*H158,2)</f>
        <v>0</v>
      </c>
      <c r="BL158" s="16" t="s">
        <v>191</v>
      </c>
      <c r="BM158" s="142" t="s">
        <v>3881</v>
      </c>
    </row>
    <row r="159" spans="2:65" s="1" customFormat="1" ht="16.5" customHeight="1">
      <c r="B159" s="131"/>
      <c r="C159" s="132" t="s">
        <v>8</v>
      </c>
      <c r="D159" s="132" t="s">
        <v>187</v>
      </c>
      <c r="E159" s="133" t="s">
        <v>230</v>
      </c>
      <c r="F159" s="134" t="s">
        <v>231</v>
      </c>
      <c r="G159" s="135" t="s">
        <v>204</v>
      </c>
      <c r="H159" s="136">
        <v>6.9000000000000006E-2</v>
      </c>
      <c r="I159" s="137"/>
      <c r="J159" s="137">
        <f>ROUND(I159*H159,2)</f>
        <v>0</v>
      </c>
      <c r="K159" s="134" t="s">
        <v>4029</v>
      </c>
      <c r="L159" s="184" t="s">
        <v>4031</v>
      </c>
      <c r="M159" s="138" t="s">
        <v>1</v>
      </c>
      <c r="N159" s="139" t="s">
        <v>40</v>
      </c>
      <c r="O159" s="140">
        <v>15.231</v>
      </c>
      <c r="P159" s="140">
        <f>O159*H159</f>
        <v>1.0509390000000001</v>
      </c>
      <c r="Q159" s="140">
        <v>1.06277</v>
      </c>
      <c r="R159" s="140">
        <f>Q159*H159</f>
        <v>7.3331130000000008E-2</v>
      </c>
      <c r="S159" s="140">
        <v>0</v>
      </c>
      <c r="T159" s="141">
        <f>S159*H159</f>
        <v>0</v>
      </c>
      <c r="AR159" s="142" t="s">
        <v>191</v>
      </c>
      <c r="AT159" s="142" t="s">
        <v>187</v>
      </c>
      <c r="AU159" s="142" t="s">
        <v>85</v>
      </c>
      <c r="AY159" s="16" t="s">
        <v>185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83</v>
      </c>
      <c r="BK159" s="143">
        <f>ROUND(I159*H159,2)</f>
        <v>0</v>
      </c>
      <c r="BL159" s="16" t="s">
        <v>191</v>
      </c>
      <c r="BM159" s="142" t="s">
        <v>3882</v>
      </c>
    </row>
    <row r="160" spans="2:65" s="12" customFormat="1">
      <c r="B160" s="144"/>
      <c r="D160" s="145" t="s">
        <v>193</v>
      </c>
      <c r="F160" s="147" t="s">
        <v>3883</v>
      </c>
      <c r="H160" s="148">
        <v>6.9000000000000006E-2</v>
      </c>
      <c r="L160" s="144"/>
      <c r="M160" s="149"/>
      <c r="T160" s="150"/>
      <c r="AT160" s="146" t="s">
        <v>193</v>
      </c>
      <c r="AU160" s="146" t="s">
        <v>85</v>
      </c>
      <c r="AV160" s="12" t="s">
        <v>85</v>
      </c>
      <c r="AW160" s="12" t="s">
        <v>3</v>
      </c>
      <c r="AX160" s="12" t="s">
        <v>83</v>
      </c>
      <c r="AY160" s="146" t="s">
        <v>185</v>
      </c>
    </row>
    <row r="161" spans="2:65" s="1" customFormat="1" ht="24.2" customHeight="1">
      <c r="B161" s="131"/>
      <c r="C161" s="132" t="s">
        <v>268</v>
      </c>
      <c r="D161" s="132" t="s">
        <v>187</v>
      </c>
      <c r="E161" s="133" t="s">
        <v>955</v>
      </c>
      <c r="F161" s="134" t="s">
        <v>956</v>
      </c>
      <c r="G161" s="135" t="s">
        <v>190</v>
      </c>
      <c r="H161" s="136">
        <v>14.667</v>
      </c>
      <c r="I161" s="137"/>
      <c r="J161" s="137">
        <f>ROUND(I161*H161,2)</f>
        <v>0</v>
      </c>
      <c r="K161" s="134" t="s">
        <v>4029</v>
      </c>
      <c r="L161" s="184" t="s">
        <v>4031</v>
      </c>
      <c r="M161" s="138" t="s">
        <v>1</v>
      </c>
      <c r="N161" s="139" t="s">
        <v>40</v>
      </c>
      <c r="O161" s="140">
        <v>0.629</v>
      </c>
      <c r="P161" s="140">
        <f>O161*H161</f>
        <v>9.225543</v>
      </c>
      <c r="Q161" s="140">
        <v>2.45329</v>
      </c>
      <c r="R161" s="140">
        <f>Q161*H161</f>
        <v>35.982404430000003</v>
      </c>
      <c r="S161" s="140">
        <v>0</v>
      </c>
      <c r="T161" s="141">
        <f>S161*H161</f>
        <v>0</v>
      </c>
      <c r="AR161" s="142" t="s">
        <v>191</v>
      </c>
      <c r="AT161" s="142" t="s">
        <v>187</v>
      </c>
      <c r="AU161" s="142" t="s">
        <v>85</v>
      </c>
      <c r="AY161" s="16" t="s">
        <v>185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83</v>
      </c>
      <c r="BK161" s="143">
        <f>ROUND(I161*H161,2)</f>
        <v>0</v>
      </c>
      <c r="BL161" s="16" t="s">
        <v>191</v>
      </c>
      <c r="BM161" s="142" t="s">
        <v>3884</v>
      </c>
    </row>
    <row r="162" spans="2:65" s="12" customFormat="1">
      <c r="B162" s="144"/>
      <c r="D162" s="145" t="s">
        <v>193</v>
      </c>
      <c r="E162" s="146" t="s">
        <v>1</v>
      </c>
      <c r="F162" s="147" t="s">
        <v>3885</v>
      </c>
      <c r="H162" s="148">
        <v>11.448</v>
      </c>
      <c r="L162" s="144"/>
      <c r="M162" s="149"/>
      <c r="T162" s="150"/>
      <c r="AT162" s="146" t="s">
        <v>193</v>
      </c>
      <c r="AU162" s="146" t="s">
        <v>85</v>
      </c>
      <c r="AV162" s="12" t="s">
        <v>85</v>
      </c>
      <c r="AW162" s="12" t="s">
        <v>31</v>
      </c>
      <c r="AX162" s="12" t="s">
        <v>75</v>
      </c>
      <c r="AY162" s="146" t="s">
        <v>185</v>
      </c>
    </row>
    <row r="163" spans="2:65" s="12" customFormat="1">
      <c r="B163" s="144"/>
      <c r="D163" s="145" t="s">
        <v>193</v>
      </c>
      <c r="E163" s="146" t="s">
        <v>1</v>
      </c>
      <c r="F163" s="147" t="s">
        <v>3886</v>
      </c>
      <c r="H163" s="148">
        <v>3.2189999999999999</v>
      </c>
      <c r="L163" s="144"/>
      <c r="M163" s="149"/>
      <c r="T163" s="150"/>
      <c r="AT163" s="146" t="s">
        <v>193</v>
      </c>
      <c r="AU163" s="146" t="s">
        <v>85</v>
      </c>
      <c r="AV163" s="12" t="s">
        <v>85</v>
      </c>
      <c r="AW163" s="12" t="s">
        <v>31</v>
      </c>
      <c r="AX163" s="12" t="s">
        <v>75</v>
      </c>
      <c r="AY163" s="146" t="s">
        <v>185</v>
      </c>
    </row>
    <row r="164" spans="2:65" s="13" customFormat="1">
      <c r="B164" s="151"/>
      <c r="D164" s="145" t="s">
        <v>193</v>
      </c>
      <c r="E164" s="152" t="s">
        <v>1</v>
      </c>
      <c r="F164" s="153" t="s">
        <v>217</v>
      </c>
      <c r="H164" s="154">
        <v>14.667</v>
      </c>
      <c r="L164" s="151"/>
      <c r="M164" s="155"/>
      <c r="T164" s="156"/>
      <c r="AT164" s="152" t="s">
        <v>193</v>
      </c>
      <c r="AU164" s="152" t="s">
        <v>85</v>
      </c>
      <c r="AV164" s="13" t="s">
        <v>191</v>
      </c>
      <c r="AW164" s="13" t="s">
        <v>31</v>
      </c>
      <c r="AX164" s="13" t="s">
        <v>83</v>
      </c>
      <c r="AY164" s="152" t="s">
        <v>185</v>
      </c>
    </row>
    <row r="165" spans="2:65" s="1" customFormat="1" ht="16.5" customHeight="1">
      <c r="B165" s="131"/>
      <c r="C165" s="132" t="s">
        <v>273</v>
      </c>
      <c r="D165" s="132" t="s">
        <v>187</v>
      </c>
      <c r="E165" s="133" t="s">
        <v>963</v>
      </c>
      <c r="F165" s="134" t="s">
        <v>964</v>
      </c>
      <c r="G165" s="135" t="s">
        <v>259</v>
      </c>
      <c r="H165" s="136">
        <v>48.89</v>
      </c>
      <c r="I165" s="137"/>
      <c r="J165" s="137">
        <f>ROUND(I165*H165,2)</f>
        <v>0</v>
      </c>
      <c r="K165" s="134" t="s">
        <v>4029</v>
      </c>
      <c r="L165" s="184" t="s">
        <v>4031</v>
      </c>
      <c r="M165" s="138" t="s">
        <v>1</v>
      </c>
      <c r="N165" s="139" t="s">
        <v>40</v>
      </c>
      <c r="O165" s="140">
        <v>0.247</v>
      </c>
      <c r="P165" s="140">
        <f>O165*H165</f>
        <v>12.07583</v>
      </c>
      <c r="Q165" s="140">
        <v>2.6900000000000001E-3</v>
      </c>
      <c r="R165" s="140">
        <f>Q165*H165</f>
        <v>0.13151409999999999</v>
      </c>
      <c r="S165" s="140">
        <v>0</v>
      </c>
      <c r="T165" s="141">
        <f>S165*H165</f>
        <v>0</v>
      </c>
      <c r="AR165" s="142" t="s">
        <v>191</v>
      </c>
      <c r="AT165" s="142" t="s">
        <v>187</v>
      </c>
      <c r="AU165" s="142" t="s">
        <v>85</v>
      </c>
      <c r="AY165" s="16" t="s">
        <v>185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83</v>
      </c>
      <c r="BK165" s="143">
        <f>ROUND(I165*H165,2)</f>
        <v>0</v>
      </c>
      <c r="BL165" s="16" t="s">
        <v>191</v>
      </c>
      <c r="BM165" s="142" t="s">
        <v>3887</v>
      </c>
    </row>
    <row r="166" spans="2:65" s="12" customFormat="1">
      <c r="B166" s="144"/>
      <c r="D166" s="145" t="s">
        <v>193</v>
      </c>
      <c r="E166" s="146" t="s">
        <v>1</v>
      </c>
      <c r="F166" s="147" t="s">
        <v>3888</v>
      </c>
      <c r="H166" s="148">
        <v>38.159999999999997</v>
      </c>
      <c r="L166" s="144"/>
      <c r="M166" s="149"/>
      <c r="T166" s="150"/>
      <c r="AT166" s="146" t="s">
        <v>193</v>
      </c>
      <c r="AU166" s="146" t="s">
        <v>85</v>
      </c>
      <c r="AV166" s="12" t="s">
        <v>85</v>
      </c>
      <c r="AW166" s="12" t="s">
        <v>31</v>
      </c>
      <c r="AX166" s="12" t="s">
        <v>75</v>
      </c>
      <c r="AY166" s="146" t="s">
        <v>185</v>
      </c>
    </row>
    <row r="167" spans="2:65" s="12" customFormat="1">
      <c r="B167" s="144"/>
      <c r="D167" s="145" t="s">
        <v>193</v>
      </c>
      <c r="E167" s="146" t="s">
        <v>1</v>
      </c>
      <c r="F167" s="147" t="s">
        <v>3889</v>
      </c>
      <c r="H167" s="148">
        <v>10.73</v>
      </c>
      <c r="L167" s="144"/>
      <c r="M167" s="149"/>
      <c r="T167" s="150"/>
      <c r="AT167" s="146" t="s">
        <v>193</v>
      </c>
      <c r="AU167" s="146" t="s">
        <v>85</v>
      </c>
      <c r="AV167" s="12" t="s">
        <v>85</v>
      </c>
      <c r="AW167" s="12" t="s">
        <v>31</v>
      </c>
      <c r="AX167" s="12" t="s">
        <v>75</v>
      </c>
      <c r="AY167" s="146" t="s">
        <v>185</v>
      </c>
    </row>
    <row r="168" spans="2:65" s="13" customFormat="1">
      <c r="B168" s="151"/>
      <c r="D168" s="145" t="s">
        <v>193</v>
      </c>
      <c r="E168" s="152" t="s">
        <v>1</v>
      </c>
      <c r="F168" s="153" t="s">
        <v>217</v>
      </c>
      <c r="H168" s="154">
        <v>48.89</v>
      </c>
      <c r="L168" s="151"/>
      <c r="M168" s="155"/>
      <c r="T168" s="156"/>
      <c r="AT168" s="152" t="s">
        <v>193</v>
      </c>
      <c r="AU168" s="152" t="s">
        <v>85</v>
      </c>
      <c r="AV168" s="13" t="s">
        <v>191</v>
      </c>
      <c r="AW168" s="13" t="s">
        <v>31</v>
      </c>
      <c r="AX168" s="13" t="s">
        <v>83</v>
      </c>
      <c r="AY168" s="152" t="s">
        <v>185</v>
      </c>
    </row>
    <row r="169" spans="2:65" s="1" customFormat="1" ht="16.5" customHeight="1">
      <c r="B169" s="131"/>
      <c r="C169" s="132" t="s">
        <v>279</v>
      </c>
      <c r="D169" s="132" t="s">
        <v>187</v>
      </c>
      <c r="E169" s="133" t="s">
        <v>970</v>
      </c>
      <c r="F169" s="134" t="s">
        <v>971</v>
      </c>
      <c r="G169" s="135" t="s">
        <v>259</v>
      </c>
      <c r="H169" s="136">
        <v>48.89</v>
      </c>
      <c r="I169" s="137"/>
      <c r="J169" s="137">
        <f>ROUND(I169*H169,2)</f>
        <v>0</v>
      </c>
      <c r="K169" s="134" t="s">
        <v>4029</v>
      </c>
      <c r="L169" s="184" t="s">
        <v>4031</v>
      </c>
      <c r="M169" s="138" t="s">
        <v>1</v>
      </c>
      <c r="N169" s="139" t="s">
        <v>40</v>
      </c>
      <c r="O169" s="140">
        <v>8.3000000000000004E-2</v>
      </c>
      <c r="P169" s="140">
        <f>O169*H169</f>
        <v>4.0578700000000003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191</v>
      </c>
      <c r="AT169" s="142" t="s">
        <v>187</v>
      </c>
      <c r="AU169" s="142" t="s">
        <v>85</v>
      </c>
      <c r="AY169" s="16" t="s">
        <v>185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83</v>
      </c>
      <c r="BK169" s="143">
        <f>ROUND(I169*H169,2)</f>
        <v>0</v>
      </c>
      <c r="BL169" s="16" t="s">
        <v>191</v>
      </c>
      <c r="BM169" s="142" t="s">
        <v>3890</v>
      </c>
    </row>
    <row r="170" spans="2:65" s="1" customFormat="1" ht="21.75" customHeight="1">
      <c r="B170" s="131"/>
      <c r="C170" s="132" t="s">
        <v>285</v>
      </c>
      <c r="D170" s="132" t="s">
        <v>187</v>
      </c>
      <c r="E170" s="133" t="s">
        <v>973</v>
      </c>
      <c r="F170" s="134" t="s">
        <v>974</v>
      </c>
      <c r="G170" s="135" t="s">
        <v>204</v>
      </c>
      <c r="H170" s="136">
        <v>0.36699999999999999</v>
      </c>
      <c r="I170" s="137"/>
      <c r="J170" s="137">
        <f>ROUND(I170*H170,2)</f>
        <v>0</v>
      </c>
      <c r="K170" s="134" t="s">
        <v>4029</v>
      </c>
      <c r="L170" s="184" t="s">
        <v>4031</v>
      </c>
      <c r="M170" s="138" t="s">
        <v>1</v>
      </c>
      <c r="N170" s="139" t="s">
        <v>40</v>
      </c>
      <c r="O170" s="140">
        <v>23.968</v>
      </c>
      <c r="P170" s="140">
        <f>O170*H170</f>
        <v>8.7962559999999996</v>
      </c>
      <c r="Q170" s="140">
        <v>1.0606199999999999</v>
      </c>
      <c r="R170" s="140">
        <f>Q170*H170</f>
        <v>0.38924753999999995</v>
      </c>
      <c r="S170" s="140">
        <v>0</v>
      </c>
      <c r="T170" s="141">
        <f>S170*H170</f>
        <v>0</v>
      </c>
      <c r="AR170" s="142" t="s">
        <v>191</v>
      </c>
      <c r="AT170" s="142" t="s">
        <v>187</v>
      </c>
      <c r="AU170" s="142" t="s">
        <v>85</v>
      </c>
      <c r="AY170" s="16" t="s">
        <v>185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83</v>
      </c>
      <c r="BK170" s="143">
        <f>ROUND(I170*H170,2)</f>
        <v>0</v>
      </c>
      <c r="BL170" s="16" t="s">
        <v>191</v>
      </c>
      <c r="BM170" s="142" t="s">
        <v>3891</v>
      </c>
    </row>
    <row r="171" spans="2:65" s="12" customFormat="1">
      <c r="B171" s="144"/>
      <c r="D171" s="145" t="s">
        <v>193</v>
      </c>
      <c r="F171" s="147" t="s">
        <v>3892</v>
      </c>
      <c r="H171" s="148">
        <v>0.36699999999999999</v>
      </c>
      <c r="L171" s="144"/>
      <c r="M171" s="149"/>
      <c r="T171" s="150"/>
      <c r="AT171" s="146" t="s">
        <v>193</v>
      </c>
      <c r="AU171" s="146" t="s">
        <v>85</v>
      </c>
      <c r="AV171" s="12" t="s">
        <v>85</v>
      </c>
      <c r="AW171" s="12" t="s">
        <v>3</v>
      </c>
      <c r="AX171" s="12" t="s">
        <v>83</v>
      </c>
      <c r="AY171" s="146" t="s">
        <v>185</v>
      </c>
    </row>
    <row r="172" spans="2:65" s="11" customFormat="1" ht="22.9" customHeight="1">
      <c r="B172" s="120"/>
      <c r="D172" s="121" t="s">
        <v>74</v>
      </c>
      <c r="E172" s="129" t="s">
        <v>100</v>
      </c>
      <c r="F172" s="129" t="s">
        <v>234</v>
      </c>
      <c r="J172" s="130">
        <f>BK172</f>
        <v>0</v>
      </c>
      <c r="L172" s="120"/>
      <c r="M172" s="124"/>
      <c r="P172" s="125">
        <f>SUM(P173:P176)</f>
        <v>33.527999999999999</v>
      </c>
      <c r="R172" s="125">
        <f>SUM(R173:R176)</f>
        <v>19.8858</v>
      </c>
      <c r="T172" s="126">
        <f>SUM(T173:T176)</f>
        <v>0</v>
      </c>
      <c r="AR172" s="121" t="s">
        <v>83</v>
      </c>
      <c r="AT172" s="127" t="s">
        <v>74</v>
      </c>
      <c r="AU172" s="127" t="s">
        <v>83</v>
      </c>
      <c r="AY172" s="121" t="s">
        <v>185</v>
      </c>
      <c r="BK172" s="128">
        <f>SUM(BK173:BK176)</f>
        <v>0</v>
      </c>
    </row>
    <row r="173" spans="2:65" s="1" customFormat="1" ht="33" customHeight="1">
      <c r="B173" s="131"/>
      <c r="C173" s="132" t="s">
        <v>290</v>
      </c>
      <c r="D173" s="132" t="s">
        <v>187</v>
      </c>
      <c r="E173" s="133" t="s">
        <v>3893</v>
      </c>
      <c r="F173" s="134" t="s">
        <v>3894</v>
      </c>
      <c r="G173" s="135" t="s">
        <v>259</v>
      </c>
      <c r="H173" s="136">
        <v>44</v>
      </c>
      <c r="I173" s="137"/>
      <c r="J173" s="137">
        <f>ROUND(I173*H173,2)</f>
        <v>0</v>
      </c>
      <c r="K173" s="134" t="s">
        <v>4029</v>
      </c>
      <c r="L173" s="184" t="s">
        <v>4031</v>
      </c>
      <c r="M173" s="138" t="s">
        <v>1</v>
      </c>
      <c r="N173" s="139" t="s">
        <v>40</v>
      </c>
      <c r="O173" s="140">
        <v>0.76200000000000001</v>
      </c>
      <c r="P173" s="140">
        <f>O173*H173</f>
        <v>33.527999999999999</v>
      </c>
      <c r="Q173" s="140">
        <v>0.45195000000000002</v>
      </c>
      <c r="R173" s="140">
        <f>Q173*H173</f>
        <v>19.8858</v>
      </c>
      <c r="S173" s="140">
        <v>0</v>
      </c>
      <c r="T173" s="141">
        <f>S173*H173</f>
        <v>0</v>
      </c>
      <c r="AR173" s="142" t="s">
        <v>191</v>
      </c>
      <c r="AT173" s="142" t="s">
        <v>187</v>
      </c>
      <c r="AU173" s="142" t="s">
        <v>85</v>
      </c>
      <c r="AY173" s="16" t="s">
        <v>185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83</v>
      </c>
      <c r="BK173" s="143">
        <f>ROUND(I173*H173,2)</f>
        <v>0</v>
      </c>
      <c r="BL173" s="16" t="s">
        <v>191</v>
      </c>
      <c r="BM173" s="142" t="s">
        <v>3895</v>
      </c>
    </row>
    <row r="174" spans="2:65" s="12" customFormat="1">
      <c r="B174" s="144"/>
      <c r="D174" s="145" t="s">
        <v>193</v>
      </c>
      <c r="E174" s="146" t="s">
        <v>1</v>
      </c>
      <c r="F174" s="147" t="s">
        <v>3896</v>
      </c>
      <c r="H174" s="148">
        <v>46.86</v>
      </c>
      <c r="L174" s="144"/>
      <c r="M174" s="149"/>
      <c r="T174" s="150"/>
      <c r="AT174" s="146" t="s">
        <v>193</v>
      </c>
      <c r="AU174" s="146" t="s">
        <v>85</v>
      </c>
      <c r="AV174" s="12" t="s">
        <v>85</v>
      </c>
      <c r="AW174" s="12" t="s">
        <v>31</v>
      </c>
      <c r="AX174" s="12" t="s">
        <v>75</v>
      </c>
      <c r="AY174" s="146" t="s">
        <v>185</v>
      </c>
    </row>
    <row r="175" spans="2:65" s="12" customFormat="1">
      <c r="B175" s="144"/>
      <c r="D175" s="145" t="s">
        <v>193</v>
      </c>
      <c r="E175" s="146" t="s">
        <v>1</v>
      </c>
      <c r="F175" s="147" t="s">
        <v>3897</v>
      </c>
      <c r="H175" s="148">
        <v>-2.86</v>
      </c>
      <c r="L175" s="144"/>
      <c r="M175" s="149"/>
      <c r="T175" s="150"/>
      <c r="AT175" s="146" t="s">
        <v>193</v>
      </c>
      <c r="AU175" s="146" t="s">
        <v>85</v>
      </c>
      <c r="AV175" s="12" t="s">
        <v>85</v>
      </c>
      <c r="AW175" s="12" t="s">
        <v>31</v>
      </c>
      <c r="AX175" s="12" t="s">
        <v>75</v>
      </c>
      <c r="AY175" s="146" t="s">
        <v>185</v>
      </c>
    </row>
    <row r="176" spans="2:65" s="13" customFormat="1">
      <c r="B176" s="151"/>
      <c r="D176" s="145" t="s">
        <v>193</v>
      </c>
      <c r="E176" s="152" t="s">
        <v>1</v>
      </c>
      <c r="F176" s="153" t="s">
        <v>217</v>
      </c>
      <c r="H176" s="154">
        <v>44</v>
      </c>
      <c r="L176" s="151"/>
      <c r="M176" s="155"/>
      <c r="T176" s="156"/>
      <c r="AT176" s="152" t="s">
        <v>193</v>
      </c>
      <c r="AU176" s="152" t="s">
        <v>85</v>
      </c>
      <c r="AV176" s="13" t="s">
        <v>191</v>
      </c>
      <c r="AW176" s="13" t="s">
        <v>31</v>
      </c>
      <c r="AX176" s="13" t="s">
        <v>83</v>
      </c>
      <c r="AY176" s="152" t="s">
        <v>185</v>
      </c>
    </row>
    <row r="177" spans="2:65" s="11" customFormat="1" ht="22.9" customHeight="1">
      <c r="B177" s="120"/>
      <c r="D177" s="121" t="s">
        <v>74</v>
      </c>
      <c r="E177" s="129" t="s">
        <v>191</v>
      </c>
      <c r="F177" s="129" t="s">
        <v>1149</v>
      </c>
      <c r="J177" s="130">
        <f>BK177</f>
        <v>0</v>
      </c>
      <c r="L177" s="120"/>
      <c r="M177" s="124"/>
      <c r="P177" s="125">
        <f>SUM(P178:P180)</f>
        <v>4.2166000000000006</v>
      </c>
      <c r="R177" s="125">
        <f>SUM(R178:R180)</f>
        <v>0.23653328000000001</v>
      </c>
      <c r="T177" s="126">
        <f>SUM(T178:T180)</f>
        <v>0</v>
      </c>
      <c r="AR177" s="121" t="s">
        <v>83</v>
      </c>
      <c r="AT177" s="127" t="s">
        <v>74</v>
      </c>
      <c r="AU177" s="127" t="s">
        <v>83</v>
      </c>
      <c r="AY177" s="121" t="s">
        <v>185</v>
      </c>
      <c r="BK177" s="128">
        <f>SUM(BK178:BK180)</f>
        <v>0</v>
      </c>
    </row>
    <row r="178" spans="2:65" s="1" customFormat="1" ht="33" customHeight="1">
      <c r="B178" s="131"/>
      <c r="C178" s="132" t="s">
        <v>7</v>
      </c>
      <c r="D178" s="132" t="s">
        <v>187</v>
      </c>
      <c r="E178" s="133" t="s">
        <v>3898</v>
      </c>
      <c r="F178" s="134" t="s">
        <v>3899</v>
      </c>
      <c r="G178" s="135" t="s">
        <v>204</v>
      </c>
      <c r="H178" s="136">
        <v>0.23200000000000001</v>
      </c>
      <c r="I178" s="137"/>
      <c r="J178" s="137">
        <f>ROUND(I178*H178,2)</f>
        <v>0</v>
      </c>
      <c r="K178" s="134" t="s">
        <v>4029</v>
      </c>
      <c r="L178" s="184" t="s">
        <v>4031</v>
      </c>
      <c r="M178" s="138" t="s">
        <v>1</v>
      </c>
      <c r="N178" s="139" t="s">
        <v>40</v>
      </c>
      <c r="O178" s="140">
        <v>18.175000000000001</v>
      </c>
      <c r="P178" s="140">
        <f>O178*H178</f>
        <v>4.2166000000000006</v>
      </c>
      <c r="Q178" s="140">
        <v>1.9539999999999998E-2</v>
      </c>
      <c r="R178" s="140">
        <f>Q178*H178</f>
        <v>4.5332799999999998E-3</v>
      </c>
      <c r="S178" s="140">
        <v>0</v>
      </c>
      <c r="T178" s="141">
        <f>S178*H178</f>
        <v>0</v>
      </c>
      <c r="AR178" s="142" t="s">
        <v>191</v>
      </c>
      <c r="AT178" s="142" t="s">
        <v>187</v>
      </c>
      <c r="AU178" s="142" t="s">
        <v>85</v>
      </c>
      <c r="AY178" s="16" t="s">
        <v>185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83</v>
      </c>
      <c r="BK178" s="143">
        <f>ROUND(I178*H178,2)</f>
        <v>0</v>
      </c>
      <c r="BL178" s="16" t="s">
        <v>191</v>
      </c>
      <c r="BM178" s="142" t="s">
        <v>3900</v>
      </c>
    </row>
    <row r="179" spans="2:65" s="1" customFormat="1" ht="21.75" customHeight="1">
      <c r="B179" s="131"/>
      <c r="C179" s="157" t="s">
        <v>297</v>
      </c>
      <c r="D179" s="157" t="s">
        <v>280</v>
      </c>
      <c r="E179" s="158" t="s">
        <v>3901</v>
      </c>
      <c r="F179" s="159" t="s">
        <v>3902</v>
      </c>
      <c r="G179" s="160" t="s">
        <v>204</v>
      </c>
      <c r="H179" s="161">
        <v>0.23200000000000001</v>
      </c>
      <c r="I179" s="162"/>
      <c r="J179" s="162">
        <f>ROUND(I179*H179,2)</f>
        <v>0</v>
      </c>
      <c r="K179" s="159" t="s">
        <v>4029</v>
      </c>
      <c r="L179" s="184" t="s">
        <v>4031</v>
      </c>
      <c r="M179" s="163" t="s">
        <v>1</v>
      </c>
      <c r="N179" s="164" t="s">
        <v>40</v>
      </c>
      <c r="O179" s="140">
        <v>0</v>
      </c>
      <c r="P179" s="140">
        <f>O179*H179</f>
        <v>0</v>
      </c>
      <c r="Q179" s="140">
        <v>1</v>
      </c>
      <c r="R179" s="140">
        <f>Q179*H179</f>
        <v>0.23200000000000001</v>
      </c>
      <c r="S179" s="140">
        <v>0</v>
      </c>
      <c r="T179" s="141">
        <f>S179*H179</f>
        <v>0</v>
      </c>
      <c r="AR179" s="142" t="s">
        <v>224</v>
      </c>
      <c r="AT179" s="142" t="s">
        <v>280</v>
      </c>
      <c r="AU179" s="142" t="s">
        <v>85</v>
      </c>
      <c r="AY179" s="16" t="s">
        <v>185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83</v>
      </c>
      <c r="BK179" s="143">
        <f>ROUND(I179*H179,2)</f>
        <v>0</v>
      </c>
      <c r="BL179" s="16" t="s">
        <v>191</v>
      </c>
      <c r="BM179" s="142" t="s">
        <v>3903</v>
      </c>
    </row>
    <row r="180" spans="2:65" s="12" customFormat="1">
      <c r="B180" s="144"/>
      <c r="D180" s="145" t="s">
        <v>193</v>
      </c>
      <c r="E180" s="146" t="s">
        <v>1</v>
      </c>
      <c r="F180" s="147" t="s">
        <v>3904</v>
      </c>
      <c r="H180" s="148">
        <v>0.23200000000000001</v>
      </c>
      <c r="L180" s="144"/>
      <c r="M180" s="149"/>
      <c r="T180" s="150"/>
      <c r="AT180" s="146" t="s">
        <v>193</v>
      </c>
      <c r="AU180" s="146" t="s">
        <v>85</v>
      </c>
      <c r="AV180" s="12" t="s">
        <v>85</v>
      </c>
      <c r="AW180" s="12" t="s">
        <v>31</v>
      </c>
      <c r="AX180" s="12" t="s">
        <v>83</v>
      </c>
      <c r="AY180" s="146" t="s">
        <v>185</v>
      </c>
    </row>
    <row r="181" spans="2:65" s="11" customFormat="1" ht="22.9" customHeight="1">
      <c r="B181" s="120"/>
      <c r="D181" s="121" t="s">
        <v>74</v>
      </c>
      <c r="E181" s="129" t="s">
        <v>207</v>
      </c>
      <c r="F181" s="129" t="s">
        <v>1072</v>
      </c>
      <c r="J181" s="130">
        <f>BK181</f>
        <v>0</v>
      </c>
      <c r="L181" s="120"/>
      <c r="M181" s="124"/>
      <c r="P181" s="125">
        <f>SUM(P182:P189)</f>
        <v>18.158459999999998</v>
      </c>
      <c r="R181" s="125">
        <f>SUM(R182:R189)</f>
        <v>6.4161915</v>
      </c>
      <c r="T181" s="126">
        <f>SUM(T182:T189)</f>
        <v>0</v>
      </c>
      <c r="AR181" s="121" t="s">
        <v>83</v>
      </c>
      <c r="AT181" s="127" t="s">
        <v>74</v>
      </c>
      <c r="AU181" s="127" t="s">
        <v>83</v>
      </c>
      <c r="AY181" s="121" t="s">
        <v>185</v>
      </c>
      <c r="BK181" s="128">
        <f>SUM(BK182:BK189)</f>
        <v>0</v>
      </c>
    </row>
    <row r="182" spans="2:65" s="1" customFormat="1" ht="16.5" customHeight="1">
      <c r="B182" s="131"/>
      <c r="C182" s="132" t="s">
        <v>302</v>
      </c>
      <c r="D182" s="132" t="s">
        <v>187</v>
      </c>
      <c r="E182" s="133" t="s">
        <v>3905</v>
      </c>
      <c r="F182" s="134" t="s">
        <v>3906</v>
      </c>
      <c r="G182" s="135" t="s">
        <v>259</v>
      </c>
      <c r="H182" s="136">
        <v>16</v>
      </c>
      <c r="I182" s="137"/>
      <c r="J182" s="137">
        <f>ROUND(I182*H182,2)</f>
        <v>0</v>
      </c>
      <c r="K182" s="134" t="s">
        <v>4029</v>
      </c>
      <c r="L182" s="184" t="s">
        <v>4031</v>
      </c>
      <c r="M182" s="138" t="s">
        <v>1</v>
      </c>
      <c r="N182" s="139" t="s">
        <v>40</v>
      </c>
      <c r="O182" s="140">
        <v>2.5999999999999999E-2</v>
      </c>
      <c r="P182" s="140">
        <f>O182*H182</f>
        <v>0.41599999999999998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191</v>
      </c>
      <c r="AT182" s="142" t="s">
        <v>187</v>
      </c>
      <c r="AU182" s="142" t="s">
        <v>85</v>
      </c>
      <c r="AY182" s="16" t="s">
        <v>185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83</v>
      </c>
      <c r="BK182" s="143">
        <f>ROUND(I182*H182,2)</f>
        <v>0</v>
      </c>
      <c r="BL182" s="16" t="s">
        <v>191</v>
      </c>
      <c r="BM182" s="142" t="s">
        <v>3907</v>
      </c>
    </row>
    <row r="183" spans="2:65" s="12" customFormat="1">
      <c r="B183" s="144"/>
      <c r="D183" s="145" t="s">
        <v>193</v>
      </c>
      <c r="E183" s="146" t="s">
        <v>1</v>
      </c>
      <c r="F183" s="147" t="s">
        <v>3908</v>
      </c>
      <c r="H183" s="148">
        <v>16</v>
      </c>
      <c r="L183" s="144"/>
      <c r="M183" s="149"/>
      <c r="T183" s="150"/>
      <c r="AT183" s="146" t="s">
        <v>193</v>
      </c>
      <c r="AU183" s="146" t="s">
        <v>85</v>
      </c>
      <c r="AV183" s="12" t="s">
        <v>85</v>
      </c>
      <c r="AW183" s="12" t="s">
        <v>31</v>
      </c>
      <c r="AX183" s="12" t="s">
        <v>83</v>
      </c>
      <c r="AY183" s="146" t="s">
        <v>185</v>
      </c>
    </row>
    <row r="184" spans="2:65" s="1" customFormat="1" ht="16.5" customHeight="1">
      <c r="B184" s="131"/>
      <c r="C184" s="132" t="s">
        <v>307</v>
      </c>
      <c r="D184" s="132" t="s">
        <v>187</v>
      </c>
      <c r="E184" s="133" t="s">
        <v>1073</v>
      </c>
      <c r="F184" s="134" t="s">
        <v>3909</v>
      </c>
      <c r="G184" s="135" t="s">
        <v>259</v>
      </c>
      <c r="H184" s="136">
        <v>16</v>
      </c>
      <c r="I184" s="137"/>
      <c r="J184" s="137">
        <f>ROUND(I184*H184,2)</f>
        <v>0</v>
      </c>
      <c r="K184" s="134" t="s">
        <v>4029</v>
      </c>
      <c r="L184" s="184" t="s">
        <v>4031</v>
      </c>
      <c r="M184" s="138" t="s">
        <v>1</v>
      </c>
      <c r="N184" s="139" t="s">
        <v>40</v>
      </c>
      <c r="O184" s="140">
        <v>2.9000000000000001E-2</v>
      </c>
      <c r="P184" s="140">
        <f>O184*H184</f>
        <v>0.46400000000000002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191</v>
      </c>
      <c r="AT184" s="142" t="s">
        <v>187</v>
      </c>
      <c r="AU184" s="142" t="s">
        <v>85</v>
      </c>
      <c r="AY184" s="16" t="s">
        <v>185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83</v>
      </c>
      <c r="BK184" s="143">
        <f>ROUND(I184*H184,2)</f>
        <v>0</v>
      </c>
      <c r="BL184" s="16" t="s">
        <v>191</v>
      </c>
      <c r="BM184" s="142" t="s">
        <v>3910</v>
      </c>
    </row>
    <row r="185" spans="2:65" s="1" customFormat="1" ht="16.5" customHeight="1">
      <c r="B185" s="131"/>
      <c r="C185" s="132" t="s">
        <v>327</v>
      </c>
      <c r="D185" s="132" t="s">
        <v>187</v>
      </c>
      <c r="E185" s="133" t="s">
        <v>3911</v>
      </c>
      <c r="F185" s="134" t="s">
        <v>3912</v>
      </c>
      <c r="G185" s="135" t="s">
        <v>259</v>
      </c>
      <c r="H185" s="136">
        <v>7</v>
      </c>
      <c r="I185" s="137"/>
      <c r="J185" s="137">
        <f>ROUND(I185*H185,2)</f>
        <v>0</v>
      </c>
      <c r="K185" s="134" t="s">
        <v>1</v>
      </c>
      <c r="L185" s="184" t="s">
        <v>4031</v>
      </c>
      <c r="M185" s="138" t="s">
        <v>1</v>
      </c>
      <c r="N185" s="139" t="s">
        <v>40</v>
      </c>
      <c r="O185" s="140">
        <v>7.0999999999999994E-2</v>
      </c>
      <c r="P185" s="140">
        <f>O185*H185</f>
        <v>0.49699999999999994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191</v>
      </c>
      <c r="AT185" s="142" t="s">
        <v>187</v>
      </c>
      <c r="AU185" s="142" t="s">
        <v>85</v>
      </c>
      <c r="AY185" s="16" t="s">
        <v>185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83</v>
      </c>
      <c r="BK185" s="143">
        <f>ROUND(I185*H185,2)</f>
        <v>0</v>
      </c>
      <c r="BL185" s="16" t="s">
        <v>191</v>
      </c>
      <c r="BM185" s="142" t="s">
        <v>3913</v>
      </c>
    </row>
    <row r="186" spans="2:65" s="12" customFormat="1">
      <c r="B186" s="144"/>
      <c r="D186" s="145" t="s">
        <v>193</v>
      </c>
      <c r="E186" s="146" t="s">
        <v>1</v>
      </c>
      <c r="F186" s="147" t="s">
        <v>3914</v>
      </c>
      <c r="H186" s="148">
        <v>7</v>
      </c>
      <c r="L186" s="144"/>
      <c r="M186" s="149"/>
      <c r="T186" s="150"/>
      <c r="AT186" s="146" t="s">
        <v>193</v>
      </c>
      <c r="AU186" s="146" t="s">
        <v>85</v>
      </c>
      <c r="AV186" s="12" t="s">
        <v>85</v>
      </c>
      <c r="AW186" s="12" t="s">
        <v>31</v>
      </c>
      <c r="AX186" s="12" t="s">
        <v>83</v>
      </c>
      <c r="AY186" s="146" t="s">
        <v>185</v>
      </c>
    </row>
    <row r="187" spans="2:65" s="1" customFormat="1" ht="24.2" customHeight="1">
      <c r="B187" s="131"/>
      <c r="C187" s="132" t="s">
        <v>332</v>
      </c>
      <c r="D187" s="132" t="s">
        <v>187</v>
      </c>
      <c r="E187" s="133" t="s">
        <v>3915</v>
      </c>
      <c r="F187" s="134" t="s">
        <v>3916</v>
      </c>
      <c r="G187" s="135" t="s">
        <v>259</v>
      </c>
      <c r="H187" s="136">
        <v>21.57</v>
      </c>
      <c r="I187" s="137"/>
      <c r="J187" s="137">
        <f>ROUND(I187*H187,2)</f>
        <v>0</v>
      </c>
      <c r="K187" s="134" t="s">
        <v>4029</v>
      </c>
      <c r="L187" s="184" t="s">
        <v>4031</v>
      </c>
      <c r="M187" s="138" t="s">
        <v>1</v>
      </c>
      <c r="N187" s="139" t="s">
        <v>40</v>
      </c>
      <c r="O187" s="140">
        <v>0.77800000000000002</v>
      </c>
      <c r="P187" s="140">
        <f>O187*H187</f>
        <v>16.781459999999999</v>
      </c>
      <c r="Q187" s="140">
        <v>8.4250000000000005E-2</v>
      </c>
      <c r="R187" s="140">
        <f>Q187*H187</f>
        <v>1.8172725000000001</v>
      </c>
      <c r="S187" s="140">
        <v>0</v>
      </c>
      <c r="T187" s="141">
        <f>S187*H187</f>
        <v>0</v>
      </c>
      <c r="AR187" s="142" t="s">
        <v>191</v>
      </c>
      <c r="AT187" s="142" t="s">
        <v>187</v>
      </c>
      <c r="AU187" s="142" t="s">
        <v>85</v>
      </c>
      <c r="AY187" s="16" t="s">
        <v>185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83</v>
      </c>
      <c r="BK187" s="143">
        <f>ROUND(I187*H187,2)</f>
        <v>0</v>
      </c>
      <c r="BL187" s="16" t="s">
        <v>191</v>
      </c>
      <c r="BM187" s="142" t="s">
        <v>3917</v>
      </c>
    </row>
    <row r="188" spans="2:65" s="1" customFormat="1" ht="16.5" customHeight="1">
      <c r="B188" s="131"/>
      <c r="C188" s="157" t="s">
        <v>336</v>
      </c>
      <c r="D188" s="157" t="s">
        <v>280</v>
      </c>
      <c r="E188" s="158" t="s">
        <v>3918</v>
      </c>
      <c r="F188" s="159" t="s">
        <v>3919</v>
      </c>
      <c r="G188" s="160" t="s">
        <v>259</v>
      </c>
      <c r="H188" s="161">
        <v>22.216999999999999</v>
      </c>
      <c r="I188" s="162"/>
      <c r="J188" s="162">
        <f>ROUND(I188*H188,2)</f>
        <v>0</v>
      </c>
      <c r="K188" s="159" t="s">
        <v>4029</v>
      </c>
      <c r="L188" s="184" t="s">
        <v>4031</v>
      </c>
      <c r="M188" s="163" t="s">
        <v>1</v>
      </c>
      <c r="N188" s="164" t="s">
        <v>40</v>
      </c>
      <c r="O188" s="140">
        <v>0</v>
      </c>
      <c r="P188" s="140">
        <f>O188*H188</f>
        <v>0</v>
      </c>
      <c r="Q188" s="140">
        <v>0.20699999999999999</v>
      </c>
      <c r="R188" s="140">
        <f>Q188*H188</f>
        <v>4.5989189999999995</v>
      </c>
      <c r="S188" s="140">
        <v>0</v>
      </c>
      <c r="T188" s="141">
        <f>S188*H188</f>
        <v>0</v>
      </c>
      <c r="AR188" s="142" t="s">
        <v>224</v>
      </c>
      <c r="AT188" s="142" t="s">
        <v>280</v>
      </c>
      <c r="AU188" s="142" t="s">
        <v>85</v>
      </c>
      <c r="AY188" s="16" t="s">
        <v>185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83</v>
      </c>
      <c r="BK188" s="143">
        <f>ROUND(I188*H188,2)</f>
        <v>0</v>
      </c>
      <c r="BL188" s="16" t="s">
        <v>191</v>
      </c>
      <c r="BM188" s="142" t="s">
        <v>3920</v>
      </c>
    </row>
    <row r="189" spans="2:65" s="12" customFormat="1">
      <c r="B189" s="144"/>
      <c r="D189" s="145" t="s">
        <v>193</v>
      </c>
      <c r="F189" s="147" t="s">
        <v>3921</v>
      </c>
      <c r="H189" s="148">
        <v>22.216999999999999</v>
      </c>
      <c r="L189" s="144"/>
      <c r="M189" s="149"/>
      <c r="T189" s="150"/>
      <c r="AT189" s="146" t="s">
        <v>193</v>
      </c>
      <c r="AU189" s="146" t="s">
        <v>85</v>
      </c>
      <c r="AV189" s="12" t="s">
        <v>85</v>
      </c>
      <c r="AW189" s="12" t="s">
        <v>3</v>
      </c>
      <c r="AX189" s="12" t="s">
        <v>83</v>
      </c>
      <c r="AY189" s="146" t="s">
        <v>185</v>
      </c>
    </row>
    <row r="190" spans="2:65" s="11" customFormat="1" ht="22.9" customHeight="1">
      <c r="B190" s="120"/>
      <c r="D190" s="121" t="s">
        <v>74</v>
      </c>
      <c r="E190" s="129" t="s">
        <v>211</v>
      </c>
      <c r="F190" s="129" t="s">
        <v>262</v>
      </c>
      <c r="J190" s="130">
        <f>BK190</f>
        <v>0</v>
      </c>
      <c r="L190" s="120"/>
      <c r="M190" s="124"/>
      <c r="P190" s="125">
        <f>SUM(P191:P195)</f>
        <v>34.535820000000001</v>
      </c>
      <c r="R190" s="125">
        <f>SUM(R191:R195)</f>
        <v>0.71836379999999989</v>
      </c>
      <c r="T190" s="126">
        <f>SUM(T191:T195)</f>
        <v>0</v>
      </c>
      <c r="AR190" s="121" t="s">
        <v>83</v>
      </c>
      <c r="AT190" s="127" t="s">
        <v>74</v>
      </c>
      <c r="AU190" s="127" t="s">
        <v>83</v>
      </c>
      <c r="AY190" s="121" t="s">
        <v>185</v>
      </c>
      <c r="BK190" s="128">
        <f>SUM(BK191:BK195)</f>
        <v>0</v>
      </c>
    </row>
    <row r="191" spans="2:65" s="1" customFormat="1" ht="24.2" customHeight="1">
      <c r="B191" s="131"/>
      <c r="C191" s="132" t="s">
        <v>340</v>
      </c>
      <c r="D191" s="132" t="s">
        <v>187</v>
      </c>
      <c r="E191" s="133" t="s">
        <v>3922</v>
      </c>
      <c r="F191" s="134" t="s">
        <v>3923</v>
      </c>
      <c r="G191" s="135" t="s">
        <v>259</v>
      </c>
      <c r="H191" s="136">
        <v>46.86</v>
      </c>
      <c r="I191" s="137"/>
      <c r="J191" s="137">
        <f>ROUND(I191*H191,2)</f>
        <v>0</v>
      </c>
      <c r="K191" s="134" t="s">
        <v>4029</v>
      </c>
      <c r="L191" s="184" t="s">
        <v>4031</v>
      </c>
      <c r="M191" s="138" t="s">
        <v>1</v>
      </c>
      <c r="N191" s="139" t="s">
        <v>40</v>
      </c>
      <c r="O191" s="140">
        <v>8.6999999999999994E-2</v>
      </c>
      <c r="P191" s="140">
        <f>O191*H191</f>
        <v>4.0768199999999997</v>
      </c>
      <c r="Q191" s="140">
        <v>7.3499999999999998E-3</v>
      </c>
      <c r="R191" s="140">
        <f>Q191*H191</f>
        <v>0.34442099999999998</v>
      </c>
      <c r="S191" s="140">
        <v>0</v>
      </c>
      <c r="T191" s="141">
        <f>S191*H191</f>
        <v>0</v>
      </c>
      <c r="AR191" s="142" t="s">
        <v>191</v>
      </c>
      <c r="AT191" s="142" t="s">
        <v>187</v>
      </c>
      <c r="AU191" s="142" t="s">
        <v>85</v>
      </c>
      <c r="AY191" s="16" t="s">
        <v>185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83</v>
      </c>
      <c r="BK191" s="143">
        <f>ROUND(I191*H191,2)</f>
        <v>0</v>
      </c>
      <c r="BL191" s="16" t="s">
        <v>191</v>
      </c>
      <c r="BM191" s="142" t="s">
        <v>3924</v>
      </c>
    </row>
    <row r="192" spans="2:65" s="1" customFormat="1" ht="24.2" customHeight="1">
      <c r="B192" s="131"/>
      <c r="C192" s="132" t="s">
        <v>345</v>
      </c>
      <c r="D192" s="132" t="s">
        <v>187</v>
      </c>
      <c r="E192" s="133" t="s">
        <v>3698</v>
      </c>
      <c r="F192" s="134" t="s">
        <v>3699</v>
      </c>
      <c r="G192" s="135" t="s">
        <v>259</v>
      </c>
      <c r="H192" s="136">
        <v>46.86</v>
      </c>
      <c r="I192" s="137"/>
      <c r="J192" s="137">
        <f>ROUND(I192*H192,2)</f>
        <v>0</v>
      </c>
      <c r="K192" s="134" t="s">
        <v>4029</v>
      </c>
      <c r="L192" s="184" t="s">
        <v>4031</v>
      </c>
      <c r="M192" s="138" t="s">
        <v>1</v>
      </c>
      <c r="N192" s="139" t="s">
        <v>40</v>
      </c>
      <c r="O192" s="140">
        <v>0.33</v>
      </c>
      <c r="P192" s="140">
        <f>O192*H192</f>
        <v>15.463800000000001</v>
      </c>
      <c r="Q192" s="140">
        <v>4.3800000000000002E-3</v>
      </c>
      <c r="R192" s="140">
        <f>Q192*H192</f>
        <v>0.20524680000000001</v>
      </c>
      <c r="S192" s="140">
        <v>0</v>
      </c>
      <c r="T192" s="141">
        <f>S192*H192</f>
        <v>0</v>
      </c>
      <c r="AR192" s="142" t="s">
        <v>191</v>
      </c>
      <c r="AT192" s="142" t="s">
        <v>187</v>
      </c>
      <c r="AU192" s="142" t="s">
        <v>85</v>
      </c>
      <c r="AY192" s="16" t="s">
        <v>185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83</v>
      </c>
      <c r="BK192" s="143">
        <f>ROUND(I192*H192,2)</f>
        <v>0</v>
      </c>
      <c r="BL192" s="16" t="s">
        <v>191</v>
      </c>
      <c r="BM192" s="142" t="s">
        <v>3925</v>
      </c>
    </row>
    <row r="193" spans="2:65" s="12" customFormat="1">
      <c r="B193" s="144"/>
      <c r="D193" s="145" t="s">
        <v>193</v>
      </c>
      <c r="E193" s="146" t="s">
        <v>1</v>
      </c>
      <c r="F193" s="147" t="s">
        <v>3926</v>
      </c>
      <c r="H193" s="148">
        <v>46.86</v>
      </c>
      <c r="L193" s="144"/>
      <c r="M193" s="149"/>
      <c r="T193" s="150"/>
      <c r="AT193" s="146" t="s">
        <v>193</v>
      </c>
      <c r="AU193" s="146" t="s">
        <v>85</v>
      </c>
      <c r="AV193" s="12" t="s">
        <v>85</v>
      </c>
      <c r="AW193" s="12" t="s">
        <v>31</v>
      </c>
      <c r="AX193" s="12" t="s">
        <v>83</v>
      </c>
      <c r="AY193" s="146" t="s">
        <v>185</v>
      </c>
    </row>
    <row r="194" spans="2:65" s="1" customFormat="1" ht="24.2" customHeight="1">
      <c r="B194" s="131"/>
      <c r="C194" s="132" t="s">
        <v>349</v>
      </c>
      <c r="D194" s="132" t="s">
        <v>187</v>
      </c>
      <c r="E194" s="133" t="s">
        <v>3702</v>
      </c>
      <c r="F194" s="134" t="s">
        <v>3703</v>
      </c>
      <c r="G194" s="135" t="s">
        <v>259</v>
      </c>
      <c r="H194" s="136">
        <v>46.86</v>
      </c>
      <c r="I194" s="137"/>
      <c r="J194" s="137">
        <f>ROUND(I194*H194,2)</f>
        <v>0</v>
      </c>
      <c r="K194" s="134" t="s">
        <v>4029</v>
      </c>
      <c r="L194" s="184" t="s">
        <v>4031</v>
      </c>
      <c r="M194" s="138" t="s">
        <v>1</v>
      </c>
      <c r="N194" s="139" t="s">
        <v>40</v>
      </c>
      <c r="O194" s="140">
        <v>7.4999999999999997E-2</v>
      </c>
      <c r="P194" s="140">
        <f>O194*H194</f>
        <v>3.5145</v>
      </c>
      <c r="Q194" s="140">
        <v>2.9999999999999997E-4</v>
      </c>
      <c r="R194" s="140">
        <f>Q194*H194</f>
        <v>1.4057999999999999E-2</v>
      </c>
      <c r="S194" s="140">
        <v>0</v>
      </c>
      <c r="T194" s="141">
        <f>S194*H194</f>
        <v>0</v>
      </c>
      <c r="AR194" s="142" t="s">
        <v>191</v>
      </c>
      <c r="AT194" s="142" t="s">
        <v>187</v>
      </c>
      <c r="AU194" s="142" t="s">
        <v>85</v>
      </c>
      <c r="AY194" s="16" t="s">
        <v>185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83</v>
      </c>
      <c r="BK194" s="143">
        <f>ROUND(I194*H194,2)</f>
        <v>0</v>
      </c>
      <c r="BL194" s="16" t="s">
        <v>191</v>
      </c>
      <c r="BM194" s="142" t="s">
        <v>3927</v>
      </c>
    </row>
    <row r="195" spans="2:65" s="1" customFormat="1" ht="24.2" customHeight="1">
      <c r="B195" s="131"/>
      <c r="C195" s="132" t="s">
        <v>353</v>
      </c>
      <c r="D195" s="132" t="s">
        <v>187</v>
      </c>
      <c r="E195" s="133" t="s">
        <v>3705</v>
      </c>
      <c r="F195" s="134" t="s">
        <v>3706</v>
      </c>
      <c r="G195" s="135" t="s">
        <v>259</v>
      </c>
      <c r="H195" s="136">
        <v>46.86</v>
      </c>
      <c r="I195" s="137"/>
      <c r="J195" s="137">
        <f>ROUND(I195*H195,2)</f>
        <v>0</v>
      </c>
      <c r="K195" s="134" t="s">
        <v>4029</v>
      </c>
      <c r="L195" s="184" t="s">
        <v>4031</v>
      </c>
      <c r="M195" s="138" t="s">
        <v>1</v>
      </c>
      <c r="N195" s="139" t="s">
        <v>40</v>
      </c>
      <c r="O195" s="140">
        <v>0.245</v>
      </c>
      <c r="P195" s="140">
        <f>O195*H195</f>
        <v>11.480699999999999</v>
      </c>
      <c r="Q195" s="140">
        <v>3.3E-3</v>
      </c>
      <c r="R195" s="140">
        <f>Q195*H195</f>
        <v>0.154638</v>
      </c>
      <c r="S195" s="140">
        <v>0</v>
      </c>
      <c r="T195" s="141">
        <f>S195*H195</f>
        <v>0</v>
      </c>
      <c r="AR195" s="142" t="s">
        <v>191</v>
      </c>
      <c r="AT195" s="142" t="s">
        <v>187</v>
      </c>
      <c r="AU195" s="142" t="s">
        <v>85</v>
      </c>
      <c r="AY195" s="16" t="s">
        <v>185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83</v>
      </c>
      <c r="BK195" s="143">
        <f>ROUND(I195*H195,2)</f>
        <v>0</v>
      </c>
      <c r="BL195" s="16" t="s">
        <v>191</v>
      </c>
      <c r="BM195" s="142" t="s">
        <v>3928</v>
      </c>
    </row>
    <row r="196" spans="2:65" s="11" customFormat="1" ht="22.9" customHeight="1">
      <c r="B196" s="120"/>
      <c r="D196" s="121" t="s">
        <v>74</v>
      </c>
      <c r="E196" s="129" t="s">
        <v>229</v>
      </c>
      <c r="F196" s="129" t="s">
        <v>381</v>
      </c>
      <c r="J196" s="130">
        <f>BK196</f>
        <v>0</v>
      </c>
      <c r="L196" s="120"/>
      <c r="M196" s="124"/>
      <c r="P196" s="125">
        <f>SUM(P197:P202)</f>
        <v>5.7524999999999995</v>
      </c>
      <c r="R196" s="125">
        <f>SUM(R197:R202)</f>
        <v>2.8618850000000005</v>
      </c>
      <c r="T196" s="126">
        <f>SUM(T197:T202)</f>
        <v>0</v>
      </c>
      <c r="AR196" s="121" t="s">
        <v>83</v>
      </c>
      <c r="AT196" s="127" t="s">
        <v>74</v>
      </c>
      <c r="AU196" s="127" t="s">
        <v>83</v>
      </c>
      <c r="AY196" s="121" t="s">
        <v>185</v>
      </c>
      <c r="BK196" s="128">
        <f>SUM(BK197:BK202)</f>
        <v>0</v>
      </c>
    </row>
    <row r="197" spans="2:65" s="1" customFormat="1" ht="24.2" customHeight="1">
      <c r="B197" s="131"/>
      <c r="C197" s="132" t="s">
        <v>357</v>
      </c>
      <c r="D197" s="132" t="s">
        <v>187</v>
      </c>
      <c r="E197" s="133" t="s">
        <v>3929</v>
      </c>
      <c r="F197" s="134" t="s">
        <v>3930</v>
      </c>
      <c r="G197" s="135" t="s">
        <v>276</v>
      </c>
      <c r="H197" s="136">
        <v>7.5</v>
      </c>
      <c r="I197" s="137"/>
      <c r="J197" s="137">
        <f t="shared" ref="J197:J202" si="0">ROUND(I197*H197,2)</f>
        <v>0</v>
      </c>
      <c r="K197" s="134" t="s">
        <v>4029</v>
      </c>
      <c r="L197" s="184" t="s">
        <v>4031</v>
      </c>
      <c r="M197" s="138" t="s">
        <v>1</v>
      </c>
      <c r="N197" s="139" t="s">
        <v>40</v>
      </c>
      <c r="O197" s="140">
        <v>0.14000000000000001</v>
      </c>
      <c r="P197" s="140">
        <f t="shared" ref="P197:P202" si="1">O197*H197</f>
        <v>1.05</v>
      </c>
      <c r="Q197" s="140">
        <v>0.10095</v>
      </c>
      <c r="R197" s="140">
        <f t="shared" ref="R197:R202" si="2">Q197*H197</f>
        <v>0.75712499999999994</v>
      </c>
      <c r="S197" s="140">
        <v>0</v>
      </c>
      <c r="T197" s="141">
        <f t="shared" ref="T197:T202" si="3">S197*H197</f>
        <v>0</v>
      </c>
      <c r="AR197" s="142" t="s">
        <v>191</v>
      </c>
      <c r="AT197" s="142" t="s">
        <v>187</v>
      </c>
      <c r="AU197" s="142" t="s">
        <v>85</v>
      </c>
      <c r="AY197" s="16" t="s">
        <v>185</v>
      </c>
      <c r="BE197" s="143">
        <f t="shared" ref="BE197:BE202" si="4">IF(N197="základní",J197,0)</f>
        <v>0</v>
      </c>
      <c r="BF197" s="143">
        <f t="shared" ref="BF197:BF202" si="5">IF(N197="snížená",J197,0)</f>
        <v>0</v>
      </c>
      <c r="BG197" s="143">
        <f t="shared" ref="BG197:BG202" si="6">IF(N197="zákl. přenesená",J197,0)</f>
        <v>0</v>
      </c>
      <c r="BH197" s="143">
        <f t="shared" ref="BH197:BH202" si="7">IF(N197="sníž. přenesená",J197,0)</f>
        <v>0</v>
      </c>
      <c r="BI197" s="143">
        <f t="shared" ref="BI197:BI202" si="8">IF(N197="nulová",J197,0)</f>
        <v>0</v>
      </c>
      <c r="BJ197" s="16" t="s">
        <v>83</v>
      </c>
      <c r="BK197" s="143">
        <f t="shared" ref="BK197:BK202" si="9">ROUND(I197*H197,2)</f>
        <v>0</v>
      </c>
      <c r="BL197" s="16" t="s">
        <v>191</v>
      </c>
      <c r="BM197" s="142" t="s">
        <v>3931</v>
      </c>
    </row>
    <row r="198" spans="2:65" s="1" customFormat="1" ht="16.5" customHeight="1">
      <c r="B198" s="131"/>
      <c r="C198" s="157" t="s">
        <v>361</v>
      </c>
      <c r="D198" s="157" t="s">
        <v>280</v>
      </c>
      <c r="E198" s="158" t="s">
        <v>3932</v>
      </c>
      <c r="F198" s="159" t="s">
        <v>3933</v>
      </c>
      <c r="G198" s="160" t="s">
        <v>276</v>
      </c>
      <c r="H198" s="161">
        <v>7.5</v>
      </c>
      <c r="I198" s="162"/>
      <c r="J198" s="162">
        <f t="shared" si="0"/>
        <v>0</v>
      </c>
      <c r="K198" s="159" t="s">
        <v>4029</v>
      </c>
      <c r="L198" s="184" t="s">
        <v>4031</v>
      </c>
      <c r="M198" s="163" t="s">
        <v>1</v>
      </c>
      <c r="N198" s="164" t="s">
        <v>40</v>
      </c>
      <c r="O198" s="140">
        <v>0</v>
      </c>
      <c r="P198" s="140">
        <f t="shared" si="1"/>
        <v>0</v>
      </c>
      <c r="Q198" s="140">
        <v>2.8000000000000001E-2</v>
      </c>
      <c r="R198" s="140">
        <f t="shared" si="2"/>
        <v>0.21</v>
      </c>
      <c r="S198" s="140">
        <v>0</v>
      </c>
      <c r="T198" s="141">
        <f t="shared" si="3"/>
        <v>0</v>
      </c>
      <c r="AR198" s="142" t="s">
        <v>224</v>
      </c>
      <c r="AT198" s="142" t="s">
        <v>280</v>
      </c>
      <c r="AU198" s="142" t="s">
        <v>85</v>
      </c>
      <c r="AY198" s="16" t="s">
        <v>185</v>
      </c>
      <c r="BE198" s="143">
        <f t="shared" si="4"/>
        <v>0</v>
      </c>
      <c r="BF198" s="143">
        <f t="shared" si="5"/>
        <v>0</v>
      </c>
      <c r="BG198" s="143">
        <f t="shared" si="6"/>
        <v>0</v>
      </c>
      <c r="BH198" s="143">
        <f t="shared" si="7"/>
        <v>0</v>
      </c>
      <c r="BI198" s="143">
        <f t="shared" si="8"/>
        <v>0</v>
      </c>
      <c r="BJ198" s="16" t="s">
        <v>83</v>
      </c>
      <c r="BK198" s="143">
        <f t="shared" si="9"/>
        <v>0</v>
      </c>
      <c r="BL198" s="16" t="s">
        <v>191</v>
      </c>
      <c r="BM198" s="142" t="s">
        <v>3934</v>
      </c>
    </row>
    <row r="199" spans="2:65" s="1" customFormat="1" ht="24.2" customHeight="1">
      <c r="B199" s="131"/>
      <c r="C199" s="132" t="s">
        <v>365</v>
      </c>
      <c r="D199" s="132" t="s">
        <v>187</v>
      </c>
      <c r="E199" s="133" t="s">
        <v>3935</v>
      </c>
      <c r="F199" s="134" t="s">
        <v>3936</v>
      </c>
      <c r="G199" s="135" t="s">
        <v>276</v>
      </c>
      <c r="H199" s="136">
        <v>7.5</v>
      </c>
      <c r="I199" s="137"/>
      <c r="J199" s="137">
        <f t="shared" si="0"/>
        <v>0</v>
      </c>
      <c r="K199" s="134" t="s">
        <v>4029</v>
      </c>
      <c r="L199" s="184" t="s">
        <v>4031</v>
      </c>
      <c r="M199" s="138" t="s">
        <v>1</v>
      </c>
      <c r="N199" s="139" t="s">
        <v>40</v>
      </c>
      <c r="O199" s="140">
        <v>0.17899999999999999</v>
      </c>
      <c r="P199" s="140">
        <f t="shared" si="1"/>
        <v>1.3425</v>
      </c>
      <c r="Q199" s="140">
        <v>0.11808</v>
      </c>
      <c r="R199" s="140">
        <f t="shared" si="2"/>
        <v>0.88560000000000005</v>
      </c>
      <c r="S199" s="140">
        <v>0</v>
      </c>
      <c r="T199" s="141">
        <f t="shared" si="3"/>
        <v>0</v>
      </c>
      <c r="AR199" s="142" t="s">
        <v>191</v>
      </c>
      <c r="AT199" s="142" t="s">
        <v>187</v>
      </c>
      <c r="AU199" s="142" t="s">
        <v>85</v>
      </c>
      <c r="AY199" s="16" t="s">
        <v>185</v>
      </c>
      <c r="BE199" s="143">
        <f t="shared" si="4"/>
        <v>0</v>
      </c>
      <c r="BF199" s="143">
        <f t="shared" si="5"/>
        <v>0</v>
      </c>
      <c r="BG199" s="143">
        <f t="shared" si="6"/>
        <v>0</v>
      </c>
      <c r="BH199" s="143">
        <f t="shared" si="7"/>
        <v>0</v>
      </c>
      <c r="BI199" s="143">
        <f t="shared" si="8"/>
        <v>0</v>
      </c>
      <c r="BJ199" s="16" t="s">
        <v>83</v>
      </c>
      <c r="BK199" s="143">
        <f t="shared" si="9"/>
        <v>0</v>
      </c>
      <c r="BL199" s="16" t="s">
        <v>191</v>
      </c>
      <c r="BM199" s="142" t="s">
        <v>3937</v>
      </c>
    </row>
    <row r="200" spans="2:65" s="1" customFormat="1" ht="16.5" customHeight="1">
      <c r="B200" s="131"/>
      <c r="C200" s="157" t="s">
        <v>369</v>
      </c>
      <c r="D200" s="157" t="s">
        <v>280</v>
      </c>
      <c r="E200" s="158" t="s">
        <v>3938</v>
      </c>
      <c r="F200" s="159" t="s">
        <v>3939</v>
      </c>
      <c r="G200" s="160" t="s">
        <v>276</v>
      </c>
      <c r="H200" s="161">
        <v>7.5</v>
      </c>
      <c r="I200" s="162"/>
      <c r="J200" s="162">
        <f t="shared" si="0"/>
        <v>0</v>
      </c>
      <c r="K200" s="159" t="s">
        <v>4029</v>
      </c>
      <c r="L200" s="184" t="s">
        <v>4031</v>
      </c>
      <c r="M200" s="163" t="s">
        <v>1</v>
      </c>
      <c r="N200" s="164" t="s">
        <v>40</v>
      </c>
      <c r="O200" s="140">
        <v>0</v>
      </c>
      <c r="P200" s="140">
        <f t="shared" si="1"/>
        <v>0</v>
      </c>
      <c r="Q200" s="140">
        <v>0.13400000000000001</v>
      </c>
      <c r="R200" s="140">
        <f t="shared" si="2"/>
        <v>1.0050000000000001</v>
      </c>
      <c r="S200" s="140">
        <v>0</v>
      </c>
      <c r="T200" s="141">
        <f t="shared" si="3"/>
        <v>0</v>
      </c>
      <c r="AR200" s="142" t="s">
        <v>224</v>
      </c>
      <c r="AT200" s="142" t="s">
        <v>280</v>
      </c>
      <c r="AU200" s="142" t="s">
        <v>85</v>
      </c>
      <c r="AY200" s="16" t="s">
        <v>185</v>
      </c>
      <c r="BE200" s="143">
        <f t="shared" si="4"/>
        <v>0</v>
      </c>
      <c r="BF200" s="143">
        <f t="shared" si="5"/>
        <v>0</v>
      </c>
      <c r="BG200" s="143">
        <f t="shared" si="6"/>
        <v>0</v>
      </c>
      <c r="BH200" s="143">
        <f t="shared" si="7"/>
        <v>0</v>
      </c>
      <c r="BI200" s="143">
        <f t="shared" si="8"/>
        <v>0</v>
      </c>
      <c r="BJ200" s="16" t="s">
        <v>83</v>
      </c>
      <c r="BK200" s="143">
        <f t="shared" si="9"/>
        <v>0</v>
      </c>
      <c r="BL200" s="16" t="s">
        <v>191</v>
      </c>
      <c r="BM200" s="142" t="s">
        <v>3940</v>
      </c>
    </row>
    <row r="201" spans="2:65" s="1" customFormat="1" ht="33" customHeight="1">
      <c r="B201" s="131"/>
      <c r="C201" s="132" t="s">
        <v>373</v>
      </c>
      <c r="D201" s="132" t="s">
        <v>187</v>
      </c>
      <c r="E201" s="133" t="s">
        <v>3941</v>
      </c>
      <c r="F201" s="134" t="s">
        <v>3942</v>
      </c>
      <c r="G201" s="135" t="s">
        <v>276</v>
      </c>
      <c r="H201" s="136">
        <v>10</v>
      </c>
      <c r="I201" s="137"/>
      <c r="J201" s="137">
        <f t="shared" si="0"/>
        <v>0</v>
      </c>
      <c r="K201" s="134" t="s">
        <v>1</v>
      </c>
      <c r="L201" s="184" t="s">
        <v>4031</v>
      </c>
      <c r="M201" s="138" t="s">
        <v>1</v>
      </c>
      <c r="N201" s="139" t="s">
        <v>40</v>
      </c>
      <c r="O201" s="140">
        <v>0</v>
      </c>
      <c r="P201" s="140">
        <f t="shared" si="1"/>
        <v>0</v>
      </c>
      <c r="Q201" s="140">
        <v>0</v>
      </c>
      <c r="R201" s="140">
        <f t="shared" si="2"/>
        <v>0</v>
      </c>
      <c r="S201" s="140">
        <v>0</v>
      </c>
      <c r="T201" s="141">
        <f t="shared" si="3"/>
        <v>0</v>
      </c>
      <c r="AR201" s="142" t="s">
        <v>191</v>
      </c>
      <c r="AT201" s="142" t="s">
        <v>187</v>
      </c>
      <c r="AU201" s="142" t="s">
        <v>85</v>
      </c>
      <c r="AY201" s="16" t="s">
        <v>185</v>
      </c>
      <c r="BE201" s="143">
        <f t="shared" si="4"/>
        <v>0</v>
      </c>
      <c r="BF201" s="143">
        <f t="shared" si="5"/>
        <v>0</v>
      </c>
      <c r="BG201" s="143">
        <f t="shared" si="6"/>
        <v>0</v>
      </c>
      <c r="BH201" s="143">
        <f t="shared" si="7"/>
        <v>0</v>
      </c>
      <c r="BI201" s="143">
        <f t="shared" si="8"/>
        <v>0</v>
      </c>
      <c r="BJ201" s="16" t="s">
        <v>83</v>
      </c>
      <c r="BK201" s="143">
        <f t="shared" si="9"/>
        <v>0</v>
      </c>
      <c r="BL201" s="16" t="s">
        <v>191</v>
      </c>
      <c r="BM201" s="142" t="s">
        <v>3943</v>
      </c>
    </row>
    <row r="202" spans="2:65" s="1" customFormat="1" ht="33" customHeight="1">
      <c r="B202" s="131"/>
      <c r="C202" s="132" t="s">
        <v>377</v>
      </c>
      <c r="D202" s="132" t="s">
        <v>187</v>
      </c>
      <c r="E202" s="133" t="s">
        <v>397</v>
      </c>
      <c r="F202" s="134" t="s">
        <v>398</v>
      </c>
      <c r="G202" s="135" t="s">
        <v>259</v>
      </c>
      <c r="H202" s="136">
        <v>32</v>
      </c>
      <c r="I202" s="137"/>
      <c r="J202" s="137">
        <f t="shared" si="0"/>
        <v>0</v>
      </c>
      <c r="K202" s="134" t="s">
        <v>4029</v>
      </c>
      <c r="L202" s="184" t="s">
        <v>4031</v>
      </c>
      <c r="M202" s="138" t="s">
        <v>1</v>
      </c>
      <c r="N202" s="139" t="s">
        <v>40</v>
      </c>
      <c r="O202" s="140">
        <v>0.105</v>
      </c>
      <c r="P202" s="140">
        <f t="shared" si="1"/>
        <v>3.36</v>
      </c>
      <c r="Q202" s="140">
        <v>1.2999999999999999E-4</v>
      </c>
      <c r="R202" s="140">
        <f t="shared" si="2"/>
        <v>4.1599999999999996E-3</v>
      </c>
      <c r="S202" s="140">
        <v>0</v>
      </c>
      <c r="T202" s="141">
        <f t="shared" si="3"/>
        <v>0</v>
      </c>
      <c r="AR202" s="142" t="s">
        <v>191</v>
      </c>
      <c r="AT202" s="142" t="s">
        <v>187</v>
      </c>
      <c r="AU202" s="142" t="s">
        <v>85</v>
      </c>
      <c r="AY202" s="16" t="s">
        <v>185</v>
      </c>
      <c r="BE202" s="143">
        <f t="shared" si="4"/>
        <v>0</v>
      </c>
      <c r="BF202" s="143">
        <f t="shared" si="5"/>
        <v>0</v>
      </c>
      <c r="BG202" s="143">
        <f t="shared" si="6"/>
        <v>0</v>
      </c>
      <c r="BH202" s="143">
        <f t="shared" si="7"/>
        <v>0</v>
      </c>
      <c r="BI202" s="143">
        <f t="shared" si="8"/>
        <v>0</v>
      </c>
      <c r="BJ202" s="16" t="s">
        <v>83</v>
      </c>
      <c r="BK202" s="143">
        <f t="shared" si="9"/>
        <v>0</v>
      </c>
      <c r="BL202" s="16" t="s">
        <v>191</v>
      </c>
      <c r="BM202" s="142" t="s">
        <v>3944</v>
      </c>
    </row>
    <row r="203" spans="2:65" s="11" customFormat="1" ht="22.9" customHeight="1">
      <c r="B203" s="120"/>
      <c r="D203" s="121" t="s">
        <v>74</v>
      </c>
      <c r="E203" s="129" t="s">
        <v>450</v>
      </c>
      <c r="F203" s="129" t="s">
        <v>451</v>
      </c>
      <c r="J203" s="130">
        <f>BK203</f>
        <v>0</v>
      </c>
      <c r="L203" s="120"/>
      <c r="M203" s="124"/>
      <c r="P203" s="125">
        <f>P204</f>
        <v>62.008388999999994</v>
      </c>
      <c r="R203" s="125">
        <f>R204</f>
        <v>0</v>
      </c>
      <c r="T203" s="126">
        <f>T204</f>
        <v>0</v>
      </c>
      <c r="AR203" s="121" t="s">
        <v>83</v>
      </c>
      <c r="AT203" s="127" t="s">
        <v>74</v>
      </c>
      <c r="AU203" s="127" t="s">
        <v>83</v>
      </c>
      <c r="AY203" s="121" t="s">
        <v>185</v>
      </c>
      <c r="BK203" s="128">
        <f>BK204</f>
        <v>0</v>
      </c>
    </row>
    <row r="204" spans="2:65" s="1" customFormat="1" ht="16.5" customHeight="1">
      <c r="B204" s="131"/>
      <c r="C204" s="132" t="s">
        <v>382</v>
      </c>
      <c r="D204" s="132" t="s">
        <v>187</v>
      </c>
      <c r="E204" s="133" t="s">
        <v>3744</v>
      </c>
      <c r="F204" s="134" t="s">
        <v>3745</v>
      </c>
      <c r="G204" s="135" t="s">
        <v>204</v>
      </c>
      <c r="H204" s="136">
        <v>74.619</v>
      </c>
      <c r="I204" s="137"/>
      <c r="J204" s="137">
        <f>ROUND(I204*H204,2)</f>
        <v>0</v>
      </c>
      <c r="K204" s="134" t="s">
        <v>4029</v>
      </c>
      <c r="L204" s="184" t="s">
        <v>4031</v>
      </c>
      <c r="M204" s="138" t="s">
        <v>1</v>
      </c>
      <c r="N204" s="139" t="s">
        <v>40</v>
      </c>
      <c r="O204" s="140">
        <v>0.83099999999999996</v>
      </c>
      <c r="P204" s="140">
        <f>O204*H204</f>
        <v>62.008388999999994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191</v>
      </c>
      <c r="AT204" s="142" t="s">
        <v>187</v>
      </c>
      <c r="AU204" s="142" t="s">
        <v>85</v>
      </c>
      <c r="AY204" s="16" t="s">
        <v>185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83</v>
      </c>
      <c r="BK204" s="143">
        <f>ROUND(I204*H204,2)</f>
        <v>0</v>
      </c>
      <c r="BL204" s="16" t="s">
        <v>191</v>
      </c>
      <c r="BM204" s="142" t="s">
        <v>3945</v>
      </c>
    </row>
    <row r="205" spans="2:65" s="11" customFormat="1" ht="25.9" customHeight="1">
      <c r="B205" s="120"/>
      <c r="D205" s="121" t="s">
        <v>74</v>
      </c>
      <c r="E205" s="122" t="s">
        <v>456</v>
      </c>
      <c r="F205" s="122" t="s">
        <v>457</v>
      </c>
      <c r="J205" s="123">
        <f>BK205</f>
        <v>0</v>
      </c>
      <c r="L205" s="120"/>
      <c r="M205" s="124"/>
      <c r="P205" s="125">
        <f>P206+P212+P216</f>
        <v>23.626749000000004</v>
      </c>
      <c r="R205" s="125">
        <f>R206+R212+R216</f>
        <v>0.387044</v>
      </c>
      <c r="T205" s="126">
        <f>T206+T212+T216</f>
        <v>0</v>
      </c>
      <c r="AR205" s="121" t="s">
        <v>85</v>
      </c>
      <c r="AT205" s="127" t="s">
        <v>74</v>
      </c>
      <c r="AU205" s="127" t="s">
        <v>75</v>
      </c>
      <c r="AY205" s="121" t="s">
        <v>185</v>
      </c>
      <c r="BK205" s="128">
        <f>BK206+BK212+BK216</f>
        <v>0</v>
      </c>
    </row>
    <row r="206" spans="2:65" s="11" customFormat="1" ht="22.9" customHeight="1">
      <c r="B206" s="120"/>
      <c r="D206" s="121" t="s">
        <v>74</v>
      </c>
      <c r="E206" s="129" t="s">
        <v>532</v>
      </c>
      <c r="F206" s="129" t="s">
        <v>533</v>
      </c>
      <c r="J206" s="130">
        <f>BK206</f>
        <v>0</v>
      </c>
      <c r="L206" s="120"/>
      <c r="M206" s="124"/>
      <c r="P206" s="125">
        <f>SUM(P207:P211)</f>
        <v>3.5350360000000003</v>
      </c>
      <c r="R206" s="125">
        <f>SUM(R207:R211)</f>
        <v>2.7689999999999999E-2</v>
      </c>
      <c r="T206" s="126">
        <f>SUM(T207:T211)</f>
        <v>0</v>
      </c>
      <c r="AR206" s="121" t="s">
        <v>85</v>
      </c>
      <c r="AT206" s="127" t="s">
        <v>74</v>
      </c>
      <c r="AU206" s="127" t="s">
        <v>83</v>
      </c>
      <c r="AY206" s="121" t="s">
        <v>185</v>
      </c>
      <c r="BK206" s="128">
        <f>SUM(BK207:BK211)</f>
        <v>0</v>
      </c>
    </row>
    <row r="207" spans="2:65" s="1" customFormat="1" ht="24.2" customHeight="1">
      <c r="B207" s="131"/>
      <c r="C207" s="132" t="s">
        <v>386</v>
      </c>
      <c r="D207" s="132" t="s">
        <v>187</v>
      </c>
      <c r="E207" s="133" t="s">
        <v>3946</v>
      </c>
      <c r="F207" s="134" t="s">
        <v>3947</v>
      </c>
      <c r="G207" s="135" t="s">
        <v>276</v>
      </c>
      <c r="H207" s="136">
        <v>7.9</v>
      </c>
      <c r="I207" s="137"/>
      <c r="J207" s="137">
        <f>ROUND(I207*H207,2)</f>
        <v>0</v>
      </c>
      <c r="K207" s="134" t="s">
        <v>4029</v>
      </c>
      <c r="L207" s="184" t="s">
        <v>4031</v>
      </c>
      <c r="M207" s="138" t="s">
        <v>1</v>
      </c>
      <c r="N207" s="139" t="s">
        <v>40</v>
      </c>
      <c r="O207" s="140">
        <v>7.6999999999999999E-2</v>
      </c>
      <c r="P207" s="140">
        <f>O207*H207</f>
        <v>0.60830000000000006</v>
      </c>
      <c r="Q207" s="140">
        <v>1.3799999999999999E-3</v>
      </c>
      <c r="R207" s="140">
        <f>Q207*H207</f>
        <v>1.0902E-2</v>
      </c>
      <c r="S207" s="140">
        <v>0</v>
      </c>
      <c r="T207" s="141">
        <f>S207*H207</f>
        <v>0</v>
      </c>
      <c r="AR207" s="142" t="s">
        <v>268</v>
      </c>
      <c r="AT207" s="142" t="s">
        <v>187</v>
      </c>
      <c r="AU207" s="142" t="s">
        <v>85</v>
      </c>
      <c r="AY207" s="16" t="s">
        <v>185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83</v>
      </c>
      <c r="BK207" s="143">
        <f>ROUND(I207*H207,2)</f>
        <v>0</v>
      </c>
      <c r="BL207" s="16" t="s">
        <v>268</v>
      </c>
      <c r="BM207" s="142" t="s">
        <v>3948</v>
      </c>
    </row>
    <row r="208" spans="2:65" s="1" customFormat="1" ht="21.75" customHeight="1">
      <c r="B208" s="131"/>
      <c r="C208" s="132" t="s">
        <v>391</v>
      </c>
      <c r="D208" s="132" t="s">
        <v>187</v>
      </c>
      <c r="E208" s="133" t="s">
        <v>1403</v>
      </c>
      <c r="F208" s="134" t="s">
        <v>3949</v>
      </c>
      <c r="G208" s="135" t="s">
        <v>245</v>
      </c>
      <c r="H208" s="136">
        <v>1</v>
      </c>
      <c r="I208" s="137"/>
      <c r="J208" s="137">
        <f>ROUND(I208*H208,2)</f>
        <v>0</v>
      </c>
      <c r="K208" s="134" t="s">
        <v>4029</v>
      </c>
      <c r="L208" s="184" t="s">
        <v>4031</v>
      </c>
      <c r="M208" s="138" t="s">
        <v>1</v>
      </c>
      <c r="N208" s="139" t="s">
        <v>40</v>
      </c>
      <c r="O208" s="140">
        <v>0.16800000000000001</v>
      </c>
      <c r="P208" s="140">
        <f>O208*H208</f>
        <v>0.16800000000000001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268</v>
      </c>
      <c r="AT208" s="142" t="s">
        <v>187</v>
      </c>
      <c r="AU208" s="142" t="s">
        <v>85</v>
      </c>
      <c r="AY208" s="16" t="s">
        <v>185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83</v>
      </c>
      <c r="BK208" s="143">
        <f>ROUND(I208*H208,2)</f>
        <v>0</v>
      </c>
      <c r="BL208" s="16" t="s">
        <v>268</v>
      </c>
      <c r="BM208" s="142" t="s">
        <v>3950</v>
      </c>
    </row>
    <row r="209" spans="2:65" s="1" customFormat="1" ht="24.2" customHeight="1">
      <c r="B209" s="131"/>
      <c r="C209" s="132" t="s">
        <v>396</v>
      </c>
      <c r="D209" s="132" t="s">
        <v>187</v>
      </c>
      <c r="E209" s="133" t="s">
        <v>1406</v>
      </c>
      <c r="F209" s="134" t="s">
        <v>3951</v>
      </c>
      <c r="G209" s="135" t="s">
        <v>276</v>
      </c>
      <c r="H209" s="136">
        <v>7.9</v>
      </c>
      <c r="I209" s="137"/>
      <c r="J209" s="137">
        <f>ROUND(I209*H209,2)</f>
        <v>0</v>
      </c>
      <c r="K209" s="134" t="s">
        <v>4029</v>
      </c>
      <c r="L209" s="184" t="s">
        <v>4031</v>
      </c>
      <c r="M209" s="138" t="s">
        <v>1</v>
      </c>
      <c r="N209" s="139" t="s">
        <v>40</v>
      </c>
      <c r="O209" s="140">
        <v>0.248</v>
      </c>
      <c r="P209" s="140">
        <f>O209*H209</f>
        <v>1.9592000000000001</v>
      </c>
      <c r="Q209" s="140">
        <v>1.6199999999999999E-3</v>
      </c>
      <c r="R209" s="140">
        <f>Q209*H209</f>
        <v>1.2798E-2</v>
      </c>
      <c r="S209" s="140">
        <v>0</v>
      </c>
      <c r="T209" s="141">
        <f>S209*H209</f>
        <v>0</v>
      </c>
      <c r="AR209" s="142" t="s">
        <v>268</v>
      </c>
      <c r="AT209" s="142" t="s">
        <v>187</v>
      </c>
      <c r="AU209" s="142" t="s">
        <v>85</v>
      </c>
      <c r="AY209" s="16" t="s">
        <v>185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83</v>
      </c>
      <c r="BK209" s="143">
        <f>ROUND(I209*H209,2)</f>
        <v>0</v>
      </c>
      <c r="BL209" s="16" t="s">
        <v>268</v>
      </c>
      <c r="BM209" s="142" t="s">
        <v>3952</v>
      </c>
    </row>
    <row r="210" spans="2:65" s="1" customFormat="1" ht="24.2" customHeight="1">
      <c r="B210" s="131"/>
      <c r="C210" s="132" t="s">
        <v>403</v>
      </c>
      <c r="D210" s="132" t="s">
        <v>187</v>
      </c>
      <c r="E210" s="133" t="s">
        <v>598</v>
      </c>
      <c r="F210" s="134" t="s">
        <v>3953</v>
      </c>
      <c r="G210" s="135" t="s">
        <v>276</v>
      </c>
      <c r="H210" s="136">
        <v>1.9</v>
      </c>
      <c r="I210" s="137"/>
      <c r="J210" s="137">
        <f>ROUND(I210*H210,2)</f>
        <v>0</v>
      </c>
      <c r="K210" s="134" t="s">
        <v>4029</v>
      </c>
      <c r="L210" s="184" t="s">
        <v>4031</v>
      </c>
      <c r="M210" s="138" t="s">
        <v>1</v>
      </c>
      <c r="N210" s="139" t="s">
        <v>40</v>
      </c>
      <c r="O210" s="140">
        <v>0.35099999999999998</v>
      </c>
      <c r="P210" s="140">
        <f>O210*H210</f>
        <v>0.66689999999999994</v>
      </c>
      <c r="Q210" s="140">
        <v>2.0999999999999999E-3</v>
      </c>
      <c r="R210" s="140">
        <f>Q210*H210</f>
        <v>3.9899999999999996E-3</v>
      </c>
      <c r="S210" s="140">
        <v>0</v>
      </c>
      <c r="T210" s="141">
        <f>S210*H210</f>
        <v>0</v>
      </c>
      <c r="AR210" s="142" t="s">
        <v>268</v>
      </c>
      <c r="AT210" s="142" t="s">
        <v>187</v>
      </c>
      <c r="AU210" s="142" t="s">
        <v>85</v>
      </c>
      <c r="AY210" s="16" t="s">
        <v>185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83</v>
      </c>
      <c r="BK210" s="143">
        <f>ROUND(I210*H210,2)</f>
        <v>0</v>
      </c>
      <c r="BL210" s="16" t="s">
        <v>268</v>
      </c>
      <c r="BM210" s="142" t="s">
        <v>3954</v>
      </c>
    </row>
    <row r="211" spans="2:65" s="1" customFormat="1" ht="24.2" customHeight="1">
      <c r="B211" s="131"/>
      <c r="C211" s="132" t="s">
        <v>407</v>
      </c>
      <c r="D211" s="132" t="s">
        <v>187</v>
      </c>
      <c r="E211" s="133" t="s">
        <v>611</v>
      </c>
      <c r="F211" s="134" t="s">
        <v>612</v>
      </c>
      <c r="G211" s="135" t="s">
        <v>204</v>
      </c>
      <c r="H211" s="136">
        <v>2.8000000000000001E-2</v>
      </c>
      <c r="I211" s="137"/>
      <c r="J211" s="137">
        <f>ROUND(I211*H211,2)</f>
        <v>0</v>
      </c>
      <c r="K211" s="134" t="s">
        <v>4029</v>
      </c>
      <c r="L211" s="184" t="s">
        <v>4031</v>
      </c>
      <c r="M211" s="138" t="s">
        <v>1</v>
      </c>
      <c r="N211" s="139" t="s">
        <v>40</v>
      </c>
      <c r="O211" s="140">
        <v>4.7370000000000001</v>
      </c>
      <c r="P211" s="140">
        <f>O211*H211</f>
        <v>0.132636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268</v>
      </c>
      <c r="AT211" s="142" t="s">
        <v>187</v>
      </c>
      <c r="AU211" s="142" t="s">
        <v>85</v>
      </c>
      <c r="AY211" s="16" t="s">
        <v>185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83</v>
      </c>
      <c r="BK211" s="143">
        <f>ROUND(I211*H211,2)</f>
        <v>0</v>
      </c>
      <c r="BL211" s="16" t="s">
        <v>268</v>
      </c>
      <c r="BM211" s="142" t="s">
        <v>3955</v>
      </c>
    </row>
    <row r="212" spans="2:65" s="11" customFormat="1" ht="22.9" customHeight="1">
      <c r="B212" s="120"/>
      <c r="D212" s="121" t="s">
        <v>74</v>
      </c>
      <c r="E212" s="129" t="s">
        <v>614</v>
      </c>
      <c r="F212" s="129" t="s">
        <v>615</v>
      </c>
      <c r="J212" s="130">
        <f>BK212</f>
        <v>0</v>
      </c>
      <c r="L212" s="120"/>
      <c r="M212" s="124"/>
      <c r="P212" s="125">
        <f>SUM(P213:P215)</f>
        <v>1.8362749999999999</v>
      </c>
      <c r="R212" s="125">
        <f>SUM(R213:R215)</f>
        <v>6.5000000000000002E-2</v>
      </c>
      <c r="T212" s="126">
        <f>SUM(T213:T215)</f>
        <v>0</v>
      </c>
      <c r="AR212" s="121" t="s">
        <v>85</v>
      </c>
      <c r="AT212" s="127" t="s">
        <v>74</v>
      </c>
      <c r="AU212" s="127" t="s">
        <v>83</v>
      </c>
      <c r="AY212" s="121" t="s">
        <v>185</v>
      </c>
      <c r="BK212" s="128">
        <f>SUM(BK213:BK215)</f>
        <v>0</v>
      </c>
    </row>
    <row r="213" spans="2:65" s="1" customFormat="1" ht="16.5" customHeight="1">
      <c r="B213" s="131"/>
      <c r="C213" s="132" t="s">
        <v>415</v>
      </c>
      <c r="D213" s="132" t="s">
        <v>187</v>
      </c>
      <c r="E213" s="133" t="s">
        <v>3956</v>
      </c>
      <c r="F213" s="134" t="s">
        <v>3957</v>
      </c>
      <c r="G213" s="135" t="s">
        <v>245</v>
      </c>
      <c r="H213" s="136">
        <v>1</v>
      </c>
      <c r="I213" s="137"/>
      <c r="J213" s="137">
        <f>ROUND(I213*H213,2)</f>
        <v>0</v>
      </c>
      <c r="K213" s="134" t="s">
        <v>1</v>
      </c>
      <c r="L213" s="184" t="s">
        <v>4031</v>
      </c>
      <c r="M213" s="138" t="s">
        <v>1</v>
      </c>
      <c r="N213" s="139" t="s">
        <v>40</v>
      </c>
      <c r="O213" s="140">
        <v>1.825</v>
      </c>
      <c r="P213" s="140">
        <f>O213*H213</f>
        <v>1.825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268</v>
      </c>
      <c r="AT213" s="142" t="s">
        <v>187</v>
      </c>
      <c r="AU213" s="142" t="s">
        <v>85</v>
      </c>
      <c r="AY213" s="16" t="s">
        <v>185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83</v>
      </c>
      <c r="BK213" s="143">
        <f>ROUND(I213*H213,2)</f>
        <v>0</v>
      </c>
      <c r="BL213" s="16" t="s">
        <v>268</v>
      </c>
      <c r="BM213" s="142" t="s">
        <v>3958</v>
      </c>
    </row>
    <row r="214" spans="2:65" s="1" customFormat="1" ht="24.2" customHeight="1">
      <c r="B214" s="131"/>
      <c r="C214" s="157" t="s">
        <v>422</v>
      </c>
      <c r="D214" s="157" t="s">
        <v>280</v>
      </c>
      <c r="E214" s="158" t="s">
        <v>3959</v>
      </c>
      <c r="F214" s="159" t="s">
        <v>3960</v>
      </c>
      <c r="G214" s="160" t="s">
        <v>245</v>
      </c>
      <c r="H214" s="161">
        <v>1</v>
      </c>
      <c r="I214" s="162"/>
      <c r="J214" s="162">
        <f>ROUND(I214*H214,2)</f>
        <v>0</v>
      </c>
      <c r="K214" s="159" t="s">
        <v>1</v>
      </c>
      <c r="L214" s="184" t="s">
        <v>4031</v>
      </c>
      <c r="M214" s="163" t="s">
        <v>1</v>
      </c>
      <c r="N214" s="164" t="s">
        <v>40</v>
      </c>
      <c r="O214" s="140">
        <v>0</v>
      </c>
      <c r="P214" s="140">
        <f>O214*H214</f>
        <v>0</v>
      </c>
      <c r="Q214" s="140">
        <v>6.5000000000000002E-2</v>
      </c>
      <c r="R214" s="140">
        <f>Q214*H214</f>
        <v>6.5000000000000002E-2</v>
      </c>
      <c r="S214" s="140">
        <v>0</v>
      </c>
      <c r="T214" s="141">
        <f>S214*H214</f>
        <v>0</v>
      </c>
      <c r="AR214" s="142" t="s">
        <v>911</v>
      </c>
      <c r="AT214" s="142" t="s">
        <v>280</v>
      </c>
      <c r="AU214" s="142" t="s">
        <v>85</v>
      </c>
      <c r="AY214" s="16" t="s">
        <v>185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6" t="s">
        <v>83</v>
      </c>
      <c r="BK214" s="143">
        <f>ROUND(I214*H214,2)</f>
        <v>0</v>
      </c>
      <c r="BL214" s="16" t="s">
        <v>911</v>
      </c>
      <c r="BM214" s="142" t="s">
        <v>3961</v>
      </c>
    </row>
    <row r="215" spans="2:65" s="1" customFormat="1" ht="24.2" customHeight="1">
      <c r="B215" s="131"/>
      <c r="C215" s="132" t="s">
        <v>430</v>
      </c>
      <c r="D215" s="132" t="s">
        <v>187</v>
      </c>
      <c r="E215" s="133" t="s">
        <v>764</v>
      </c>
      <c r="F215" s="134" t="s">
        <v>765</v>
      </c>
      <c r="G215" s="135" t="s">
        <v>204</v>
      </c>
      <c r="H215" s="136">
        <v>5.0000000000000001E-3</v>
      </c>
      <c r="I215" s="137"/>
      <c r="J215" s="137">
        <f>ROUND(I215*H215,2)</f>
        <v>0</v>
      </c>
      <c r="K215" s="134" t="s">
        <v>4029</v>
      </c>
      <c r="L215" s="184" t="s">
        <v>4031</v>
      </c>
      <c r="M215" s="138" t="s">
        <v>1</v>
      </c>
      <c r="N215" s="139" t="s">
        <v>40</v>
      </c>
      <c r="O215" s="140">
        <v>2.2549999999999999</v>
      </c>
      <c r="P215" s="140">
        <f>O215*H215</f>
        <v>1.1275E-2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268</v>
      </c>
      <c r="AT215" s="142" t="s">
        <v>187</v>
      </c>
      <c r="AU215" s="142" t="s">
        <v>85</v>
      </c>
      <c r="AY215" s="16" t="s">
        <v>185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83</v>
      </c>
      <c r="BK215" s="143">
        <f>ROUND(I215*H215,2)</f>
        <v>0</v>
      </c>
      <c r="BL215" s="16" t="s">
        <v>268</v>
      </c>
      <c r="BM215" s="142" t="s">
        <v>3962</v>
      </c>
    </row>
    <row r="216" spans="2:65" s="11" customFormat="1" ht="22.9" customHeight="1">
      <c r="B216" s="120"/>
      <c r="D216" s="121" t="s">
        <v>74</v>
      </c>
      <c r="E216" s="129" t="s">
        <v>767</v>
      </c>
      <c r="F216" s="129" t="s">
        <v>768</v>
      </c>
      <c r="J216" s="130">
        <f>BK216</f>
        <v>0</v>
      </c>
      <c r="L216" s="120"/>
      <c r="M216" s="124"/>
      <c r="P216" s="125">
        <f>SUM(P217:P222)</f>
        <v>18.255438000000002</v>
      </c>
      <c r="R216" s="125">
        <f>SUM(R217:R222)</f>
        <v>0.294354</v>
      </c>
      <c r="T216" s="126">
        <f>SUM(T217:T222)</f>
        <v>0</v>
      </c>
      <c r="AR216" s="121" t="s">
        <v>85</v>
      </c>
      <c r="AT216" s="127" t="s">
        <v>74</v>
      </c>
      <c r="AU216" s="127" t="s">
        <v>83</v>
      </c>
      <c r="AY216" s="121" t="s">
        <v>185</v>
      </c>
      <c r="BK216" s="128">
        <f>SUM(BK217:BK222)</f>
        <v>0</v>
      </c>
    </row>
    <row r="217" spans="2:65" s="1" customFormat="1" ht="16.5" customHeight="1">
      <c r="B217" s="131"/>
      <c r="C217" s="132" t="s">
        <v>434</v>
      </c>
      <c r="D217" s="132" t="s">
        <v>187</v>
      </c>
      <c r="E217" s="133" t="s">
        <v>3963</v>
      </c>
      <c r="F217" s="134" t="s">
        <v>3964</v>
      </c>
      <c r="G217" s="135" t="s">
        <v>276</v>
      </c>
      <c r="H217" s="136">
        <v>21.9</v>
      </c>
      <c r="I217" s="137"/>
      <c r="J217" s="137">
        <f>ROUND(I217*H217,2)</f>
        <v>0</v>
      </c>
      <c r="K217" s="134" t="s">
        <v>1</v>
      </c>
      <c r="L217" s="184" t="s">
        <v>4031</v>
      </c>
      <c r="M217" s="138" t="s">
        <v>1</v>
      </c>
      <c r="N217" s="139" t="s">
        <v>40</v>
      </c>
      <c r="O217" s="140">
        <v>0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268</v>
      </c>
      <c r="AT217" s="142" t="s">
        <v>187</v>
      </c>
      <c r="AU217" s="142" t="s">
        <v>85</v>
      </c>
      <c r="AY217" s="16" t="s">
        <v>185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83</v>
      </c>
      <c r="BK217" s="143">
        <f>ROUND(I217*H217,2)</f>
        <v>0</v>
      </c>
      <c r="BL217" s="16" t="s">
        <v>268</v>
      </c>
      <c r="BM217" s="142" t="s">
        <v>3965</v>
      </c>
    </row>
    <row r="218" spans="2:65" s="12" customFormat="1">
      <c r="B218" s="144"/>
      <c r="D218" s="145" t="s">
        <v>193</v>
      </c>
      <c r="E218" s="146" t="s">
        <v>1</v>
      </c>
      <c r="F218" s="147" t="s">
        <v>3966</v>
      </c>
      <c r="H218" s="148">
        <v>21.9</v>
      </c>
      <c r="L218" s="144"/>
      <c r="M218" s="149"/>
      <c r="T218" s="150"/>
      <c r="AT218" s="146" t="s">
        <v>193</v>
      </c>
      <c r="AU218" s="146" t="s">
        <v>85</v>
      </c>
      <c r="AV218" s="12" t="s">
        <v>85</v>
      </c>
      <c r="AW218" s="12" t="s">
        <v>31</v>
      </c>
      <c r="AX218" s="12" t="s">
        <v>83</v>
      </c>
      <c r="AY218" s="146" t="s">
        <v>185</v>
      </c>
    </row>
    <row r="219" spans="2:65" s="1" customFormat="1" ht="16.5" customHeight="1">
      <c r="B219" s="131"/>
      <c r="C219" s="132" t="s">
        <v>438</v>
      </c>
      <c r="D219" s="132" t="s">
        <v>187</v>
      </c>
      <c r="E219" s="133" t="s">
        <v>3967</v>
      </c>
      <c r="F219" s="134" t="s">
        <v>3968</v>
      </c>
      <c r="G219" s="135" t="s">
        <v>259</v>
      </c>
      <c r="H219" s="136">
        <v>31.995000000000001</v>
      </c>
      <c r="I219" s="137"/>
      <c r="J219" s="137">
        <f>ROUND(I219*H219,2)</f>
        <v>0</v>
      </c>
      <c r="K219" s="134" t="s">
        <v>4029</v>
      </c>
      <c r="L219" s="184" t="s">
        <v>4031</v>
      </c>
      <c r="M219" s="138" t="s">
        <v>1</v>
      </c>
      <c r="N219" s="139" t="s">
        <v>40</v>
      </c>
      <c r="O219" s="140">
        <v>0.54</v>
      </c>
      <c r="P219" s="140">
        <f>O219*H219</f>
        <v>17.2773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268</v>
      </c>
      <c r="AT219" s="142" t="s">
        <v>187</v>
      </c>
      <c r="AU219" s="142" t="s">
        <v>85</v>
      </c>
      <c r="AY219" s="16" t="s">
        <v>185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83</v>
      </c>
      <c r="BK219" s="143">
        <f>ROUND(I219*H219,2)</f>
        <v>0</v>
      </c>
      <c r="BL219" s="16" t="s">
        <v>268</v>
      </c>
      <c r="BM219" s="142" t="s">
        <v>3969</v>
      </c>
    </row>
    <row r="220" spans="2:65" s="12" customFormat="1">
      <c r="B220" s="144"/>
      <c r="D220" s="145" t="s">
        <v>193</v>
      </c>
      <c r="E220" s="146" t="s">
        <v>1</v>
      </c>
      <c r="F220" s="147" t="s">
        <v>3970</v>
      </c>
      <c r="H220" s="148">
        <v>31.995000000000001</v>
      </c>
      <c r="L220" s="144"/>
      <c r="M220" s="149"/>
      <c r="T220" s="150"/>
      <c r="AT220" s="146" t="s">
        <v>193</v>
      </c>
      <c r="AU220" s="146" t="s">
        <v>85</v>
      </c>
      <c r="AV220" s="12" t="s">
        <v>85</v>
      </c>
      <c r="AW220" s="12" t="s">
        <v>31</v>
      </c>
      <c r="AX220" s="12" t="s">
        <v>83</v>
      </c>
      <c r="AY220" s="146" t="s">
        <v>185</v>
      </c>
    </row>
    <row r="221" spans="2:65" s="1" customFormat="1" ht="16.5" customHeight="1">
      <c r="B221" s="131"/>
      <c r="C221" s="157" t="s">
        <v>442</v>
      </c>
      <c r="D221" s="157" t="s">
        <v>280</v>
      </c>
      <c r="E221" s="158" t="s">
        <v>3971</v>
      </c>
      <c r="F221" s="159" t="s">
        <v>3972</v>
      </c>
      <c r="G221" s="160" t="s">
        <v>259</v>
      </c>
      <c r="H221" s="161">
        <v>31.995000000000001</v>
      </c>
      <c r="I221" s="162"/>
      <c r="J221" s="162">
        <f>ROUND(I221*H221,2)</f>
        <v>0</v>
      </c>
      <c r="K221" s="159" t="s">
        <v>4029</v>
      </c>
      <c r="L221" s="184" t="s">
        <v>4031</v>
      </c>
      <c r="M221" s="163" t="s">
        <v>1</v>
      </c>
      <c r="N221" s="164" t="s">
        <v>40</v>
      </c>
      <c r="O221" s="140">
        <v>0</v>
      </c>
      <c r="P221" s="140">
        <f>O221*H221</f>
        <v>0</v>
      </c>
      <c r="Q221" s="140">
        <v>9.1999999999999998E-3</v>
      </c>
      <c r="R221" s="140">
        <f>Q221*H221</f>
        <v>0.294354</v>
      </c>
      <c r="S221" s="140">
        <v>0</v>
      </c>
      <c r="T221" s="141">
        <f>S221*H221</f>
        <v>0</v>
      </c>
      <c r="AR221" s="142" t="s">
        <v>357</v>
      </c>
      <c r="AT221" s="142" t="s">
        <v>280</v>
      </c>
      <c r="AU221" s="142" t="s">
        <v>85</v>
      </c>
      <c r="AY221" s="16" t="s">
        <v>185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83</v>
      </c>
      <c r="BK221" s="143">
        <f>ROUND(I221*H221,2)</f>
        <v>0</v>
      </c>
      <c r="BL221" s="16" t="s">
        <v>268</v>
      </c>
      <c r="BM221" s="142" t="s">
        <v>3973</v>
      </c>
    </row>
    <row r="222" spans="2:65" s="1" customFormat="1" ht="24.2" customHeight="1">
      <c r="B222" s="131"/>
      <c r="C222" s="132" t="s">
        <v>446</v>
      </c>
      <c r="D222" s="132" t="s">
        <v>187</v>
      </c>
      <c r="E222" s="133" t="s">
        <v>783</v>
      </c>
      <c r="F222" s="134" t="s">
        <v>784</v>
      </c>
      <c r="G222" s="135" t="s">
        <v>204</v>
      </c>
      <c r="H222" s="136">
        <v>0.29399999999999998</v>
      </c>
      <c r="I222" s="137"/>
      <c r="J222" s="137">
        <f>ROUND(I222*H222,2)</f>
        <v>0</v>
      </c>
      <c r="K222" s="134" t="s">
        <v>4029</v>
      </c>
      <c r="L222" s="184" t="s">
        <v>4031</v>
      </c>
      <c r="M222" s="138" t="s">
        <v>1</v>
      </c>
      <c r="N222" s="139" t="s">
        <v>40</v>
      </c>
      <c r="O222" s="140">
        <v>3.327</v>
      </c>
      <c r="P222" s="140">
        <f>O222*H222</f>
        <v>0.97813799999999995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268</v>
      </c>
      <c r="AT222" s="142" t="s">
        <v>187</v>
      </c>
      <c r="AU222" s="142" t="s">
        <v>85</v>
      </c>
      <c r="AY222" s="16" t="s">
        <v>185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6" t="s">
        <v>83</v>
      </c>
      <c r="BK222" s="143">
        <f>ROUND(I222*H222,2)</f>
        <v>0</v>
      </c>
      <c r="BL222" s="16" t="s">
        <v>268</v>
      </c>
      <c r="BM222" s="142" t="s">
        <v>3974</v>
      </c>
    </row>
    <row r="223" spans="2:65" s="11" customFormat="1" ht="25.9" customHeight="1">
      <c r="B223" s="120"/>
      <c r="D223" s="121" t="s">
        <v>74</v>
      </c>
      <c r="E223" s="122" t="s">
        <v>905</v>
      </c>
      <c r="F223" s="122" t="s">
        <v>906</v>
      </c>
      <c r="J223" s="123">
        <f>BK223</f>
        <v>0</v>
      </c>
      <c r="L223" s="120"/>
      <c r="M223" s="124"/>
      <c r="P223" s="125">
        <f>SUM(P224:P225)</f>
        <v>2</v>
      </c>
      <c r="R223" s="125">
        <f>SUM(R224:R225)</f>
        <v>0</v>
      </c>
      <c r="T223" s="126">
        <f>SUM(T224:T225)</f>
        <v>0</v>
      </c>
      <c r="AR223" s="121" t="s">
        <v>191</v>
      </c>
      <c r="AT223" s="127" t="s">
        <v>74</v>
      </c>
      <c r="AU223" s="127" t="s">
        <v>75</v>
      </c>
      <c r="AY223" s="121" t="s">
        <v>185</v>
      </c>
      <c r="BK223" s="128">
        <f>SUM(BK224:BK225)</f>
        <v>0</v>
      </c>
    </row>
    <row r="224" spans="2:65" s="1" customFormat="1" ht="16.5" customHeight="1">
      <c r="B224" s="131"/>
      <c r="C224" s="132" t="s">
        <v>452</v>
      </c>
      <c r="D224" s="132" t="s">
        <v>187</v>
      </c>
      <c r="E224" s="133" t="s">
        <v>908</v>
      </c>
      <c r="F224" s="134" t="s">
        <v>909</v>
      </c>
      <c r="G224" s="135" t="s">
        <v>910</v>
      </c>
      <c r="H224" s="136">
        <v>2</v>
      </c>
      <c r="I224" s="137"/>
      <c r="J224" s="137">
        <f>ROUND(I224*H224,2)</f>
        <v>0</v>
      </c>
      <c r="K224" s="134" t="s">
        <v>4029</v>
      </c>
      <c r="L224" s="184" t="s">
        <v>4031</v>
      </c>
      <c r="M224" s="138" t="s">
        <v>1</v>
      </c>
      <c r="N224" s="139" t="s">
        <v>40</v>
      </c>
      <c r="O224" s="140">
        <v>1</v>
      </c>
      <c r="P224" s="140">
        <f>O224*H224</f>
        <v>2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911</v>
      </c>
      <c r="AT224" s="142" t="s">
        <v>187</v>
      </c>
      <c r="AU224" s="142" t="s">
        <v>83</v>
      </c>
      <c r="AY224" s="16" t="s">
        <v>185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83</v>
      </c>
      <c r="BK224" s="143">
        <f>ROUND(I224*H224,2)</f>
        <v>0</v>
      </c>
      <c r="BL224" s="16" t="s">
        <v>911</v>
      </c>
      <c r="BM224" s="142" t="s">
        <v>3975</v>
      </c>
    </row>
    <row r="225" spans="2:51" s="12" customFormat="1">
      <c r="B225" s="144"/>
      <c r="D225" s="145" t="s">
        <v>193</v>
      </c>
      <c r="E225" s="146" t="s">
        <v>1</v>
      </c>
      <c r="F225" s="147" t="s">
        <v>3976</v>
      </c>
      <c r="H225" s="148">
        <v>2</v>
      </c>
      <c r="L225" s="144"/>
      <c r="M225" s="171"/>
      <c r="N225" s="172"/>
      <c r="O225" s="172"/>
      <c r="P225" s="172"/>
      <c r="Q225" s="172"/>
      <c r="R225" s="172"/>
      <c r="S225" s="172"/>
      <c r="T225" s="173"/>
      <c r="AT225" s="146" t="s">
        <v>193</v>
      </c>
      <c r="AU225" s="146" t="s">
        <v>83</v>
      </c>
      <c r="AV225" s="12" t="s">
        <v>85</v>
      </c>
      <c r="AW225" s="12" t="s">
        <v>31</v>
      </c>
      <c r="AX225" s="12" t="s">
        <v>83</v>
      </c>
      <c r="AY225" s="146" t="s">
        <v>185</v>
      </c>
    </row>
    <row r="226" spans="2:51" s="1" customFormat="1" ht="6.95" customHeight="1">
      <c r="B226" s="40"/>
      <c r="C226" s="41"/>
      <c r="D226" s="41"/>
      <c r="E226" s="41"/>
      <c r="F226" s="41"/>
      <c r="G226" s="41"/>
      <c r="H226" s="41"/>
      <c r="I226" s="41"/>
      <c r="J226" s="41"/>
      <c r="K226" s="41"/>
      <c r="L226" s="28"/>
    </row>
  </sheetData>
  <autoFilter ref="C129:K225" xr:uid="{00000000-0009-0000-0000-000010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40"/>
  <sheetViews>
    <sheetView showGridLines="0" topLeftCell="A115" workbookViewId="0">
      <selection activeCell="I125" sqref="I125:I14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138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s="1" customFormat="1" ht="12" hidden="1" customHeight="1">
      <c r="B8" s="28"/>
      <c r="D8" s="25" t="s">
        <v>143</v>
      </c>
      <c r="L8" s="28"/>
    </row>
    <row r="9" spans="2:46" s="1" customFormat="1" ht="16.5" hidden="1" customHeight="1">
      <c r="B9" s="28"/>
      <c r="E9" s="269" t="s">
        <v>3977</v>
      </c>
      <c r="F9" s="288"/>
      <c r="G9" s="288"/>
      <c r="H9" s="288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10. 11. 2021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244" t="str">
        <f>'Rekapitulace stavby'!E14</f>
        <v xml:space="preserve"> </v>
      </c>
      <c r="F18" s="244"/>
      <c r="G18" s="244"/>
      <c r="H18" s="244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">
        <v>29</v>
      </c>
      <c r="L20" s="28"/>
    </row>
    <row r="21" spans="2:12" s="1" customFormat="1" ht="18" hidden="1" customHeight="1">
      <c r="B21" s="28"/>
      <c r="E21" s="23" t="s">
        <v>30</v>
      </c>
      <c r="I21" s="25" t="s">
        <v>25</v>
      </c>
      <c r="J21" s="23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32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33</v>
      </c>
      <c r="L26" s="28"/>
    </row>
    <row r="27" spans="2:12" s="7" customFormat="1" ht="16.5" hidden="1" customHeight="1">
      <c r="B27" s="90"/>
      <c r="E27" s="246" t="s">
        <v>1</v>
      </c>
      <c r="F27" s="246"/>
      <c r="G27" s="246"/>
      <c r="H27" s="246"/>
      <c r="L27" s="90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91" t="s">
        <v>35</v>
      </c>
      <c r="J30" s="62">
        <f>ROUND(J122,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hidden="1" customHeight="1">
      <c r="B33" s="28"/>
      <c r="D33" s="51" t="s">
        <v>39</v>
      </c>
      <c r="E33" s="25" t="s">
        <v>40</v>
      </c>
      <c r="F33" s="82">
        <f>ROUND((SUM(BE122:BE139)),  2)</f>
        <v>0</v>
      </c>
      <c r="I33" s="92">
        <v>0.21</v>
      </c>
      <c r="J33" s="82">
        <f>ROUND(((SUM(BE122:BE139))*I33),  2)</f>
        <v>0</v>
      </c>
      <c r="L33" s="28"/>
    </row>
    <row r="34" spans="2:12" s="1" customFormat="1" ht="14.45" hidden="1" customHeight="1">
      <c r="B34" s="28"/>
      <c r="E34" s="25" t="s">
        <v>41</v>
      </c>
      <c r="F34" s="82">
        <f>ROUND((SUM(BF122:BF139)),  2)</f>
        <v>0</v>
      </c>
      <c r="I34" s="92">
        <v>0.15</v>
      </c>
      <c r="J34" s="82">
        <f>ROUND(((SUM(BF122:BF139))*I34),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2">
        <f>ROUND((SUM(BG122:BG139)),  2)</f>
        <v>0</v>
      </c>
      <c r="I35" s="92">
        <v>0.21</v>
      </c>
      <c r="J35" s="82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2">
        <f>ROUND((SUM(BH122:BH139)),  2)</f>
        <v>0</v>
      </c>
      <c r="I36" s="92">
        <v>0.15</v>
      </c>
      <c r="J36" s="82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2">
        <f>ROUND((SUM(BI122:BI139)),  2)</f>
        <v>0</v>
      </c>
      <c r="I37" s="92">
        <v>0</v>
      </c>
      <c r="J37" s="82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3"/>
      <c r="D39" s="94" t="s">
        <v>45</v>
      </c>
      <c r="E39" s="53"/>
      <c r="F39" s="53"/>
      <c r="G39" s="95" t="s">
        <v>46</v>
      </c>
      <c r="H39" s="96" t="s">
        <v>47</v>
      </c>
      <c r="I39" s="53"/>
      <c r="J39" s="97">
        <f>SUM(J30:J37)</f>
        <v>0</v>
      </c>
      <c r="K39" s="98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145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47" s="1" customFormat="1" ht="12" hidden="1" customHeight="1">
      <c r="B86" s="28"/>
      <c r="C86" s="25" t="s">
        <v>143</v>
      </c>
      <c r="L86" s="28"/>
    </row>
    <row r="87" spans="2:47" s="1" customFormat="1" ht="16.5" hidden="1" customHeight="1">
      <c r="B87" s="28"/>
      <c r="E87" s="269" t="str">
        <f>E9</f>
        <v>SO 07 - SKLAD HOŘLAVÝCH KAPALIN</v>
      </c>
      <c r="F87" s="288"/>
      <c r="G87" s="288"/>
      <c r="H87" s="28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>Husova 140, Jaroměř</v>
      </c>
      <c r="I89" s="25" t="s">
        <v>20</v>
      </c>
      <c r="J89" s="48" t="str">
        <f>IF(J12="","",J12)</f>
        <v>10. 11. 2021</v>
      </c>
      <c r="L89" s="28"/>
    </row>
    <row r="90" spans="2:47" s="1" customFormat="1" ht="6.95" hidden="1" customHeight="1">
      <c r="B90" s="28"/>
      <c r="L90" s="28"/>
    </row>
    <row r="91" spans="2:47" s="1" customFormat="1" ht="40.15" hidden="1" customHeight="1">
      <c r="B91" s="28"/>
      <c r="C91" s="25" t="s">
        <v>22</v>
      </c>
      <c r="F91" s="23" t="str">
        <f>E15</f>
        <v>Královéhradecký kraj</v>
      </c>
      <c r="I91" s="25" t="s">
        <v>28</v>
      </c>
      <c r="J91" s="26" t="str">
        <f>E21</f>
        <v>ATELIER H1 &amp; ATELIER HÁJEK s.r.o.</v>
      </c>
      <c r="L91" s="28"/>
    </row>
    <row r="92" spans="2:47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32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1" t="s">
        <v>146</v>
      </c>
      <c r="D94" s="93"/>
      <c r="E94" s="93"/>
      <c r="F94" s="93"/>
      <c r="G94" s="93"/>
      <c r="H94" s="93"/>
      <c r="I94" s="93"/>
      <c r="J94" s="102" t="s">
        <v>147</v>
      </c>
      <c r="K94" s="93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3" t="s">
        <v>148</v>
      </c>
      <c r="J96" s="62">
        <f>J122</f>
        <v>0</v>
      </c>
      <c r="L96" s="28"/>
      <c r="AU96" s="16" t="s">
        <v>149</v>
      </c>
    </row>
    <row r="97" spans="2:12" s="8" customFormat="1" ht="24.95" hidden="1" customHeight="1">
      <c r="B97" s="104"/>
      <c r="D97" s="105" t="s">
        <v>150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899999999999999" hidden="1" customHeight="1">
      <c r="B98" s="108"/>
      <c r="D98" s="109" t="s">
        <v>155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8" customFormat="1" ht="24.95" hidden="1" customHeight="1">
      <c r="B99" s="104"/>
      <c r="D99" s="105" t="s">
        <v>158</v>
      </c>
      <c r="E99" s="106"/>
      <c r="F99" s="106"/>
      <c r="G99" s="106"/>
      <c r="H99" s="106"/>
      <c r="I99" s="106"/>
      <c r="J99" s="107">
        <f>J126</f>
        <v>0</v>
      </c>
      <c r="L99" s="104"/>
    </row>
    <row r="100" spans="2:12" s="9" customFormat="1" ht="19.899999999999999" hidden="1" customHeight="1">
      <c r="B100" s="108"/>
      <c r="D100" s="109" t="s">
        <v>163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9" customFormat="1" ht="19.899999999999999" hidden="1" customHeight="1">
      <c r="B101" s="108"/>
      <c r="D101" s="109" t="s">
        <v>164</v>
      </c>
      <c r="E101" s="110"/>
      <c r="F101" s="110"/>
      <c r="G101" s="110"/>
      <c r="H101" s="110"/>
      <c r="I101" s="110"/>
      <c r="J101" s="111">
        <f>J129</f>
        <v>0</v>
      </c>
      <c r="L101" s="108"/>
    </row>
    <row r="102" spans="2:12" s="9" customFormat="1" ht="19.899999999999999" hidden="1" customHeight="1">
      <c r="B102" s="108"/>
      <c r="D102" s="109" t="s">
        <v>3417</v>
      </c>
      <c r="E102" s="110"/>
      <c r="F102" s="110"/>
      <c r="G102" s="110"/>
      <c r="H102" s="110"/>
      <c r="I102" s="110"/>
      <c r="J102" s="111">
        <f>J132</f>
        <v>0</v>
      </c>
      <c r="L102" s="108"/>
    </row>
    <row r="103" spans="2:12" s="1" customFormat="1" ht="21.75" hidden="1" customHeight="1">
      <c r="B103" s="28"/>
      <c r="L103" s="28"/>
    </row>
    <row r="104" spans="2:12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5" spans="2:12" hidden="1"/>
    <row r="106" spans="2:12" hidden="1"/>
    <row r="107" spans="2:12" hidden="1"/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12" s="1" customFormat="1" ht="24.95" customHeight="1">
      <c r="B109" s="28"/>
      <c r="C109" s="20" t="s">
        <v>170</v>
      </c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14</v>
      </c>
      <c r="L111" s="28"/>
    </row>
    <row r="112" spans="2:12" s="1" customFormat="1" ht="26.25" customHeight="1">
      <c r="B112" s="28"/>
      <c r="E112" s="289" t="str">
        <f>E7</f>
        <v>Rekonstrukce dílen Střední školy řemeslné Jaroměř - TRUHLÁŘSKÉ DÍLNY</v>
      </c>
      <c r="F112" s="290"/>
      <c r="G112" s="290"/>
      <c r="H112" s="290"/>
      <c r="L112" s="28"/>
    </row>
    <row r="113" spans="2:65" s="1" customFormat="1" ht="12" customHeight="1">
      <c r="B113" s="28"/>
      <c r="C113" s="25" t="s">
        <v>143</v>
      </c>
      <c r="L113" s="28"/>
    </row>
    <row r="114" spans="2:65" s="1" customFormat="1" ht="16.5" customHeight="1">
      <c r="B114" s="28"/>
      <c r="E114" s="269" t="str">
        <f>E9</f>
        <v>SO 07 - SKLAD HOŘLAVÝCH KAPALIN</v>
      </c>
      <c r="F114" s="288"/>
      <c r="G114" s="288"/>
      <c r="H114" s="288"/>
      <c r="L114" s="28"/>
    </row>
    <row r="115" spans="2:65" s="1" customFormat="1" ht="6.95" customHeight="1">
      <c r="B115" s="28"/>
      <c r="L115" s="28"/>
    </row>
    <row r="116" spans="2:65" s="1" customFormat="1" ht="12" customHeight="1">
      <c r="B116" s="28"/>
      <c r="C116" s="25" t="s">
        <v>18</v>
      </c>
      <c r="F116" s="23" t="str">
        <f>F12</f>
        <v>Husova 140, Jaroměř</v>
      </c>
      <c r="I116" s="25" t="s">
        <v>20</v>
      </c>
      <c r="J116" s="48" t="str">
        <f>IF(J12="","",J12)</f>
        <v>10. 11. 2021</v>
      </c>
      <c r="L116" s="28"/>
    </row>
    <row r="117" spans="2:65" s="1" customFormat="1" ht="6.95" customHeight="1">
      <c r="B117" s="28"/>
      <c r="L117" s="28"/>
    </row>
    <row r="118" spans="2:65" s="1" customFormat="1" ht="40.15" customHeight="1">
      <c r="B118" s="28"/>
      <c r="C118" s="25" t="s">
        <v>22</v>
      </c>
      <c r="F118" s="23" t="str">
        <f>E15</f>
        <v>Královéhradecký kraj</v>
      </c>
      <c r="I118" s="25" t="s">
        <v>28</v>
      </c>
      <c r="J118" s="26" t="str">
        <f>E21</f>
        <v>ATELIER H1 &amp; ATELIER HÁJEK s.r.o.</v>
      </c>
      <c r="L118" s="28"/>
    </row>
    <row r="119" spans="2:65" s="1" customFormat="1" ht="15.2" customHeight="1">
      <c r="B119" s="28"/>
      <c r="C119" s="25" t="s">
        <v>26</v>
      </c>
      <c r="F119" s="23" t="str">
        <f>IF(E18="","",E18)</f>
        <v xml:space="preserve"> </v>
      </c>
      <c r="I119" s="25" t="s">
        <v>32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12"/>
      <c r="C121" s="113" t="s">
        <v>171</v>
      </c>
      <c r="D121" s="114" t="s">
        <v>60</v>
      </c>
      <c r="E121" s="114" t="s">
        <v>56</v>
      </c>
      <c r="F121" s="114" t="s">
        <v>57</v>
      </c>
      <c r="G121" s="114" t="s">
        <v>172</v>
      </c>
      <c r="H121" s="114" t="s">
        <v>173</v>
      </c>
      <c r="I121" s="114" t="s">
        <v>174</v>
      </c>
      <c r="J121" s="114" t="s">
        <v>147</v>
      </c>
      <c r="K121" s="115" t="s">
        <v>175</v>
      </c>
      <c r="L121" s="112"/>
      <c r="M121" s="55" t="s">
        <v>1</v>
      </c>
      <c r="N121" s="56" t="s">
        <v>39</v>
      </c>
      <c r="O121" s="56" t="s">
        <v>176</v>
      </c>
      <c r="P121" s="56" t="s">
        <v>177</v>
      </c>
      <c r="Q121" s="56" t="s">
        <v>178</v>
      </c>
      <c r="R121" s="56" t="s">
        <v>179</v>
      </c>
      <c r="S121" s="56" t="s">
        <v>180</v>
      </c>
      <c r="T121" s="57" t="s">
        <v>181</v>
      </c>
    </row>
    <row r="122" spans="2:65" s="1" customFormat="1" ht="22.9" customHeight="1">
      <c r="B122" s="28"/>
      <c r="C122" s="60" t="s">
        <v>182</v>
      </c>
      <c r="J122" s="116">
        <f>BK122</f>
        <v>0</v>
      </c>
      <c r="L122" s="28"/>
      <c r="M122" s="58"/>
      <c r="N122" s="49"/>
      <c r="O122" s="49"/>
      <c r="P122" s="117">
        <f>P123+P126</f>
        <v>11.196510000000002</v>
      </c>
      <c r="Q122" s="49"/>
      <c r="R122" s="117">
        <f>R123+R126</f>
        <v>4.5874999999999996E-3</v>
      </c>
      <c r="S122" s="49"/>
      <c r="T122" s="118">
        <f>T123+T126</f>
        <v>2.4E-2</v>
      </c>
      <c r="AT122" s="16" t="s">
        <v>74</v>
      </c>
      <c r="AU122" s="16" t="s">
        <v>149</v>
      </c>
      <c r="BK122" s="119">
        <f>BK123+BK126</f>
        <v>0</v>
      </c>
    </row>
    <row r="123" spans="2:65" s="11" customFormat="1" ht="25.9" customHeight="1">
      <c r="B123" s="120"/>
      <c r="D123" s="121" t="s">
        <v>74</v>
      </c>
      <c r="E123" s="122" t="s">
        <v>183</v>
      </c>
      <c r="F123" s="122" t="s">
        <v>184</v>
      </c>
      <c r="J123" s="123">
        <f>BK123</f>
        <v>0</v>
      </c>
      <c r="L123" s="120"/>
      <c r="M123" s="124"/>
      <c r="P123" s="125">
        <f>P124</f>
        <v>0.63</v>
      </c>
      <c r="R123" s="125">
        <f>R124</f>
        <v>7.7999999999999988E-4</v>
      </c>
      <c r="T123" s="126">
        <f>T124</f>
        <v>0</v>
      </c>
      <c r="AR123" s="121" t="s">
        <v>83</v>
      </c>
      <c r="AT123" s="127" t="s">
        <v>74</v>
      </c>
      <c r="AU123" s="127" t="s">
        <v>75</v>
      </c>
      <c r="AY123" s="121" t="s">
        <v>185</v>
      </c>
      <c r="BK123" s="128">
        <f>BK124</f>
        <v>0</v>
      </c>
    </row>
    <row r="124" spans="2:65" s="11" customFormat="1" ht="22.9" customHeight="1">
      <c r="B124" s="120"/>
      <c r="D124" s="121" t="s">
        <v>74</v>
      </c>
      <c r="E124" s="129" t="s">
        <v>229</v>
      </c>
      <c r="F124" s="129" t="s">
        <v>381</v>
      </c>
      <c r="J124" s="130">
        <f>BK124</f>
        <v>0</v>
      </c>
      <c r="L124" s="120"/>
      <c r="M124" s="124"/>
      <c r="P124" s="125">
        <f>P125</f>
        <v>0.63</v>
      </c>
      <c r="R124" s="125">
        <f>R125</f>
        <v>7.7999999999999988E-4</v>
      </c>
      <c r="T124" s="126">
        <f>T125</f>
        <v>0</v>
      </c>
      <c r="AR124" s="121" t="s">
        <v>83</v>
      </c>
      <c r="AT124" s="127" t="s">
        <v>74</v>
      </c>
      <c r="AU124" s="127" t="s">
        <v>83</v>
      </c>
      <c r="AY124" s="121" t="s">
        <v>185</v>
      </c>
      <c r="BK124" s="128">
        <f>BK125</f>
        <v>0</v>
      </c>
    </row>
    <row r="125" spans="2:65" s="1" customFormat="1" ht="33" customHeight="1">
      <c r="B125" s="131"/>
      <c r="C125" s="132" t="s">
        <v>83</v>
      </c>
      <c r="D125" s="132" t="s">
        <v>187</v>
      </c>
      <c r="E125" s="133" t="s">
        <v>397</v>
      </c>
      <c r="F125" s="134" t="s">
        <v>398</v>
      </c>
      <c r="G125" s="135" t="s">
        <v>259</v>
      </c>
      <c r="H125" s="136">
        <v>6</v>
      </c>
      <c r="I125" s="137"/>
      <c r="J125" s="137">
        <f>ROUND(I125*H125,2)</f>
        <v>0</v>
      </c>
      <c r="K125" s="134" t="s">
        <v>4029</v>
      </c>
      <c r="L125" s="185" t="s">
        <v>4032</v>
      </c>
      <c r="M125" s="138" t="s">
        <v>1</v>
      </c>
      <c r="N125" s="139" t="s">
        <v>40</v>
      </c>
      <c r="O125" s="140">
        <v>0.105</v>
      </c>
      <c r="P125" s="140">
        <f>O125*H125</f>
        <v>0.63</v>
      </c>
      <c r="Q125" s="140">
        <v>1.2999999999999999E-4</v>
      </c>
      <c r="R125" s="140">
        <f>Q125*H125</f>
        <v>7.7999999999999988E-4</v>
      </c>
      <c r="S125" s="140">
        <v>0</v>
      </c>
      <c r="T125" s="141">
        <f>S125*H125</f>
        <v>0</v>
      </c>
      <c r="AR125" s="142" t="s">
        <v>191</v>
      </c>
      <c r="AT125" s="142" t="s">
        <v>187</v>
      </c>
      <c r="AU125" s="142" t="s">
        <v>85</v>
      </c>
      <c r="AY125" s="16" t="s">
        <v>185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83</v>
      </c>
      <c r="BK125" s="143">
        <f>ROUND(I125*H125,2)</f>
        <v>0</v>
      </c>
      <c r="BL125" s="16" t="s">
        <v>191</v>
      </c>
      <c r="BM125" s="142" t="s">
        <v>3978</v>
      </c>
    </row>
    <row r="126" spans="2:65" s="11" customFormat="1" ht="25.9" customHeight="1">
      <c r="B126" s="120"/>
      <c r="D126" s="121" t="s">
        <v>74</v>
      </c>
      <c r="E126" s="122" t="s">
        <v>456</v>
      </c>
      <c r="F126" s="122" t="s">
        <v>457</v>
      </c>
      <c r="J126" s="123">
        <f>BK126</f>
        <v>0</v>
      </c>
      <c r="L126" s="120"/>
      <c r="M126" s="124"/>
      <c r="P126" s="125">
        <f>P127+P129+P132</f>
        <v>10.566510000000001</v>
      </c>
      <c r="R126" s="125">
        <f>R127+R129+R132</f>
        <v>3.8075000000000001E-3</v>
      </c>
      <c r="T126" s="126">
        <f>T127+T129+T132</f>
        <v>2.4E-2</v>
      </c>
      <c r="AR126" s="121" t="s">
        <v>85</v>
      </c>
      <c r="AT126" s="127" t="s">
        <v>74</v>
      </c>
      <c r="AU126" s="127" t="s">
        <v>75</v>
      </c>
      <c r="AY126" s="121" t="s">
        <v>185</v>
      </c>
      <c r="BK126" s="128">
        <f>BK127+BK129+BK132</f>
        <v>0</v>
      </c>
    </row>
    <row r="127" spans="2:65" s="11" customFormat="1" ht="22.9" customHeight="1">
      <c r="B127" s="120"/>
      <c r="D127" s="121" t="s">
        <v>74</v>
      </c>
      <c r="E127" s="129" t="s">
        <v>614</v>
      </c>
      <c r="F127" s="129" t="s">
        <v>615</v>
      </c>
      <c r="J127" s="130">
        <f>BK127</f>
        <v>0</v>
      </c>
      <c r="L127" s="120"/>
      <c r="M127" s="124"/>
      <c r="P127" s="125">
        <f>P128</f>
        <v>0.05</v>
      </c>
      <c r="R127" s="125">
        <f>R128</f>
        <v>0</v>
      </c>
      <c r="T127" s="126">
        <f>T128</f>
        <v>2.4E-2</v>
      </c>
      <c r="AR127" s="121" t="s">
        <v>85</v>
      </c>
      <c r="AT127" s="127" t="s">
        <v>74</v>
      </c>
      <c r="AU127" s="127" t="s">
        <v>83</v>
      </c>
      <c r="AY127" s="121" t="s">
        <v>185</v>
      </c>
      <c r="BK127" s="128">
        <f>BK128</f>
        <v>0</v>
      </c>
    </row>
    <row r="128" spans="2:65" s="1" customFormat="1" ht="24.2" customHeight="1">
      <c r="B128" s="131"/>
      <c r="C128" s="132" t="s">
        <v>85</v>
      </c>
      <c r="D128" s="132" t="s">
        <v>187</v>
      </c>
      <c r="E128" s="133" t="s">
        <v>3979</v>
      </c>
      <c r="F128" s="134" t="s">
        <v>3980</v>
      </c>
      <c r="G128" s="135" t="s">
        <v>245</v>
      </c>
      <c r="H128" s="136">
        <v>1</v>
      </c>
      <c r="I128" s="137"/>
      <c r="J128" s="137">
        <f>ROUND(I128*H128,2)</f>
        <v>0</v>
      </c>
      <c r="K128" s="134" t="s">
        <v>4029</v>
      </c>
      <c r="L128" s="185" t="s">
        <v>4032</v>
      </c>
      <c r="M128" s="138" t="s">
        <v>1</v>
      </c>
      <c r="N128" s="139" t="s">
        <v>40</v>
      </c>
      <c r="O128" s="140">
        <v>0.05</v>
      </c>
      <c r="P128" s="140">
        <f>O128*H128</f>
        <v>0.05</v>
      </c>
      <c r="Q128" s="140">
        <v>0</v>
      </c>
      <c r="R128" s="140">
        <f>Q128*H128</f>
        <v>0</v>
      </c>
      <c r="S128" s="140">
        <v>2.4E-2</v>
      </c>
      <c r="T128" s="141">
        <f>S128*H128</f>
        <v>2.4E-2</v>
      </c>
      <c r="AR128" s="142" t="s">
        <v>268</v>
      </c>
      <c r="AT128" s="142" t="s">
        <v>187</v>
      </c>
      <c r="AU128" s="142" t="s">
        <v>85</v>
      </c>
      <c r="AY128" s="16" t="s">
        <v>185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83</v>
      </c>
      <c r="BK128" s="143">
        <f>ROUND(I128*H128,2)</f>
        <v>0</v>
      </c>
      <c r="BL128" s="16" t="s">
        <v>268</v>
      </c>
      <c r="BM128" s="142" t="s">
        <v>3981</v>
      </c>
    </row>
    <row r="129" spans="2:65" s="11" customFormat="1" ht="22.9" customHeight="1">
      <c r="B129" s="120"/>
      <c r="D129" s="121" t="s">
        <v>74</v>
      </c>
      <c r="E129" s="129" t="s">
        <v>767</v>
      </c>
      <c r="F129" s="129" t="s">
        <v>768</v>
      </c>
      <c r="J129" s="130">
        <f>BK129</f>
        <v>0</v>
      </c>
      <c r="L129" s="120"/>
      <c r="M129" s="124"/>
      <c r="P129" s="125">
        <f>SUM(P130:P131)</f>
        <v>7.65327</v>
      </c>
      <c r="R129" s="125">
        <f>SUM(R130:R131)</f>
        <v>0</v>
      </c>
      <c r="T129" s="126">
        <f>SUM(T130:T131)</f>
        <v>0</v>
      </c>
      <c r="AR129" s="121" t="s">
        <v>85</v>
      </c>
      <c r="AT129" s="127" t="s">
        <v>74</v>
      </c>
      <c r="AU129" s="127" t="s">
        <v>83</v>
      </c>
      <c r="AY129" s="121" t="s">
        <v>185</v>
      </c>
      <c r="BK129" s="128">
        <f>SUM(BK130:BK131)</f>
        <v>0</v>
      </c>
    </row>
    <row r="130" spans="2:65" s="1" customFormat="1" ht="33" customHeight="1">
      <c r="B130" s="131"/>
      <c r="C130" s="132" t="s">
        <v>100</v>
      </c>
      <c r="D130" s="132" t="s">
        <v>187</v>
      </c>
      <c r="E130" s="133" t="s">
        <v>3982</v>
      </c>
      <c r="F130" s="134" t="s">
        <v>3983</v>
      </c>
      <c r="G130" s="135" t="s">
        <v>245</v>
      </c>
      <c r="H130" s="136">
        <v>1</v>
      </c>
      <c r="I130" s="137"/>
      <c r="J130" s="137">
        <f>ROUND(I130*H130,2)</f>
        <v>0</v>
      </c>
      <c r="K130" s="134" t="s">
        <v>1</v>
      </c>
      <c r="L130" s="185" t="s">
        <v>4032</v>
      </c>
      <c r="M130" s="138" t="s">
        <v>1</v>
      </c>
      <c r="N130" s="139" t="s">
        <v>40</v>
      </c>
      <c r="O130" s="140">
        <v>7.62</v>
      </c>
      <c r="P130" s="140">
        <f>O130*H130</f>
        <v>7.62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268</v>
      </c>
      <c r="AT130" s="142" t="s">
        <v>187</v>
      </c>
      <c r="AU130" s="142" t="s">
        <v>85</v>
      </c>
      <c r="AY130" s="16" t="s">
        <v>185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83</v>
      </c>
      <c r="BK130" s="143">
        <f>ROUND(I130*H130,2)</f>
        <v>0</v>
      </c>
      <c r="BL130" s="16" t="s">
        <v>268</v>
      </c>
      <c r="BM130" s="142" t="s">
        <v>3984</v>
      </c>
    </row>
    <row r="131" spans="2:65" s="1" customFormat="1" ht="24.2" customHeight="1">
      <c r="B131" s="131"/>
      <c r="C131" s="132" t="s">
        <v>191</v>
      </c>
      <c r="D131" s="132" t="s">
        <v>187</v>
      </c>
      <c r="E131" s="133" t="s">
        <v>783</v>
      </c>
      <c r="F131" s="134" t="s">
        <v>784</v>
      </c>
      <c r="G131" s="135" t="s">
        <v>204</v>
      </c>
      <c r="H131" s="136">
        <v>0.01</v>
      </c>
      <c r="I131" s="137"/>
      <c r="J131" s="137">
        <f>ROUND(I131*H131,2)</f>
        <v>0</v>
      </c>
      <c r="K131" s="134" t="s">
        <v>4029</v>
      </c>
      <c r="L131" s="185" t="s">
        <v>4032</v>
      </c>
      <c r="M131" s="138" t="s">
        <v>1</v>
      </c>
      <c r="N131" s="139" t="s">
        <v>40</v>
      </c>
      <c r="O131" s="140">
        <v>3.327</v>
      </c>
      <c r="P131" s="140">
        <f>O131*H131</f>
        <v>3.3270000000000001E-2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191</v>
      </c>
      <c r="AT131" s="142" t="s">
        <v>187</v>
      </c>
      <c r="AU131" s="142" t="s">
        <v>85</v>
      </c>
      <c r="AY131" s="16" t="s">
        <v>185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83</v>
      </c>
      <c r="BK131" s="143">
        <f>ROUND(I131*H131,2)</f>
        <v>0</v>
      </c>
      <c r="BL131" s="16" t="s">
        <v>191</v>
      </c>
      <c r="BM131" s="142" t="s">
        <v>3985</v>
      </c>
    </row>
    <row r="132" spans="2:65" s="11" customFormat="1" ht="22.9" customHeight="1">
      <c r="B132" s="120"/>
      <c r="D132" s="121" t="s">
        <v>74</v>
      </c>
      <c r="E132" s="129" t="s">
        <v>3520</v>
      </c>
      <c r="F132" s="129" t="s">
        <v>3521</v>
      </c>
      <c r="J132" s="130">
        <f>BK132</f>
        <v>0</v>
      </c>
      <c r="L132" s="120"/>
      <c r="M132" s="124"/>
      <c r="P132" s="125">
        <f>SUM(P133:P139)</f>
        <v>2.8632400000000002</v>
      </c>
      <c r="R132" s="125">
        <f>SUM(R133:R139)</f>
        <v>3.8075000000000001E-3</v>
      </c>
      <c r="T132" s="126">
        <f>SUM(T133:T139)</f>
        <v>0</v>
      </c>
      <c r="AR132" s="121" t="s">
        <v>85</v>
      </c>
      <c r="AT132" s="127" t="s">
        <v>74</v>
      </c>
      <c r="AU132" s="127" t="s">
        <v>83</v>
      </c>
      <c r="AY132" s="121" t="s">
        <v>185</v>
      </c>
      <c r="BK132" s="128">
        <f>SUM(BK133:BK139)</f>
        <v>0</v>
      </c>
    </row>
    <row r="133" spans="2:65" s="1" customFormat="1" ht="24.2" customHeight="1">
      <c r="B133" s="131"/>
      <c r="C133" s="132" t="s">
        <v>207</v>
      </c>
      <c r="D133" s="132" t="s">
        <v>187</v>
      </c>
      <c r="E133" s="133" t="s">
        <v>3783</v>
      </c>
      <c r="F133" s="134" t="s">
        <v>3784</v>
      </c>
      <c r="G133" s="135" t="s">
        <v>259</v>
      </c>
      <c r="H133" s="136">
        <v>7.6150000000000002</v>
      </c>
      <c r="I133" s="137"/>
      <c r="J133" s="137">
        <f>ROUND(I133*H133,2)</f>
        <v>0</v>
      </c>
      <c r="K133" s="134" t="s">
        <v>4029</v>
      </c>
      <c r="L133" s="185" t="s">
        <v>4032</v>
      </c>
      <c r="M133" s="138" t="s">
        <v>1</v>
      </c>
      <c r="N133" s="139" t="s">
        <v>40</v>
      </c>
      <c r="O133" s="140">
        <v>2.1000000000000001E-2</v>
      </c>
      <c r="P133" s="140">
        <f>O133*H133</f>
        <v>0.159915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268</v>
      </c>
      <c r="AT133" s="142" t="s">
        <v>187</v>
      </c>
      <c r="AU133" s="142" t="s">
        <v>85</v>
      </c>
      <c r="AY133" s="16" t="s">
        <v>185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83</v>
      </c>
      <c r="BK133" s="143">
        <f>ROUND(I133*H133,2)</f>
        <v>0</v>
      </c>
      <c r="BL133" s="16" t="s">
        <v>268</v>
      </c>
      <c r="BM133" s="142" t="s">
        <v>3986</v>
      </c>
    </row>
    <row r="134" spans="2:65" s="12" customFormat="1">
      <c r="B134" s="144"/>
      <c r="D134" s="145" t="s">
        <v>193</v>
      </c>
      <c r="E134" s="146" t="s">
        <v>1</v>
      </c>
      <c r="F134" s="147" t="s">
        <v>3987</v>
      </c>
      <c r="H134" s="148">
        <v>6.1749999999999998</v>
      </c>
      <c r="L134" s="144"/>
      <c r="M134" s="149"/>
      <c r="T134" s="150"/>
      <c r="AT134" s="146" t="s">
        <v>193</v>
      </c>
      <c r="AU134" s="146" t="s">
        <v>85</v>
      </c>
      <c r="AV134" s="12" t="s">
        <v>85</v>
      </c>
      <c r="AW134" s="12" t="s">
        <v>31</v>
      </c>
      <c r="AX134" s="12" t="s">
        <v>75</v>
      </c>
      <c r="AY134" s="146" t="s">
        <v>185</v>
      </c>
    </row>
    <row r="135" spans="2:65" s="12" customFormat="1">
      <c r="B135" s="144"/>
      <c r="D135" s="145" t="s">
        <v>193</v>
      </c>
      <c r="E135" s="146" t="s">
        <v>1</v>
      </c>
      <c r="F135" s="147" t="s">
        <v>3988</v>
      </c>
      <c r="H135" s="148">
        <v>1.44</v>
      </c>
      <c r="L135" s="144"/>
      <c r="M135" s="149"/>
      <c r="T135" s="150"/>
      <c r="AT135" s="146" t="s">
        <v>193</v>
      </c>
      <c r="AU135" s="146" t="s">
        <v>85</v>
      </c>
      <c r="AV135" s="12" t="s">
        <v>85</v>
      </c>
      <c r="AW135" s="12" t="s">
        <v>31</v>
      </c>
      <c r="AX135" s="12" t="s">
        <v>75</v>
      </c>
      <c r="AY135" s="146" t="s">
        <v>185</v>
      </c>
    </row>
    <row r="136" spans="2:65" s="13" customFormat="1">
      <c r="B136" s="151"/>
      <c r="D136" s="145" t="s">
        <v>193</v>
      </c>
      <c r="E136" s="152" t="s">
        <v>1</v>
      </c>
      <c r="F136" s="153" t="s">
        <v>217</v>
      </c>
      <c r="H136" s="154">
        <v>7.6150000000000002</v>
      </c>
      <c r="L136" s="151"/>
      <c r="M136" s="155"/>
      <c r="T136" s="156"/>
      <c r="AT136" s="152" t="s">
        <v>193</v>
      </c>
      <c r="AU136" s="152" t="s">
        <v>85</v>
      </c>
      <c r="AV136" s="13" t="s">
        <v>191</v>
      </c>
      <c r="AW136" s="13" t="s">
        <v>31</v>
      </c>
      <c r="AX136" s="13" t="s">
        <v>83</v>
      </c>
      <c r="AY136" s="152" t="s">
        <v>185</v>
      </c>
    </row>
    <row r="137" spans="2:65" s="1" customFormat="1" ht="24.2" customHeight="1">
      <c r="B137" s="131"/>
      <c r="C137" s="132" t="s">
        <v>211</v>
      </c>
      <c r="D137" s="132" t="s">
        <v>187</v>
      </c>
      <c r="E137" s="133" t="s">
        <v>3786</v>
      </c>
      <c r="F137" s="134" t="s">
        <v>3787</v>
      </c>
      <c r="G137" s="135" t="s">
        <v>259</v>
      </c>
      <c r="H137" s="136">
        <v>7.6150000000000002</v>
      </c>
      <c r="I137" s="137"/>
      <c r="J137" s="137">
        <f>ROUND(I137*H137,2)</f>
        <v>0</v>
      </c>
      <c r="K137" s="134" t="s">
        <v>4029</v>
      </c>
      <c r="L137" s="185" t="s">
        <v>4032</v>
      </c>
      <c r="M137" s="138" t="s">
        <v>1</v>
      </c>
      <c r="N137" s="139" t="s">
        <v>40</v>
      </c>
      <c r="O137" s="140">
        <v>0.11600000000000001</v>
      </c>
      <c r="P137" s="140">
        <f>O137*H137</f>
        <v>0.88334000000000001</v>
      </c>
      <c r="Q137" s="140">
        <v>1.3999999999999999E-4</v>
      </c>
      <c r="R137" s="140">
        <f>Q137*H137</f>
        <v>1.0660999999999999E-3</v>
      </c>
      <c r="S137" s="140">
        <v>0</v>
      </c>
      <c r="T137" s="141">
        <f>S137*H137</f>
        <v>0</v>
      </c>
      <c r="AR137" s="142" t="s">
        <v>268</v>
      </c>
      <c r="AT137" s="142" t="s">
        <v>187</v>
      </c>
      <c r="AU137" s="142" t="s">
        <v>85</v>
      </c>
      <c r="AY137" s="16" t="s">
        <v>185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83</v>
      </c>
      <c r="BK137" s="143">
        <f>ROUND(I137*H137,2)</f>
        <v>0</v>
      </c>
      <c r="BL137" s="16" t="s">
        <v>268</v>
      </c>
      <c r="BM137" s="142" t="s">
        <v>3989</v>
      </c>
    </row>
    <row r="138" spans="2:65" s="1" customFormat="1" ht="24.2" customHeight="1">
      <c r="B138" s="131"/>
      <c r="C138" s="132" t="s">
        <v>219</v>
      </c>
      <c r="D138" s="132" t="s">
        <v>187</v>
      </c>
      <c r="E138" s="133" t="s">
        <v>3790</v>
      </c>
      <c r="F138" s="134" t="s">
        <v>3791</v>
      </c>
      <c r="G138" s="135" t="s">
        <v>259</v>
      </c>
      <c r="H138" s="136">
        <v>7.6150000000000002</v>
      </c>
      <c r="I138" s="137"/>
      <c r="J138" s="137">
        <f>ROUND(I138*H138,2)</f>
        <v>0</v>
      </c>
      <c r="K138" s="134" t="s">
        <v>4029</v>
      </c>
      <c r="L138" s="185" t="s">
        <v>4032</v>
      </c>
      <c r="M138" s="138" t="s">
        <v>1</v>
      </c>
      <c r="N138" s="139" t="s">
        <v>40</v>
      </c>
      <c r="O138" s="140">
        <v>0.11700000000000001</v>
      </c>
      <c r="P138" s="140">
        <f>O138*H138</f>
        <v>0.89095500000000005</v>
      </c>
      <c r="Q138" s="140">
        <v>1.2999999999999999E-4</v>
      </c>
      <c r="R138" s="140">
        <f>Q138*H138</f>
        <v>9.8994999999999986E-4</v>
      </c>
      <c r="S138" s="140">
        <v>0</v>
      </c>
      <c r="T138" s="141">
        <f>S138*H138</f>
        <v>0</v>
      </c>
      <c r="AR138" s="142" t="s">
        <v>268</v>
      </c>
      <c r="AT138" s="142" t="s">
        <v>187</v>
      </c>
      <c r="AU138" s="142" t="s">
        <v>85</v>
      </c>
      <c r="AY138" s="16" t="s">
        <v>185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83</v>
      </c>
      <c r="BK138" s="143">
        <f>ROUND(I138*H138,2)</f>
        <v>0</v>
      </c>
      <c r="BL138" s="16" t="s">
        <v>268</v>
      </c>
      <c r="BM138" s="142" t="s">
        <v>3990</v>
      </c>
    </row>
    <row r="139" spans="2:65" s="1" customFormat="1" ht="24.2" customHeight="1">
      <c r="B139" s="131"/>
      <c r="C139" s="132" t="s">
        <v>224</v>
      </c>
      <c r="D139" s="132" t="s">
        <v>187</v>
      </c>
      <c r="E139" s="133" t="s">
        <v>3793</v>
      </c>
      <c r="F139" s="134" t="s">
        <v>3794</v>
      </c>
      <c r="G139" s="135" t="s">
        <v>259</v>
      </c>
      <c r="H139" s="136">
        <v>7.6150000000000002</v>
      </c>
      <c r="I139" s="137"/>
      <c r="J139" s="137">
        <f>ROUND(I139*H139,2)</f>
        <v>0</v>
      </c>
      <c r="K139" s="134" t="s">
        <v>4029</v>
      </c>
      <c r="L139" s="185" t="s">
        <v>4032</v>
      </c>
      <c r="M139" s="176" t="s">
        <v>1</v>
      </c>
      <c r="N139" s="177" t="s">
        <v>40</v>
      </c>
      <c r="O139" s="178">
        <v>0.122</v>
      </c>
      <c r="P139" s="178">
        <f>O139*H139</f>
        <v>0.92903000000000002</v>
      </c>
      <c r="Q139" s="178">
        <v>2.3000000000000001E-4</v>
      </c>
      <c r="R139" s="178">
        <f>Q139*H139</f>
        <v>1.7514500000000001E-3</v>
      </c>
      <c r="S139" s="178">
        <v>0</v>
      </c>
      <c r="T139" s="179">
        <f>S139*H139</f>
        <v>0</v>
      </c>
      <c r="AR139" s="142" t="s">
        <v>268</v>
      </c>
      <c r="AT139" s="142" t="s">
        <v>187</v>
      </c>
      <c r="AU139" s="142" t="s">
        <v>85</v>
      </c>
      <c r="AY139" s="16" t="s">
        <v>185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83</v>
      </c>
      <c r="BK139" s="143">
        <f>ROUND(I139*H139,2)</f>
        <v>0</v>
      </c>
      <c r="BL139" s="16" t="s">
        <v>268</v>
      </c>
      <c r="BM139" s="142" t="s">
        <v>3991</v>
      </c>
    </row>
    <row r="140" spans="2:65" s="1" customFormat="1" ht="6.95" customHeight="1"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28"/>
    </row>
  </sheetData>
  <autoFilter ref="C121:K139" xr:uid="{00000000-0009-0000-0000-00001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18"/>
  <sheetViews>
    <sheetView showGridLines="0" topLeftCell="A89" workbookViewId="0">
      <selection activeCell="AG116" sqref="AG116:AM11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60" max="60" width="16.6640625" bestFit="1" customWidth="1"/>
    <col min="61" max="61" width="24.33203125" customWidth="1"/>
    <col min="69" max="89" width="9.33203125" hidden="1"/>
  </cols>
  <sheetData>
    <row r="1" spans="1:72">
      <c r="A1" s="15" t="s">
        <v>0</v>
      </c>
      <c r="AZ1" s="15" t="s">
        <v>1</v>
      </c>
      <c r="BA1" s="15" t="s">
        <v>2</v>
      </c>
      <c r="BB1" s="15" t="s">
        <v>1</v>
      </c>
      <c r="BR1" s="15" t="s">
        <v>3</v>
      </c>
      <c r="BS1" s="15" t="s">
        <v>3</v>
      </c>
      <c r="BT1" s="15" t="s">
        <v>4</v>
      </c>
    </row>
    <row r="2" spans="1:72" ht="36.950000000000003" customHeight="1">
      <c r="AR2" s="242" t="s">
        <v>5</v>
      </c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Q2" s="16" t="s">
        <v>6</v>
      </c>
      <c r="BR2" s="16" t="s">
        <v>7</v>
      </c>
    </row>
    <row r="3" spans="1:72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Q3" s="16" t="s">
        <v>6</v>
      </c>
      <c r="BR3" s="16" t="s">
        <v>8</v>
      </c>
    </row>
    <row r="4" spans="1:72" ht="24.95" customHeight="1">
      <c r="B4" s="19"/>
      <c r="D4" s="20" t="s">
        <v>9</v>
      </c>
      <c r="AR4" s="19"/>
      <c r="AS4" s="21" t="s">
        <v>10</v>
      </c>
      <c r="BQ4" s="16" t="s">
        <v>11</v>
      </c>
    </row>
    <row r="5" spans="1:72" ht="12" customHeight="1">
      <c r="B5" s="19"/>
      <c r="D5" s="22" t="s">
        <v>12</v>
      </c>
      <c r="K5" s="244" t="s">
        <v>13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R5" s="19"/>
      <c r="BQ5" s="16" t="s">
        <v>6</v>
      </c>
    </row>
    <row r="6" spans="1:72" ht="36.950000000000003" customHeight="1">
      <c r="B6" s="19"/>
      <c r="D6" s="24" t="s">
        <v>14</v>
      </c>
      <c r="K6" s="245" t="s">
        <v>15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R6" s="19"/>
      <c r="BQ6" s="16" t="s">
        <v>6</v>
      </c>
    </row>
    <row r="7" spans="1:72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Q7" s="16" t="s">
        <v>6</v>
      </c>
    </row>
    <row r="8" spans="1:72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Q8" s="16" t="s">
        <v>6</v>
      </c>
    </row>
    <row r="9" spans="1:72" ht="14.45" customHeight="1">
      <c r="B9" s="19"/>
      <c r="AR9" s="19"/>
      <c r="BQ9" s="16" t="s">
        <v>6</v>
      </c>
    </row>
    <row r="10" spans="1:72" ht="12" customHeight="1">
      <c r="B10" s="19"/>
      <c r="D10" s="25" t="s">
        <v>22</v>
      </c>
      <c r="AK10" s="25" t="s">
        <v>23</v>
      </c>
      <c r="AN10" s="23" t="s">
        <v>1</v>
      </c>
      <c r="AR10" s="19"/>
      <c r="BQ10" s="16" t="s">
        <v>6</v>
      </c>
    </row>
    <row r="11" spans="1:72" ht="18.399999999999999" customHeight="1">
      <c r="B11" s="19"/>
      <c r="E11" s="23" t="s">
        <v>24</v>
      </c>
      <c r="AK11" s="25" t="s">
        <v>25</v>
      </c>
      <c r="AN11" s="23" t="s">
        <v>1</v>
      </c>
      <c r="AR11" s="19"/>
      <c r="BQ11" s="16" t="s">
        <v>6</v>
      </c>
    </row>
    <row r="12" spans="1:72" ht="6.95" customHeight="1">
      <c r="B12" s="19"/>
      <c r="AR12" s="19"/>
      <c r="BQ12" s="16" t="s">
        <v>6</v>
      </c>
    </row>
    <row r="13" spans="1:72" ht="12" customHeight="1">
      <c r="B13" s="19"/>
      <c r="D13" s="25" t="s">
        <v>26</v>
      </c>
      <c r="AK13" s="25" t="s">
        <v>23</v>
      </c>
      <c r="AN13" s="23" t="s">
        <v>1</v>
      </c>
      <c r="AR13" s="19"/>
      <c r="BQ13" s="16" t="s">
        <v>6</v>
      </c>
    </row>
    <row r="14" spans="1:72" ht="12.75">
      <c r="B14" s="19"/>
      <c r="E14" s="23" t="s">
        <v>27</v>
      </c>
      <c r="AK14" s="25" t="s">
        <v>25</v>
      </c>
      <c r="AN14" s="23" t="s">
        <v>1</v>
      </c>
      <c r="AR14" s="19"/>
      <c r="BQ14" s="16" t="s">
        <v>6</v>
      </c>
    </row>
    <row r="15" spans="1:72" ht="6.95" customHeight="1">
      <c r="B15" s="19"/>
      <c r="AR15" s="19"/>
      <c r="BQ15" s="16" t="s">
        <v>3</v>
      </c>
    </row>
    <row r="16" spans="1:72" ht="12" customHeight="1">
      <c r="B16" s="19"/>
      <c r="D16" s="25" t="s">
        <v>28</v>
      </c>
      <c r="AK16" s="25" t="s">
        <v>23</v>
      </c>
      <c r="AN16" s="23" t="s">
        <v>29</v>
      </c>
      <c r="AR16" s="19"/>
      <c r="BQ16" s="16" t="s">
        <v>3</v>
      </c>
    </row>
    <row r="17" spans="2:69" ht="18.399999999999999" customHeight="1">
      <c r="B17" s="19"/>
      <c r="E17" s="23" t="s">
        <v>30</v>
      </c>
      <c r="AK17" s="25" t="s">
        <v>25</v>
      </c>
      <c r="AN17" s="23" t="s">
        <v>1</v>
      </c>
      <c r="AR17" s="19"/>
      <c r="BQ17" s="16" t="s">
        <v>31</v>
      </c>
    </row>
    <row r="18" spans="2:69" ht="6.95" customHeight="1">
      <c r="B18" s="19"/>
      <c r="AR18" s="19"/>
      <c r="BQ18" s="16" t="s">
        <v>6</v>
      </c>
    </row>
    <row r="19" spans="2:69" ht="12" customHeight="1">
      <c r="B19" s="19"/>
      <c r="D19" s="25" t="s">
        <v>32</v>
      </c>
      <c r="AK19" s="25" t="s">
        <v>23</v>
      </c>
      <c r="AN19" s="23" t="s">
        <v>1</v>
      </c>
      <c r="AR19" s="19"/>
      <c r="BQ19" s="16" t="s">
        <v>6</v>
      </c>
    </row>
    <row r="20" spans="2:69" ht="18.399999999999999" customHeight="1">
      <c r="B20" s="19"/>
      <c r="E20" s="23" t="s">
        <v>27</v>
      </c>
      <c r="AK20" s="25" t="s">
        <v>25</v>
      </c>
      <c r="AN20" s="23" t="s">
        <v>1</v>
      </c>
      <c r="AR20" s="19"/>
      <c r="BQ20" s="16" t="s">
        <v>31</v>
      </c>
    </row>
    <row r="21" spans="2:69" ht="6.95" customHeight="1">
      <c r="B21" s="19"/>
      <c r="AR21" s="19"/>
    </row>
    <row r="22" spans="2:69" ht="12" customHeight="1">
      <c r="B22" s="19"/>
      <c r="D22" s="25" t="s">
        <v>33</v>
      </c>
      <c r="AR22" s="19"/>
    </row>
    <row r="23" spans="2:69" ht="47.25" customHeight="1">
      <c r="B23" s="19"/>
      <c r="E23" s="246" t="s">
        <v>34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19"/>
    </row>
    <row r="24" spans="2:69" ht="6.95" customHeight="1">
      <c r="B24" s="19"/>
      <c r="AR24" s="19"/>
    </row>
    <row r="25" spans="2:69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69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47">
        <f>ROUND(AG94,2)</f>
        <v>0</v>
      </c>
      <c r="AL26" s="248"/>
      <c r="AM26" s="248"/>
      <c r="AN26" s="248"/>
      <c r="AO26" s="248"/>
      <c r="AR26" s="28"/>
    </row>
    <row r="27" spans="2:69" s="1" customFormat="1" ht="6.95" customHeight="1">
      <c r="B27" s="28"/>
      <c r="AR27" s="28"/>
    </row>
    <row r="28" spans="2:69" s="1" customFormat="1" ht="12.75">
      <c r="B28" s="28"/>
      <c r="L28" s="249" t="s">
        <v>36</v>
      </c>
      <c r="M28" s="249"/>
      <c r="N28" s="249"/>
      <c r="O28" s="249"/>
      <c r="P28" s="249"/>
      <c r="W28" s="249" t="s">
        <v>37</v>
      </c>
      <c r="X28" s="249"/>
      <c r="Y28" s="249"/>
      <c r="Z28" s="249"/>
      <c r="AA28" s="249"/>
      <c r="AB28" s="249"/>
      <c r="AC28" s="249"/>
      <c r="AD28" s="249"/>
      <c r="AE28" s="249"/>
      <c r="AK28" s="249" t="s">
        <v>38</v>
      </c>
      <c r="AL28" s="249"/>
      <c r="AM28" s="249"/>
      <c r="AN28" s="249"/>
      <c r="AO28" s="249"/>
      <c r="AR28" s="28"/>
    </row>
    <row r="29" spans="2:69" s="2" customFormat="1" ht="14.45" customHeight="1">
      <c r="B29" s="32"/>
      <c r="D29" s="25" t="s">
        <v>39</v>
      </c>
      <c r="F29" s="25" t="s">
        <v>40</v>
      </c>
      <c r="L29" s="250">
        <v>0.21</v>
      </c>
      <c r="M29" s="251"/>
      <c r="N29" s="251"/>
      <c r="O29" s="251"/>
      <c r="P29" s="251"/>
      <c r="W29" s="252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K29" s="252">
        <f>ROUND(AV94, 2)</f>
        <v>0</v>
      </c>
      <c r="AL29" s="251"/>
      <c r="AM29" s="251"/>
      <c r="AN29" s="251"/>
      <c r="AO29" s="251"/>
      <c r="AR29" s="32"/>
    </row>
    <row r="30" spans="2:69" s="2" customFormat="1" ht="14.45" customHeight="1">
      <c r="B30" s="32"/>
      <c r="F30" s="25" t="s">
        <v>41</v>
      </c>
      <c r="L30" s="250">
        <v>0.15</v>
      </c>
      <c r="M30" s="251"/>
      <c r="N30" s="251"/>
      <c r="O30" s="251"/>
      <c r="P30" s="251"/>
      <c r="W30" s="252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K30" s="252">
        <f>ROUND(AW94, 2)</f>
        <v>0</v>
      </c>
      <c r="AL30" s="251"/>
      <c r="AM30" s="251"/>
      <c r="AN30" s="251"/>
      <c r="AO30" s="251"/>
      <c r="AR30" s="32"/>
    </row>
    <row r="31" spans="2:69" s="2" customFormat="1" ht="14.45" hidden="1" customHeight="1">
      <c r="B31" s="32"/>
      <c r="F31" s="25" t="s">
        <v>42</v>
      </c>
      <c r="L31" s="250">
        <v>0.21</v>
      </c>
      <c r="M31" s="251"/>
      <c r="N31" s="251"/>
      <c r="O31" s="251"/>
      <c r="P31" s="251"/>
      <c r="W31" s="252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K31" s="252">
        <v>0</v>
      </c>
      <c r="AL31" s="251"/>
      <c r="AM31" s="251"/>
      <c r="AN31" s="251"/>
      <c r="AO31" s="251"/>
      <c r="AR31" s="32"/>
    </row>
    <row r="32" spans="2:69" s="2" customFormat="1" ht="14.45" hidden="1" customHeight="1">
      <c r="B32" s="32"/>
      <c r="F32" s="25" t="s">
        <v>43</v>
      </c>
      <c r="L32" s="250">
        <v>0.15</v>
      </c>
      <c r="M32" s="251"/>
      <c r="N32" s="251"/>
      <c r="O32" s="251"/>
      <c r="P32" s="251"/>
      <c r="W32" s="252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2">
        <v>0</v>
      </c>
      <c r="AL32" s="251"/>
      <c r="AM32" s="251"/>
      <c r="AN32" s="251"/>
      <c r="AO32" s="251"/>
      <c r="AR32" s="32"/>
    </row>
    <row r="33" spans="2:44" s="2" customFormat="1" ht="14.45" hidden="1" customHeight="1">
      <c r="B33" s="32"/>
      <c r="F33" s="25" t="s">
        <v>44</v>
      </c>
      <c r="L33" s="250">
        <v>0</v>
      </c>
      <c r="M33" s="251"/>
      <c r="N33" s="251"/>
      <c r="O33" s="251"/>
      <c r="P33" s="251"/>
      <c r="W33" s="252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K33" s="252">
        <v>0</v>
      </c>
      <c r="AL33" s="251"/>
      <c r="AM33" s="251"/>
      <c r="AN33" s="251"/>
      <c r="AO33" s="251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265" t="s">
        <v>47</v>
      </c>
      <c r="Y35" s="266"/>
      <c r="Z35" s="266"/>
      <c r="AA35" s="266"/>
      <c r="AB35" s="266"/>
      <c r="AC35" s="35"/>
      <c r="AD35" s="35"/>
      <c r="AE35" s="35"/>
      <c r="AF35" s="35"/>
      <c r="AG35" s="35"/>
      <c r="AH35" s="35"/>
      <c r="AI35" s="35"/>
      <c r="AJ35" s="35"/>
      <c r="AK35" s="267">
        <f>SUM(AK26:AK33)</f>
        <v>0</v>
      </c>
      <c r="AL35" s="266"/>
      <c r="AM35" s="266"/>
      <c r="AN35" s="266"/>
      <c r="AO35" s="268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89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89" s="1" customFormat="1" ht="24.95" customHeight="1">
      <c r="B82" s="28"/>
      <c r="C82" s="20" t="s">
        <v>54</v>
      </c>
      <c r="AR82" s="28"/>
    </row>
    <row r="83" spans="1:89" s="1" customFormat="1" ht="6.95" customHeight="1">
      <c r="B83" s="28"/>
      <c r="AR83" s="28"/>
    </row>
    <row r="84" spans="1:89" s="3" customFormat="1" ht="12" customHeight="1">
      <c r="B84" s="44"/>
      <c r="C84" s="25" t="s">
        <v>12</v>
      </c>
      <c r="L84" s="3" t="str">
        <f>K5</f>
        <v>REK</v>
      </c>
      <c r="AR84" s="44"/>
    </row>
    <row r="85" spans="1:89" s="4" customFormat="1" ht="36.950000000000003" customHeight="1">
      <c r="B85" s="45"/>
      <c r="C85" s="46" t="s">
        <v>14</v>
      </c>
      <c r="L85" s="269" t="str">
        <f>K6</f>
        <v>Rekonstrukce dílen Střední školy řemeslné Jaroměř - TRUHLÁŘSKÉ DÍLNY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R85" s="45"/>
    </row>
    <row r="86" spans="1:89" s="1" customFormat="1" ht="6.95" customHeight="1">
      <c r="B86" s="28"/>
      <c r="AR86" s="28"/>
    </row>
    <row r="87" spans="1:89" s="1" customFormat="1" ht="12" customHeight="1">
      <c r="B87" s="28"/>
      <c r="C87" s="25" t="s">
        <v>18</v>
      </c>
      <c r="L87" s="47" t="str">
        <f>IF(K8="","",K8)</f>
        <v>Husova 140, Jaroměř</v>
      </c>
      <c r="AI87" s="25" t="s">
        <v>20</v>
      </c>
      <c r="AM87" s="253" t="str">
        <f>IF(AN8= "","",AN8)</f>
        <v>10. 11. 2021</v>
      </c>
      <c r="AN87" s="253"/>
      <c r="AR87" s="28"/>
    </row>
    <row r="88" spans="1:89" s="1" customFormat="1" ht="6.95" customHeight="1">
      <c r="B88" s="28"/>
      <c r="AR88" s="28"/>
    </row>
    <row r="89" spans="1:89" s="1" customFormat="1" ht="25.7" customHeight="1">
      <c r="B89" s="28"/>
      <c r="C89" s="25" t="s">
        <v>22</v>
      </c>
      <c r="L89" s="3" t="str">
        <f>IF(E11= "","",E11)</f>
        <v>Královéhradecký kraj</v>
      </c>
      <c r="AI89" s="25" t="s">
        <v>28</v>
      </c>
      <c r="AM89" s="254" t="str">
        <f>IF(E17="","",E17)</f>
        <v>ATELIER H1 &amp; ATELIER HÁJEK s.r.o.</v>
      </c>
      <c r="AN89" s="255"/>
      <c r="AO89" s="255"/>
      <c r="AP89" s="255"/>
      <c r="AR89" s="28"/>
      <c r="AS89" s="285" t="s">
        <v>55</v>
      </c>
      <c r="AT89" s="25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89" s="1" customFormat="1" ht="15.2" customHeight="1">
      <c r="B90" s="28"/>
      <c r="C90" s="25" t="s">
        <v>26</v>
      </c>
      <c r="L90" s="3" t="str">
        <f>IF(E14="","",E14)</f>
        <v xml:space="preserve"> </v>
      </c>
      <c r="AI90" s="25" t="s">
        <v>32</v>
      </c>
      <c r="AM90" s="254" t="str">
        <f>IF(E20="","",E20)</f>
        <v xml:space="preserve"> </v>
      </c>
      <c r="AN90" s="255"/>
      <c r="AO90" s="255"/>
      <c r="AP90" s="255"/>
      <c r="AR90" s="28"/>
      <c r="AS90" s="286"/>
      <c r="AT90" s="259"/>
      <c r="BD90" s="52"/>
    </row>
    <row r="91" spans="1:89" s="1" customFormat="1" ht="10.9" customHeight="1">
      <c r="B91" s="28"/>
      <c r="AR91" s="28"/>
      <c r="AS91" s="286"/>
      <c r="AT91" s="259"/>
      <c r="BD91" s="52"/>
    </row>
    <row r="92" spans="1:89" s="1" customFormat="1" ht="29.25" customHeight="1">
      <c r="B92" s="28"/>
      <c r="C92" s="260" t="s">
        <v>56</v>
      </c>
      <c r="D92" s="261"/>
      <c r="E92" s="261"/>
      <c r="F92" s="261"/>
      <c r="G92" s="261"/>
      <c r="H92" s="53"/>
      <c r="I92" s="262" t="s">
        <v>57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3" t="s">
        <v>58</v>
      </c>
      <c r="AH92" s="261"/>
      <c r="AI92" s="261"/>
      <c r="AJ92" s="261"/>
      <c r="AK92" s="261"/>
      <c r="AL92" s="261"/>
      <c r="AM92" s="261"/>
      <c r="AN92" s="262" t="s">
        <v>59</v>
      </c>
      <c r="AO92" s="261"/>
      <c r="AP92" s="287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89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89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77">
        <f>ROUND(AG95+AG96+AG111+SUM(AG114:AG116),2)</f>
        <v>0</v>
      </c>
      <c r="AH94" s="277"/>
      <c r="AI94" s="277"/>
      <c r="AJ94" s="277"/>
      <c r="AK94" s="277"/>
      <c r="AL94" s="277"/>
      <c r="AM94" s="277"/>
      <c r="AN94" s="280">
        <f>AG94*1.21</f>
        <v>0</v>
      </c>
      <c r="AO94" s="280"/>
      <c r="AP94" s="280"/>
      <c r="AQ94" s="63" t="s">
        <v>1</v>
      </c>
      <c r="AR94" s="59"/>
      <c r="AS94" s="64">
        <f>ROUND(AS95+AS96+AS111+SUM(AS114:AS116),2)</f>
        <v>0</v>
      </c>
      <c r="AT94" s="65">
        <f t="shared" ref="AT94:AT116" si="0">ROUND(SUM(AV94:AW94),2)</f>
        <v>0</v>
      </c>
      <c r="AU94" s="66">
        <f>ROUND(AU95+AU96+AU111+SUM(AU114:AU116),5)</f>
        <v>22857.769990000001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ROUND(AZ95+AZ96+AZ111+SUM(AZ114:AZ116),2)</f>
        <v>0</v>
      </c>
      <c r="BA94" s="65">
        <f>ROUND(BA95+BA96+BA111+SUM(BA114:BA116),2)</f>
        <v>0</v>
      </c>
      <c r="BB94" s="65">
        <f>ROUND(BB95+BB96+BB111+SUM(BB114:BB116),2)</f>
        <v>0</v>
      </c>
      <c r="BC94" s="65">
        <f>ROUND(BC95+BC96+BC111+SUM(BC114:BC116),2)</f>
        <v>0</v>
      </c>
      <c r="BD94" s="67">
        <f>ROUND(BD95+BD96+BD111+SUM(BD114:BD116),2)</f>
        <v>0</v>
      </c>
      <c r="BQ94" s="68" t="s">
        <v>74</v>
      </c>
      <c r="BR94" s="68" t="s">
        <v>75</v>
      </c>
      <c r="BS94" s="69" t="s">
        <v>76</v>
      </c>
      <c r="BT94" s="68" t="s">
        <v>77</v>
      </c>
      <c r="BU94" s="68" t="s">
        <v>4</v>
      </c>
      <c r="BV94" s="68" t="s">
        <v>78</v>
      </c>
      <c r="CJ94" s="68" t="s">
        <v>1</v>
      </c>
    </row>
    <row r="95" spans="1:89" s="6" customFormat="1" ht="24.75" customHeight="1">
      <c r="A95" s="70" t="s">
        <v>79</v>
      </c>
      <c r="B95" s="71"/>
      <c r="C95" s="72"/>
      <c r="D95" s="281" t="s">
        <v>80</v>
      </c>
      <c r="E95" s="281"/>
      <c r="F95" s="281"/>
      <c r="G95" s="281"/>
      <c r="H95" s="281"/>
      <c r="I95" s="73"/>
      <c r="J95" s="281" t="s">
        <v>81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82">
        <f>'SO 01-03 - Dílny - Kerami...'!J30</f>
        <v>0</v>
      </c>
      <c r="AH95" s="283"/>
      <c r="AI95" s="283"/>
      <c r="AJ95" s="283"/>
      <c r="AK95" s="283"/>
      <c r="AL95" s="283"/>
      <c r="AM95" s="283"/>
      <c r="AN95" s="282">
        <f>AG95*1.21</f>
        <v>0</v>
      </c>
      <c r="AO95" s="283"/>
      <c r="AP95" s="283"/>
      <c r="AQ95" s="74" t="s">
        <v>82</v>
      </c>
      <c r="AR95" s="71"/>
      <c r="AS95" s="75">
        <v>0</v>
      </c>
      <c r="AT95" s="76">
        <f t="shared" si="0"/>
        <v>0</v>
      </c>
      <c r="AU95" s="77">
        <f>'SO 01-03 - Dílny - Kerami...'!Q136</f>
        <v>3638.4614380000003</v>
      </c>
      <c r="AV95" s="76">
        <f>'SO 01-03 - Dílny - Kerami...'!J33</f>
        <v>0</v>
      </c>
      <c r="AW95" s="76">
        <f>'SO 01-03 - Dílny - Kerami...'!J34</f>
        <v>0</v>
      </c>
      <c r="AX95" s="76">
        <f>'SO 01-03 - Dílny - Kerami...'!J35</f>
        <v>0</v>
      </c>
      <c r="AY95" s="76">
        <f>'SO 01-03 - Dílny - Kerami...'!J36</f>
        <v>0</v>
      </c>
      <c r="AZ95" s="76">
        <f>'SO 01-03 - Dílny - Kerami...'!F33</f>
        <v>0</v>
      </c>
      <c r="BA95" s="76">
        <f>'SO 01-03 - Dílny - Kerami...'!F34</f>
        <v>0</v>
      </c>
      <c r="BB95" s="76">
        <f>'SO 01-03 - Dílny - Kerami...'!F35</f>
        <v>0</v>
      </c>
      <c r="BC95" s="76">
        <f>'SO 01-03 - Dílny - Kerami...'!F36</f>
        <v>0</v>
      </c>
      <c r="BD95" s="78">
        <f>'SO 01-03 - Dílny - Kerami...'!F37</f>
        <v>0</v>
      </c>
      <c r="BJ95" s="197"/>
      <c r="BK95" s="197"/>
      <c r="BL95" s="197"/>
      <c r="BM95" s="197"/>
      <c r="BN95" s="197"/>
      <c r="BR95" s="79" t="s">
        <v>83</v>
      </c>
      <c r="BT95" s="79" t="s">
        <v>77</v>
      </c>
      <c r="BU95" s="79" t="s">
        <v>84</v>
      </c>
      <c r="BV95" s="79" t="s">
        <v>4</v>
      </c>
      <c r="CJ95" s="79" t="s">
        <v>1</v>
      </c>
      <c r="CK95" s="79" t="s">
        <v>85</v>
      </c>
    </row>
    <row r="96" spans="1:89" s="6" customFormat="1" ht="16.5" customHeight="1">
      <c r="B96" s="71"/>
      <c r="C96" s="72"/>
      <c r="D96" s="281" t="s">
        <v>86</v>
      </c>
      <c r="E96" s="281"/>
      <c r="F96" s="281"/>
      <c r="G96" s="281"/>
      <c r="H96" s="281"/>
      <c r="I96" s="73"/>
      <c r="J96" s="281" t="s">
        <v>87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4">
        <f>ROUND(AG97+SUM(AG98:AG100)+SUM(AG105:AG107)+AG110,2)</f>
        <v>0</v>
      </c>
      <c r="AH96" s="283"/>
      <c r="AI96" s="283"/>
      <c r="AJ96" s="283"/>
      <c r="AK96" s="283"/>
      <c r="AL96" s="283"/>
      <c r="AM96" s="283"/>
      <c r="AN96" s="284">
        <f t="shared" ref="AN96:AN116" si="1">AG96*1.21</f>
        <v>0</v>
      </c>
      <c r="AO96" s="283"/>
      <c r="AP96" s="283"/>
      <c r="AQ96" s="74" t="s">
        <v>82</v>
      </c>
      <c r="AR96" s="71"/>
      <c r="AS96" s="75">
        <f>ROUND(AS97+SUM(AS98:AS100)+SUM(AS105:AS107)+AS110,2)</f>
        <v>0</v>
      </c>
      <c r="AT96" s="76">
        <f t="shared" si="0"/>
        <v>0</v>
      </c>
      <c r="AU96" s="77">
        <f>ROUND(AU97+SUM(AU98:AU100)+SUM(AU105:AU107)+AU110,5)</f>
        <v>16662.439729999998</v>
      </c>
      <c r="AV96" s="76">
        <f>ROUND(AZ96*L29,2)</f>
        <v>0</v>
      </c>
      <c r="AW96" s="76">
        <f>ROUND(BA96*L30,2)</f>
        <v>0</v>
      </c>
      <c r="AX96" s="76">
        <f>ROUND(BB96*L29,2)</f>
        <v>0</v>
      </c>
      <c r="AY96" s="76">
        <f>ROUND(BC96*L30,2)</f>
        <v>0</v>
      </c>
      <c r="AZ96" s="76">
        <f>ROUND(AZ97+SUM(AZ98:AZ100)+SUM(AZ105:AZ107)+AZ110,2)</f>
        <v>0</v>
      </c>
      <c r="BA96" s="76">
        <f>ROUND(BA97+SUM(BA98:BA100)+SUM(BA105:BA107)+BA110,2)</f>
        <v>0</v>
      </c>
      <c r="BB96" s="76">
        <f>ROUND(BB97+SUM(BB98:BB100)+SUM(BB105:BB107)+BB110,2)</f>
        <v>0</v>
      </c>
      <c r="BC96" s="76">
        <f>ROUND(BC97+SUM(BC98:BC100)+SUM(BC105:BC107)+BC110,2)</f>
        <v>0</v>
      </c>
      <c r="BD96" s="78">
        <f>ROUND(BD97+SUM(BD98:BD100)+SUM(BD105:BD107)+BD110,2)</f>
        <v>0</v>
      </c>
      <c r="BJ96" s="197"/>
      <c r="BK96" s="197"/>
      <c r="BL96" s="197"/>
      <c r="BM96" s="197"/>
      <c r="BN96" s="197"/>
      <c r="BQ96" s="79" t="s">
        <v>74</v>
      </c>
      <c r="BR96" s="79" t="s">
        <v>83</v>
      </c>
      <c r="BT96" s="79" t="s">
        <v>77</v>
      </c>
      <c r="BU96" s="79" t="s">
        <v>88</v>
      </c>
      <c r="BV96" s="79" t="s">
        <v>4</v>
      </c>
      <c r="CJ96" s="79" t="s">
        <v>1</v>
      </c>
      <c r="CK96" s="79" t="s">
        <v>85</v>
      </c>
    </row>
    <row r="97" spans="1:89" s="3" customFormat="1" ht="16.5" customHeight="1">
      <c r="A97" s="70" t="s">
        <v>79</v>
      </c>
      <c r="B97" s="44"/>
      <c r="C97" s="9"/>
      <c r="D97" s="9"/>
      <c r="E97" s="274" t="s">
        <v>86</v>
      </c>
      <c r="F97" s="274"/>
      <c r="G97" s="274"/>
      <c r="H97" s="274"/>
      <c r="I97" s="274"/>
      <c r="J97" s="9"/>
      <c r="K97" s="274" t="s">
        <v>87</v>
      </c>
      <c r="L97" s="274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  <c r="AF97" s="274"/>
      <c r="AG97" s="275">
        <f>'SO 04 - Dílny - Strojní a...'!J30</f>
        <v>0</v>
      </c>
      <c r="AH97" s="276"/>
      <c r="AI97" s="276"/>
      <c r="AJ97" s="276"/>
      <c r="AK97" s="276"/>
      <c r="AL97" s="276"/>
      <c r="AM97" s="276"/>
      <c r="AN97" s="275">
        <f t="shared" si="1"/>
        <v>0</v>
      </c>
      <c r="AO97" s="276"/>
      <c r="AP97" s="276"/>
      <c r="AQ97" s="80" t="s">
        <v>89</v>
      </c>
      <c r="AR97" s="44"/>
      <c r="AS97" s="81">
        <v>0</v>
      </c>
      <c r="AT97" s="82">
        <f t="shared" si="0"/>
        <v>0</v>
      </c>
      <c r="AU97" s="83">
        <f>'SO 04 - Dílny - Strojní a...'!P140</f>
        <v>11594.599352000001</v>
      </c>
      <c r="AV97" s="82">
        <f>'SO 04 - Dílny - Strojní a...'!J33</f>
        <v>0</v>
      </c>
      <c r="AW97" s="82">
        <f>'SO 04 - Dílny - Strojní a...'!J34</f>
        <v>0</v>
      </c>
      <c r="AX97" s="82">
        <f>'SO 04 - Dílny - Strojní a...'!J35</f>
        <v>0</v>
      </c>
      <c r="AY97" s="82">
        <f>'SO 04 - Dílny - Strojní a...'!J36</f>
        <v>0</v>
      </c>
      <c r="AZ97" s="82">
        <f>'SO 04 - Dílny - Strojní a...'!F33</f>
        <v>0</v>
      </c>
      <c r="BA97" s="82">
        <f>'SO 04 - Dílny - Strojní a...'!F34</f>
        <v>0</v>
      </c>
      <c r="BB97" s="82">
        <f>'SO 04 - Dílny - Strojní a...'!F35</f>
        <v>0</v>
      </c>
      <c r="BC97" s="82">
        <f>'SO 04 - Dílny - Strojní a...'!F36</f>
        <v>0</v>
      </c>
      <c r="BD97" s="84">
        <f>'SO 04 - Dílny - Strojní a...'!F37</f>
        <v>0</v>
      </c>
      <c r="BJ97" s="9"/>
      <c r="BK97" s="9"/>
      <c r="BL97" s="9"/>
      <c r="BM97" s="9"/>
      <c r="BN97" s="9"/>
      <c r="BR97" s="23" t="s">
        <v>85</v>
      </c>
      <c r="BS97" s="23" t="s">
        <v>90</v>
      </c>
      <c r="BT97" s="23" t="s">
        <v>77</v>
      </c>
      <c r="BU97" s="23" t="s">
        <v>88</v>
      </c>
      <c r="BV97" s="23" t="s">
        <v>4</v>
      </c>
      <c r="CJ97" s="23" t="s">
        <v>1</v>
      </c>
      <c r="CK97" s="23" t="s">
        <v>85</v>
      </c>
    </row>
    <row r="98" spans="1:89" s="3" customFormat="1" ht="16.5" customHeight="1">
      <c r="A98" s="70" t="s">
        <v>79</v>
      </c>
      <c r="B98" s="44"/>
      <c r="C98" s="9"/>
      <c r="D98" s="9"/>
      <c r="E98" s="274" t="s">
        <v>91</v>
      </c>
      <c r="F98" s="274"/>
      <c r="G98" s="274"/>
      <c r="H98" s="274"/>
      <c r="I98" s="274"/>
      <c r="J98" s="9"/>
      <c r="K98" s="274" t="s">
        <v>92</v>
      </c>
      <c r="L98" s="274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274"/>
      <c r="AF98" s="274"/>
      <c r="AG98" s="275">
        <f>'04.1 - Technologie briket...'!J32</f>
        <v>0</v>
      </c>
      <c r="AH98" s="276"/>
      <c r="AI98" s="276"/>
      <c r="AJ98" s="276"/>
      <c r="AK98" s="276"/>
      <c r="AL98" s="276"/>
      <c r="AM98" s="276"/>
      <c r="AN98" s="275">
        <f t="shared" si="1"/>
        <v>0</v>
      </c>
      <c r="AO98" s="276"/>
      <c r="AP98" s="276"/>
      <c r="AQ98" s="80" t="s">
        <v>89</v>
      </c>
      <c r="AR98" s="44"/>
      <c r="AS98" s="81">
        <v>0</v>
      </c>
      <c r="AT98" s="82">
        <f t="shared" si="0"/>
        <v>0</v>
      </c>
      <c r="AU98" s="83">
        <f>'04.1 - Technologie briket...'!P125</f>
        <v>0</v>
      </c>
      <c r="AV98" s="82">
        <f>'04.1 - Technologie briket...'!J35</f>
        <v>0</v>
      </c>
      <c r="AW98" s="82">
        <f>'04.1 - Technologie briket...'!J36</f>
        <v>0</v>
      </c>
      <c r="AX98" s="82">
        <f>'04.1 - Technologie briket...'!J37</f>
        <v>0</v>
      </c>
      <c r="AY98" s="82">
        <f>'04.1 - Technologie briket...'!J38</f>
        <v>0</v>
      </c>
      <c r="AZ98" s="82">
        <f>'04.1 - Technologie briket...'!F35</f>
        <v>0</v>
      </c>
      <c r="BA98" s="82">
        <f>'04.1 - Technologie briket...'!F36</f>
        <v>0</v>
      </c>
      <c r="BB98" s="82">
        <f>'04.1 - Technologie briket...'!F37</f>
        <v>0</v>
      </c>
      <c r="BC98" s="82">
        <f>'04.1 - Technologie briket...'!F38</f>
        <v>0</v>
      </c>
      <c r="BD98" s="84">
        <f>'04.1 - Technologie briket...'!F39</f>
        <v>0</v>
      </c>
      <c r="BJ98" s="9"/>
      <c r="BK98" s="9"/>
      <c r="BL98" s="9"/>
      <c r="BM98" s="9"/>
      <c r="BN98" s="9"/>
      <c r="BR98" s="23" t="s">
        <v>85</v>
      </c>
      <c r="BT98" s="23" t="s">
        <v>77</v>
      </c>
      <c r="BU98" s="23" t="s">
        <v>93</v>
      </c>
      <c r="BV98" s="23" t="s">
        <v>88</v>
      </c>
      <c r="CJ98" s="23" t="s">
        <v>1</v>
      </c>
    </row>
    <row r="99" spans="1:89" s="3" customFormat="1" ht="16.5" customHeight="1">
      <c r="A99" s="70" t="s">
        <v>79</v>
      </c>
      <c r="B99" s="44"/>
      <c r="C99" s="9"/>
      <c r="D99" s="9"/>
      <c r="E99" s="274" t="s">
        <v>94</v>
      </c>
      <c r="F99" s="274"/>
      <c r="G99" s="274"/>
      <c r="H99" s="274"/>
      <c r="I99" s="274"/>
      <c r="J99" s="9"/>
      <c r="K99" s="274" t="s">
        <v>95</v>
      </c>
      <c r="L99" s="274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4"/>
      <c r="AD99" s="274"/>
      <c r="AE99" s="274"/>
      <c r="AF99" s="274"/>
      <c r="AG99" s="275">
        <f>'04.2 - Hromosvody'!J32</f>
        <v>0</v>
      </c>
      <c r="AH99" s="276"/>
      <c r="AI99" s="276"/>
      <c r="AJ99" s="276"/>
      <c r="AK99" s="276"/>
      <c r="AL99" s="276"/>
      <c r="AM99" s="276"/>
      <c r="AN99" s="275">
        <f t="shared" si="1"/>
        <v>0</v>
      </c>
      <c r="AO99" s="276"/>
      <c r="AP99" s="276"/>
      <c r="AQ99" s="80" t="s">
        <v>89</v>
      </c>
      <c r="AR99" s="44"/>
      <c r="AS99" s="81">
        <v>0</v>
      </c>
      <c r="AT99" s="82">
        <f t="shared" si="0"/>
        <v>0</v>
      </c>
      <c r="AU99" s="83">
        <f>'04.2 - Hromosvody'!P126</f>
        <v>733.56760000000008</v>
      </c>
      <c r="AV99" s="82">
        <f>'04.2 - Hromosvody'!J35</f>
        <v>0</v>
      </c>
      <c r="AW99" s="82">
        <f>'04.2 - Hromosvody'!J36</f>
        <v>0</v>
      </c>
      <c r="AX99" s="82">
        <f>'04.2 - Hromosvody'!J37</f>
        <v>0</v>
      </c>
      <c r="AY99" s="82">
        <f>'04.2 - Hromosvody'!J38</f>
        <v>0</v>
      </c>
      <c r="AZ99" s="82">
        <f>'04.2 - Hromosvody'!F35</f>
        <v>0</v>
      </c>
      <c r="BA99" s="82">
        <f>'04.2 - Hromosvody'!F36</f>
        <v>0</v>
      </c>
      <c r="BB99" s="82">
        <f>'04.2 - Hromosvody'!F37</f>
        <v>0</v>
      </c>
      <c r="BC99" s="82">
        <f>'04.2 - Hromosvody'!F38</f>
        <v>0</v>
      </c>
      <c r="BD99" s="84">
        <f>'04.2 - Hromosvody'!F39</f>
        <v>0</v>
      </c>
      <c r="BJ99" s="9"/>
      <c r="BK99" s="9"/>
      <c r="BL99" s="9"/>
      <c r="BM99" s="9"/>
      <c r="BN99" s="9"/>
      <c r="BR99" s="23" t="s">
        <v>85</v>
      </c>
      <c r="BT99" s="23" t="s">
        <v>77</v>
      </c>
      <c r="BU99" s="23" t="s">
        <v>96</v>
      </c>
      <c r="BV99" s="23" t="s">
        <v>88</v>
      </c>
      <c r="CJ99" s="23" t="s">
        <v>1</v>
      </c>
    </row>
    <row r="100" spans="1:89" s="3" customFormat="1" ht="16.5" customHeight="1">
      <c r="B100" s="44"/>
      <c r="C100" s="9"/>
      <c r="D100" s="9"/>
      <c r="E100" s="274" t="s">
        <v>97</v>
      </c>
      <c r="F100" s="274"/>
      <c r="G100" s="274"/>
      <c r="H100" s="274"/>
      <c r="I100" s="274"/>
      <c r="J100" s="9"/>
      <c r="K100" s="274" t="s">
        <v>98</v>
      </c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  <c r="AF100" s="274"/>
      <c r="AG100" s="279">
        <f>ROUND(SUM(AG101:AG104),2)</f>
        <v>0</v>
      </c>
      <c r="AH100" s="276"/>
      <c r="AI100" s="276"/>
      <c r="AJ100" s="276"/>
      <c r="AK100" s="276"/>
      <c r="AL100" s="276"/>
      <c r="AM100" s="276"/>
      <c r="AN100" s="279">
        <f t="shared" si="1"/>
        <v>0</v>
      </c>
      <c r="AO100" s="276"/>
      <c r="AP100" s="276"/>
      <c r="AQ100" s="80" t="s">
        <v>89</v>
      </c>
      <c r="AR100" s="44"/>
      <c r="AS100" s="81">
        <f>ROUND(SUM(AS101:AS104),2)</f>
        <v>0</v>
      </c>
      <c r="AT100" s="82">
        <f t="shared" si="0"/>
        <v>0</v>
      </c>
      <c r="AU100" s="83">
        <f>ROUND(SUM(AU101:AU104),5)</f>
        <v>1219.366</v>
      </c>
      <c r="AV100" s="82">
        <f>ROUND(AZ100*L29,2)</f>
        <v>0</v>
      </c>
      <c r="AW100" s="82">
        <f>ROUND(BA100*L30,2)</f>
        <v>0</v>
      </c>
      <c r="AX100" s="82">
        <f>ROUND(BB100*L29,2)</f>
        <v>0</v>
      </c>
      <c r="AY100" s="82">
        <f>ROUND(BC100*L30,2)</f>
        <v>0</v>
      </c>
      <c r="AZ100" s="82">
        <f>ROUND(SUM(AZ101:AZ104),2)</f>
        <v>0</v>
      </c>
      <c r="BA100" s="82">
        <f>ROUND(SUM(BA101:BA104),2)</f>
        <v>0</v>
      </c>
      <c r="BB100" s="82">
        <f>ROUND(SUM(BB101:BB104),2)</f>
        <v>0</v>
      </c>
      <c r="BC100" s="82">
        <f>ROUND(SUM(BC101:BC104),2)</f>
        <v>0</v>
      </c>
      <c r="BD100" s="84">
        <f>ROUND(SUM(BD101:BD104),2)</f>
        <v>0</v>
      </c>
      <c r="BJ100" s="9"/>
      <c r="BK100" s="9"/>
      <c r="BL100" s="9"/>
      <c r="BM100" s="9"/>
      <c r="BN100" s="9"/>
      <c r="BQ100" s="23" t="s">
        <v>74</v>
      </c>
      <c r="BR100" s="23" t="s">
        <v>85</v>
      </c>
      <c r="BT100" s="23" t="s">
        <v>77</v>
      </c>
      <c r="BU100" s="23" t="s">
        <v>99</v>
      </c>
      <c r="BV100" s="23" t="s">
        <v>88</v>
      </c>
      <c r="CJ100" s="23" t="s">
        <v>1</v>
      </c>
    </row>
    <row r="101" spans="1:89" s="3" customFormat="1" ht="16.5" customHeight="1">
      <c r="A101" s="70" t="s">
        <v>79</v>
      </c>
      <c r="B101" s="44"/>
      <c r="C101" s="9"/>
      <c r="D101" s="9"/>
      <c r="E101" s="9"/>
      <c r="F101" s="274" t="s">
        <v>97</v>
      </c>
      <c r="G101" s="274"/>
      <c r="H101" s="274"/>
      <c r="I101" s="274"/>
      <c r="J101" s="274"/>
      <c r="K101" s="9"/>
      <c r="L101" s="274" t="s">
        <v>98</v>
      </c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  <c r="AA101" s="274"/>
      <c r="AB101" s="274"/>
      <c r="AC101" s="274"/>
      <c r="AD101" s="274"/>
      <c r="AE101" s="274"/>
      <c r="AF101" s="274"/>
      <c r="AG101" s="275">
        <f>'04.3 - Elektro'!J32</f>
        <v>0</v>
      </c>
      <c r="AH101" s="276"/>
      <c r="AI101" s="276"/>
      <c r="AJ101" s="276"/>
      <c r="AK101" s="276"/>
      <c r="AL101" s="276"/>
      <c r="AM101" s="276"/>
      <c r="AN101" s="275">
        <f t="shared" si="1"/>
        <v>0</v>
      </c>
      <c r="AO101" s="276"/>
      <c r="AP101" s="276"/>
      <c r="AQ101" s="80" t="s">
        <v>89</v>
      </c>
      <c r="AR101" s="44"/>
      <c r="AS101" s="81">
        <v>0</v>
      </c>
      <c r="AT101" s="82">
        <f t="shared" si="0"/>
        <v>0</v>
      </c>
      <c r="AU101" s="83">
        <f>'04.3 - Elektro'!P129</f>
        <v>1219.3660000000002</v>
      </c>
      <c r="AV101" s="82">
        <f>'04.3 - Elektro'!J35</f>
        <v>0</v>
      </c>
      <c r="AW101" s="82">
        <f>'04.3 - Elektro'!J36</f>
        <v>0</v>
      </c>
      <c r="AX101" s="82">
        <f>'04.3 - Elektro'!J37</f>
        <v>0</v>
      </c>
      <c r="AY101" s="82">
        <f>'04.3 - Elektro'!J38</f>
        <v>0</v>
      </c>
      <c r="AZ101" s="82">
        <f>'04.3 - Elektro'!F35</f>
        <v>0</v>
      </c>
      <c r="BA101" s="82">
        <f>'04.3 - Elektro'!F36</f>
        <v>0</v>
      </c>
      <c r="BB101" s="82">
        <f>'04.3 - Elektro'!F37</f>
        <v>0</v>
      </c>
      <c r="BC101" s="82">
        <f>'04.3 - Elektro'!F38</f>
        <v>0</v>
      </c>
      <c r="BD101" s="84">
        <f>'04.3 - Elektro'!F39</f>
        <v>0</v>
      </c>
      <c r="BJ101" s="9"/>
      <c r="BK101" s="9"/>
      <c r="BL101" s="9"/>
      <c r="BM101" s="9"/>
      <c r="BN101" s="9"/>
      <c r="BR101" s="23" t="s">
        <v>100</v>
      </c>
      <c r="BS101" s="23" t="s">
        <v>90</v>
      </c>
      <c r="BT101" s="23" t="s">
        <v>77</v>
      </c>
      <c r="BU101" s="23" t="s">
        <v>99</v>
      </c>
      <c r="BV101" s="23" t="s">
        <v>88</v>
      </c>
      <c r="CJ101" s="23" t="s">
        <v>1</v>
      </c>
    </row>
    <row r="102" spans="1:89" s="3" customFormat="1" ht="16.5" customHeight="1">
      <c r="A102" s="70" t="s">
        <v>79</v>
      </c>
      <c r="B102" s="44"/>
      <c r="C102" s="9"/>
      <c r="D102" s="9"/>
      <c r="E102" s="9"/>
      <c r="F102" s="274" t="s">
        <v>101</v>
      </c>
      <c r="G102" s="274"/>
      <c r="H102" s="274"/>
      <c r="I102" s="274"/>
      <c r="J102" s="274"/>
      <c r="K102" s="9"/>
      <c r="L102" s="274" t="s">
        <v>102</v>
      </c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274"/>
      <c r="Z102" s="274"/>
      <c r="AA102" s="274"/>
      <c r="AB102" s="274"/>
      <c r="AC102" s="274"/>
      <c r="AD102" s="274"/>
      <c r="AE102" s="274"/>
      <c r="AF102" s="274"/>
      <c r="AG102" s="275">
        <f>'04.31 - Strukturovaná kab...'!J34</f>
        <v>0</v>
      </c>
      <c r="AH102" s="276"/>
      <c r="AI102" s="276"/>
      <c r="AJ102" s="276"/>
      <c r="AK102" s="276"/>
      <c r="AL102" s="276"/>
      <c r="AM102" s="276"/>
      <c r="AN102" s="275">
        <f t="shared" si="1"/>
        <v>0</v>
      </c>
      <c r="AO102" s="276"/>
      <c r="AP102" s="276"/>
      <c r="AQ102" s="80" t="s">
        <v>89</v>
      </c>
      <c r="AR102" s="44"/>
      <c r="AS102" s="81">
        <v>0</v>
      </c>
      <c r="AT102" s="82">
        <f t="shared" si="0"/>
        <v>0</v>
      </c>
      <c r="AU102" s="83">
        <f>'04.31 - Strukturovaná kab...'!P127</f>
        <v>0</v>
      </c>
      <c r="AV102" s="82">
        <f>'04.31 - Strukturovaná kab...'!J37</f>
        <v>0</v>
      </c>
      <c r="AW102" s="82">
        <f>'04.31 - Strukturovaná kab...'!J38</f>
        <v>0</v>
      </c>
      <c r="AX102" s="82">
        <f>'04.31 - Strukturovaná kab...'!J39</f>
        <v>0</v>
      </c>
      <c r="AY102" s="82">
        <f>'04.31 - Strukturovaná kab...'!J40</f>
        <v>0</v>
      </c>
      <c r="AZ102" s="82">
        <f>'04.31 - Strukturovaná kab...'!F37</f>
        <v>0</v>
      </c>
      <c r="BA102" s="82">
        <f>'04.31 - Strukturovaná kab...'!F38</f>
        <v>0</v>
      </c>
      <c r="BB102" s="82">
        <f>'04.31 - Strukturovaná kab...'!F39</f>
        <v>0</v>
      </c>
      <c r="BC102" s="82">
        <f>'04.31 - Strukturovaná kab...'!F40</f>
        <v>0</v>
      </c>
      <c r="BD102" s="84">
        <f>'04.31 - Strukturovaná kab...'!F41</f>
        <v>0</v>
      </c>
      <c r="BJ102" s="9"/>
      <c r="BK102" s="9"/>
      <c r="BL102" s="9"/>
      <c r="BM102" s="9"/>
      <c r="BN102" s="9"/>
      <c r="BR102" s="23" t="s">
        <v>100</v>
      </c>
      <c r="BT102" s="23" t="s">
        <v>77</v>
      </c>
      <c r="BU102" s="23" t="s">
        <v>103</v>
      </c>
      <c r="BV102" s="23" t="s">
        <v>99</v>
      </c>
      <c r="CJ102" s="23" t="s">
        <v>1</v>
      </c>
    </row>
    <row r="103" spans="1:89" s="3" customFormat="1" ht="16.5" customHeight="1">
      <c r="A103" s="70" t="s">
        <v>79</v>
      </c>
      <c r="B103" s="44"/>
      <c r="C103" s="9"/>
      <c r="D103" s="9"/>
      <c r="E103" s="9"/>
      <c r="F103" s="274" t="s">
        <v>104</v>
      </c>
      <c r="G103" s="274"/>
      <c r="H103" s="274"/>
      <c r="I103" s="274"/>
      <c r="J103" s="274"/>
      <c r="K103" s="9"/>
      <c r="L103" s="274" t="s">
        <v>105</v>
      </c>
      <c r="M103" s="274"/>
      <c r="N103" s="274"/>
      <c r="O103" s="274"/>
      <c r="P103" s="274"/>
      <c r="Q103" s="274"/>
      <c r="R103" s="274"/>
      <c r="S103" s="274"/>
      <c r="T103" s="274"/>
      <c r="U103" s="274"/>
      <c r="V103" s="274"/>
      <c r="W103" s="274"/>
      <c r="X103" s="274"/>
      <c r="Y103" s="274"/>
      <c r="Z103" s="274"/>
      <c r="AA103" s="274"/>
      <c r="AB103" s="274"/>
      <c r="AC103" s="274"/>
      <c r="AD103" s="274"/>
      <c r="AE103" s="274"/>
      <c r="AF103" s="274"/>
      <c r="AG103" s="275">
        <f>'04.32 - Jednotný čas'!J34</f>
        <v>0</v>
      </c>
      <c r="AH103" s="276"/>
      <c r="AI103" s="276"/>
      <c r="AJ103" s="276"/>
      <c r="AK103" s="276"/>
      <c r="AL103" s="276"/>
      <c r="AM103" s="276"/>
      <c r="AN103" s="275">
        <f t="shared" si="1"/>
        <v>0</v>
      </c>
      <c r="AO103" s="276"/>
      <c r="AP103" s="276"/>
      <c r="AQ103" s="80" t="s">
        <v>89</v>
      </c>
      <c r="AR103" s="44"/>
      <c r="AS103" s="81">
        <v>0</v>
      </c>
      <c r="AT103" s="82">
        <f t="shared" si="0"/>
        <v>0</v>
      </c>
      <c r="AU103" s="83">
        <f>'04.32 - Jednotný čas'!P126</f>
        <v>0</v>
      </c>
      <c r="AV103" s="82">
        <f>'04.32 - Jednotný čas'!J37</f>
        <v>0</v>
      </c>
      <c r="AW103" s="82">
        <f>'04.32 - Jednotný čas'!J38</f>
        <v>0</v>
      </c>
      <c r="AX103" s="82">
        <f>'04.32 - Jednotný čas'!J39</f>
        <v>0</v>
      </c>
      <c r="AY103" s="82">
        <f>'04.32 - Jednotný čas'!J40</f>
        <v>0</v>
      </c>
      <c r="AZ103" s="82">
        <f>'04.32 - Jednotný čas'!F37</f>
        <v>0</v>
      </c>
      <c r="BA103" s="82">
        <f>'04.32 - Jednotný čas'!F38</f>
        <v>0</v>
      </c>
      <c r="BB103" s="82">
        <f>'04.32 - Jednotný čas'!F39</f>
        <v>0</v>
      </c>
      <c r="BC103" s="82">
        <f>'04.32 - Jednotný čas'!F40</f>
        <v>0</v>
      </c>
      <c r="BD103" s="84">
        <f>'04.32 - Jednotný čas'!F41</f>
        <v>0</v>
      </c>
      <c r="BJ103" s="9"/>
      <c r="BK103" s="9"/>
      <c r="BL103" s="9"/>
      <c r="BM103" s="9"/>
      <c r="BN103" s="9"/>
      <c r="BR103" s="23" t="s">
        <v>100</v>
      </c>
      <c r="BT103" s="23" t="s">
        <v>77</v>
      </c>
      <c r="BU103" s="23" t="s">
        <v>106</v>
      </c>
      <c r="BV103" s="23" t="s">
        <v>99</v>
      </c>
      <c r="CJ103" s="23" t="s">
        <v>1</v>
      </c>
    </row>
    <row r="104" spans="1:89" s="3" customFormat="1" ht="16.5" customHeight="1">
      <c r="A104" s="70" t="s">
        <v>79</v>
      </c>
      <c r="B104" s="44"/>
      <c r="C104" s="9"/>
      <c r="D104" s="9"/>
      <c r="E104" s="9"/>
      <c r="F104" s="274" t="s">
        <v>107</v>
      </c>
      <c r="G104" s="274"/>
      <c r="H104" s="274"/>
      <c r="I104" s="274"/>
      <c r="J104" s="274"/>
      <c r="K104" s="9"/>
      <c r="L104" s="274" t="s">
        <v>108</v>
      </c>
      <c r="M104" s="274"/>
      <c r="N104" s="274"/>
      <c r="O104" s="274"/>
      <c r="P104" s="274"/>
      <c r="Q104" s="274"/>
      <c r="R104" s="274"/>
      <c r="S104" s="274"/>
      <c r="T104" s="274"/>
      <c r="U104" s="274"/>
      <c r="V104" s="274"/>
      <c r="W104" s="274"/>
      <c r="X104" s="274"/>
      <c r="Y104" s="274"/>
      <c r="Z104" s="274"/>
      <c r="AA104" s="274"/>
      <c r="AB104" s="274"/>
      <c r="AC104" s="274"/>
      <c r="AD104" s="274"/>
      <c r="AE104" s="274"/>
      <c r="AF104" s="274"/>
      <c r="AG104" s="275">
        <f>'04.33 - Poplachový zabezp...'!J34</f>
        <v>0</v>
      </c>
      <c r="AH104" s="276"/>
      <c r="AI104" s="276"/>
      <c r="AJ104" s="276"/>
      <c r="AK104" s="276"/>
      <c r="AL104" s="276"/>
      <c r="AM104" s="276"/>
      <c r="AN104" s="275">
        <f t="shared" si="1"/>
        <v>0</v>
      </c>
      <c r="AO104" s="276"/>
      <c r="AP104" s="276"/>
      <c r="AQ104" s="80" t="s">
        <v>89</v>
      </c>
      <c r="AR104" s="44"/>
      <c r="AS104" s="81">
        <v>0</v>
      </c>
      <c r="AT104" s="82">
        <f t="shared" si="0"/>
        <v>0</v>
      </c>
      <c r="AU104" s="83">
        <f>'04.33 - Poplachový zabezp...'!P127</f>
        <v>0</v>
      </c>
      <c r="AV104" s="82">
        <f>'04.33 - Poplachový zabezp...'!J37</f>
        <v>0</v>
      </c>
      <c r="AW104" s="82">
        <f>'04.33 - Poplachový zabezp...'!J38</f>
        <v>0</v>
      </c>
      <c r="AX104" s="82">
        <f>'04.33 - Poplachový zabezp...'!J39</f>
        <v>0</v>
      </c>
      <c r="AY104" s="82">
        <f>'04.33 - Poplachový zabezp...'!J40</f>
        <v>0</v>
      </c>
      <c r="AZ104" s="82">
        <f>'04.33 - Poplachový zabezp...'!F37</f>
        <v>0</v>
      </c>
      <c r="BA104" s="82">
        <f>'04.33 - Poplachový zabezp...'!F38</f>
        <v>0</v>
      </c>
      <c r="BB104" s="82">
        <f>'04.33 - Poplachový zabezp...'!F39</f>
        <v>0</v>
      </c>
      <c r="BC104" s="82">
        <f>'04.33 - Poplachový zabezp...'!F40</f>
        <v>0</v>
      </c>
      <c r="BD104" s="84">
        <f>'04.33 - Poplachový zabezp...'!F41</f>
        <v>0</v>
      </c>
      <c r="BJ104" s="9"/>
      <c r="BK104" s="9"/>
      <c r="BL104" s="9"/>
      <c r="BM104" s="9"/>
      <c r="BN104" s="9"/>
      <c r="BR104" s="23" t="s">
        <v>100</v>
      </c>
      <c r="BT104" s="23" t="s">
        <v>77</v>
      </c>
      <c r="BU104" s="23" t="s">
        <v>109</v>
      </c>
      <c r="BV104" s="23" t="s">
        <v>99</v>
      </c>
      <c r="CJ104" s="23" t="s">
        <v>1</v>
      </c>
    </row>
    <row r="105" spans="1:89" s="3" customFormat="1" ht="16.5" customHeight="1">
      <c r="A105" s="70" t="s">
        <v>79</v>
      </c>
      <c r="B105" s="44"/>
      <c r="C105" s="9"/>
      <c r="D105" s="9"/>
      <c r="E105" s="274" t="s">
        <v>110</v>
      </c>
      <c r="F105" s="274"/>
      <c r="G105" s="274"/>
      <c r="H105" s="274"/>
      <c r="I105" s="274"/>
      <c r="J105" s="9"/>
      <c r="K105" s="274" t="s">
        <v>111</v>
      </c>
      <c r="L105" s="274"/>
      <c r="M105" s="274"/>
      <c r="N105" s="274"/>
      <c r="O105" s="274"/>
      <c r="P105" s="274"/>
      <c r="Q105" s="274"/>
      <c r="R105" s="274"/>
      <c r="S105" s="274"/>
      <c r="T105" s="274"/>
      <c r="U105" s="274"/>
      <c r="V105" s="274"/>
      <c r="W105" s="274"/>
      <c r="X105" s="274"/>
      <c r="Y105" s="274"/>
      <c r="Z105" s="274"/>
      <c r="AA105" s="274"/>
      <c r="AB105" s="274"/>
      <c r="AC105" s="274"/>
      <c r="AD105" s="274"/>
      <c r="AE105" s="274"/>
      <c r="AF105" s="274"/>
      <c r="AG105" s="275">
        <f>'04.4 - Technologické plyny'!J32</f>
        <v>0</v>
      </c>
      <c r="AH105" s="276"/>
      <c r="AI105" s="276"/>
      <c r="AJ105" s="276"/>
      <c r="AK105" s="276"/>
      <c r="AL105" s="276"/>
      <c r="AM105" s="276"/>
      <c r="AN105" s="275">
        <f t="shared" si="1"/>
        <v>0</v>
      </c>
      <c r="AO105" s="276"/>
      <c r="AP105" s="276"/>
      <c r="AQ105" s="80" t="s">
        <v>89</v>
      </c>
      <c r="AR105" s="44"/>
      <c r="AS105" s="81">
        <v>0</v>
      </c>
      <c r="AT105" s="82">
        <f t="shared" si="0"/>
        <v>0</v>
      </c>
      <c r="AU105" s="83">
        <f>'04.4 - Technologické plyny'!P124</f>
        <v>0</v>
      </c>
      <c r="AV105" s="82">
        <f>'04.4 - Technologické plyny'!J35</f>
        <v>0</v>
      </c>
      <c r="AW105" s="82">
        <f>'04.4 - Technologické plyny'!J36</f>
        <v>0</v>
      </c>
      <c r="AX105" s="82">
        <f>'04.4 - Technologické plyny'!J37</f>
        <v>0</v>
      </c>
      <c r="AY105" s="82">
        <f>'04.4 - Technologické plyny'!J38</f>
        <v>0</v>
      </c>
      <c r="AZ105" s="82">
        <f>'04.4 - Technologické plyny'!F35</f>
        <v>0</v>
      </c>
      <c r="BA105" s="82">
        <f>'04.4 - Technologické plyny'!F36</f>
        <v>0</v>
      </c>
      <c r="BB105" s="82">
        <f>'04.4 - Technologické plyny'!F37</f>
        <v>0</v>
      </c>
      <c r="BC105" s="82">
        <f>'04.4 - Technologické plyny'!F38</f>
        <v>0</v>
      </c>
      <c r="BD105" s="84">
        <f>'04.4 - Technologické plyny'!F39</f>
        <v>0</v>
      </c>
      <c r="BJ105" s="9"/>
      <c r="BK105" s="9"/>
      <c r="BL105" s="9"/>
      <c r="BM105" s="9"/>
      <c r="BN105" s="9"/>
      <c r="BR105" s="23" t="s">
        <v>85</v>
      </c>
      <c r="BT105" s="23" t="s">
        <v>77</v>
      </c>
      <c r="BU105" s="23" t="s">
        <v>112</v>
      </c>
      <c r="BV105" s="23" t="s">
        <v>88</v>
      </c>
      <c r="CJ105" s="23" t="s">
        <v>1</v>
      </c>
    </row>
    <row r="106" spans="1:89" s="3" customFormat="1" ht="16.5" customHeight="1">
      <c r="A106" s="70" t="s">
        <v>79</v>
      </c>
      <c r="B106" s="44"/>
      <c r="C106" s="9"/>
      <c r="D106" s="9"/>
      <c r="E106" s="274" t="s">
        <v>113</v>
      </c>
      <c r="F106" s="274"/>
      <c r="G106" s="274"/>
      <c r="H106" s="274"/>
      <c r="I106" s="274"/>
      <c r="J106" s="9"/>
      <c r="K106" s="274" t="s">
        <v>114</v>
      </c>
      <c r="L106" s="274"/>
      <c r="M106" s="274"/>
      <c r="N106" s="274"/>
      <c r="O106" s="274"/>
      <c r="P106" s="274"/>
      <c r="Q106" s="274"/>
      <c r="R106" s="274"/>
      <c r="S106" s="274"/>
      <c r="T106" s="274"/>
      <c r="U106" s="274"/>
      <c r="V106" s="274"/>
      <c r="W106" s="274"/>
      <c r="X106" s="274"/>
      <c r="Y106" s="274"/>
      <c r="Z106" s="274"/>
      <c r="AA106" s="274"/>
      <c r="AB106" s="274"/>
      <c r="AC106" s="274"/>
      <c r="AD106" s="274"/>
      <c r="AE106" s="274"/>
      <c r="AF106" s="274"/>
      <c r="AG106" s="275">
        <f>'04.5 - Zdravotně technicé...'!J32</f>
        <v>0</v>
      </c>
      <c r="AH106" s="276"/>
      <c r="AI106" s="276"/>
      <c r="AJ106" s="276"/>
      <c r="AK106" s="276"/>
      <c r="AL106" s="276"/>
      <c r="AM106" s="276"/>
      <c r="AN106" s="275">
        <f t="shared" si="1"/>
        <v>0</v>
      </c>
      <c r="AO106" s="276"/>
      <c r="AP106" s="276"/>
      <c r="AQ106" s="80" t="s">
        <v>89</v>
      </c>
      <c r="AR106" s="44"/>
      <c r="AS106" s="81">
        <v>0</v>
      </c>
      <c r="AT106" s="82">
        <f t="shared" si="0"/>
        <v>0</v>
      </c>
      <c r="AU106" s="83">
        <f>'04.5 - Zdravotně technicé...'!P133</f>
        <v>1976.0204510000003</v>
      </c>
      <c r="AV106" s="82">
        <f>'04.5 - Zdravotně technicé...'!J35</f>
        <v>0</v>
      </c>
      <c r="AW106" s="82">
        <f>'04.5 - Zdravotně technicé...'!J36</f>
        <v>0</v>
      </c>
      <c r="AX106" s="82">
        <f>'04.5 - Zdravotně technicé...'!J37</f>
        <v>0</v>
      </c>
      <c r="AY106" s="82">
        <f>'04.5 - Zdravotně technicé...'!J38</f>
        <v>0</v>
      </c>
      <c r="AZ106" s="82">
        <f>'04.5 - Zdravotně technicé...'!F35</f>
        <v>0</v>
      </c>
      <c r="BA106" s="82">
        <f>'04.5 - Zdravotně technicé...'!F36</f>
        <v>0</v>
      </c>
      <c r="BB106" s="82">
        <f>'04.5 - Zdravotně technicé...'!F37</f>
        <v>0</v>
      </c>
      <c r="BC106" s="82">
        <f>'04.5 - Zdravotně technicé...'!F38</f>
        <v>0</v>
      </c>
      <c r="BD106" s="84">
        <f>'04.5 - Zdravotně technicé...'!F39</f>
        <v>0</v>
      </c>
      <c r="BJ106" s="9"/>
      <c r="BK106" s="9"/>
      <c r="BL106" s="9"/>
      <c r="BM106" s="9"/>
      <c r="BN106" s="9"/>
      <c r="BR106" s="23" t="s">
        <v>85</v>
      </c>
      <c r="BT106" s="23" t="s">
        <v>77</v>
      </c>
      <c r="BU106" s="23" t="s">
        <v>115</v>
      </c>
      <c r="BV106" s="23" t="s">
        <v>88</v>
      </c>
      <c r="CJ106" s="23" t="s">
        <v>1</v>
      </c>
    </row>
    <row r="107" spans="1:89" s="3" customFormat="1" ht="16.5" customHeight="1">
      <c r="B107" s="44"/>
      <c r="C107" s="9"/>
      <c r="D107" s="9"/>
      <c r="E107" s="274" t="s">
        <v>116</v>
      </c>
      <c r="F107" s="274"/>
      <c r="G107" s="274"/>
      <c r="H107" s="274"/>
      <c r="I107" s="274"/>
      <c r="J107" s="9"/>
      <c r="K107" s="274" t="s">
        <v>117</v>
      </c>
      <c r="L107" s="274"/>
      <c r="M107" s="274"/>
      <c r="N107" s="274"/>
      <c r="O107" s="274"/>
      <c r="P107" s="274"/>
      <c r="Q107" s="274"/>
      <c r="R107" s="274"/>
      <c r="S107" s="274"/>
      <c r="T107" s="274"/>
      <c r="U107" s="274"/>
      <c r="V107" s="274"/>
      <c r="W107" s="274"/>
      <c r="X107" s="274"/>
      <c r="Y107" s="274"/>
      <c r="Z107" s="274"/>
      <c r="AA107" s="274"/>
      <c r="AB107" s="274"/>
      <c r="AC107" s="274"/>
      <c r="AD107" s="274"/>
      <c r="AE107" s="274"/>
      <c r="AF107" s="274"/>
      <c r="AG107" s="279">
        <f>ROUND(SUM(AG108:AG109),2)</f>
        <v>0</v>
      </c>
      <c r="AH107" s="276"/>
      <c r="AI107" s="276"/>
      <c r="AJ107" s="276"/>
      <c r="AK107" s="276"/>
      <c r="AL107" s="276"/>
      <c r="AM107" s="276"/>
      <c r="AN107" s="279">
        <f t="shared" si="1"/>
        <v>0</v>
      </c>
      <c r="AO107" s="276"/>
      <c r="AP107" s="276"/>
      <c r="AQ107" s="80" t="s">
        <v>89</v>
      </c>
      <c r="AR107" s="44"/>
      <c r="AS107" s="81">
        <f>ROUND(SUM(AS108:AS109),2)</f>
        <v>0</v>
      </c>
      <c r="AT107" s="82">
        <f t="shared" si="0"/>
        <v>0</v>
      </c>
      <c r="AU107" s="83">
        <f>ROUND(SUM(AU108:AU109),5)</f>
        <v>1138.88633</v>
      </c>
      <c r="AV107" s="82">
        <f>ROUND(AZ107*L29,2)</f>
        <v>0</v>
      </c>
      <c r="AW107" s="82">
        <f>ROUND(BA107*L30,2)</f>
        <v>0</v>
      </c>
      <c r="AX107" s="82">
        <f>ROUND(BB107*L29,2)</f>
        <v>0</v>
      </c>
      <c r="AY107" s="82">
        <f>ROUND(BC107*L30,2)</f>
        <v>0</v>
      </c>
      <c r="AZ107" s="82">
        <f>ROUND(SUM(AZ108:AZ109),2)</f>
        <v>0</v>
      </c>
      <c r="BA107" s="82">
        <f>ROUND(SUM(BA108:BA109),2)</f>
        <v>0</v>
      </c>
      <c r="BB107" s="82">
        <f>ROUND(SUM(BB108:BB109),2)</f>
        <v>0</v>
      </c>
      <c r="BC107" s="82">
        <f>ROUND(SUM(BC108:BC109),2)</f>
        <v>0</v>
      </c>
      <c r="BD107" s="84">
        <f>ROUND(SUM(BD108:BD109),2)</f>
        <v>0</v>
      </c>
      <c r="BJ107" s="9"/>
      <c r="BK107" s="9"/>
      <c r="BL107" s="9"/>
      <c r="BM107" s="9"/>
      <c r="BN107" s="9"/>
      <c r="BQ107" s="23" t="s">
        <v>74</v>
      </c>
      <c r="BR107" s="23" t="s">
        <v>85</v>
      </c>
      <c r="BS107" s="23" t="s">
        <v>76</v>
      </c>
      <c r="BT107" s="23" t="s">
        <v>77</v>
      </c>
      <c r="BU107" s="23" t="s">
        <v>118</v>
      </c>
      <c r="BV107" s="23" t="s">
        <v>88</v>
      </c>
      <c r="CJ107" s="23" t="s">
        <v>1</v>
      </c>
    </row>
    <row r="108" spans="1:89" s="3" customFormat="1" ht="16.5" customHeight="1">
      <c r="A108" s="70" t="s">
        <v>79</v>
      </c>
      <c r="B108" s="44"/>
      <c r="C108" s="9"/>
      <c r="D108" s="9"/>
      <c r="E108" s="9"/>
      <c r="F108" s="274" t="s">
        <v>119</v>
      </c>
      <c r="G108" s="274"/>
      <c r="H108" s="274"/>
      <c r="I108" s="274"/>
      <c r="J108" s="274"/>
      <c r="K108" s="9"/>
      <c r="L108" s="274" t="s">
        <v>120</v>
      </c>
      <c r="M108" s="274"/>
      <c r="N108" s="274"/>
      <c r="O108" s="274"/>
      <c r="P108" s="274"/>
      <c r="Q108" s="274"/>
      <c r="R108" s="274"/>
      <c r="S108" s="274"/>
      <c r="T108" s="274"/>
      <c r="U108" s="274"/>
      <c r="V108" s="274"/>
      <c r="W108" s="274"/>
      <c r="X108" s="274"/>
      <c r="Y108" s="274"/>
      <c r="Z108" s="274"/>
      <c r="AA108" s="274"/>
      <c r="AB108" s="274"/>
      <c r="AC108" s="274"/>
      <c r="AD108" s="274"/>
      <c r="AE108" s="274"/>
      <c r="AF108" s="274"/>
      <c r="AG108" s="275">
        <f>'04.61 - Zařízení pro vytá...'!J34</f>
        <v>0</v>
      </c>
      <c r="AH108" s="276"/>
      <c r="AI108" s="276"/>
      <c r="AJ108" s="276"/>
      <c r="AK108" s="276"/>
      <c r="AL108" s="276"/>
      <c r="AM108" s="276"/>
      <c r="AN108" s="275">
        <f t="shared" si="1"/>
        <v>0</v>
      </c>
      <c r="AO108" s="276"/>
      <c r="AP108" s="276"/>
      <c r="AQ108" s="80" t="s">
        <v>89</v>
      </c>
      <c r="AR108" s="44"/>
      <c r="AS108" s="81">
        <v>0</v>
      </c>
      <c r="AT108" s="82">
        <f t="shared" si="0"/>
        <v>0</v>
      </c>
      <c r="AU108" s="83">
        <f>'04.61 - Zařízení pro vytá...'!P132</f>
        <v>905.13585499999999</v>
      </c>
      <c r="AV108" s="82">
        <f>'04.61 - Zařízení pro vytá...'!J37</f>
        <v>0</v>
      </c>
      <c r="AW108" s="82">
        <f>'04.61 - Zařízení pro vytá...'!J38</f>
        <v>0</v>
      </c>
      <c r="AX108" s="82">
        <f>'04.61 - Zařízení pro vytá...'!J39</f>
        <v>0</v>
      </c>
      <c r="AY108" s="82">
        <f>'04.61 - Zařízení pro vytá...'!J40</f>
        <v>0</v>
      </c>
      <c r="AZ108" s="82">
        <f>'04.61 - Zařízení pro vytá...'!F37</f>
        <v>0</v>
      </c>
      <c r="BA108" s="82">
        <f>'04.61 - Zařízení pro vytá...'!F38</f>
        <v>0</v>
      </c>
      <c r="BB108" s="82">
        <f>'04.61 - Zařízení pro vytá...'!F39</f>
        <v>0</v>
      </c>
      <c r="BC108" s="82">
        <f>'04.61 - Zařízení pro vytá...'!F40</f>
        <v>0</v>
      </c>
      <c r="BD108" s="84">
        <f>'04.61 - Zařízení pro vytá...'!F41</f>
        <v>0</v>
      </c>
      <c r="BJ108" s="9"/>
      <c r="BK108" s="9"/>
      <c r="BL108" s="9"/>
      <c r="BM108" s="9"/>
      <c r="BN108" s="9"/>
      <c r="BR108" s="23" t="s">
        <v>100</v>
      </c>
      <c r="BT108" s="23" t="s">
        <v>77</v>
      </c>
      <c r="BU108" s="23" t="s">
        <v>121</v>
      </c>
      <c r="BV108" s="23" t="s">
        <v>118</v>
      </c>
      <c r="CJ108" s="23" t="s">
        <v>1</v>
      </c>
    </row>
    <row r="109" spans="1:89" s="3" customFormat="1" ht="16.5" customHeight="1">
      <c r="A109" s="70" t="s">
        <v>79</v>
      </c>
      <c r="B109" s="44"/>
      <c r="C109" s="9"/>
      <c r="D109" s="9"/>
      <c r="E109" s="9"/>
      <c r="F109" s="274" t="s">
        <v>122</v>
      </c>
      <c r="G109" s="274"/>
      <c r="H109" s="274"/>
      <c r="I109" s="274"/>
      <c r="J109" s="274"/>
      <c r="K109" s="9"/>
      <c r="L109" s="274" t="s">
        <v>123</v>
      </c>
      <c r="M109" s="274"/>
      <c r="N109" s="274"/>
      <c r="O109" s="274"/>
      <c r="P109" s="274"/>
      <c r="Q109" s="274"/>
      <c r="R109" s="274"/>
      <c r="S109" s="274"/>
      <c r="T109" s="274"/>
      <c r="U109" s="274"/>
      <c r="V109" s="274"/>
      <c r="W109" s="274"/>
      <c r="X109" s="274"/>
      <c r="Y109" s="274"/>
      <c r="Z109" s="274"/>
      <c r="AA109" s="274"/>
      <c r="AB109" s="274"/>
      <c r="AC109" s="274"/>
      <c r="AD109" s="274"/>
      <c r="AE109" s="274"/>
      <c r="AF109" s="274"/>
      <c r="AG109" s="275">
        <f>'04.62 - Plynová zařízení'!J34</f>
        <v>0</v>
      </c>
      <c r="AH109" s="276"/>
      <c r="AI109" s="276"/>
      <c r="AJ109" s="276"/>
      <c r="AK109" s="276"/>
      <c r="AL109" s="276"/>
      <c r="AM109" s="276"/>
      <c r="AN109" s="275">
        <f t="shared" si="1"/>
        <v>0</v>
      </c>
      <c r="AO109" s="276"/>
      <c r="AP109" s="276"/>
      <c r="AQ109" s="80" t="s">
        <v>89</v>
      </c>
      <c r="AR109" s="44"/>
      <c r="AS109" s="81">
        <v>0</v>
      </c>
      <c r="AT109" s="82">
        <f t="shared" si="0"/>
        <v>0</v>
      </c>
      <c r="AU109" s="83">
        <f>'04.62 - Plynová zařízení'!P128</f>
        <v>233.750472</v>
      </c>
      <c r="AV109" s="82">
        <f>'04.62 - Plynová zařízení'!J37</f>
        <v>0</v>
      </c>
      <c r="AW109" s="82">
        <f>'04.62 - Plynová zařízení'!J38</f>
        <v>0</v>
      </c>
      <c r="AX109" s="82">
        <f>'04.62 - Plynová zařízení'!J39</f>
        <v>0</v>
      </c>
      <c r="AY109" s="82">
        <f>'04.62 - Plynová zařízení'!J40</f>
        <v>0</v>
      </c>
      <c r="AZ109" s="82">
        <f>'04.62 - Plynová zařízení'!F37</f>
        <v>0</v>
      </c>
      <c r="BA109" s="82">
        <f>'04.62 - Plynová zařízení'!F38</f>
        <v>0</v>
      </c>
      <c r="BB109" s="82">
        <f>'04.62 - Plynová zařízení'!F39</f>
        <v>0</v>
      </c>
      <c r="BC109" s="82">
        <f>'04.62 - Plynová zařízení'!F40</f>
        <v>0</v>
      </c>
      <c r="BD109" s="84">
        <f>'04.62 - Plynová zařízení'!F41</f>
        <v>0</v>
      </c>
      <c r="BJ109" s="9"/>
      <c r="BK109" s="9"/>
      <c r="BL109" s="9"/>
      <c r="BM109" s="9"/>
      <c r="BN109" s="9"/>
      <c r="BR109" s="23" t="s">
        <v>100</v>
      </c>
      <c r="BT109" s="23" t="s">
        <v>77</v>
      </c>
      <c r="BU109" s="23" t="s">
        <v>124</v>
      </c>
      <c r="BV109" s="23" t="s">
        <v>118</v>
      </c>
      <c r="CJ109" s="23" t="s">
        <v>1</v>
      </c>
    </row>
    <row r="110" spans="1:89" s="3" customFormat="1" ht="16.5" customHeight="1">
      <c r="A110" s="70" t="s">
        <v>79</v>
      </c>
      <c r="B110" s="44"/>
      <c r="C110" s="9"/>
      <c r="D110" s="9"/>
      <c r="E110" s="274" t="s">
        <v>125</v>
      </c>
      <c r="F110" s="274"/>
      <c r="G110" s="274"/>
      <c r="H110" s="274"/>
      <c r="I110" s="274"/>
      <c r="J110" s="9"/>
      <c r="K110" s="274" t="s">
        <v>126</v>
      </c>
      <c r="L110" s="274"/>
      <c r="M110" s="274"/>
      <c r="N110" s="274"/>
      <c r="O110" s="274"/>
      <c r="P110" s="274"/>
      <c r="Q110" s="274"/>
      <c r="R110" s="274"/>
      <c r="S110" s="274"/>
      <c r="T110" s="274"/>
      <c r="U110" s="274"/>
      <c r="V110" s="274"/>
      <c r="W110" s="274"/>
      <c r="X110" s="274"/>
      <c r="Y110" s="274"/>
      <c r="Z110" s="274"/>
      <c r="AA110" s="274"/>
      <c r="AB110" s="274"/>
      <c r="AC110" s="274"/>
      <c r="AD110" s="274"/>
      <c r="AE110" s="274"/>
      <c r="AF110" s="274"/>
      <c r="AG110" s="275">
        <f>'04.7 - VZT'!J32</f>
        <v>0</v>
      </c>
      <c r="AH110" s="276"/>
      <c r="AI110" s="276"/>
      <c r="AJ110" s="276"/>
      <c r="AK110" s="276"/>
      <c r="AL110" s="276"/>
      <c r="AM110" s="276"/>
      <c r="AN110" s="275">
        <f t="shared" si="1"/>
        <v>0</v>
      </c>
      <c r="AO110" s="276"/>
      <c r="AP110" s="276"/>
      <c r="AQ110" s="80" t="s">
        <v>89</v>
      </c>
      <c r="AR110" s="44"/>
      <c r="AS110" s="81">
        <v>0</v>
      </c>
      <c r="AT110" s="82">
        <f t="shared" si="0"/>
        <v>0</v>
      </c>
      <c r="AU110" s="83">
        <f>'04.7 - VZT'!P123</f>
        <v>0</v>
      </c>
      <c r="AV110" s="82">
        <f>'04.7 - VZT'!J35</f>
        <v>0</v>
      </c>
      <c r="AW110" s="82">
        <f>'04.7 - VZT'!J36</f>
        <v>0</v>
      </c>
      <c r="AX110" s="82">
        <f>'04.7 - VZT'!J37</f>
        <v>0</v>
      </c>
      <c r="AY110" s="82">
        <f>'04.7 - VZT'!J38</f>
        <v>0</v>
      </c>
      <c r="AZ110" s="82">
        <f>'04.7 - VZT'!F35</f>
        <v>0</v>
      </c>
      <c r="BA110" s="82">
        <f>'04.7 - VZT'!F36</f>
        <v>0</v>
      </c>
      <c r="BB110" s="82">
        <f>'04.7 - VZT'!F37</f>
        <v>0</v>
      </c>
      <c r="BC110" s="82">
        <f>'04.7 - VZT'!F38</f>
        <v>0</v>
      </c>
      <c r="BD110" s="84">
        <f>'04.7 - VZT'!F39</f>
        <v>0</v>
      </c>
      <c r="BJ110" s="9"/>
      <c r="BK110" s="9"/>
      <c r="BL110" s="9"/>
      <c r="BM110" s="9"/>
      <c r="BN110" s="9"/>
      <c r="BR110" s="23" t="s">
        <v>85</v>
      </c>
      <c r="BT110" s="23" t="s">
        <v>77</v>
      </c>
      <c r="BU110" s="23" t="s">
        <v>127</v>
      </c>
      <c r="BV110" s="23" t="s">
        <v>88</v>
      </c>
      <c r="CJ110" s="23" t="s">
        <v>1</v>
      </c>
    </row>
    <row r="111" spans="1:89" s="6" customFormat="1" ht="16.5" customHeight="1">
      <c r="B111" s="71"/>
      <c r="C111" s="72"/>
      <c r="D111" s="281" t="s">
        <v>128</v>
      </c>
      <c r="E111" s="281"/>
      <c r="F111" s="281"/>
      <c r="G111" s="281"/>
      <c r="H111" s="281"/>
      <c r="I111" s="73"/>
      <c r="J111" s="281" t="s">
        <v>129</v>
      </c>
      <c r="K111" s="281"/>
      <c r="L111" s="281"/>
      <c r="M111" s="281"/>
      <c r="N111" s="281"/>
      <c r="O111" s="281"/>
      <c r="P111" s="281"/>
      <c r="Q111" s="281"/>
      <c r="R111" s="281"/>
      <c r="S111" s="281"/>
      <c r="T111" s="281"/>
      <c r="U111" s="281"/>
      <c r="V111" s="281"/>
      <c r="W111" s="281"/>
      <c r="X111" s="281"/>
      <c r="Y111" s="281"/>
      <c r="Z111" s="281"/>
      <c r="AA111" s="281"/>
      <c r="AB111" s="281"/>
      <c r="AC111" s="281"/>
      <c r="AD111" s="281"/>
      <c r="AE111" s="281"/>
      <c r="AF111" s="281"/>
      <c r="AG111" s="284">
        <f>ROUND(SUM(AG112:AG113),2)</f>
        <v>0</v>
      </c>
      <c r="AH111" s="283"/>
      <c r="AI111" s="283"/>
      <c r="AJ111" s="283"/>
      <c r="AK111" s="283"/>
      <c r="AL111" s="283"/>
      <c r="AM111" s="283"/>
      <c r="AN111" s="284">
        <f t="shared" si="1"/>
        <v>0</v>
      </c>
      <c r="AO111" s="283"/>
      <c r="AP111" s="283"/>
      <c r="AQ111" s="74" t="s">
        <v>82</v>
      </c>
      <c r="AR111" s="71"/>
      <c r="AS111" s="75">
        <f>ROUND(SUM(AS112:AS113),2)</f>
        <v>0</v>
      </c>
      <c r="AT111" s="76">
        <f t="shared" si="0"/>
        <v>0</v>
      </c>
      <c r="AU111" s="77">
        <f>ROUND(SUM(AU112:AU113),5)</f>
        <v>2294.35295</v>
      </c>
      <c r="AV111" s="76">
        <f>ROUND(AZ111*L29,2)</f>
        <v>0</v>
      </c>
      <c r="AW111" s="76">
        <f>ROUND(BA111*L30,2)</f>
        <v>0</v>
      </c>
      <c r="AX111" s="76">
        <f>ROUND(BB111*L29,2)</f>
        <v>0</v>
      </c>
      <c r="AY111" s="76">
        <f>ROUND(BC111*L30,2)</f>
        <v>0</v>
      </c>
      <c r="AZ111" s="76">
        <f>ROUND(SUM(AZ112:AZ113),2)</f>
        <v>0</v>
      </c>
      <c r="BA111" s="76">
        <f>ROUND(SUM(BA112:BA113),2)</f>
        <v>0</v>
      </c>
      <c r="BB111" s="76">
        <f>ROUND(SUM(BB112:BB113),2)</f>
        <v>0</v>
      </c>
      <c r="BC111" s="76">
        <f>ROUND(SUM(BC112:BC113),2)</f>
        <v>0</v>
      </c>
      <c r="BD111" s="78">
        <f>ROUND(SUM(BD112:BD113),2)</f>
        <v>0</v>
      </c>
      <c r="BJ111" s="197"/>
      <c r="BK111" s="197"/>
      <c r="BL111" s="197"/>
      <c r="BM111" s="197"/>
      <c r="BN111" s="197"/>
      <c r="BQ111" s="79" t="s">
        <v>74</v>
      </c>
      <c r="BR111" s="79" t="s">
        <v>83</v>
      </c>
      <c r="BT111" s="79" t="s">
        <v>77</v>
      </c>
      <c r="BU111" s="79" t="s">
        <v>130</v>
      </c>
      <c r="BV111" s="79" t="s">
        <v>4</v>
      </c>
      <c r="CJ111" s="79" t="s">
        <v>1</v>
      </c>
      <c r="CK111" s="79" t="s">
        <v>85</v>
      </c>
    </row>
    <row r="112" spans="1:89" s="3" customFormat="1" ht="16.5" customHeight="1">
      <c r="A112" s="70" t="s">
        <v>79</v>
      </c>
      <c r="B112" s="44"/>
      <c r="C112" s="9"/>
      <c r="D112" s="9"/>
      <c r="E112" s="274" t="s">
        <v>128</v>
      </c>
      <c r="F112" s="274"/>
      <c r="G112" s="274"/>
      <c r="H112" s="274"/>
      <c r="I112" s="274"/>
      <c r="J112" s="9"/>
      <c r="K112" s="274" t="s">
        <v>129</v>
      </c>
      <c r="L112" s="274"/>
      <c r="M112" s="274"/>
      <c r="N112" s="274"/>
      <c r="O112" s="274"/>
      <c r="P112" s="274"/>
      <c r="Q112" s="274"/>
      <c r="R112" s="274"/>
      <c r="S112" s="274"/>
      <c r="T112" s="274"/>
      <c r="U112" s="274"/>
      <c r="V112" s="274"/>
      <c r="W112" s="274"/>
      <c r="X112" s="274"/>
      <c r="Y112" s="274"/>
      <c r="Z112" s="274"/>
      <c r="AA112" s="274"/>
      <c r="AB112" s="274"/>
      <c r="AC112" s="274"/>
      <c r="AD112" s="274"/>
      <c r="AE112" s="274"/>
      <c r="AF112" s="274"/>
      <c r="AG112" s="275">
        <f>'SO 05 - Sklad řeziva'!J30</f>
        <v>0</v>
      </c>
      <c r="AH112" s="276"/>
      <c r="AI112" s="276"/>
      <c r="AJ112" s="276"/>
      <c r="AK112" s="276"/>
      <c r="AL112" s="276"/>
      <c r="AM112" s="276"/>
      <c r="AN112" s="275">
        <f t="shared" si="1"/>
        <v>0</v>
      </c>
      <c r="AO112" s="276"/>
      <c r="AP112" s="276"/>
      <c r="AQ112" s="80" t="s">
        <v>89</v>
      </c>
      <c r="AR112" s="44"/>
      <c r="AS112" s="81">
        <v>0</v>
      </c>
      <c r="AT112" s="82">
        <f t="shared" si="0"/>
        <v>0</v>
      </c>
      <c r="AU112" s="83">
        <f>'SO 05 - Sklad řeziva'!P131</f>
        <v>2112.1329529999998</v>
      </c>
      <c r="AV112" s="82">
        <f>'SO 05 - Sklad řeziva'!J33</f>
        <v>0</v>
      </c>
      <c r="AW112" s="82">
        <f>'SO 05 - Sklad řeziva'!J34</f>
        <v>0</v>
      </c>
      <c r="AX112" s="82">
        <f>'SO 05 - Sklad řeziva'!J35</f>
        <v>0</v>
      </c>
      <c r="AY112" s="82">
        <f>'SO 05 - Sklad řeziva'!J36</f>
        <v>0</v>
      </c>
      <c r="AZ112" s="82">
        <f>'SO 05 - Sklad řeziva'!F33</f>
        <v>0</v>
      </c>
      <c r="BA112" s="82">
        <f>'SO 05 - Sklad řeziva'!F34</f>
        <v>0</v>
      </c>
      <c r="BB112" s="82">
        <f>'SO 05 - Sklad řeziva'!F35</f>
        <v>0</v>
      </c>
      <c r="BC112" s="82">
        <f>'SO 05 - Sklad řeziva'!F36</f>
        <v>0</v>
      </c>
      <c r="BD112" s="84">
        <f>'SO 05 - Sklad řeziva'!F37</f>
        <v>0</v>
      </c>
      <c r="BJ112" s="9"/>
      <c r="BK112" s="9"/>
      <c r="BL112" s="9"/>
      <c r="BM112" s="9"/>
      <c r="BN112" s="9"/>
      <c r="BR112" s="23" t="s">
        <v>85</v>
      </c>
      <c r="BS112" s="23" t="s">
        <v>90</v>
      </c>
      <c r="BT112" s="23" t="s">
        <v>77</v>
      </c>
      <c r="BU112" s="23" t="s">
        <v>130</v>
      </c>
      <c r="BV112" s="23" t="s">
        <v>4</v>
      </c>
      <c r="CJ112" s="23" t="s">
        <v>1</v>
      </c>
      <c r="CK112" s="23" t="s">
        <v>85</v>
      </c>
    </row>
    <row r="113" spans="1:89" s="3" customFormat="1" ht="16.5" customHeight="1">
      <c r="A113" s="70" t="s">
        <v>79</v>
      </c>
      <c r="B113" s="44"/>
      <c r="C113" s="9"/>
      <c r="D113" s="9"/>
      <c r="E113" s="274" t="s">
        <v>131</v>
      </c>
      <c r="F113" s="274"/>
      <c r="G113" s="274"/>
      <c r="H113" s="274"/>
      <c r="I113" s="274"/>
      <c r="J113" s="9"/>
      <c r="K113" s="274" t="s">
        <v>98</v>
      </c>
      <c r="L113" s="274"/>
      <c r="M113" s="274"/>
      <c r="N113" s="274"/>
      <c r="O113" s="274"/>
      <c r="P113" s="274"/>
      <c r="Q113" s="274"/>
      <c r="R113" s="274"/>
      <c r="S113" s="274"/>
      <c r="T113" s="274"/>
      <c r="U113" s="274"/>
      <c r="V113" s="274"/>
      <c r="W113" s="274"/>
      <c r="X113" s="274"/>
      <c r="Y113" s="274"/>
      <c r="Z113" s="274"/>
      <c r="AA113" s="274"/>
      <c r="AB113" s="274"/>
      <c r="AC113" s="274"/>
      <c r="AD113" s="274"/>
      <c r="AE113" s="274"/>
      <c r="AF113" s="274"/>
      <c r="AG113" s="275">
        <f>'05.1 - Elektro'!J32</f>
        <v>0</v>
      </c>
      <c r="AH113" s="276"/>
      <c r="AI113" s="276"/>
      <c r="AJ113" s="276"/>
      <c r="AK113" s="276"/>
      <c r="AL113" s="276"/>
      <c r="AM113" s="276"/>
      <c r="AN113" s="275">
        <f t="shared" si="1"/>
        <v>0</v>
      </c>
      <c r="AO113" s="276"/>
      <c r="AP113" s="276"/>
      <c r="AQ113" s="80" t="s">
        <v>89</v>
      </c>
      <c r="AR113" s="44"/>
      <c r="AS113" s="81">
        <v>0</v>
      </c>
      <c r="AT113" s="82">
        <f t="shared" si="0"/>
        <v>0</v>
      </c>
      <c r="AU113" s="83">
        <f>'05.1 - Elektro'!P129</f>
        <v>182.22000000000003</v>
      </c>
      <c r="AV113" s="82">
        <f>'05.1 - Elektro'!J35</f>
        <v>0</v>
      </c>
      <c r="AW113" s="82">
        <f>'05.1 - Elektro'!J36</f>
        <v>0</v>
      </c>
      <c r="AX113" s="82">
        <f>'05.1 - Elektro'!J37</f>
        <v>0</v>
      </c>
      <c r="AY113" s="82">
        <f>'05.1 - Elektro'!J38</f>
        <v>0</v>
      </c>
      <c r="AZ113" s="82">
        <f>'05.1 - Elektro'!F35</f>
        <v>0</v>
      </c>
      <c r="BA113" s="82">
        <f>'05.1 - Elektro'!F36</f>
        <v>0</v>
      </c>
      <c r="BB113" s="82">
        <f>'05.1 - Elektro'!F37</f>
        <v>0</v>
      </c>
      <c r="BC113" s="82">
        <f>'05.1 - Elektro'!F38</f>
        <v>0</v>
      </c>
      <c r="BD113" s="84">
        <f>'05.1 - Elektro'!F39</f>
        <v>0</v>
      </c>
      <c r="BJ113" s="9"/>
      <c r="BK113" s="9"/>
      <c r="BL113" s="9"/>
      <c r="BM113" s="9"/>
      <c r="BN113" s="9"/>
      <c r="BR113" s="23" t="s">
        <v>85</v>
      </c>
      <c r="BT113" s="23" t="s">
        <v>77</v>
      </c>
      <c r="BU113" s="23" t="s">
        <v>132</v>
      </c>
      <c r="BV113" s="23" t="s">
        <v>130</v>
      </c>
      <c r="CJ113" s="23" t="s">
        <v>1</v>
      </c>
    </row>
    <row r="114" spans="1:89" s="6" customFormat="1" ht="24.75" customHeight="1">
      <c r="A114" s="70" t="s">
        <v>79</v>
      </c>
      <c r="B114" s="71"/>
      <c r="C114" s="72"/>
      <c r="D114" s="281" t="s">
        <v>133</v>
      </c>
      <c r="E114" s="281"/>
      <c r="F114" s="281"/>
      <c r="G114" s="281"/>
      <c r="H114" s="281"/>
      <c r="I114" s="73"/>
      <c r="J114" s="281" t="s">
        <v>134</v>
      </c>
      <c r="K114" s="281"/>
      <c r="L114" s="281"/>
      <c r="M114" s="281"/>
      <c r="N114" s="281"/>
      <c r="O114" s="281"/>
      <c r="P114" s="281"/>
      <c r="Q114" s="281"/>
      <c r="R114" s="281"/>
      <c r="S114" s="281"/>
      <c r="T114" s="281"/>
      <c r="U114" s="281"/>
      <c r="V114" s="281"/>
      <c r="W114" s="281"/>
      <c r="X114" s="281"/>
      <c r="Y114" s="281"/>
      <c r="Z114" s="281"/>
      <c r="AA114" s="281"/>
      <c r="AB114" s="281"/>
      <c r="AC114" s="281"/>
      <c r="AD114" s="281"/>
      <c r="AE114" s="281"/>
      <c r="AF114" s="281"/>
      <c r="AG114" s="282">
        <f>'SO 06 - OPLOCENÍ A VJEZDO...'!J30</f>
        <v>0</v>
      </c>
      <c r="AH114" s="283"/>
      <c r="AI114" s="283"/>
      <c r="AJ114" s="283"/>
      <c r="AK114" s="283"/>
      <c r="AL114" s="283"/>
      <c r="AM114" s="283"/>
      <c r="AN114" s="282">
        <f t="shared" si="1"/>
        <v>0</v>
      </c>
      <c r="AO114" s="283"/>
      <c r="AP114" s="283"/>
      <c r="AQ114" s="74" t="s">
        <v>82</v>
      </c>
      <c r="AR114" s="71"/>
      <c r="AS114" s="75">
        <v>0</v>
      </c>
      <c r="AT114" s="76">
        <f t="shared" si="0"/>
        <v>0</v>
      </c>
      <c r="AU114" s="77">
        <f>'SO 06 - OPLOCENÍ A VJEZDO...'!P130</f>
        <v>251.319365</v>
      </c>
      <c r="AV114" s="76">
        <f>'SO 06 - OPLOCENÍ A VJEZDO...'!J33</f>
        <v>0</v>
      </c>
      <c r="AW114" s="76">
        <f>'SO 06 - OPLOCENÍ A VJEZDO...'!J34</f>
        <v>0</v>
      </c>
      <c r="AX114" s="76">
        <f>'SO 06 - OPLOCENÍ A VJEZDO...'!J35</f>
        <v>0</v>
      </c>
      <c r="AY114" s="76">
        <f>'SO 06 - OPLOCENÍ A VJEZDO...'!J36</f>
        <v>0</v>
      </c>
      <c r="AZ114" s="76">
        <f>'SO 06 - OPLOCENÍ A VJEZDO...'!F33</f>
        <v>0</v>
      </c>
      <c r="BA114" s="76">
        <f>'SO 06 - OPLOCENÍ A VJEZDO...'!F34</f>
        <v>0</v>
      </c>
      <c r="BB114" s="76">
        <f>'SO 06 - OPLOCENÍ A VJEZDO...'!F35</f>
        <v>0</v>
      </c>
      <c r="BC114" s="76">
        <f>'SO 06 - OPLOCENÍ A VJEZDO...'!F36</f>
        <v>0</v>
      </c>
      <c r="BD114" s="78">
        <f>'SO 06 - OPLOCENÍ A VJEZDO...'!F37</f>
        <v>0</v>
      </c>
      <c r="BJ114" s="197"/>
      <c r="BK114" s="197"/>
      <c r="BL114" s="197"/>
      <c r="BM114" s="197"/>
      <c r="BN114" s="197"/>
      <c r="BR114" s="79" t="s">
        <v>83</v>
      </c>
      <c r="BT114" s="79" t="s">
        <v>77</v>
      </c>
      <c r="BU114" s="79" t="s">
        <v>135</v>
      </c>
      <c r="BV114" s="79" t="s">
        <v>4</v>
      </c>
      <c r="CJ114" s="79" t="s">
        <v>1</v>
      </c>
      <c r="CK114" s="79" t="s">
        <v>85</v>
      </c>
    </row>
    <row r="115" spans="1:89" s="6" customFormat="1" ht="16.5" customHeight="1">
      <c r="A115" s="70" t="s">
        <v>79</v>
      </c>
      <c r="B115" s="71"/>
      <c r="C115" s="72"/>
      <c r="D115" s="281" t="s">
        <v>136</v>
      </c>
      <c r="E115" s="281"/>
      <c r="F115" s="281"/>
      <c r="G115" s="281"/>
      <c r="H115" s="281"/>
      <c r="I115" s="73"/>
      <c r="J115" s="281" t="s">
        <v>137</v>
      </c>
      <c r="K115" s="281"/>
      <c r="L115" s="281"/>
      <c r="M115" s="281"/>
      <c r="N115" s="281"/>
      <c r="O115" s="281"/>
      <c r="P115" s="281"/>
      <c r="Q115" s="281"/>
      <c r="R115" s="281"/>
      <c r="S115" s="281"/>
      <c r="T115" s="281"/>
      <c r="U115" s="281"/>
      <c r="V115" s="281"/>
      <c r="W115" s="281"/>
      <c r="X115" s="281"/>
      <c r="Y115" s="281"/>
      <c r="Z115" s="281"/>
      <c r="AA115" s="281"/>
      <c r="AB115" s="281"/>
      <c r="AC115" s="281"/>
      <c r="AD115" s="281"/>
      <c r="AE115" s="281"/>
      <c r="AF115" s="281"/>
      <c r="AG115" s="282">
        <f>'SO 07 - SKLAD HOŘLAVÝCH K...'!J30</f>
        <v>0</v>
      </c>
      <c r="AH115" s="283"/>
      <c r="AI115" s="283"/>
      <c r="AJ115" s="283"/>
      <c r="AK115" s="283"/>
      <c r="AL115" s="283"/>
      <c r="AM115" s="283"/>
      <c r="AN115" s="282">
        <f t="shared" si="1"/>
        <v>0</v>
      </c>
      <c r="AO115" s="283"/>
      <c r="AP115" s="283"/>
      <c r="AQ115" s="74" t="s">
        <v>82</v>
      </c>
      <c r="AR115" s="71"/>
      <c r="AS115" s="75">
        <v>0</v>
      </c>
      <c r="AT115" s="76">
        <f t="shared" si="0"/>
        <v>0</v>
      </c>
      <c r="AU115" s="77">
        <f>'SO 07 - SKLAD HOŘLAVÝCH K...'!P122</f>
        <v>11.196510000000002</v>
      </c>
      <c r="AV115" s="76">
        <f>'SO 07 - SKLAD HOŘLAVÝCH K...'!J33</f>
        <v>0</v>
      </c>
      <c r="AW115" s="76">
        <f>'SO 07 - SKLAD HOŘLAVÝCH K...'!J34</f>
        <v>0</v>
      </c>
      <c r="AX115" s="76">
        <f>'SO 07 - SKLAD HOŘLAVÝCH K...'!J35</f>
        <v>0</v>
      </c>
      <c r="AY115" s="76">
        <f>'SO 07 - SKLAD HOŘLAVÝCH K...'!J36</f>
        <v>0</v>
      </c>
      <c r="AZ115" s="76">
        <f>'SO 07 - SKLAD HOŘLAVÝCH K...'!F33</f>
        <v>0</v>
      </c>
      <c r="BA115" s="76">
        <f>'SO 07 - SKLAD HOŘLAVÝCH K...'!F34</f>
        <v>0</v>
      </c>
      <c r="BB115" s="76">
        <f>'SO 07 - SKLAD HOŘLAVÝCH K...'!F35</f>
        <v>0</v>
      </c>
      <c r="BC115" s="76">
        <f>'SO 07 - SKLAD HOŘLAVÝCH K...'!F36</f>
        <v>0</v>
      </c>
      <c r="BD115" s="78">
        <f>'SO 07 - SKLAD HOŘLAVÝCH K...'!F37</f>
        <v>0</v>
      </c>
      <c r="BJ115" s="197"/>
      <c r="BK115" s="197"/>
      <c r="BL115" s="197"/>
      <c r="BM115" s="197"/>
      <c r="BN115" s="197"/>
      <c r="BR115" s="79" t="s">
        <v>83</v>
      </c>
      <c r="BT115" s="79" t="s">
        <v>77</v>
      </c>
      <c r="BU115" s="79" t="s">
        <v>138</v>
      </c>
      <c r="BV115" s="79" t="s">
        <v>4</v>
      </c>
      <c r="CJ115" s="79" t="s">
        <v>1</v>
      </c>
      <c r="CK115" s="79" t="s">
        <v>85</v>
      </c>
    </row>
    <row r="116" spans="1:89" s="6" customFormat="1" ht="16.5" customHeight="1">
      <c r="A116" s="70" t="s">
        <v>79</v>
      </c>
      <c r="B116" s="71"/>
      <c r="C116" s="72"/>
      <c r="D116" s="281" t="s">
        <v>139</v>
      </c>
      <c r="E116" s="281"/>
      <c r="F116" s="281"/>
      <c r="G116" s="281"/>
      <c r="H116" s="281"/>
      <c r="I116" s="73"/>
      <c r="J116" s="281" t="s">
        <v>140</v>
      </c>
      <c r="K116" s="281"/>
      <c r="L116" s="281"/>
      <c r="M116" s="281"/>
      <c r="N116" s="281"/>
      <c r="O116" s="281"/>
      <c r="P116" s="281"/>
      <c r="Q116" s="281"/>
      <c r="R116" s="281"/>
      <c r="S116" s="281"/>
      <c r="T116" s="281"/>
      <c r="U116" s="281"/>
      <c r="V116" s="281"/>
      <c r="W116" s="281"/>
      <c r="X116" s="281"/>
      <c r="Y116" s="281"/>
      <c r="Z116" s="281"/>
      <c r="AA116" s="281"/>
      <c r="AB116" s="281"/>
      <c r="AC116" s="281"/>
      <c r="AD116" s="281"/>
      <c r="AE116" s="281"/>
      <c r="AF116" s="281"/>
      <c r="AG116" s="282">
        <f>'VRN - Vedlejší rozpočtové...'!J30</f>
        <v>0</v>
      </c>
      <c r="AH116" s="283"/>
      <c r="AI116" s="283"/>
      <c r="AJ116" s="283"/>
      <c r="AK116" s="283"/>
      <c r="AL116" s="283"/>
      <c r="AM116" s="283"/>
      <c r="AN116" s="282">
        <f t="shared" si="1"/>
        <v>0</v>
      </c>
      <c r="AO116" s="283"/>
      <c r="AP116" s="283"/>
      <c r="AQ116" s="74" t="s">
        <v>82</v>
      </c>
      <c r="AR116" s="71"/>
      <c r="AS116" s="85">
        <v>0</v>
      </c>
      <c r="AT116" s="86">
        <f t="shared" si="0"/>
        <v>0</v>
      </c>
      <c r="AU116" s="87">
        <f>'VRN - Vedlejší rozpočtové...'!P121</f>
        <v>0</v>
      </c>
      <c r="AV116" s="86">
        <f>'VRN - Vedlejší rozpočtové...'!J33</f>
        <v>0</v>
      </c>
      <c r="AW116" s="86">
        <f>'VRN - Vedlejší rozpočtové...'!J34</f>
        <v>0</v>
      </c>
      <c r="AX116" s="86">
        <f>'VRN - Vedlejší rozpočtové...'!J35</f>
        <v>0</v>
      </c>
      <c r="AY116" s="86">
        <f>'VRN - Vedlejší rozpočtové...'!J36</f>
        <v>0</v>
      </c>
      <c r="AZ116" s="86">
        <f>'VRN - Vedlejší rozpočtové...'!F33</f>
        <v>0</v>
      </c>
      <c r="BA116" s="86">
        <f>'VRN - Vedlejší rozpočtové...'!F34</f>
        <v>0</v>
      </c>
      <c r="BB116" s="86">
        <f>'VRN - Vedlejší rozpočtové...'!F35</f>
        <v>0</v>
      </c>
      <c r="BC116" s="86">
        <f>'VRN - Vedlejší rozpočtové...'!F36</f>
        <v>0</v>
      </c>
      <c r="BD116" s="88">
        <f>'VRN - Vedlejší rozpočtové...'!F37</f>
        <v>0</v>
      </c>
      <c r="BJ116" s="197"/>
      <c r="BK116" s="197"/>
      <c r="BL116" s="197"/>
      <c r="BM116" s="197"/>
      <c r="BN116" s="197"/>
      <c r="BR116" s="79" t="s">
        <v>83</v>
      </c>
      <c r="BT116" s="79" t="s">
        <v>77</v>
      </c>
      <c r="BU116" s="79" t="s">
        <v>141</v>
      </c>
      <c r="BV116" s="79" t="s">
        <v>4</v>
      </c>
      <c r="CJ116" s="79" t="s">
        <v>1</v>
      </c>
      <c r="CK116" s="79" t="s">
        <v>85</v>
      </c>
    </row>
    <row r="117" spans="1:89" s="1" customFormat="1" ht="30" customHeight="1">
      <c r="B117" s="28"/>
      <c r="AR117" s="28"/>
    </row>
    <row r="118" spans="1:89" s="1" customFormat="1" ht="6.95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28"/>
    </row>
  </sheetData>
  <mergeCells count="124">
    <mergeCell ref="AG112:AM112"/>
    <mergeCell ref="AG113:AM113"/>
    <mergeCell ref="AN113:AP113"/>
    <mergeCell ref="AN114:AP114"/>
    <mergeCell ref="AG114:AM114"/>
    <mergeCell ref="AN115:AP115"/>
    <mergeCell ref="AG115:AM115"/>
    <mergeCell ref="AN116:AP116"/>
    <mergeCell ref="AG116:AM116"/>
    <mergeCell ref="AN111:AP111"/>
    <mergeCell ref="AN112:AP112"/>
    <mergeCell ref="AN106:AP106"/>
    <mergeCell ref="AN104:AP104"/>
    <mergeCell ref="AN110:AP110"/>
    <mergeCell ref="AN109:AP109"/>
    <mergeCell ref="AN107:AP107"/>
    <mergeCell ref="AN101:AP101"/>
    <mergeCell ref="AN102:AP102"/>
    <mergeCell ref="AN105:AP105"/>
    <mergeCell ref="AN103:AP103"/>
    <mergeCell ref="AN108:AP108"/>
    <mergeCell ref="AG101:AM101"/>
    <mergeCell ref="AG102:AM102"/>
    <mergeCell ref="AG103:AM103"/>
    <mergeCell ref="AG104:AM104"/>
    <mergeCell ref="AG108:AM108"/>
    <mergeCell ref="AG109:AM109"/>
    <mergeCell ref="AG111:AM111"/>
    <mergeCell ref="AG110:AM110"/>
    <mergeCell ref="AG106:AM106"/>
    <mergeCell ref="AG107:AM107"/>
    <mergeCell ref="AG105:AM105"/>
    <mergeCell ref="F101:J101"/>
    <mergeCell ref="F103:J103"/>
    <mergeCell ref="F102:J102"/>
    <mergeCell ref="F104:J104"/>
    <mergeCell ref="F108:J108"/>
    <mergeCell ref="J116:AF116"/>
    <mergeCell ref="J111:AF111"/>
    <mergeCell ref="J114:AF114"/>
    <mergeCell ref="J115:AF115"/>
    <mergeCell ref="K112:AF112"/>
    <mergeCell ref="K113:AF113"/>
    <mergeCell ref="K105:AF105"/>
    <mergeCell ref="K110:AF110"/>
    <mergeCell ref="K106:AF106"/>
    <mergeCell ref="K107:AF107"/>
    <mergeCell ref="L109:AF109"/>
    <mergeCell ref="L108:AF108"/>
    <mergeCell ref="L104:AF104"/>
    <mergeCell ref="L101:AF101"/>
    <mergeCell ref="L102:AF102"/>
    <mergeCell ref="L103:AF103"/>
    <mergeCell ref="D116:H116"/>
    <mergeCell ref="D114:H114"/>
    <mergeCell ref="D111:H111"/>
    <mergeCell ref="D115:H115"/>
    <mergeCell ref="E105:I105"/>
    <mergeCell ref="E107:I107"/>
    <mergeCell ref="E110:I110"/>
    <mergeCell ref="E113:I113"/>
    <mergeCell ref="E106:I106"/>
    <mergeCell ref="E112:I112"/>
    <mergeCell ref="F109:J109"/>
    <mergeCell ref="AM90:AP90"/>
    <mergeCell ref="AN92:AP92"/>
    <mergeCell ref="AG92:AM92"/>
    <mergeCell ref="C92:G92"/>
    <mergeCell ref="I92:AF92"/>
    <mergeCell ref="AN100:AP100"/>
    <mergeCell ref="E100:I100"/>
    <mergeCell ref="AG100:AM100"/>
    <mergeCell ref="K100:AF100"/>
    <mergeCell ref="AN97:AP97"/>
    <mergeCell ref="AG97:AM97"/>
    <mergeCell ref="K97:AF97"/>
    <mergeCell ref="E97:I97"/>
    <mergeCell ref="AG98:AM98"/>
    <mergeCell ref="K98:AF98"/>
    <mergeCell ref="AN98:AP98"/>
    <mergeCell ref="AR2:BD2"/>
    <mergeCell ref="K5:AO5"/>
    <mergeCell ref="K6:AO6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85:AO85"/>
    <mergeCell ref="AM87:AN87"/>
    <mergeCell ref="AS89:AT91"/>
    <mergeCell ref="AM89:AP89"/>
    <mergeCell ref="L31:P31"/>
    <mergeCell ref="L32:P32"/>
    <mergeCell ref="AK35:AO35"/>
    <mergeCell ref="X35:AB35"/>
    <mergeCell ref="W32:AE32"/>
    <mergeCell ref="AK32:AO32"/>
    <mergeCell ref="L33:P33"/>
    <mergeCell ref="AK33:AO33"/>
    <mergeCell ref="W33:AE33"/>
    <mergeCell ref="E98:I98"/>
    <mergeCell ref="K99:AF99"/>
    <mergeCell ref="AN99:AP99"/>
    <mergeCell ref="AG99:AM99"/>
    <mergeCell ref="E99:I99"/>
    <mergeCell ref="AG94:AM94"/>
    <mergeCell ref="AN94:AP94"/>
    <mergeCell ref="J95:AF95"/>
    <mergeCell ref="AN95:AP95"/>
    <mergeCell ref="D95:H95"/>
    <mergeCell ref="AG95:AM95"/>
    <mergeCell ref="AN96:AP96"/>
    <mergeCell ref="D96:H96"/>
    <mergeCell ref="AG96:AM96"/>
    <mergeCell ref="J96:AF96"/>
  </mergeCells>
  <hyperlinks>
    <hyperlink ref="A95" location="'SO 01-03 - Dílny - Kerami...'!C2" display="/" xr:uid="{00000000-0004-0000-0000-000000000000}"/>
    <hyperlink ref="A97" location="'SO 04 - Dílny - Strojní a...'!C2" display="/" xr:uid="{00000000-0004-0000-0000-000001000000}"/>
    <hyperlink ref="A98" location="'04.1 - Technologie briket...'!C2" display="/" xr:uid="{00000000-0004-0000-0000-000002000000}"/>
    <hyperlink ref="A99" location="'04.2 - Hromosvody'!C2" display="/" xr:uid="{00000000-0004-0000-0000-000003000000}"/>
    <hyperlink ref="A101" location="'04.3 - Elektro'!C2" display="/" xr:uid="{00000000-0004-0000-0000-000004000000}"/>
    <hyperlink ref="A102" location="'04.31 - Strukturovaná kab...'!C2" display="/" xr:uid="{00000000-0004-0000-0000-000005000000}"/>
    <hyperlink ref="A103" location="'04.32 - Jednotný čas'!C2" display="/" xr:uid="{00000000-0004-0000-0000-000006000000}"/>
    <hyperlink ref="A104" location="'04.33 - Poplachový zabezp...'!C2" display="/" xr:uid="{00000000-0004-0000-0000-000007000000}"/>
    <hyperlink ref="A105" location="'04.4 - Technologické plyny'!C2" display="/" xr:uid="{00000000-0004-0000-0000-000008000000}"/>
    <hyperlink ref="A106" location="'04.5 - Zdravotně technicé...'!C2" display="/" xr:uid="{00000000-0004-0000-0000-000009000000}"/>
    <hyperlink ref="A108" location="'04.61 - Zařízení pro vytá...'!C2" display="/" xr:uid="{00000000-0004-0000-0000-00000A000000}"/>
    <hyperlink ref="A109" location="'04.62 - Plynová zařízení'!C2" display="/" xr:uid="{00000000-0004-0000-0000-00000B000000}"/>
    <hyperlink ref="A110" location="'04.7 - VZT'!C2" display="/" xr:uid="{00000000-0004-0000-0000-00000C000000}"/>
    <hyperlink ref="A112" location="'SO 05 - Sklad řeziva'!C2" display="/" xr:uid="{00000000-0004-0000-0000-00000D000000}"/>
    <hyperlink ref="A113" location="'05.1 - Elektro'!C2" display="/" xr:uid="{00000000-0004-0000-0000-00000E000000}"/>
    <hyperlink ref="A114" location="'SO 06 - OPLOCENÍ A VJEZDO...'!C2" display="/" xr:uid="{00000000-0004-0000-0000-00000F000000}"/>
    <hyperlink ref="A115" location="'SO 07 - SKLAD HOŘLAVÝCH K...'!C2" display="/" xr:uid="{00000000-0004-0000-0000-000010000000}"/>
    <hyperlink ref="A116" location="'VRN - Vedlejší rozpočtové...'!C2" display="/" xr:uid="{00000000-0004-0000-00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41"/>
  <sheetViews>
    <sheetView showGridLines="0" topLeftCell="A117" workbookViewId="0">
      <selection activeCell="I123" sqref="I123:I14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24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141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s="1" customFormat="1" ht="12" hidden="1" customHeight="1">
      <c r="B8" s="28"/>
      <c r="D8" s="25" t="s">
        <v>143</v>
      </c>
      <c r="L8" s="28"/>
    </row>
    <row r="9" spans="2:46" s="1" customFormat="1" ht="16.5" hidden="1" customHeight="1">
      <c r="B9" s="28"/>
      <c r="E9" s="269" t="s">
        <v>1760</v>
      </c>
      <c r="F9" s="288"/>
      <c r="G9" s="288"/>
      <c r="H9" s="288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10. 11. 2021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244" t="str">
        <f>'Rekapitulace stavby'!E14</f>
        <v xml:space="preserve"> </v>
      </c>
      <c r="F18" s="244"/>
      <c r="G18" s="244"/>
      <c r="H18" s="244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">
        <v>29</v>
      </c>
      <c r="L20" s="28"/>
    </row>
    <row r="21" spans="2:12" s="1" customFormat="1" ht="18" hidden="1" customHeight="1">
      <c r="B21" s="28"/>
      <c r="E21" s="23" t="s">
        <v>30</v>
      </c>
      <c r="I21" s="25" t="s">
        <v>25</v>
      </c>
      <c r="J21" s="23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32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33</v>
      </c>
      <c r="L26" s="28"/>
    </row>
    <row r="27" spans="2:12" s="7" customFormat="1" ht="16.5" hidden="1" customHeight="1">
      <c r="B27" s="90"/>
      <c r="E27" s="246" t="s">
        <v>1</v>
      </c>
      <c r="F27" s="246"/>
      <c r="G27" s="246"/>
      <c r="H27" s="246"/>
      <c r="L27" s="90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91" t="s">
        <v>35</v>
      </c>
      <c r="J30" s="62">
        <f>ROUND(J121,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hidden="1" customHeight="1">
      <c r="B33" s="28"/>
      <c r="D33" s="51" t="s">
        <v>39</v>
      </c>
      <c r="E33" s="25" t="s">
        <v>40</v>
      </c>
      <c r="F33" s="82">
        <f>ROUND((SUM(BE121:BE138)),  2)</f>
        <v>0</v>
      </c>
      <c r="I33" s="92">
        <v>0.21</v>
      </c>
      <c r="J33" s="82">
        <f>ROUND(((SUM(BE121:BE138))*I33),  2)</f>
        <v>0</v>
      </c>
      <c r="L33" s="28"/>
    </row>
    <row r="34" spans="2:12" s="1" customFormat="1" ht="14.45" hidden="1" customHeight="1">
      <c r="B34" s="28"/>
      <c r="E34" s="25" t="s">
        <v>41</v>
      </c>
      <c r="F34" s="82">
        <f>ROUND((SUM(BF121:BF138)),  2)</f>
        <v>0</v>
      </c>
      <c r="I34" s="92">
        <v>0.15</v>
      </c>
      <c r="J34" s="82">
        <f>ROUND(((SUM(BF121:BF138))*I34),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2">
        <f>ROUND((SUM(BG121:BG138)),  2)</f>
        <v>0</v>
      </c>
      <c r="I35" s="92">
        <v>0.21</v>
      </c>
      <c r="J35" s="82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2">
        <f>ROUND((SUM(BH121:BH138)),  2)</f>
        <v>0</v>
      </c>
      <c r="I36" s="92">
        <v>0.15</v>
      </c>
      <c r="J36" s="82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2">
        <f>ROUND((SUM(BI121:BI138)),  2)</f>
        <v>0</v>
      </c>
      <c r="I37" s="92">
        <v>0</v>
      </c>
      <c r="J37" s="82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3"/>
      <c r="D39" s="94" t="s">
        <v>45</v>
      </c>
      <c r="E39" s="53"/>
      <c r="F39" s="53"/>
      <c r="G39" s="95" t="s">
        <v>46</v>
      </c>
      <c r="H39" s="96" t="s">
        <v>47</v>
      </c>
      <c r="I39" s="53"/>
      <c r="J39" s="97">
        <f>SUM(J30:J37)</f>
        <v>0</v>
      </c>
      <c r="K39" s="98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145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47" s="1" customFormat="1" ht="12" hidden="1" customHeight="1">
      <c r="B86" s="28"/>
      <c r="C86" s="25" t="s">
        <v>143</v>
      </c>
      <c r="L86" s="28"/>
    </row>
    <row r="87" spans="2:47" s="1" customFormat="1" ht="16.5" hidden="1" customHeight="1">
      <c r="B87" s="28"/>
      <c r="E87" s="269" t="str">
        <f>E9</f>
        <v>VRN - Vedlejší rozpočtové náklady</v>
      </c>
      <c r="F87" s="288"/>
      <c r="G87" s="288"/>
      <c r="H87" s="28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>Husova 140, Jaroměř</v>
      </c>
      <c r="I89" s="25" t="s">
        <v>20</v>
      </c>
      <c r="J89" s="48" t="str">
        <f>IF(J12="","",J12)</f>
        <v>10. 11. 2021</v>
      </c>
      <c r="L89" s="28"/>
    </row>
    <row r="90" spans="2:47" s="1" customFormat="1" ht="6.95" hidden="1" customHeight="1">
      <c r="B90" s="28"/>
      <c r="L90" s="28"/>
    </row>
    <row r="91" spans="2:47" s="1" customFormat="1" ht="40.15" hidden="1" customHeight="1">
      <c r="B91" s="28"/>
      <c r="C91" s="25" t="s">
        <v>22</v>
      </c>
      <c r="F91" s="23" t="str">
        <f>E15</f>
        <v>Královéhradecký kraj</v>
      </c>
      <c r="I91" s="25" t="s">
        <v>28</v>
      </c>
      <c r="J91" s="26" t="str">
        <f>E21</f>
        <v>ATELIER H1 &amp; ATELIER HÁJEK s.r.o.</v>
      </c>
      <c r="L91" s="28"/>
    </row>
    <row r="92" spans="2:47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32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1" t="s">
        <v>146</v>
      </c>
      <c r="D94" s="93"/>
      <c r="E94" s="93"/>
      <c r="F94" s="93"/>
      <c r="G94" s="93"/>
      <c r="H94" s="93"/>
      <c r="I94" s="93"/>
      <c r="J94" s="102" t="s">
        <v>147</v>
      </c>
      <c r="K94" s="93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3" t="s">
        <v>148</v>
      </c>
      <c r="J96" s="62">
        <f>J121</f>
        <v>0</v>
      </c>
      <c r="L96" s="28"/>
      <c r="AU96" s="16" t="s">
        <v>149</v>
      </c>
    </row>
    <row r="97" spans="2:12" s="8" customFormat="1" ht="24.95" hidden="1" customHeight="1">
      <c r="B97" s="104"/>
      <c r="D97" s="105" t="s">
        <v>3992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8" customFormat="1" ht="24.95" hidden="1" customHeight="1">
      <c r="B98" s="104"/>
      <c r="D98" s="105" t="s">
        <v>3993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8" customFormat="1" ht="24.95" hidden="1" customHeight="1">
      <c r="B99" s="104"/>
      <c r="D99" s="105" t="s">
        <v>3994</v>
      </c>
      <c r="E99" s="106"/>
      <c r="F99" s="106"/>
      <c r="G99" s="106"/>
      <c r="H99" s="106"/>
      <c r="I99" s="106"/>
      <c r="J99" s="107">
        <f>J130</f>
        <v>0</v>
      </c>
      <c r="L99" s="104"/>
    </row>
    <row r="100" spans="2:12" s="8" customFormat="1" ht="24.95" hidden="1" customHeight="1">
      <c r="B100" s="104"/>
      <c r="D100" s="105" t="s">
        <v>3995</v>
      </c>
      <c r="E100" s="106"/>
      <c r="F100" s="106"/>
      <c r="G100" s="106"/>
      <c r="H100" s="106"/>
      <c r="I100" s="106"/>
      <c r="J100" s="107">
        <f>J135</f>
        <v>0</v>
      </c>
      <c r="L100" s="104"/>
    </row>
    <row r="101" spans="2:12" s="8" customFormat="1" ht="24.95" hidden="1" customHeight="1">
      <c r="B101" s="104"/>
      <c r="D101" s="105" t="s">
        <v>3996</v>
      </c>
      <c r="E101" s="106"/>
      <c r="F101" s="106"/>
      <c r="G101" s="106"/>
      <c r="H101" s="106"/>
      <c r="I101" s="106"/>
      <c r="J101" s="107">
        <f>J137</f>
        <v>0</v>
      </c>
      <c r="L101" s="104"/>
    </row>
    <row r="102" spans="2:12" s="1" customFormat="1" ht="21.75" hidden="1" customHeight="1">
      <c r="B102" s="28"/>
      <c r="L102" s="28"/>
    </row>
    <row r="103" spans="2:12" s="1" customFormat="1" ht="6.95" hidden="1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4" spans="2:12" hidden="1"/>
    <row r="105" spans="2:12" hidden="1"/>
    <row r="106" spans="2:12" hidden="1"/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12" s="1" customFormat="1" ht="24.95" customHeight="1">
      <c r="B108" s="28"/>
      <c r="C108" s="20" t="s">
        <v>170</v>
      </c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5" t="s">
        <v>14</v>
      </c>
      <c r="L110" s="28"/>
    </row>
    <row r="111" spans="2:12" s="1" customFormat="1" ht="26.25" customHeight="1">
      <c r="B111" s="28"/>
      <c r="E111" s="289" t="str">
        <f>E7</f>
        <v>Rekonstrukce dílen Střední školy řemeslné Jaroměř - TRUHLÁŘSKÉ DÍLNY</v>
      </c>
      <c r="F111" s="290"/>
      <c r="G111" s="290"/>
      <c r="H111" s="290"/>
      <c r="L111" s="28"/>
    </row>
    <row r="112" spans="2:12" s="1" customFormat="1" ht="12" customHeight="1">
      <c r="B112" s="28"/>
      <c r="C112" s="25" t="s">
        <v>143</v>
      </c>
      <c r="L112" s="28"/>
    </row>
    <row r="113" spans="2:65" s="1" customFormat="1" ht="16.5" customHeight="1">
      <c r="B113" s="28"/>
      <c r="E113" s="269" t="str">
        <f>E9</f>
        <v>VRN - Vedlejší rozpočtové náklady</v>
      </c>
      <c r="F113" s="288"/>
      <c r="G113" s="288"/>
      <c r="H113" s="288"/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5" t="s">
        <v>18</v>
      </c>
      <c r="F115" s="23" t="str">
        <f>F12</f>
        <v>Husova 140, Jaroměř</v>
      </c>
      <c r="I115" s="25" t="s">
        <v>20</v>
      </c>
      <c r="J115" s="48" t="str">
        <f>IF(J12="","",J12)</f>
        <v>10. 11. 2021</v>
      </c>
      <c r="L115" s="28"/>
    </row>
    <row r="116" spans="2:65" s="1" customFormat="1" ht="6.95" customHeight="1">
      <c r="B116" s="28"/>
      <c r="L116" s="28"/>
    </row>
    <row r="117" spans="2:65" s="1" customFormat="1" ht="40.15" customHeight="1">
      <c r="B117" s="28"/>
      <c r="C117" s="25" t="s">
        <v>22</v>
      </c>
      <c r="F117" s="23" t="str">
        <f>E15</f>
        <v>Královéhradecký kraj</v>
      </c>
      <c r="I117" s="25" t="s">
        <v>28</v>
      </c>
      <c r="J117" s="26" t="str">
        <f>E21</f>
        <v>ATELIER H1 &amp; ATELIER HÁJEK s.r.o.</v>
      </c>
      <c r="L117" s="28"/>
    </row>
    <row r="118" spans="2:65" s="1" customFormat="1" ht="15.2" customHeight="1">
      <c r="B118" s="28"/>
      <c r="C118" s="25" t="s">
        <v>26</v>
      </c>
      <c r="F118" s="23" t="str">
        <f>IF(E18="","",E18)</f>
        <v xml:space="preserve"> </v>
      </c>
      <c r="I118" s="25" t="s">
        <v>32</v>
      </c>
      <c r="J118" s="26" t="str">
        <f>E24</f>
        <v xml:space="preserve"> 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2"/>
      <c r="C120" s="113" t="s">
        <v>171</v>
      </c>
      <c r="D120" s="114" t="s">
        <v>60</v>
      </c>
      <c r="E120" s="114" t="s">
        <v>56</v>
      </c>
      <c r="F120" s="114" t="s">
        <v>57</v>
      </c>
      <c r="G120" s="114" t="s">
        <v>172</v>
      </c>
      <c r="H120" s="114" t="s">
        <v>173</v>
      </c>
      <c r="I120" s="114" t="s">
        <v>174</v>
      </c>
      <c r="J120" s="114" t="s">
        <v>147</v>
      </c>
      <c r="K120" s="115" t="s">
        <v>175</v>
      </c>
      <c r="L120" s="112"/>
      <c r="M120" s="55" t="s">
        <v>1</v>
      </c>
      <c r="N120" s="56" t="s">
        <v>39</v>
      </c>
      <c r="O120" s="56" t="s">
        <v>176</v>
      </c>
      <c r="P120" s="56" t="s">
        <v>177</v>
      </c>
      <c r="Q120" s="56" t="s">
        <v>178</v>
      </c>
      <c r="R120" s="56" t="s">
        <v>179</v>
      </c>
      <c r="S120" s="56" t="s">
        <v>180</v>
      </c>
      <c r="T120" s="57" t="s">
        <v>181</v>
      </c>
    </row>
    <row r="121" spans="2:65" s="1" customFormat="1" ht="22.9" customHeight="1">
      <c r="B121" s="28"/>
      <c r="C121" s="60" t="s">
        <v>182</v>
      </c>
      <c r="J121" s="116">
        <f>J122+J128+J130+J135+J137</f>
        <v>0</v>
      </c>
      <c r="L121" s="28"/>
      <c r="M121" s="58"/>
      <c r="N121" s="49"/>
      <c r="O121" s="49"/>
      <c r="P121" s="117">
        <f>P122+P128+P130+P135+P137</f>
        <v>0</v>
      </c>
      <c r="Q121" s="49"/>
      <c r="R121" s="117">
        <f>R122+R128+R130+R135+R137</f>
        <v>0</v>
      </c>
      <c r="S121" s="49"/>
      <c r="T121" s="118">
        <f>T122+T128+T130+T135+T137</f>
        <v>0</v>
      </c>
      <c r="AT121" s="16" t="s">
        <v>74</v>
      </c>
      <c r="AU121" s="16" t="s">
        <v>149</v>
      </c>
      <c r="BK121" s="119">
        <f>BK122+BK128+BK130+BK135+BK137</f>
        <v>0</v>
      </c>
    </row>
    <row r="122" spans="2:65" s="11" customFormat="1" ht="25.9" customHeight="1">
      <c r="B122" s="120"/>
      <c r="D122" s="121" t="s">
        <v>74</v>
      </c>
      <c r="E122" s="122" t="s">
        <v>2091</v>
      </c>
      <c r="F122" s="122" t="s">
        <v>2092</v>
      </c>
      <c r="J122" s="123">
        <f>BK122</f>
        <v>0</v>
      </c>
      <c r="L122" s="120"/>
      <c r="M122" s="124"/>
      <c r="P122" s="125">
        <f>SUM(P123:P127)</f>
        <v>0</v>
      </c>
      <c r="R122" s="125">
        <f>SUM(R123:R127)</f>
        <v>0</v>
      </c>
      <c r="T122" s="126">
        <f>SUM(T123:T127)</f>
        <v>0</v>
      </c>
      <c r="AR122" s="121" t="s">
        <v>207</v>
      </c>
      <c r="AT122" s="127" t="s">
        <v>74</v>
      </c>
      <c r="AU122" s="127" t="s">
        <v>75</v>
      </c>
      <c r="AY122" s="121" t="s">
        <v>185</v>
      </c>
      <c r="BK122" s="128">
        <f>SUM(BK123:BK127)</f>
        <v>0</v>
      </c>
    </row>
    <row r="123" spans="2:65" s="1" customFormat="1" ht="33" customHeight="1">
      <c r="B123" s="131"/>
      <c r="C123" s="132" t="s">
        <v>83</v>
      </c>
      <c r="D123" s="132" t="s">
        <v>187</v>
      </c>
      <c r="E123" s="133" t="s">
        <v>3997</v>
      </c>
      <c r="F123" s="134" t="s">
        <v>3998</v>
      </c>
      <c r="G123" s="135" t="s">
        <v>288</v>
      </c>
      <c r="H123" s="136">
        <v>1</v>
      </c>
      <c r="I123" s="209"/>
      <c r="J123" s="137">
        <f>ROUND(I123*H123,2)</f>
        <v>0</v>
      </c>
      <c r="K123" s="134" t="s">
        <v>4029</v>
      </c>
      <c r="L123" s="184" t="s">
        <v>4031</v>
      </c>
      <c r="M123" s="138" t="s">
        <v>1</v>
      </c>
      <c r="N123" s="139" t="s">
        <v>40</v>
      </c>
      <c r="O123" s="140">
        <v>0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2095</v>
      </c>
      <c r="AT123" s="142" t="s">
        <v>187</v>
      </c>
      <c r="AU123" s="142" t="s">
        <v>83</v>
      </c>
      <c r="AY123" s="16" t="s">
        <v>185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6" t="s">
        <v>83</v>
      </c>
      <c r="BK123" s="143">
        <f>ROUND(I123*H123,2)</f>
        <v>0</v>
      </c>
      <c r="BL123" s="16" t="s">
        <v>2095</v>
      </c>
      <c r="BM123" s="142" t="s">
        <v>3999</v>
      </c>
    </row>
    <row r="124" spans="2:65" s="1" customFormat="1" ht="16.5" customHeight="1">
      <c r="B124" s="131"/>
      <c r="C124" s="132" t="s">
        <v>85</v>
      </c>
      <c r="D124" s="132" t="s">
        <v>187</v>
      </c>
      <c r="E124" s="133" t="s">
        <v>4000</v>
      </c>
      <c r="F124" s="134" t="s">
        <v>4001</v>
      </c>
      <c r="G124" s="135" t="s">
        <v>288</v>
      </c>
      <c r="H124" s="136">
        <v>1</v>
      </c>
      <c r="I124" s="209"/>
      <c r="J124" s="137">
        <f>ROUND(I124*H124,2)</f>
        <v>0</v>
      </c>
      <c r="K124" s="134" t="s">
        <v>1</v>
      </c>
      <c r="L124" s="184" t="s">
        <v>4031</v>
      </c>
      <c r="M124" s="138" t="s">
        <v>1</v>
      </c>
      <c r="N124" s="139" t="s">
        <v>40</v>
      </c>
      <c r="O124" s="140">
        <v>0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191</v>
      </c>
      <c r="AT124" s="142" t="s">
        <v>187</v>
      </c>
      <c r="AU124" s="142" t="s">
        <v>83</v>
      </c>
      <c r="AY124" s="16" t="s">
        <v>185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83</v>
      </c>
      <c r="BK124" s="143">
        <f>ROUND(I124*H124,2)</f>
        <v>0</v>
      </c>
      <c r="BL124" s="16" t="s">
        <v>191</v>
      </c>
      <c r="BM124" s="142" t="s">
        <v>4002</v>
      </c>
    </row>
    <row r="125" spans="2:65" s="1" customFormat="1" ht="16.5" customHeight="1">
      <c r="B125" s="131"/>
      <c r="C125" s="132" t="s">
        <v>100</v>
      </c>
      <c r="D125" s="132" t="s">
        <v>187</v>
      </c>
      <c r="E125" s="133" t="s">
        <v>4003</v>
      </c>
      <c r="F125" s="134" t="s">
        <v>4004</v>
      </c>
      <c r="G125" s="135" t="s">
        <v>288</v>
      </c>
      <c r="H125" s="136">
        <v>1</v>
      </c>
      <c r="I125" s="209"/>
      <c r="J125" s="137">
        <f>ROUND(I125*H125,2)</f>
        <v>0</v>
      </c>
      <c r="K125" s="134" t="s">
        <v>1</v>
      </c>
      <c r="L125" s="184" t="s">
        <v>4031</v>
      </c>
      <c r="M125" s="138" t="s">
        <v>1</v>
      </c>
      <c r="N125" s="139" t="s">
        <v>40</v>
      </c>
      <c r="O125" s="140">
        <v>0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191</v>
      </c>
      <c r="AT125" s="142" t="s">
        <v>187</v>
      </c>
      <c r="AU125" s="142" t="s">
        <v>83</v>
      </c>
      <c r="AY125" s="16" t="s">
        <v>185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83</v>
      </c>
      <c r="BK125" s="143">
        <f>ROUND(I125*H125,2)</f>
        <v>0</v>
      </c>
      <c r="BL125" s="16" t="s">
        <v>191</v>
      </c>
      <c r="BM125" s="142" t="s">
        <v>4005</v>
      </c>
    </row>
    <row r="126" spans="2:65" s="1" customFormat="1" ht="16.5" customHeight="1">
      <c r="B126" s="131"/>
      <c r="C126" s="132" t="s">
        <v>191</v>
      </c>
      <c r="D126" s="132" t="s">
        <v>187</v>
      </c>
      <c r="E126" s="133" t="s">
        <v>4006</v>
      </c>
      <c r="F126" s="134" t="s">
        <v>4007</v>
      </c>
      <c r="G126" s="135" t="s">
        <v>288</v>
      </c>
      <c r="H126" s="136">
        <v>1</v>
      </c>
      <c r="I126" s="209"/>
      <c r="J126" s="137">
        <f>ROUND(I126*H126,2)</f>
        <v>0</v>
      </c>
      <c r="K126" s="134" t="s">
        <v>1</v>
      </c>
      <c r="L126" s="184" t="s">
        <v>4031</v>
      </c>
      <c r="M126" s="138" t="s">
        <v>1</v>
      </c>
      <c r="N126" s="139" t="s">
        <v>40</v>
      </c>
      <c r="O126" s="140">
        <v>0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191</v>
      </c>
      <c r="AT126" s="142" t="s">
        <v>187</v>
      </c>
      <c r="AU126" s="142" t="s">
        <v>83</v>
      </c>
      <c r="AY126" s="16" t="s">
        <v>185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83</v>
      </c>
      <c r="BK126" s="143">
        <f>ROUND(I126*H126,2)</f>
        <v>0</v>
      </c>
      <c r="BL126" s="16" t="s">
        <v>191</v>
      </c>
      <c r="BM126" s="142" t="s">
        <v>4008</v>
      </c>
    </row>
    <row r="127" spans="2:65" s="1" customFormat="1" ht="16.5" customHeight="1">
      <c r="B127" s="131"/>
      <c r="C127" s="132" t="s">
        <v>207</v>
      </c>
      <c r="D127" s="132" t="s">
        <v>187</v>
      </c>
      <c r="E127" s="133" t="s">
        <v>2243</v>
      </c>
      <c r="F127" s="134" t="s">
        <v>2244</v>
      </c>
      <c r="G127" s="135" t="s">
        <v>288</v>
      </c>
      <c r="H127" s="136">
        <v>1</v>
      </c>
      <c r="I127" s="209"/>
      <c r="J127" s="137">
        <f>ROUND(I127*H127,2)</f>
        <v>0</v>
      </c>
      <c r="K127" s="134" t="s">
        <v>1</v>
      </c>
      <c r="L127" s="184" t="s">
        <v>4031</v>
      </c>
      <c r="M127" s="138" t="s">
        <v>1</v>
      </c>
      <c r="N127" s="139" t="s">
        <v>40</v>
      </c>
      <c r="O127" s="140">
        <v>0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191</v>
      </c>
      <c r="AT127" s="142" t="s">
        <v>187</v>
      </c>
      <c r="AU127" s="142" t="s">
        <v>83</v>
      </c>
      <c r="AY127" s="16" t="s">
        <v>185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83</v>
      </c>
      <c r="BK127" s="143">
        <f>ROUND(I127*H127,2)</f>
        <v>0</v>
      </c>
      <c r="BL127" s="16" t="s">
        <v>191</v>
      </c>
      <c r="BM127" s="142" t="s">
        <v>4009</v>
      </c>
    </row>
    <row r="128" spans="2:65" s="11" customFormat="1" ht="25.9" customHeight="1">
      <c r="B128" s="120"/>
      <c r="D128" s="121" t="s">
        <v>74</v>
      </c>
      <c r="E128" s="122" t="s">
        <v>2097</v>
      </c>
      <c r="F128" s="122" t="s">
        <v>2098</v>
      </c>
      <c r="I128" s="210"/>
      <c r="J128" s="123">
        <f>BK128</f>
        <v>0</v>
      </c>
      <c r="L128" s="120"/>
      <c r="M128" s="124"/>
      <c r="P128" s="125">
        <f>P129</f>
        <v>0</v>
      </c>
      <c r="R128" s="125">
        <f>R129</f>
        <v>0</v>
      </c>
      <c r="T128" s="126">
        <f>T129</f>
        <v>0</v>
      </c>
      <c r="AR128" s="121" t="s">
        <v>207</v>
      </c>
      <c r="AT128" s="127" t="s">
        <v>74</v>
      </c>
      <c r="AU128" s="127" t="s">
        <v>75</v>
      </c>
      <c r="AY128" s="121" t="s">
        <v>185</v>
      </c>
      <c r="BK128" s="128">
        <f>BK129</f>
        <v>0</v>
      </c>
    </row>
    <row r="129" spans="2:65" s="1" customFormat="1" ht="16.5" customHeight="1">
      <c r="B129" s="131"/>
      <c r="C129" s="132" t="s">
        <v>211</v>
      </c>
      <c r="D129" s="132" t="s">
        <v>187</v>
      </c>
      <c r="E129" s="133" t="s">
        <v>2246</v>
      </c>
      <c r="F129" s="134" t="s">
        <v>4010</v>
      </c>
      <c r="G129" s="135" t="s">
        <v>288</v>
      </c>
      <c r="H129" s="136">
        <v>1</v>
      </c>
      <c r="I129" s="209"/>
      <c r="J129" s="137">
        <f>ROUND(I129*H129,2)</f>
        <v>0</v>
      </c>
      <c r="K129" s="134" t="s">
        <v>1</v>
      </c>
      <c r="L129" s="184" t="s">
        <v>4031</v>
      </c>
      <c r="M129" s="138" t="s">
        <v>1</v>
      </c>
      <c r="N129" s="139" t="s">
        <v>40</v>
      </c>
      <c r="O129" s="140">
        <v>0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191</v>
      </c>
      <c r="AT129" s="142" t="s">
        <v>187</v>
      </c>
      <c r="AU129" s="142" t="s">
        <v>83</v>
      </c>
      <c r="AY129" s="16" t="s">
        <v>185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83</v>
      </c>
      <c r="BK129" s="143">
        <f>ROUND(I129*H129,2)</f>
        <v>0</v>
      </c>
      <c r="BL129" s="16" t="s">
        <v>191</v>
      </c>
      <c r="BM129" s="142" t="s">
        <v>4011</v>
      </c>
    </row>
    <row r="130" spans="2:65" s="11" customFormat="1" ht="25.9" customHeight="1">
      <c r="B130" s="120"/>
      <c r="D130" s="121" t="s">
        <v>74</v>
      </c>
      <c r="E130" s="122" t="s">
        <v>2102</v>
      </c>
      <c r="F130" s="122" t="s">
        <v>2103</v>
      </c>
      <c r="I130" s="210"/>
      <c r="J130" s="123">
        <f>BK130</f>
        <v>0</v>
      </c>
      <c r="L130" s="120"/>
      <c r="M130" s="124"/>
      <c r="P130" s="125">
        <f>SUM(P131:P134)</f>
        <v>0</v>
      </c>
      <c r="R130" s="125">
        <f>SUM(R131:R134)</f>
        <v>0</v>
      </c>
      <c r="T130" s="126">
        <f>SUM(T131:T134)</f>
        <v>0</v>
      </c>
      <c r="AR130" s="121" t="s">
        <v>207</v>
      </c>
      <c r="AT130" s="127" t="s">
        <v>74</v>
      </c>
      <c r="AU130" s="127" t="s">
        <v>75</v>
      </c>
      <c r="AY130" s="121" t="s">
        <v>185</v>
      </c>
      <c r="BK130" s="128">
        <f>SUM(BK131:BK134)</f>
        <v>0</v>
      </c>
    </row>
    <row r="131" spans="2:65" s="1" customFormat="1" ht="16.5" customHeight="1">
      <c r="B131" s="131"/>
      <c r="C131" s="132" t="s">
        <v>219</v>
      </c>
      <c r="D131" s="132" t="s">
        <v>187</v>
      </c>
      <c r="E131" s="133" t="s">
        <v>4012</v>
      </c>
      <c r="F131" s="134" t="s">
        <v>4013</v>
      </c>
      <c r="G131" s="135" t="s">
        <v>245</v>
      </c>
      <c r="H131" s="136">
        <v>10</v>
      </c>
      <c r="I131" s="209"/>
      <c r="J131" s="137">
        <f>ROUND(I131*H131,2)</f>
        <v>0</v>
      </c>
      <c r="K131" s="134" t="s">
        <v>4029</v>
      </c>
      <c r="L131" s="184" t="s">
        <v>4031</v>
      </c>
      <c r="M131" s="138" t="s">
        <v>1</v>
      </c>
      <c r="N131" s="139" t="s">
        <v>40</v>
      </c>
      <c r="O131" s="140">
        <v>0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2095</v>
      </c>
      <c r="AT131" s="142" t="s">
        <v>187</v>
      </c>
      <c r="AU131" s="142" t="s">
        <v>83</v>
      </c>
      <c r="AY131" s="16" t="s">
        <v>185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83</v>
      </c>
      <c r="BK131" s="143">
        <f>ROUND(I131*H131,2)</f>
        <v>0</v>
      </c>
      <c r="BL131" s="16" t="s">
        <v>2095</v>
      </c>
      <c r="BM131" s="142" t="s">
        <v>4014</v>
      </c>
    </row>
    <row r="132" spans="2:65" s="1" customFormat="1" ht="16.5" customHeight="1">
      <c r="B132" s="131"/>
      <c r="C132" s="132" t="s">
        <v>224</v>
      </c>
      <c r="D132" s="132" t="s">
        <v>187</v>
      </c>
      <c r="E132" s="133" t="s">
        <v>2104</v>
      </c>
      <c r="F132" s="134" t="s">
        <v>4015</v>
      </c>
      <c r="G132" s="135" t="s">
        <v>288</v>
      </c>
      <c r="H132" s="136">
        <v>1</v>
      </c>
      <c r="I132" s="209"/>
      <c r="J132" s="137">
        <f>ROUND(I132*H132,2)</f>
        <v>0</v>
      </c>
      <c r="K132" s="134" t="s">
        <v>1</v>
      </c>
      <c r="L132" s="184" t="s">
        <v>4031</v>
      </c>
      <c r="M132" s="138" t="s">
        <v>1</v>
      </c>
      <c r="N132" s="139" t="s">
        <v>40</v>
      </c>
      <c r="O132" s="140">
        <v>0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191</v>
      </c>
      <c r="AT132" s="142" t="s">
        <v>187</v>
      </c>
      <c r="AU132" s="142" t="s">
        <v>83</v>
      </c>
      <c r="AY132" s="16" t="s">
        <v>185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83</v>
      </c>
      <c r="BK132" s="143">
        <f>ROUND(I132*H132,2)</f>
        <v>0</v>
      </c>
      <c r="BL132" s="16" t="s">
        <v>191</v>
      </c>
      <c r="BM132" s="142" t="s">
        <v>4016</v>
      </c>
    </row>
    <row r="133" spans="2:65" s="1" customFormat="1" ht="16.5" customHeight="1">
      <c r="B133" s="131"/>
      <c r="C133" s="132" t="s">
        <v>229</v>
      </c>
      <c r="D133" s="132" t="s">
        <v>187</v>
      </c>
      <c r="E133" s="133" t="s">
        <v>2107</v>
      </c>
      <c r="F133" s="134" t="s">
        <v>2248</v>
      </c>
      <c r="G133" s="135" t="s">
        <v>288</v>
      </c>
      <c r="H133" s="136">
        <v>1</v>
      </c>
      <c r="I133" s="209"/>
      <c r="J133" s="137">
        <f>ROUND(I133*H133,2)</f>
        <v>0</v>
      </c>
      <c r="K133" s="134" t="s">
        <v>1</v>
      </c>
      <c r="L133" s="184" t="s">
        <v>4031</v>
      </c>
      <c r="M133" s="138" t="s">
        <v>1</v>
      </c>
      <c r="N133" s="139" t="s">
        <v>40</v>
      </c>
      <c r="O133" s="140">
        <v>0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191</v>
      </c>
      <c r="AT133" s="142" t="s">
        <v>187</v>
      </c>
      <c r="AU133" s="142" t="s">
        <v>83</v>
      </c>
      <c r="AY133" s="16" t="s">
        <v>185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83</v>
      </c>
      <c r="BK133" s="143">
        <f>ROUND(I133*H133,2)</f>
        <v>0</v>
      </c>
      <c r="BL133" s="16" t="s">
        <v>191</v>
      </c>
      <c r="BM133" s="142" t="s">
        <v>4017</v>
      </c>
    </row>
    <row r="134" spans="2:65" s="1" customFormat="1" ht="16.5" customHeight="1">
      <c r="B134" s="131"/>
      <c r="C134" s="132" t="s">
        <v>235</v>
      </c>
      <c r="D134" s="132" t="s">
        <v>187</v>
      </c>
      <c r="E134" s="133" t="s">
        <v>4018</v>
      </c>
      <c r="F134" s="134" t="s">
        <v>4019</v>
      </c>
      <c r="G134" s="135" t="s">
        <v>288</v>
      </c>
      <c r="H134" s="136">
        <v>1</v>
      </c>
      <c r="I134" s="209"/>
      <c r="J134" s="137">
        <f>ROUND(I134*H134,2)</f>
        <v>0</v>
      </c>
      <c r="K134" s="134" t="s">
        <v>1</v>
      </c>
      <c r="L134" s="184" t="s">
        <v>4031</v>
      </c>
      <c r="M134" s="138" t="s">
        <v>1</v>
      </c>
      <c r="N134" s="139" t="s">
        <v>40</v>
      </c>
      <c r="O134" s="140">
        <v>0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191</v>
      </c>
      <c r="AT134" s="142" t="s">
        <v>187</v>
      </c>
      <c r="AU134" s="142" t="s">
        <v>83</v>
      </c>
      <c r="AY134" s="16" t="s">
        <v>185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83</v>
      </c>
      <c r="BK134" s="143">
        <f>ROUND(I134*H134,2)</f>
        <v>0</v>
      </c>
      <c r="BL134" s="16" t="s">
        <v>191</v>
      </c>
      <c r="BM134" s="142" t="s">
        <v>4020</v>
      </c>
    </row>
    <row r="135" spans="2:65" s="11" customFormat="1" ht="25.9" customHeight="1">
      <c r="B135" s="120"/>
      <c r="D135" s="121" t="s">
        <v>74</v>
      </c>
      <c r="E135" s="122" t="s">
        <v>4021</v>
      </c>
      <c r="F135" s="122" t="s">
        <v>4022</v>
      </c>
      <c r="I135" s="210"/>
      <c r="J135" s="123">
        <f>BK135</f>
        <v>0</v>
      </c>
      <c r="L135" s="120"/>
      <c r="M135" s="124"/>
      <c r="P135" s="125">
        <f>P136</f>
        <v>0</v>
      </c>
      <c r="R135" s="125">
        <f>R136</f>
        <v>0</v>
      </c>
      <c r="T135" s="126">
        <f>T136</f>
        <v>0</v>
      </c>
      <c r="AR135" s="121" t="s">
        <v>207</v>
      </c>
      <c r="AT135" s="127" t="s">
        <v>74</v>
      </c>
      <c r="AU135" s="127" t="s">
        <v>75</v>
      </c>
      <c r="AY135" s="121" t="s">
        <v>185</v>
      </c>
      <c r="BK135" s="128">
        <f>BK136</f>
        <v>0</v>
      </c>
    </row>
    <row r="136" spans="2:65" s="1" customFormat="1" ht="16.5" customHeight="1">
      <c r="B136" s="131"/>
      <c r="C136" s="132" t="s">
        <v>242</v>
      </c>
      <c r="D136" s="132" t="s">
        <v>187</v>
      </c>
      <c r="E136" s="133" t="s">
        <v>4023</v>
      </c>
      <c r="F136" s="134" t="s">
        <v>4022</v>
      </c>
      <c r="G136" s="135" t="s">
        <v>288</v>
      </c>
      <c r="H136" s="136">
        <v>1</v>
      </c>
      <c r="I136" s="209"/>
      <c r="J136" s="137">
        <f>ROUND(I136*H136,2)</f>
        <v>0</v>
      </c>
      <c r="K136" s="134" t="s">
        <v>1</v>
      </c>
      <c r="L136" s="184" t="s">
        <v>4031</v>
      </c>
      <c r="M136" s="138" t="s">
        <v>1</v>
      </c>
      <c r="N136" s="139" t="s">
        <v>40</v>
      </c>
      <c r="O136" s="140">
        <v>0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191</v>
      </c>
      <c r="AT136" s="142" t="s">
        <v>187</v>
      </c>
      <c r="AU136" s="142" t="s">
        <v>83</v>
      </c>
      <c r="AY136" s="16" t="s">
        <v>185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83</v>
      </c>
      <c r="BK136" s="143">
        <f>ROUND(I136*H136,2)</f>
        <v>0</v>
      </c>
      <c r="BL136" s="16" t="s">
        <v>191</v>
      </c>
      <c r="BM136" s="142" t="s">
        <v>4024</v>
      </c>
    </row>
    <row r="137" spans="2:65" s="11" customFormat="1" ht="25.9" customHeight="1">
      <c r="B137" s="120"/>
      <c r="D137" s="121" t="s">
        <v>74</v>
      </c>
      <c r="E137" s="122" t="s">
        <v>4025</v>
      </c>
      <c r="F137" s="122" t="s">
        <v>4026</v>
      </c>
      <c r="I137" s="210"/>
      <c r="J137" s="123">
        <f>SUM(J138:J140)</f>
        <v>0</v>
      </c>
      <c r="L137" s="120"/>
      <c r="M137" s="124"/>
      <c r="P137" s="125">
        <f>P138</f>
        <v>0</v>
      </c>
      <c r="R137" s="125">
        <f>R138</f>
        <v>0</v>
      </c>
      <c r="T137" s="126">
        <f>T138</f>
        <v>0</v>
      </c>
      <c r="AR137" s="121" t="s">
        <v>207</v>
      </c>
      <c r="AT137" s="127" t="s">
        <v>74</v>
      </c>
      <c r="AU137" s="127" t="s">
        <v>75</v>
      </c>
      <c r="AY137" s="121" t="s">
        <v>185</v>
      </c>
      <c r="BK137" s="128">
        <f>BK138</f>
        <v>0</v>
      </c>
    </row>
    <row r="138" spans="2:65" s="1" customFormat="1" ht="16.5" customHeight="1">
      <c r="B138" s="131"/>
      <c r="C138" s="132" t="s">
        <v>247</v>
      </c>
      <c r="D138" s="132" t="s">
        <v>187</v>
      </c>
      <c r="E138" s="133" t="s">
        <v>4027</v>
      </c>
      <c r="F138" s="134" t="s">
        <v>4026</v>
      </c>
      <c r="G138" s="135" t="s">
        <v>288</v>
      </c>
      <c r="H138" s="136">
        <v>1</v>
      </c>
      <c r="I138" s="209"/>
      <c r="J138" s="137">
        <f>ROUND(I138*H138,2)</f>
        <v>0</v>
      </c>
      <c r="K138" s="134" t="s">
        <v>1</v>
      </c>
      <c r="L138" s="184" t="s">
        <v>4031</v>
      </c>
      <c r="M138" s="176" t="s">
        <v>1</v>
      </c>
      <c r="N138" s="177" t="s">
        <v>40</v>
      </c>
      <c r="O138" s="178">
        <v>0</v>
      </c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AR138" s="142" t="s">
        <v>191</v>
      </c>
      <c r="AT138" s="142" t="s">
        <v>187</v>
      </c>
      <c r="AU138" s="142" t="s">
        <v>83</v>
      </c>
      <c r="AY138" s="16" t="s">
        <v>185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83</v>
      </c>
      <c r="BK138" s="143">
        <f>ROUND(I138*H138,2)</f>
        <v>0</v>
      </c>
      <c r="BL138" s="16" t="s">
        <v>191</v>
      </c>
      <c r="BM138" s="142" t="s">
        <v>4028</v>
      </c>
    </row>
    <row r="139" spans="2:65" s="1" customFormat="1" ht="30" customHeight="1">
      <c r="B139" s="131"/>
      <c r="C139" s="132" t="s">
        <v>251</v>
      </c>
      <c r="D139" s="132" t="s">
        <v>187</v>
      </c>
      <c r="E139" s="133" t="s">
        <v>4040</v>
      </c>
      <c r="F139" s="134" t="s">
        <v>4043</v>
      </c>
      <c r="G139" s="135" t="s">
        <v>245</v>
      </c>
      <c r="H139" s="136">
        <v>2</v>
      </c>
      <c r="I139" s="209"/>
      <c r="J139" s="137">
        <f>ROUND(I139*H139,2)</f>
        <v>0</v>
      </c>
      <c r="K139" s="134" t="s">
        <v>1</v>
      </c>
      <c r="L139" s="184" t="s">
        <v>4031</v>
      </c>
      <c r="M139" s="176" t="s">
        <v>1</v>
      </c>
      <c r="N139" s="177" t="s">
        <v>40</v>
      </c>
      <c r="O139" s="178">
        <v>0</v>
      </c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AR139" s="142" t="s">
        <v>191</v>
      </c>
      <c r="AT139" s="142" t="s">
        <v>187</v>
      </c>
      <c r="AU139" s="142" t="s">
        <v>83</v>
      </c>
      <c r="AY139" s="16" t="s">
        <v>185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83</v>
      </c>
      <c r="BK139" s="143">
        <f>ROUND(I139*H139,2)</f>
        <v>0</v>
      </c>
      <c r="BL139" s="16" t="s">
        <v>191</v>
      </c>
      <c r="BM139" s="142" t="s">
        <v>4028</v>
      </c>
    </row>
    <row r="140" spans="2:65" s="1" customFormat="1" ht="24">
      <c r="B140" s="131"/>
      <c r="C140" s="132" t="s">
        <v>256</v>
      </c>
      <c r="D140" s="132" t="s">
        <v>187</v>
      </c>
      <c r="E140" s="133" t="s">
        <v>4041</v>
      </c>
      <c r="F140" s="134" t="s">
        <v>4042</v>
      </c>
      <c r="G140" s="135" t="s">
        <v>245</v>
      </c>
      <c r="H140" s="136">
        <v>1</v>
      </c>
      <c r="I140" s="209"/>
      <c r="J140" s="137">
        <f>ROUND(I140*H140,2)</f>
        <v>0</v>
      </c>
      <c r="K140" s="134" t="s">
        <v>1</v>
      </c>
      <c r="L140" s="184" t="s">
        <v>4031</v>
      </c>
      <c r="M140" s="176" t="s">
        <v>1</v>
      </c>
      <c r="N140" s="177" t="s">
        <v>40</v>
      </c>
      <c r="O140" s="178">
        <v>0</v>
      </c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AR140" s="142" t="s">
        <v>191</v>
      </c>
      <c r="AT140" s="142" t="s">
        <v>187</v>
      </c>
      <c r="AU140" s="142" t="s">
        <v>83</v>
      </c>
      <c r="AY140" s="16" t="s">
        <v>185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83</v>
      </c>
      <c r="BK140" s="143">
        <f>ROUND(I140*H140,2)</f>
        <v>0</v>
      </c>
      <c r="BL140" s="16" t="s">
        <v>191</v>
      </c>
      <c r="BM140" s="142" t="s">
        <v>4028</v>
      </c>
    </row>
    <row r="141" spans="2:65" s="1" customFormat="1" ht="6.95" customHeight="1"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28"/>
    </row>
  </sheetData>
  <autoFilter ref="C120:K138" xr:uid="{00000000-0009-0000-0000-00001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  <pageSetUpPr fitToPage="1"/>
  </sheetPr>
  <dimension ref="B2:BN460"/>
  <sheetViews>
    <sheetView showGridLines="0" topLeftCell="A124" workbookViewId="0">
      <selection activeCell="I139" sqref="I139:I45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61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8.6640625" style="182" customWidth="1"/>
    <col min="13" max="13" width="17.83203125" style="182" bestFit="1" customWidth="1"/>
    <col min="14" max="14" width="10.83203125" hidden="1" customWidth="1"/>
    <col min="15" max="15" width="0" hidden="1" customWidth="1"/>
    <col min="16" max="21" width="14.1640625" hidden="1" customWidth="1"/>
    <col min="22" max="22" width="16.33203125" customWidth="1"/>
    <col min="23" max="23" width="12.33203125" customWidth="1"/>
    <col min="24" max="24" width="16.33203125" customWidth="1"/>
    <col min="25" max="25" width="12.33203125" customWidth="1"/>
    <col min="26" max="26" width="15" customWidth="1"/>
    <col min="27" max="27" width="11" customWidth="1"/>
    <col min="28" max="28" width="15" customWidth="1"/>
    <col min="29" max="29" width="16.33203125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2" spans="2:47" ht="36.950000000000003" customHeight="1">
      <c r="L2" s="242" t="s">
        <v>5</v>
      </c>
      <c r="M2" s="291"/>
      <c r="N2" s="243"/>
      <c r="O2" s="243"/>
      <c r="P2" s="243"/>
      <c r="Q2" s="243"/>
      <c r="R2" s="243"/>
      <c r="S2" s="243"/>
      <c r="T2" s="243"/>
      <c r="U2" s="243"/>
      <c r="V2" s="243"/>
      <c r="W2" s="243"/>
      <c r="AU2" s="16" t="s">
        <v>84</v>
      </c>
    </row>
    <row r="3" spans="2:47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M3"/>
      <c r="AU3" s="16" t="s">
        <v>85</v>
      </c>
    </row>
    <row r="4" spans="2:47" ht="24.95" hidden="1" customHeight="1">
      <c r="B4" s="19"/>
      <c r="D4" s="20" t="s">
        <v>142</v>
      </c>
      <c r="L4" s="19"/>
      <c r="M4"/>
      <c r="N4" s="89" t="s">
        <v>10</v>
      </c>
      <c r="AU4" s="16" t="s">
        <v>3</v>
      </c>
    </row>
    <row r="5" spans="2:47" ht="6.95" hidden="1" customHeight="1">
      <c r="B5" s="19"/>
      <c r="L5" s="19"/>
      <c r="M5"/>
    </row>
    <row r="6" spans="2:47" ht="12" hidden="1" customHeight="1">
      <c r="B6" s="19"/>
      <c r="D6" s="25" t="s">
        <v>14</v>
      </c>
      <c r="L6" s="19"/>
      <c r="M6"/>
    </row>
    <row r="7" spans="2:47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  <c r="M7"/>
    </row>
    <row r="8" spans="2:47" s="1" customFormat="1" ht="12" hidden="1" customHeight="1">
      <c r="B8" s="28"/>
      <c r="D8" s="25" t="s">
        <v>143</v>
      </c>
      <c r="L8" s="28"/>
    </row>
    <row r="9" spans="2:47" s="1" customFormat="1" ht="16.5" hidden="1" customHeight="1">
      <c r="B9" s="28"/>
      <c r="E9" s="269" t="s">
        <v>144</v>
      </c>
      <c r="F9" s="288"/>
      <c r="G9" s="288"/>
      <c r="H9" s="288"/>
      <c r="L9" s="28"/>
    </row>
    <row r="10" spans="2:47" s="1" customFormat="1" hidden="1">
      <c r="B10" s="28"/>
      <c r="L10" s="28"/>
    </row>
    <row r="11" spans="2:47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7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10. 11. 2021</v>
      </c>
      <c r="L12" s="28"/>
    </row>
    <row r="13" spans="2:47" s="1" customFormat="1" ht="10.9" hidden="1" customHeight="1">
      <c r="B13" s="28"/>
      <c r="L13" s="28"/>
    </row>
    <row r="14" spans="2:47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7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7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244" t="str">
        <f>'Rekapitulace stavby'!E14</f>
        <v xml:space="preserve"> </v>
      </c>
      <c r="F18" s="244"/>
      <c r="G18" s="244"/>
      <c r="H18" s="244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">
        <v>29</v>
      </c>
      <c r="L20" s="28"/>
    </row>
    <row r="21" spans="2:12" s="1" customFormat="1" ht="18" hidden="1" customHeight="1">
      <c r="B21" s="28"/>
      <c r="E21" s="23" t="s">
        <v>30</v>
      </c>
      <c r="I21" s="25" t="s">
        <v>25</v>
      </c>
      <c r="J21" s="23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32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33</v>
      </c>
      <c r="L26" s="28"/>
    </row>
    <row r="27" spans="2:12" s="7" customFormat="1" ht="16.5" hidden="1" customHeight="1">
      <c r="B27" s="90"/>
      <c r="E27" s="246" t="s">
        <v>1</v>
      </c>
      <c r="F27" s="246"/>
      <c r="G27" s="246"/>
      <c r="H27" s="246"/>
      <c r="L27" s="90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91" t="s">
        <v>35</v>
      </c>
      <c r="J30" s="62">
        <f>ROUND(J136,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3" s="1" customFormat="1" ht="14.45" hidden="1" customHeight="1">
      <c r="B33" s="28"/>
      <c r="D33" s="51" t="s">
        <v>39</v>
      </c>
      <c r="E33" s="25" t="s">
        <v>40</v>
      </c>
      <c r="F33" s="82">
        <f>ROUND((SUM(BF136:BF459)),  2)</f>
        <v>0</v>
      </c>
      <c r="I33" s="92">
        <v>0.21</v>
      </c>
      <c r="J33" s="82">
        <f>ROUND(((SUM(BF136:BF459))*I33),  2)</f>
        <v>0</v>
      </c>
      <c r="L33" s="28"/>
    </row>
    <row r="34" spans="2:13" s="1" customFormat="1" ht="14.45" hidden="1" customHeight="1">
      <c r="B34" s="28"/>
      <c r="E34" s="25" t="s">
        <v>41</v>
      </c>
      <c r="F34" s="82">
        <f>ROUND((SUM(BG136:BG459)),  2)</f>
        <v>0</v>
      </c>
      <c r="I34" s="92">
        <v>0.15</v>
      </c>
      <c r="J34" s="82">
        <f>ROUND(((SUM(BG136:BG459))*I34),  2)</f>
        <v>0</v>
      </c>
      <c r="L34" s="28"/>
    </row>
    <row r="35" spans="2:13" s="1" customFormat="1" ht="14.45" hidden="1" customHeight="1">
      <c r="B35" s="28"/>
      <c r="E35" s="25" t="s">
        <v>42</v>
      </c>
      <c r="F35" s="82">
        <f>ROUND((SUM(BH136:BH459)),  2)</f>
        <v>0</v>
      </c>
      <c r="I35" s="92">
        <v>0.21</v>
      </c>
      <c r="J35" s="82">
        <f>0</f>
        <v>0</v>
      </c>
      <c r="L35" s="28"/>
    </row>
    <row r="36" spans="2:13" s="1" customFormat="1" ht="14.45" hidden="1" customHeight="1">
      <c r="B36" s="28"/>
      <c r="E36" s="25" t="s">
        <v>43</v>
      </c>
      <c r="F36" s="82">
        <f>ROUND((SUM(BI136:BI459)),  2)</f>
        <v>0</v>
      </c>
      <c r="I36" s="92">
        <v>0.15</v>
      </c>
      <c r="J36" s="82">
        <f>0</f>
        <v>0</v>
      </c>
      <c r="L36" s="28"/>
    </row>
    <row r="37" spans="2:13" s="1" customFormat="1" ht="14.45" hidden="1" customHeight="1">
      <c r="B37" s="28"/>
      <c r="E37" s="25" t="s">
        <v>44</v>
      </c>
      <c r="F37" s="82">
        <f>ROUND((SUM(BJ136:BJ459)),  2)</f>
        <v>0</v>
      </c>
      <c r="I37" s="92">
        <v>0</v>
      </c>
      <c r="J37" s="82">
        <f>0</f>
        <v>0</v>
      </c>
      <c r="L37" s="28"/>
    </row>
    <row r="38" spans="2:13" s="1" customFormat="1" ht="6.95" hidden="1" customHeight="1">
      <c r="B38" s="28"/>
      <c r="L38" s="28"/>
    </row>
    <row r="39" spans="2:13" s="1" customFormat="1" ht="25.35" hidden="1" customHeight="1">
      <c r="B39" s="28"/>
      <c r="C39" s="93"/>
      <c r="D39" s="94" t="s">
        <v>45</v>
      </c>
      <c r="E39" s="53"/>
      <c r="F39" s="53"/>
      <c r="G39" s="95" t="s">
        <v>46</v>
      </c>
      <c r="H39" s="96" t="s">
        <v>47</v>
      </c>
      <c r="I39" s="53"/>
      <c r="J39" s="97">
        <f>SUM(J30:J37)</f>
        <v>0</v>
      </c>
      <c r="K39" s="98"/>
      <c r="L39" s="28"/>
    </row>
    <row r="40" spans="2:13" s="1" customFormat="1" ht="14.45" hidden="1" customHeight="1">
      <c r="B40" s="28"/>
      <c r="L40" s="28"/>
    </row>
    <row r="41" spans="2:13" ht="14.45" hidden="1" customHeight="1">
      <c r="B41" s="19"/>
      <c r="L41" s="19"/>
      <c r="M41"/>
    </row>
    <row r="42" spans="2:13" ht="14.45" hidden="1" customHeight="1">
      <c r="B42" s="19"/>
      <c r="L42" s="19"/>
      <c r="M42"/>
    </row>
    <row r="43" spans="2:13" ht="14.45" hidden="1" customHeight="1">
      <c r="B43" s="19"/>
      <c r="L43" s="19"/>
      <c r="M43"/>
    </row>
    <row r="44" spans="2:13" ht="14.45" hidden="1" customHeight="1">
      <c r="B44" s="19"/>
      <c r="L44" s="19"/>
      <c r="M44"/>
    </row>
    <row r="45" spans="2:13" ht="14.45" hidden="1" customHeight="1">
      <c r="B45" s="19"/>
      <c r="L45" s="19"/>
      <c r="M45"/>
    </row>
    <row r="46" spans="2:13" ht="14.45" hidden="1" customHeight="1">
      <c r="B46" s="19"/>
      <c r="L46" s="19"/>
      <c r="M46"/>
    </row>
    <row r="47" spans="2:13" ht="14.45" hidden="1" customHeight="1">
      <c r="B47" s="19"/>
      <c r="L47" s="19"/>
      <c r="M47"/>
    </row>
    <row r="48" spans="2:13" ht="14.45" hidden="1" customHeight="1">
      <c r="B48" s="19"/>
      <c r="L48" s="19"/>
      <c r="M48"/>
    </row>
    <row r="49" spans="2:13" ht="14.45" hidden="1" customHeight="1">
      <c r="B49" s="19"/>
      <c r="L49" s="19"/>
      <c r="M49"/>
    </row>
    <row r="50" spans="2:13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3" hidden="1">
      <c r="B51" s="19"/>
      <c r="L51" s="19"/>
      <c r="M51"/>
    </row>
    <row r="52" spans="2:13" hidden="1">
      <c r="B52" s="19"/>
      <c r="L52" s="19"/>
      <c r="M52"/>
    </row>
    <row r="53" spans="2:13" hidden="1">
      <c r="B53" s="19"/>
      <c r="L53" s="19"/>
      <c r="M53"/>
    </row>
    <row r="54" spans="2:13" hidden="1">
      <c r="B54" s="19"/>
      <c r="L54" s="19"/>
      <c r="M54"/>
    </row>
    <row r="55" spans="2:13" hidden="1">
      <c r="B55" s="19"/>
      <c r="L55" s="19"/>
      <c r="M55"/>
    </row>
    <row r="56" spans="2:13" hidden="1">
      <c r="B56" s="19"/>
      <c r="L56" s="19"/>
      <c r="M56"/>
    </row>
    <row r="57" spans="2:13" hidden="1">
      <c r="B57" s="19"/>
      <c r="L57" s="19"/>
      <c r="M57"/>
    </row>
    <row r="58" spans="2:13" hidden="1">
      <c r="B58" s="19"/>
      <c r="L58" s="19"/>
      <c r="M58"/>
    </row>
    <row r="59" spans="2:13" hidden="1">
      <c r="B59" s="19"/>
      <c r="L59" s="19"/>
      <c r="M59"/>
    </row>
    <row r="60" spans="2:13" hidden="1">
      <c r="B60" s="19"/>
      <c r="L60" s="19"/>
      <c r="M60"/>
    </row>
    <row r="61" spans="2:13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3" hidden="1">
      <c r="B62" s="19"/>
      <c r="L62" s="19"/>
      <c r="M62"/>
    </row>
    <row r="63" spans="2:13" hidden="1">
      <c r="B63" s="19"/>
      <c r="L63" s="19"/>
      <c r="M63"/>
    </row>
    <row r="64" spans="2:13" hidden="1">
      <c r="B64" s="19"/>
      <c r="L64" s="19"/>
      <c r="M64"/>
    </row>
    <row r="65" spans="2:13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3" hidden="1">
      <c r="B66" s="19"/>
      <c r="L66" s="19"/>
      <c r="M66"/>
    </row>
    <row r="67" spans="2:13" hidden="1">
      <c r="B67" s="19"/>
      <c r="L67" s="19"/>
      <c r="M67"/>
    </row>
    <row r="68" spans="2:13" hidden="1">
      <c r="B68" s="19"/>
      <c r="L68" s="19"/>
      <c r="M68"/>
    </row>
    <row r="69" spans="2:13" hidden="1">
      <c r="B69" s="19"/>
      <c r="L69" s="19"/>
      <c r="M69"/>
    </row>
    <row r="70" spans="2:13" hidden="1">
      <c r="B70" s="19"/>
      <c r="L70" s="19"/>
      <c r="M70"/>
    </row>
    <row r="71" spans="2:13" hidden="1">
      <c r="B71" s="19"/>
      <c r="L71" s="19"/>
      <c r="M71"/>
    </row>
    <row r="72" spans="2:13" hidden="1">
      <c r="B72" s="19"/>
      <c r="L72" s="19"/>
      <c r="M72"/>
    </row>
    <row r="73" spans="2:13" hidden="1">
      <c r="B73" s="19"/>
      <c r="L73" s="19"/>
      <c r="M73"/>
    </row>
    <row r="74" spans="2:13" hidden="1">
      <c r="B74" s="19"/>
      <c r="L74" s="19"/>
      <c r="M74"/>
    </row>
    <row r="75" spans="2:13" hidden="1">
      <c r="B75" s="19"/>
      <c r="L75" s="19"/>
      <c r="M75"/>
    </row>
    <row r="76" spans="2:13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3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3" hidden="1">
      <c r="L78"/>
      <c r="M78"/>
    </row>
    <row r="79" spans="2:13" hidden="1">
      <c r="L79"/>
      <c r="M79"/>
    </row>
    <row r="80" spans="2:13" hidden="1">
      <c r="L80"/>
      <c r="M80"/>
    </row>
    <row r="81" spans="2:48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8" s="1" customFormat="1" ht="24.95" hidden="1" customHeight="1">
      <c r="B82" s="28"/>
      <c r="C82" s="20" t="s">
        <v>145</v>
      </c>
      <c r="L82" s="28"/>
    </row>
    <row r="83" spans="2:48" s="1" customFormat="1" ht="6.95" hidden="1" customHeight="1">
      <c r="B83" s="28"/>
      <c r="L83" s="28"/>
    </row>
    <row r="84" spans="2:48" s="1" customFormat="1" ht="12" hidden="1" customHeight="1">
      <c r="B84" s="28"/>
      <c r="C84" s="25" t="s">
        <v>14</v>
      </c>
      <c r="L84" s="28"/>
    </row>
    <row r="85" spans="2:48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48" s="1" customFormat="1" ht="12" hidden="1" customHeight="1">
      <c r="B86" s="28"/>
      <c r="C86" s="25" t="s">
        <v>143</v>
      </c>
      <c r="L86" s="28"/>
    </row>
    <row r="87" spans="2:48" s="1" customFormat="1" ht="16.5" hidden="1" customHeight="1">
      <c r="B87" s="28"/>
      <c r="E87" s="269" t="str">
        <f>E9</f>
        <v>SO 01-03 - Dílny - Keramická, Tesařská, Ruční</v>
      </c>
      <c r="F87" s="288"/>
      <c r="G87" s="288"/>
      <c r="H87" s="288"/>
      <c r="L87" s="28"/>
    </row>
    <row r="88" spans="2:48" s="1" customFormat="1" ht="6.95" hidden="1" customHeight="1">
      <c r="B88" s="28"/>
      <c r="L88" s="28"/>
    </row>
    <row r="89" spans="2:48" s="1" customFormat="1" ht="12" hidden="1" customHeight="1">
      <c r="B89" s="28"/>
      <c r="C89" s="25" t="s">
        <v>18</v>
      </c>
      <c r="F89" s="23" t="str">
        <f>F12</f>
        <v>Husova 140, Jaroměř</v>
      </c>
      <c r="I89" s="25" t="s">
        <v>20</v>
      </c>
      <c r="J89" s="48" t="str">
        <f>IF(J12="","",J12)</f>
        <v>10. 11. 2021</v>
      </c>
      <c r="L89" s="28"/>
    </row>
    <row r="90" spans="2:48" s="1" customFormat="1" ht="6.95" hidden="1" customHeight="1">
      <c r="B90" s="28"/>
      <c r="L90" s="28"/>
    </row>
    <row r="91" spans="2:48" s="1" customFormat="1" ht="40.15" hidden="1" customHeight="1">
      <c r="B91" s="28"/>
      <c r="C91" s="25" t="s">
        <v>22</v>
      </c>
      <c r="F91" s="23" t="str">
        <f>E15</f>
        <v>Královéhradecký kraj</v>
      </c>
      <c r="I91" s="25" t="s">
        <v>28</v>
      </c>
      <c r="J91" s="26" t="str">
        <f>E21</f>
        <v>ATELIER H1 &amp; ATELIER HÁJEK s.r.o.</v>
      </c>
      <c r="L91" s="28"/>
    </row>
    <row r="92" spans="2:48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32</v>
      </c>
      <c r="J92" s="26" t="str">
        <f>E24</f>
        <v xml:space="preserve"> </v>
      </c>
      <c r="L92" s="28"/>
    </row>
    <row r="93" spans="2:48" s="1" customFormat="1" ht="10.35" hidden="1" customHeight="1">
      <c r="B93" s="28"/>
      <c r="L93" s="28"/>
    </row>
    <row r="94" spans="2:48" s="1" customFormat="1" ht="29.25" hidden="1" customHeight="1">
      <c r="B94" s="28"/>
      <c r="C94" s="101" t="s">
        <v>146</v>
      </c>
      <c r="D94" s="93"/>
      <c r="E94" s="93"/>
      <c r="F94" s="93"/>
      <c r="G94" s="93"/>
      <c r="H94" s="93"/>
      <c r="I94" s="93"/>
      <c r="J94" s="102" t="s">
        <v>147</v>
      </c>
      <c r="K94" s="93"/>
      <c r="L94" s="28"/>
    </row>
    <row r="95" spans="2:48" s="1" customFormat="1" ht="10.35" hidden="1" customHeight="1">
      <c r="B95" s="28"/>
      <c r="L95" s="28"/>
    </row>
    <row r="96" spans="2:48" s="1" customFormat="1" ht="22.9" hidden="1" customHeight="1">
      <c r="B96" s="28"/>
      <c r="C96" s="103" t="s">
        <v>148</v>
      </c>
      <c r="J96" s="62">
        <f>J136</f>
        <v>0</v>
      </c>
      <c r="L96" s="28"/>
      <c r="AV96" s="16" t="s">
        <v>149</v>
      </c>
    </row>
    <row r="97" spans="2:12" s="8" customFormat="1" ht="24.95" hidden="1" customHeight="1">
      <c r="B97" s="104"/>
      <c r="D97" s="105" t="s">
        <v>150</v>
      </c>
      <c r="E97" s="106"/>
      <c r="F97" s="106"/>
      <c r="G97" s="106"/>
      <c r="H97" s="106"/>
      <c r="I97" s="106"/>
      <c r="J97" s="107">
        <f>J137</f>
        <v>0</v>
      </c>
      <c r="L97" s="104"/>
    </row>
    <row r="98" spans="2:12" s="9" customFormat="1" ht="19.899999999999999" hidden="1" customHeight="1">
      <c r="B98" s="108"/>
      <c r="D98" s="109" t="s">
        <v>151</v>
      </c>
      <c r="E98" s="110"/>
      <c r="F98" s="110"/>
      <c r="G98" s="110"/>
      <c r="H98" s="110"/>
      <c r="I98" s="110"/>
      <c r="J98" s="111">
        <f>J138</f>
        <v>0</v>
      </c>
      <c r="L98" s="108"/>
    </row>
    <row r="99" spans="2:12" s="9" customFormat="1" ht="19.899999999999999" hidden="1" customHeight="1">
      <c r="B99" s="108"/>
      <c r="D99" s="109" t="s">
        <v>152</v>
      </c>
      <c r="E99" s="110"/>
      <c r="F99" s="110"/>
      <c r="G99" s="110"/>
      <c r="H99" s="110"/>
      <c r="I99" s="110"/>
      <c r="J99" s="111">
        <f>J151</f>
        <v>0</v>
      </c>
      <c r="L99" s="108"/>
    </row>
    <row r="100" spans="2:12" s="9" customFormat="1" ht="19.899999999999999" hidden="1" customHeight="1">
      <c r="B100" s="108"/>
      <c r="D100" s="109" t="s">
        <v>153</v>
      </c>
      <c r="E100" s="110"/>
      <c r="F100" s="110"/>
      <c r="G100" s="110"/>
      <c r="H100" s="110"/>
      <c r="I100" s="110"/>
      <c r="J100" s="111">
        <f>J158</f>
        <v>0</v>
      </c>
      <c r="L100" s="108"/>
    </row>
    <row r="101" spans="2:12" s="9" customFormat="1" ht="19.899999999999999" hidden="1" customHeight="1">
      <c r="B101" s="108"/>
      <c r="D101" s="109" t="s">
        <v>154</v>
      </c>
      <c r="E101" s="110"/>
      <c r="F101" s="110"/>
      <c r="G101" s="110"/>
      <c r="H101" s="110"/>
      <c r="I101" s="110"/>
      <c r="J101" s="111">
        <f>J170</f>
        <v>0</v>
      </c>
      <c r="L101" s="108"/>
    </row>
    <row r="102" spans="2:12" s="9" customFormat="1" ht="19.899999999999999" hidden="1" customHeight="1">
      <c r="B102" s="108"/>
      <c r="D102" s="109" t="s">
        <v>155</v>
      </c>
      <c r="E102" s="110"/>
      <c r="F102" s="110"/>
      <c r="G102" s="110"/>
      <c r="H102" s="110"/>
      <c r="I102" s="110"/>
      <c r="J102" s="111">
        <f>J221</f>
        <v>0</v>
      </c>
      <c r="L102" s="108"/>
    </row>
    <row r="103" spans="2:12" s="9" customFormat="1" ht="19.899999999999999" hidden="1" customHeight="1">
      <c r="B103" s="108"/>
      <c r="D103" s="109" t="s">
        <v>156</v>
      </c>
      <c r="E103" s="110"/>
      <c r="F103" s="110"/>
      <c r="G103" s="110"/>
      <c r="H103" s="110"/>
      <c r="I103" s="110"/>
      <c r="J103" s="111">
        <f>J248</f>
        <v>0</v>
      </c>
      <c r="L103" s="108"/>
    </row>
    <row r="104" spans="2:12" s="9" customFormat="1" ht="19.899999999999999" hidden="1" customHeight="1">
      <c r="B104" s="108"/>
      <c r="D104" s="109" t="s">
        <v>157</v>
      </c>
      <c r="E104" s="110"/>
      <c r="F104" s="110"/>
      <c r="G104" s="110"/>
      <c r="H104" s="110"/>
      <c r="I104" s="110"/>
      <c r="J104" s="111">
        <f>J254</f>
        <v>0</v>
      </c>
      <c r="L104" s="108"/>
    </row>
    <row r="105" spans="2:12" s="8" customFormat="1" ht="24.95" hidden="1" customHeight="1">
      <c r="B105" s="104"/>
      <c r="D105" s="105" t="s">
        <v>158</v>
      </c>
      <c r="E105" s="106"/>
      <c r="F105" s="106"/>
      <c r="G105" s="106"/>
      <c r="H105" s="106"/>
      <c r="I105" s="106"/>
      <c r="J105" s="107">
        <f>J256</f>
        <v>0</v>
      </c>
      <c r="L105" s="104"/>
    </row>
    <row r="106" spans="2:12" s="9" customFormat="1" ht="19.899999999999999" hidden="1" customHeight="1">
      <c r="B106" s="108"/>
      <c r="D106" s="109" t="s">
        <v>159</v>
      </c>
      <c r="E106" s="110"/>
      <c r="F106" s="110"/>
      <c r="G106" s="110"/>
      <c r="H106" s="110"/>
      <c r="I106" s="110"/>
      <c r="J106" s="111">
        <f>J257</f>
        <v>0</v>
      </c>
      <c r="L106" s="108"/>
    </row>
    <row r="107" spans="2:12" s="9" customFormat="1" ht="19.899999999999999" hidden="1" customHeight="1">
      <c r="B107" s="108"/>
      <c r="D107" s="109" t="s">
        <v>160</v>
      </c>
      <c r="E107" s="110"/>
      <c r="F107" s="110"/>
      <c r="G107" s="110"/>
      <c r="H107" s="110"/>
      <c r="I107" s="110"/>
      <c r="J107" s="111">
        <f>J270</f>
        <v>0</v>
      </c>
      <c r="L107" s="108"/>
    </row>
    <row r="108" spans="2:12" s="9" customFormat="1" ht="19.899999999999999" hidden="1" customHeight="1">
      <c r="B108" s="108"/>
      <c r="D108" s="109" t="s">
        <v>161</v>
      </c>
      <c r="E108" s="110"/>
      <c r="F108" s="110"/>
      <c r="G108" s="110"/>
      <c r="H108" s="110"/>
      <c r="I108" s="110"/>
      <c r="J108" s="111">
        <f>J275</f>
        <v>0</v>
      </c>
      <c r="L108" s="108"/>
    </row>
    <row r="109" spans="2:12" s="9" customFormat="1" ht="19.899999999999999" hidden="1" customHeight="1">
      <c r="B109" s="108"/>
      <c r="D109" s="109" t="s">
        <v>162</v>
      </c>
      <c r="E109" s="110"/>
      <c r="F109" s="110"/>
      <c r="G109" s="110"/>
      <c r="H109" s="110"/>
      <c r="I109" s="110"/>
      <c r="J109" s="111">
        <f>J287</f>
        <v>0</v>
      </c>
      <c r="L109" s="108"/>
    </row>
    <row r="110" spans="2:12" s="9" customFormat="1" ht="19.899999999999999" hidden="1" customHeight="1">
      <c r="B110" s="108"/>
      <c r="D110" s="109" t="s">
        <v>163</v>
      </c>
      <c r="E110" s="110"/>
      <c r="F110" s="110"/>
      <c r="G110" s="110"/>
      <c r="H110" s="110"/>
      <c r="I110" s="110"/>
      <c r="J110" s="111">
        <f>J314</f>
        <v>0</v>
      </c>
      <c r="L110" s="108"/>
    </row>
    <row r="111" spans="2:12" s="9" customFormat="1" ht="19.899999999999999" hidden="1" customHeight="1">
      <c r="B111" s="108"/>
      <c r="D111" s="109" t="s">
        <v>164</v>
      </c>
      <c r="E111" s="110"/>
      <c r="F111" s="110"/>
      <c r="G111" s="110"/>
      <c r="H111" s="110"/>
      <c r="I111" s="110"/>
      <c r="J111" s="111">
        <f>J395</f>
        <v>0</v>
      </c>
      <c r="L111" s="108"/>
    </row>
    <row r="112" spans="2:12" s="9" customFormat="1" ht="19.899999999999999" hidden="1" customHeight="1">
      <c r="B112" s="108"/>
      <c r="D112" s="109" t="s">
        <v>165</v>
      </c>
      <c r="E112" s="110"/>
      <c r="F112" s="110"/>
      <c r="G112" s="110"/>
      <c r="H112" s="110"/>
      <c r="I112" s="110"/>
      <c r="J112" s="111">
        <f>J402</f>
        <v>0</v>
      </c>
      <c r="L112" s="108"/>
    </row>
    <row r="113" spans="2:13" s="9" customFormat="1" ht="19.899999999999999" hidden="1" customHeight="1">
      <c r="B113" s="108"/>
      <c r="D113" s="109" t="s">
        <v>166</v>
      </c>
      <c r="E113" s="110"/>
      <c r="F113" s="110"/>
      <c r="G113" s="110"/>
      <c r="H113" s="110"/>
      <c r="I113" s="110"/>
      <c r="J113" s="111">
        <f>J410</f>
        <v>0</v>
      </c>
      <c r="L113" s="108"/>
    </row>
    <row r="114" spans="2:13" s="9" customFormat="1" ht="19.899999999999999" hidden="1" customHeight="1">
      <c r="B114" s="108"/>
      <c r="D114" s="109" t="s">
        <v>167</v>
      </c>
      <c r="E114" s="110"/>
      <c r="F114" s="110"/>
      <c r="G114" s="110"/>
      <c r="H114" s="110"/>
      <c r="I114" s="110"/>
      <c r="J114" s="111">
        <f>J420</f>
        <v>0</v>
      </c>
      <c r="L114" s="108"/>
    </row>
    <row r="115" spans="2:13" s="9" customFormat="1" ht="19.899999999999999" hidden="1" customHeight="1">
      <c r="B115" s="108"/>
      <c r="D115" s="109" t="s">
        <v>168</v>
      </c>
      <c r="E115" s="110"/>
      <c r="F115" s="110"/>
      <c r="G115" s="110"/>
      <c r="H115" s="110"/>
      <c r="I115" s="110"/>
      <c r="J115" s="111">
        <f>J437</f>
        <v>0</v>
      </c>
      <c r="L115" s="108"/>
    </row>
    <row r="116" spans="2:13" s="8" customFormat="1" ht="24.95" hidden="1" customHeight="1">
      <c r="B116" s="104"/>
      <c r="D116" s="105" t="s">
        <v>169</v>
      </c>
      <c r="E116" s="106"/>
      <c r="F116" s="106"/>
      <c r="G116" s="106"/>
      <c r="H116" s="106"/>
      <c r="I116" s="106"/>
      <c r="J116" s="107">
        <f>J457</f>
        <v>0</v>
      </c>
      <c r="L116" s="104"/>
    </row>
    <row r="117" spans="2:13" s="1" customFormat="1" ht="21.75" hidden="1" customHeight="1">
      <c r="B117" s="28"/>
      <c r="L117" s="28"/>
    </row>
    <row r="118" spans="2:13" s="1" customFormat="1" ht="6.95" hidden="1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8"/>
    </row>
    <row r="119" spans="2:13" hidden="1">
      <c r="L119"/>
      <c r="M119"/>
    </row>
    <row r="120" spans="2:13" hidden="1">
      <c r="L120"/>
      <c r="M120"/>
    </row>
    <row r="121" spans="2:13" hidden="1">
      <c r="L121"/>
      <c r="M121"/>
    </row>
    <row r="122" spans="2:13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183"/>
      <c r="M122" s="212"/>
    </row>
    <row r="123" spans="2:13" s="1" customFormat="1" ht="24.95" customHeight="1">
      <c r="B123" s="28"/>
      <c r="C123" s="20" t="s">
        <v>170</v>
      </c>
      <c r="L123" s="183"/>
      <c r="M123" s="212"/>
    </row>
    <row r="124" spans="2:13" s="1" customFormat="1" ht="6.95" customHeight="1">
      <c r="B124" s="28"/>
      <c r="L124" s="183"/>
      <c r="M124" s="212"/>
    </row>
    <row r="125" spans="2:13" s="1" customFormat="1" ht="12" customHeight="1">
      <c r="B125" s="28"/>
      <c r="C125" s="25" t="s">
        <v>14</v>
      </c>
      <c r="L125" s="183"/>
      <c r="M125" s="212"/>
    </row>
    <row r="126" spans="2:13" s="1" customFormat="1" ht="26.25" customHeight="1">
      <c r="B126" s="28"/>
      <c r="E126" s="289" t="str">
        <f>E7</f>
        <v>Rekonstrukce dílen Střední školy řemeslné Jaroměř - TRUHLÁŘSKÉ DÍLNY</v>
      </c>
      <c r="F126" s="290"/>
      <c r="G126" s="290"/>
      <c r="H126" s="290"/>
      <c r="L126" s="183"/>
      <c r="M126" s="212"/>
    </row>
    <row r="127" spans="2:13" s="1" customFormat="1" ht="12" customHeight="1">
      <c r="B127" s="28"/>
      <c r="C127" s="25" t="s">
        <v>143</v>
      </c>
      <c r="L127" s="183"/>
      <c r="M127" s="212"/>
    </row>
    <row r="128" spans="2:13" s="1" customFormat="1" ht="16.5" customHeight="1">
      <c r="B128" s="28"/>
      <c r="E128" s="269" t="str">
        <f>E9</f>
        <v>SO 01-03 - Dílny - Keramická, Tesařská, Ruční</v>
      </c>
      <c r="F128" s="288"/>
      <c r="G128" s="288"/>
      <c r="H128" s="288"/>
      <c r="L128" s="183"/>
      <c r="M128" s="212"/>
    </row>
    <row r="129" spans="2:66" s="1" customFormat="1" ht="6.95" customHeight="1">
      <c r="B129" s="28"/>
      <c r="L129" s="183"/>
      <c r="M129" s="212"/>
    </row>
    <row r="130" spans="2:66" s="1" customFormat="1" ht="12" customHeight="1">
      <c r="B130" s="28"/>
      <c r="C130" s="25" t="s">
        <v>18</v>
      </c>
      <c r="F130" s="23" t="str">
        <f>F12</f>
        <v>Husova 140, Jaroměř</v>
      </c>
      <c r="I130" s="25" t="s">
        <v>20</v>
      </c>
      <c r="J130" s="48" t="str">
        <f>IF(J12="","",J12)</f>
        <v>10. 11. 2021</v>
      </c>
      <c r="L130" s="183"/>
      <c r="M130" s="212"/>
    </row>
    <row r="131" spans="2:66" s="1" customFormat="1" ht="6.95" customHeight="1">
      <c r="B131" s="28"/>
      <c r="L131" s="183"/>
      <c r="M131" s="212"/>
    </row>
    <row r="132" spans="2:66" s="1" customFormat="1" ht="40.15" customHeight="1">
      <c r="B132" s="28"/>
      <c r="C132" s="25" t="s">
        <v>22</v>
      </c>
      <c r="F132" s="23" t="str">
        <f>E15</f>
        <v>Královéhradecký kraj</v>
      </c>
      <c r="I132" s="25" t="s">
        <v>28</v>
      </c>
      <c r="J132" s="26" t="str">
        <f>E21</f>
        <v>ATELIER H1 &amp; ATELIER HÁJEK s.r.o.</v>
      </c>
      <c r="L132" s="183"/>
      <c r="M132" s="212"/>
    </row>
    <row r="133" spans="2:66" s="1" customFormat="1" ht="15.2" customHeight="1">
      <c r="B133" s="28"/>
      <c r="C133" s="25" t="s">
        <v>26</v>
      </c>
      <c r="F133" s="23" t="str">
        <f>IF(E18="","",E18)</f>
        <v xml:space="preserve"> </v>
      </c>
      <c r="I133" s="25" t="s">
        <v>32</v>
      </c>
      <c r="J133" s="26" t="str">
        <f>E24</f>
        <v xml:space="preserve"> </v>
      </c>
      <c r="L133" s="183"/>
      <c r="M133" s="212"/>
    </row>
    <row r="134" spans="2:66" s="1" customFormat="1" ht="10.35" customHeight="1">
      <c r="B134" s="28"/>
      <c r="L134" s="183"/>
      <c r="M134" s="212"/>
    </row>
    <row r="135" spans="2:66" s="10" customFormat="1" ht="29.25" customHeight="1">
      <c r="B135" s="112"/>
      <c r="C135" s="113" t="s">
        <v>171</v>
      </c>
      <c r="D135" s="114" t="s">
        <v>60</v>
      </c>
      <c r="E135" s="114" t="s">
        <v>56</v>
      </c>
      <c r="F135" s="114" t="s">
        <v>57</v>
      </c>
      <c r="G135" s="114" t="s">
        <v>172</v>
      </c>
      <c r="H135" s="114" t="s">
        <v>173</v>
      </c>
      <c r="I135" s="114" t="s">
        <v>174</v>
      </c>
      <c r="J135" s="114" t="s">
        <v>147</v>
      </c>
      <c r="K135" s="115" t="s">
        <v>175</v>
      </c>
      <c r="L135" s="114" t="s">
        <v>4033</v>
      </c>
      <c r="M135" s="216" t="s">
        <v>4036</v>
      </c>
      <c r="N135" s="56" t="s">
        <v>1</v>
      </c>
      <c r="O135" s="56" t="s">
        <v>39</v>
      </c>
      <c r="P135" s="56" t="s">
        <v>176</v>
      </c>
      <c r="Q135" s="56" t="s">
        <v>177</v>
      </c>
      <c r="R135" s="56" t="s">
        <v>178</v>
      </c>
      <c r="S135" s="56" t="s">
        <v>179</v>
      </c>
      <c r="T135" s="56" t="s">
        <v>180</v>
      </c>
      <c r="U135" s="57" t="s">
        <v>181</v>
      </c>
    </row>
    <row r="136" spans="2:66" s="1" customFormat="1" ht="22.9" customHeight="1">
      <c r="B136" s="28"/>
      <c r="C136" s="60" t="s">
        <v>182</v>
      </c>
      <c r="J136" s="116">
        <f>BL136</f>
        <v>0</v>
      </c>
      <c r="L136" s="28"/>
      <c r="N136" s="58"/>
      <c r="O136" s="49"/>
      <c r="P136" s="49"/>
      <c r="Q136" s="117">
        <f>Q137+Q256+Q457</f>
        <v>3638.4614380000003</v>
      </c>
      <c r="R136" s="49"/>
      <c r="S136" s="117">
        <f>S137+S256+S457</f>
        <v>83.76624889</v>
      </c>
      <c r="T136" s="49"/>
      <c r="U136" s="118">
        <f>U137+U256+U457</f>
        <v>22.426572879999998</v>
      </c>
      <c r="AU136" s="16" t="s">
        <v>74</v>
      </c>
      <c r="AV136" s="16" t="s">
        <v>149</v>
      </c>
      <c r="BL136" s="119">
        <f>BL137+BL256+BL457</f>
        <v>0</v>
      </c>
    </row>
    <row r="137" spans="2:66" s="11" customFormat="1" ht="25.9" customHeight="1">
      <c r="B137" s="120"/>
      <c r="D137" s="121" t="s">
        <v>74</v>
      </c>
      <c r="E137" s="122" t="s">
        <v>183</v>
      </c>
      <c r="F137" s="122" t="s">
        <v>184</v>
      </c>
      <c r="J137" s="123">
        <f>BL137</f>
        <v>0</v>
      </c>
      <c r="L137" s="120"/>
      <c r="N137" s="124"/>
      <c r="Q137" s="125">
        <f>Q138+Q151+Q158+Q170+Q221+Q248+Q254</f>
        <v>1527.4858910000003</v>
      </c>
      <c r="S137" s="125">
        <f>S138+S151+S158+S170+S221+S248+S254</f>
        <v>44.191295570000001</v>
      </c>
      <c r="U137" s="126">
        <f>U138+U151+U158+U170+U221+U248+U254</f>
        <v>8.6199759999999994</v>
      </c>
      <c r="AS137" s="121" t="s">
        <v>83</v>
      </c>
      <c r="AU137" s="127" t="s">
        <v>74</v>
      </c>
      <c r="AV137" s="127" t="s">
        <v>75</v>
      </c>
      <c r="AZ137" s="121" t="s">
        <v>185</v>
      </c>
      <c r="BL137" s="128">
        <f>BL138+BL151+BL158+BL170+BL221+BL248+BL254</f>
        <v>0</v>
      </c>
    </row>
    <row r="138" spans="2:66" s="11" customFormat="1" ht="22.9" customHeight="1">
      <c r="B138" s="120"/>
      <c r="D138" s="121" t="s">
        <v>74</v>
      </c>
      <c r="E138" s="129" t="s">
        <v>83</v>
      </c>
      <c r="F138" s="129" t="s">
        <v>186</v>
      </c>
      <c r="J138" s="130">
        <f>BL138</f>
        <v>0</v>
      </c>
      <c r="L138" s="120"/>
      <c r="N138" s="124"/>
      <c r="Q138" s="125">
        <f>SUM(Q139:Q150)</f>
        <v>57.511512000000003</v>
      </c>
      <c r="S138" s="125">
        <f>SUM(S139:S150)</f>
        <v>0</v>
      </c>
      <c r="U138" s="126">
        <f>SUM(U139:U150)</f>
        <v>0</v>
      </c>
      <c r="AS138" s="121" t="s">
        <v>83</v>
      </c>
      <c r="AU138" s="127" t="s">
        <v>74</v>
      </c>
      <c r="AV138" s="127" t="s">
        <v>83</v>
      </c>
      <c r="AZ138" s="121" t="s">
        <v>185</v>
      </c>
      <c r="BL138" s="128">
        <f>SUM(BL139:BL150)</f>
        <v>0</v>
      </c>
    </row>
    <row r="139" spans="2:66" s="1" customFormat="1" ht="33" customHeight="1">
      <c r="B139" s="131"/>
      <c r="C139" s="132" t="s">
        <v>83</v>
      </c>
      <c r="D139" s="132" t="s">
        <v>187</v>
      </c>
      <c r="E139" s="133" t="s">
        <v>188</v>
      </c>
      <c r="F139" s="134" t="s">
        <v>189</v>
      </c>
      <c r="G139" s="135" t="s">
        <v>190</v>
      </c>
      <c r="H139" s="136">
        <v>94.88</v>
      </c>
      <c r="I139" s="137"/>
      <c r="J139" s="137">
        <f>ROUND(I139*H139,2)</f>
        <v>0</v>
      </c>
      <c r="K139" s="134" t="s">
        <v>4029</v>
      </c>
      <c r="L139" s="185" t="s">
        <v>4032</v>
      </c>
      <c r="M139" s="10"/>
      <c r="N139" s="213" t="s">
        <v>1</v>
      </c>
      <c r="O139" s="139" t="s">
        <v>40</v>
      </c>
      <c r="P139" s="140">
        <v>0.28199999999999997</v>
      </c>
      <c r="Q139" s="140">
        <f>P139*H139</f>
        <v>26.756159999999998</v>
      </c>
      <c r="R139" s="140">
        <v>0</v>
      </c>
      <c r="S139" s="140">
        <f>R139*H139</f>
        <v>0</v>
      </c>
      <c r="T139" s="140">
        <v>0</v>
      </c>
      <c r="U139" s="141">
        <f>T139*H139</f>
        <v>0</v>
      </c>
      <c r="AS139" s="142" t="s">
        <v>191</v>
      </c>
      <c r="AU139" s="142" t="s">
        <v>187</v>
      </c>
      <c r="AV139" s="142" t="s">
        <v>85</v>
      </c>
      <c r="AZ139" s="16" t="s">
        <v>185</v>
      </c>
      <c r="BF139" s="143">
        <f>IF(O139="základní",J139,0)</f>
        <v>0</v>
      </c>
      <c r="BG139" s="143">
        <f>IF(O139="snížená",J139,0)</f>
        <v>0</v>
      </c>
      <c r="BH139" s="143">
        <f>IF(O139="zákl. přenesená",J139,0)</f>
        <v>0</v>
      </c>
      <c r="BI139" s="143">
        <f>IF(O139="sníž. přenesená",J139,0)</f>
        <v>0</v>
      </c>
      <c r="BJ139" s="143">
        <f>IF(O139="nulová",J139,0)</f>
        <v>0</v>
      </c>
      <c r="BK139" s="16" t="s">
        <v>83</v>
      </c>
      <c r="BL139" s="143">
        <f>ROUND(I139*H139,2)</f>
        <v>0</v>
      </c>
      <c r="BM139" s="16" t="s">
        <v>191</v>
      </c>
      <c r="BN139" s="142" t="s">
        <v>192</v>
      </c>
    </row>
    <row r="140" spans="2:66" s="12" customFormat="1">
      <c r="B140" s="144"/>
      <c r="D140" s="145" t="s">
        <v>193</v>
      </c>
      <c r="E140" s="146" t="s">
        <v>1</v>
      </c>
      <c r="F140" s="147" t="s">
        <v>194</v>
      </c>
      <c r="H140" s="148">
        <v>94.88</v>
      </c>
      <c r="L140" s="144"/>
      <c r="N140" s="149"/>
      <c r="U140" s="150"/>
      <c r="AU140" s="146" t="s">
        <v>193</v>
      </c>
      <c r="AV140" s="146" t="s">
        <v>85</v>
      </c>
      <c r="AW140" s="12" t="s">
        <v>85</v>
      </c>
      <c r="AX140" s="12" t="s">
        <v>31</v>
      </c>
      <c r="AY140" s="12" t="s">
        <v>83</v>
      </c>
      <c r="AZ140" s="146" t="s">
        <v>185</v>
      </c>
    </row>
    <row r="141" spans="2:66" s="1" customFormat="1" ht="37.9" customHeight="1">
      <c r="B141" s="131"/>
      <c r="C141" s="132" t="s">
        <v>85</v>
      </c>
      <c r="D141" s="132" t="s">
        <v>187</v>
      </c>
      <c r="E141" s="133" t="s">
        <v>195</v>
      </c>
      <c r="F141" s="134" t="s">
        <v>196</v>
      </c>
      <c r="G141" s="135" t="s">
        <v>190</v>
      </c>
      <c r="H141" s="136">
        <v>8.3019999999999996</v>
      </c>
      <c r="I141" s="137"/>
      <c r="J141" s="137">
        <f>ROUND(I141*H141,2)</f>
        <v>0</v>
      </c>
      <c r="K141" s="134" t="s">
        <v>4029</v>
      </c>
      <c r="L141" s="185" t="s">
        <v>4032</v>
      </c>
      <c r="M141" s="10"/>
      <c r="N141" s="213" t="s">
        <v>1</v>
      </c>
      <c r="O141" s="139" t="s">
        <v>40</v>
      </c>
      <c r="P141" s="140">
        <v>7.8E-2</v>
      </c>
      <c r="Q141" s="140">
        <f>P141*H141</f>
        <v>0.64755600000000002</v>
      </c>
      <c r="R141" s="140">
        <v>0</v>
      </c>
      <c r="S141" s="140">
        <f>R141*H141</f>
        <v>0</v>
      </c>
      <c r="T141" s="140">
        <v>0</v>
      </c>
      <c r="U141" s="141">
        <f>T141*H141</f>
        <v>0</v>
      </c>
      <c r="AS141" s="142" t="s">
        <v>191</v>
      </c>
      <c r="AU141" s="142" t="s">
        <v>187</v>
      </c>
      <c r="AV141" s="142" t="s">
        <v>85</v>
      </c>
      <c r="AZ141" s="16" t="s">
        <v>185</v>
      </c>
      <c r="BF141" s="143">
        <f>IF(O141="základní",J141,0)</f>
        <v>0</v>
      </c>
      <c r="BG141" s="143">
        <f>IF(O141="snížená",J141,0)</f>
        <v>0</v>
      </c>
      <c r="BH141" s="143">
        <f>IF(O141="zákl. přenesená",J141,0)</f>
        <v>0</v>
      </c>
      <c r="BI141" s="143">
        <f>IF(O141="sníž. přenesená",J141,0)</f>
        <v>0</v>
      </c>
      <c r="BJ141" s="143">
        <f>IF(O141="nulová",J141,0)</f>
        <v>0</v>
      </c>
      <c r="BK141" s="16" t="s">
        <v>83</v>
      </c>
      <c r="BL141" s="143">
        <f>ROUND(I141*H141,2)</f>
        <v>0</v>
      </c>
      <c r="BM141" s="16" t="s">
        <v>191</v>
      </c>
      <c r="BN141" s="142" t="s">
        <v>197</v>
      </c>
    </row>
    <row r="142" spans="2:66" s="1" customFormat="1" ht="24.2" customHeight="1">
      <c r="B142" s="131"/>
      <c r="C142" s="132" t="s">
        <v>100</v>
      </c>
      <c r="D142" s="132" t="s">
        <v>187</v>
      </c>
      <c r="E142" s="133" t="s">
        <v>198</v>
      </c>
      <c r="F142" s="134" t="s">
        <v>199</v>
      </c>
      <c r="G142" s="135" t="s">
        <v>190</v>
      </c>
      <c r="H142" s="136">
        <v>8.3019999999999996</v>
      </c>
      <c r="I142" s="137"/>
      <c r="J142" s="137">
        <f>ROUND(I142*H142,2)</f>
        <v>0</v>
      </c>
      <c r="K142" s="134" t="s">
        <v>4029</v>
      </c>
      <c r="L142" s="185" t="s">
        <v>4032</v>
      </c>
      <c r="M142" s="10"/>
      <c r="N142" s="213" t="s">
        <v>1</v>
      </c>
      <c r="O142" s="139" t="s">
        <v>40</v>
      </c>
      <c r="P142" s="140">
        <v>0.19700000000000001</v>
      </c>
      <c r="Q142" s="140">
        <f>P142*H142</f>
        <v>1.635494</v>
      </c>
      <c r="R142" s="140">
        <v>0</v>
      </c>
      <c r="S142" s="140">
        <f>R142*H142</f>
        <v>0</v>
      </c>
      <c r="T142" s="140">
        <v>0</v>
      </c>
      <c r="U142" s="141">
        <f>T142*H142</f>
        <v>0</v>
      </c>
      <c r="AS142" s="142" t="s">
        <v>191</v>
      </c>
      <c r="AU142" s="142" t="s">
        <v>187</v>
      </c>
      <c r="AV142" s="142" t="s">
        <v>85</v>
      </c>
      <c r="AZ142" s="16" t="s">
        <v>185</v>
      </c>
      <c r="BF142" s="143">
        <f>IF(O142="základní",J142,0)</f>
        <v>0</v>
      </c>
      <c r="BG142" s="143">
        <f>IF(O142="snížená",J142,0)</f>
        <v>0</v>
      </c>
      <c r="BH142" s="143">
        <f>IF(O142="zákl. přenesená",J142,0)</f>
        <v>0</v>
      </c>
      <c r="BI142" s="143">
        <f>IF(O142="sníž. přenesená",J142,0)</f>
        <v>0</v>
      </c>
      <c r="BJ142" s="143">
        <f>IF(O142="nulová",J142,0)</f>
        <v>0</v>
      </c>
      <c r="BK142" s="16" t="s">
        <v>83</v>
      </c>
      <c r="BL142" s="143">
        <f>ROUND(I142*H142,2)</f>
        <v>0</v>
      </c>
      <c r="BM142" s="16" t="s">
        <v>191</v>
      </c>
      <c r="BN142" s="142" t="s">
        <v>200</v>
      </c>
    </row>
    <row r="143" spans="2:66" s="12" customFormat="1">
      <c r="B143" s="144"/>
      <c r="D143" s="145" t="s">
        <v>193</v>
      </c>
      <c r="E143" s="146" t="s">
        <v>1</v>
      </c>
      <c r="F143" s="147" t="s">
        <v>201</v>
      </c>
      <c r="H143" s="148">
        <v>8.3019999999999996</v>
      </c>
      <c r="L143" s="144"/>
      <c r="N143" s="149"/>
      <c r="U143" s="150"/>
      <c r="AU143" s="146" t="s">
        <v>193</v>
      </c>
      <c r="AV143" s="146" t="s">
        <v>85</v>
      </c>
      <c r="AW143" s="12" t="s">
        <v>85</v>
      </c>
      <c r="AX143" s="12" t="s">
        <v>31</v>
      </c>
      <c r="AY143" s="12" t="s">
        <v>83</v>
      </c>
      <c r="AZ143" s="146" t="s">
        <v>185</v>
      </c>
    </row>
    <row r="144" spans="2:66" s="1" customFormat="1" ht="24.2" customHeight="1">
      <c r="B144" s="131"/>
      <c r="C144" s="132" t="s">
        <v>191</v>
      </c>
      <c r="D144" s="132" t="s">
        <v>187</v>
      </c>
      <c r="E144" s="133" t="s">
        <v>202</v>
      </c>
      <c r="F144" s="134" t="s">
        <v>203</v>
      </c>
      <c r="G144" s="135" t="s">
        <v>204</v>
      </c>
      <c r="H144" s="136">
        <v>13.282999999999999</v>
      </c>
      <c r="I144" s="137"/>
      <c r="J144" s="137">
        <f>ROUND(I144*H144,2)</f>
        <v>0</v>
      </c>
      <c r="K144" s="134" t="s">
        <v>4029</v>
      </c>
      <c r="L144" s="185" t="s">
        <v>4032</v>
      </c>
      <c r="M144" s="10"/>
      <c r="N144" s="213" t="s">
        <v>1</v>
      </c>
      <c r="O144" s="139" t="s">
        <v>40</v>
      </c>
      <c r="P144" s="140">
        <v>0</v>
      </c>
      <c r="Q144" s="140">
        <f>P144*H144</f>
        <v>0</v>
      </c>
      <c r="R144" s="140">
        <v>0</v>
      </c>
      <c r="S144" s="140">
        <f>R144*H144</f>
        <v>0</v>
      </c>
      <c r="T144" s="140">
        <v>0</v>
      </c>
      <c r="U144" s="141">
        <f>T144*H144</f>
        <v>0</v>
      </c>
      <c r="AS144" s="142" t="s">
        <v>191</v>
      </c>
      <c r="AU144" s="142" t="s">
        <v>187</v>
      </c>
      <c r="AV144" s="142" t="s">
        <v>85</v>
      </c>
      <c r="AZ144" s="16" t="s">
        <v>185</v>
      </c>
      <c r="BF144" s="143">
        <f>IF(O144="základní",J144,0)</f>
        <v>0</v>
      </c>
      <c r="BG144" s="143">
        <f>IF(O144="snížená",J144,0)</f>
        <v>0</v>
      </c>
      <c r="BH144" s="143">
        <f>IF(O144="zákl. přenesená",J144,0)</f>
        <v>0</v>
      </c>
      <c r="BI144" s="143">
        <f>IF(O144="sníž. přenesená",J144,0)</f>
        <v>0</v>
      </c>
      <c r="BJ144" s="143">
        <f>IF(O144="nulová",J144,0)</f>
        <v>0</v>
      </c>
      <c r="BK144" s="16" t="s">
        <v>83</v>
      </c>
      <c r="BL144" s="143">
        <f>ROUND(I144*H144,2)</f>
        <v>0</v>
      </c>
      <c r="BM144" s="16" t="s">
        <v>191</v>
      </c>
      <c r="BN144" s="142" t="s">
        <v>205</v>
      </c>
    </row>
    <row r="145" spans="2:66" s="12" customFormat="1">
      <c r="B145" s="144"/>
      <c r="D145" s="145" t="s">
        <v>193</v>
      </c>
      <c r="F145" s="147" t="s">
        <v>206</v>
      </c>
      <c r="H145" s="148">
        <v>13.282999999999999</v>
      </c>
      <c r="L145" s="144"/>
      <c r="N145" s="149"/>
      <c r="U145" s="150"/>
      <c r="AU145" s="146" t="s">
        <v>193</v>
      </c>
      <c r="AV145" s="146" t="s">
        <v>85</v>
      </c>
      <c r="AW145" s="12" t="s">
        <v>85</v>
      </c>
      <c r="AX145" s="12" t="s">
        <v>3</v>
      </c>
      <c r="AY145" s="12" t="s">
        <v>83</v>
      </c>
      <c r="AZ145" s="146" t="s">
        <v>185</v>
      </c>
    </row>
    <row r="146" spans="2:66" s="1" customFormat="1" ht="16.5" customHeight="1">
      <c r="B146" s="131"/>
      <c r="C146" s="132" t="s">
        <v>207</v>
      </c>
      <c r="D146" s="132" t="s">
        <v>187</v>
      </c>
      <c r="E146" s="133" t="s">
        <v>208</v>
      </c>
      <c r="F146" s="134" t="s">
        <v>209</v>
      </c>
      <c r="G146" s="135" t="s">
        <v>190</v>
      </c>
      <c r="H146" s="136">
        <v>8.3019999999999996</v>
      </c>
      <c r="I146" s="137"/>
      <c r="J146" s="137">
        <f>ROUND(I146*H146,2)</f>
        <v>0</v>
      </c>
      <c r="K146" s="134" t="s">
        <v>4029</v>
      </c>
      <c r="L146" s="185" t="s">
        <v>4032</v>
      </c>
      <c r="M146" s="10"/>
      <c r="N146" s="213" t="s">
        <v>1</v>
      </c>
      <c r="O146" s="139" t="s">
        <v>40</v>
      </c>
      <c r="P146" s="140">
        <v>8.9999999999999993E-3</v>
      </c>
      <c r="Q146" s="140">
        <f>P146*H146</f>
        <v>7.4717999999999993E-2</v>
      </c>
      <c r="R146" s="140">
        <v>0</v>
      </c>
      <c r="S146" s="140">
        <f>R146*H146</f>
        <v>0</v>
      </c>
      <c r="T146" s="140">
        <v>0</v>
      </c>
      <c r="U146" s="141">
        <f>T146*H146</f>
        <v>0</v>
      </c>
      <c r="AS146" s="142" t="s">
        <v>191</v>
      </c>
      <c r="AU146" s="142" t="s">
        <v>187</v>
      </c>
      <c r="AV146" s="142" t="s">
        <v>85</v>
      </c>
      <c r="AZ146" s="16" t="s">
        <v>185</v>
      </c>
      <c r="BF146" s="143">
        <f>IF(O146="základní",J146,0)</f>
        <v>0</v>
      </c>
      <c r="BG146" s="143">
        <f>IF(O146="snížená",J146,0)</f>
        <v>0</v>
      </c>
      <c r="BH146" s="143">
        <f>IF(O146="zákl. přenesená",J146,0)</f>
        <v>0</v>
      </c>
      <c r="BI146" s="143">
        <f>IF(O146="sníž. přenesená",J146,0)</f>
        <v>0</v>
      </c>
      <c r="BJ146" s="143">
        <f>IF(O146="nulová",J146,0)</f>
        <v>0</v>
      </c>
      <c r="BK146" s="16" t="s">
        <v>83</v>
      </c>
      <c r="BL146" s="143">
        <f>ROUND(I146*H146,2)</f>
        <v>0</v>
      </c>
      <c r="BM146" s="16" t="s">
        <v>191</v>
      </c>
      <c r="BN146" s="142" t="s">
        <v>210</v>
      </c>
    </row>
    <row r="147" spans="2:66" s="1" customFormat="1" ht="24.2" customHeight="1">
      <c r="B147" s="131"/>
      <c r="C147" s="132" t="s">
        <v>211</v>
      </c>
      <c r="D147" s="132" t="s">
        <v>187</v>
      </c>
      <c r="E147" s="133" t="s">
        <v>212</v>
      </c>
      <c r="F147" s="134" t="s">
        <v>213</v>
      </c>
      <c r="G147" s="135" t="s">
        <v>190</v>
      </c>
      <c r="H147" s="136">
        <v>86.578000000000003</v>
      </c>
      <c r="I147" s="137"/>
      <c r="J147" s="137">
        <f>ROUND(I147*H147,2)</f>
        <v>0</v>
      </c>
      <c r="K147" s="134" t="s">
        <v>4029</v>
      </c>
      <c r="L147" s="185" t="s">
        <v>4032</v>
      </c>
      <c r="M147" s="10"/>
      <c r="N147" s="213" t="s">
        <v>1</v>
      </c>
      <c r="O147" s="139" t="s">
        <v>40</v>
      </c>
      <c r="P147" s="140">
        <v>0.32800000000000001</v>
      </c>
      <c r="Q147" s="140">
        <f>P147*H147</f>
        <v>28.397584000000002</v>
      </c>
      <c r="R147" s="140">
        <v>0</v>
      </c>
      <c r="S147" s="140">
        <f>R147*H147</f>
        <v>0</v>
      </c>
      <c r="T147" s="140">
        <v>0</v>
      </c>
      <c r="U147" s="141">
        <f>T147*H147</f>
        <v>0</v>
      </c>
      <c r="AS147" s="142" t="s">
        <v>191</v>
      </c>
      <c r="AU147" s="142" t="s">
        <v>187</v>
      </c>
      <c r="AV147" s="142" t="s">
        <v>85</v>
      </c>
      <c r="AZ147" s="16" t="s">
        <v>185</v>
      </c>
      <c r="BF147" s="143">
        <f>IF(O147="základní",J147,0)</f>
        <v>0</v>
      </c>
      <c r="BG147" s="143">
        <f>IF(O147="snížená",J147,0)</f>
        <v>0</v>
      </c>
      <c r="BH147" s="143">
        <f>IF(O147="zákl. přenesená",J147,0)</f>
        <v>0</v>
      </c>
      <c r="BI147" s="143">
        <f>IF(O147="sníž. přenesená",J147,0)</f>
        <v>0</v>
      </c>
      <c r="BJ147" s="143">
        <f>IF(O147="nulová",J147,0)</f>
        <v>0</v>
      </c>
      <c r="BK147" s="16" t="s">
        <v>83</v>
      </c>
      <c r="BL147" s="143">
        <f>ROUND(I147*H147,2)</f>
        <v>0</v>
      </c>
      <c r="BM147" s="16" t="s">
        <v>191</v>
      </c>
      <c r="BN147" s="142" t="s">
        <v>214</v>
      </c>
    </row>
    <row r="148" spans="2:66" s="12" customFormat="1">
      <c r="B148" s="144"/>
      <c r="D148" s="145" t="s">
        <v>193</v>
      </c>
      <c r="E148" s="146" t="s">
        <v>1</v>
      </c>
      <c r="F148" s="147" t="s">
        <v>215</v>
      </c>
      <c r="H148" s="148">
        <v>94.88</v>
      </c>
      <c r="L148" s="144"/>
      <c r="N148" s="149"/>
      <c r="U148" s="150"/>
      <c r="AU148" s="146" t="s">
        <v>193</v>
      </c>
      <c r="AV148" s="146" t="s">
        <v>85</v>
      </c>
      <c r="AW148" s="12" t="s">
        <v>85</v>
      </c>
      <c r="AX148" s="12" t="s">
        <v>31</v>
      </c>
      <c r="AY148" s="12" t="s">
        <v>75</v>
      </c>
      <c r="AZ148" s="146" t="s">
        <v>185</v>
      </c>
    </row>
    <row r="149" spans="2:66" s="12" customFormat="1">
      <c r="B149" s="144"/>
      <c r="D149" s="145" t="s">
        <v>193</v>
      </c>
      <c r="E149" s="146" t="s">
        <v>1</v>
      </c>
      <c r="F149" s="147" t="s">
        <v>216</v>
      </c>
      <c r="H149" s="148">
        <v>-8.3019999999999996</v>
      </c>
      <c r="L149" s="144"/>
      <c r="N149" s="149"/>
      <c r="U149" s="150"/>
      <c r="AU149" s="146" t="s">
        <v>193</v>
      </c>
      <c r="AV149" s="146" t="s">
        <v>85</v>
      </c>
      <c r="AW149" s="12" t="s">
        <v>85</v>
      </c>
      <c r="AX149" s="12" t="s">
        <v>31</v>
      </c>
      <c r="AY149" s="12" t="s">
        <v>75</v>
      </c>
      <c r="AZ149" s="146" t="s">
        <v>185</v>
      </c>
    </row>
    <row r="150" spans="2:66" s="13" customFormat="1">
      <c r="B150" s="151"/>
      <c r="D150" s="145" t="s">
        <v>193</v>
      </c>
      <c r="E150" s="152" t="s">
        <v>1</v>
      </c>
      <c r="F150" s="153" t="s">
        <v>217</v>
      </c>
      <c r="H150" s="154">
        <v>86.578000000000003</v>
      </c>
      <c r="L150" s="151"/>
      <c r="N150" s="155"/>
      <c r="U150" s="156"/>
      <c r="AU150" s="152" t="s">
        <v>193</v>
      </c>
      <c r="AV150" s="152" t="s">
        <v>85</v>
      </c>
      <c r="AW150" s="13" t="s">
        <v>191</v>
      </c>
      <c r="AX150" s="13" t="s">
        <v>31</v>
      </c>
      <c r="AY150" s="13" t="s">
        <v>83</v>
      </c>
      <c r="AZ150" s="152" t="s">
        <v>185</v>
      </c>
    </row>
    <row r="151" spans="2:66" s="11" customFormat="1" ht="22.9" customHeight="1">
      <c r="B151" s="120"/>
      <c r="D151" s="121" t="s">
        <v>74</v>
      </c>
      <c r="E151" s="129" t="s">
        <v>85</v>
      </c>
      <c r="F151" s="129" t="s">
        <v>218</v>
      </c>
      <c r="J151" s="130">
        <f>BL151</f>
        <v>0</v>
      </c>
      <c r="L151" s="120"/>
      <c r="N151" s="124"/>
      <c r="Q151" s="125">
        <f>SUM(Q152:Q157)</f>
        <v>8.2812219999999996</v>
      </c>
      <c r="S151" s="125">
        <f>SUM(S152:S157)</f>
        <v>16.620627939999999</v>
      </c>
      <c r="U151" s="126">
        <f>SUM(U152:U157)</f>
        <v>0</v>
      </c>
      <c r="AS151" s="121" t="s">
        <v>83</v>
      </c>
      <c r="AU151" s="127" t="s">
        <v>74</v>
      </c>
      <c r="AV151" s="127" t="s">
        <v>83</v>
      </c>
      <c r="AZ151" s="121" t="s">
        <v>185</v>
      </c>
      <c r="BL151" s="128">
        <f>SUM(BL152:BL157)</f>
        <v>0</v>
      </c>
    </row>
    <row r="152" spans="2:66" s="1" customFormat="1" ht="24.2" customHeight="1">
      <c r="B152" s="131"/>
      <c r="C152" s="132" t="s">
        <v>219</v>
      </c>
      <c r="D152" s="132" t="s">
        <v>187</v>
      </c>
      <c r="E152" s="133" t="s">
        <v>220</v>
      </c>
      <c r="F152" s="134" t="s">
        <v>221</v>
      </c>
      <c r="G152" s="135" t="s">
        <v>190</v>
      </c>
      <c r="H152" s="136">
        <v>5.9279999999999999</v>
      </c>
      <c r="I152" s="137"/>
      <c r="J152" s="137">
        <f>ROUND(I152*H152,2)</f>
        <v>0</v>
      </c>
      <c r="K152" s="134" t="s">
        <v>4029</v>
      </c>
      <c r="L152" s="185" t="s">
        <v>4032</v>
      </c>
      <c r="M152" s="10"/>
      <c r="N152" s="213" t="s">
        <v>1</v>
      </c>
      <c r="O152" s="139" t="s">
        <v>40</v>
      </c>
      <c r="P152" s="140">
        <v>1.0249999999999999</v>
      </c>
      <c r="Q152" s="140">
        <f>P152*H152</f>
        <v>6.0761999999999992</v>
      </c>
      <c r="R152" s="140">
        <v>2.16</v>
      </c>
      <c r="S152" s="140">
        <f>R152*H152</f>
        <v>12.80448</v>
      </c>
      <c r="T152" s="140">
        <v>0</v>
      </c>
      <c r="U152" s="141">
        <f>T152*H152</f>
        <v>0</v>
      </c>
      <c r="AS152" s="142" t="s">
        <v>191</v>
      </c>
      <c r="AU152" s="142" t="s">
        <v>187</v>
      </c>
      <c r="AV152" s="142" t="s">
        <v>85</v>
      </c>
      <c r="AZ152" s="16" t="s">
        <v>185</v>
      </c>
      <c r="BF152" s="143">
        <f>IF(O152="základní",J152,0)</f>
        <v>0</v>
      </c>
      <c r="BG152" s="143">
        <f>IF(O152="snížená",J152,0)</f>
        <v>0</v>
      </c>
      <c r="BH152" s="143">
        <f>IF(O152="zákl. přenesená",J152,0)</f>
        <v>0</v>
      </c>
      <c r="BI152" s="143">
        <f>IF(O152="sníž. přenesená",J152,0)</f>
        <v>0</v>
      </c>
      <c r="BJ152" s="143">
        <f>IF(O152="nulová",J152,0)</f>
        <v>0</v>
      </c>
      <c r="BK152" s="16" t="s">
        <v>83</v>
      </c>
      <c r="BL152" s="143">
        <f>ROUND(I152*H152,2)</f>
        <v>0</v>
      </c>
      <c r="BM152" s="16" t="s">
        <v>191</v>
      </c>
      <c r="BN152" s="142" t="s">
        <v>222</v>
      </c>
    </row>
    <row r="153" spans="2:66" s="12" customFormat="1">
      <c r="B153" s="144"/>
      <c r="D153" s="145" t="s">
        <v>193</v>
      </c>
      <c r="E153" s="146" t="s">
        <v>1</v>
      </c>
      <c r="F153" s="147" t="s">
        <v>223</v>
      </c>
      <c r="H153" s="148">
        <v>5.9279999999999999</v>
      </c>
      <c r="L153" s="144"/>
      <c r="N153" s="149"/>
      <c r="U153" s="150"/>
      <c r="AU153" s="146" t="s">
        <v>193</v>
      </c>
      <c r="AV153" s="146" t="s">
        <v>85</v>
      </c>
      <c r="AW153" s="12" t="s">
        <v>85</v>
      </c>
      <c r="AX153" s="12" t="s">
        <v>31</v>
      </c>
      <c r="AY153" s="12" t="s">
        <v>83</v>
      </c>
      <c r="AZ153" s="146" t="s">
        <v>185</v>
      </c>
    </row>
    <row r="154" spans="2:66" s="1" customFormat="1" ht="24.2" customHeight="1">
      <c r="B154" s="131"/>
      <c r="C154" s="132" t="s">
        <v>224</v>
      </c>
      <c r="D154" s="132" t="s">
        <v>187</v>
      </c>
      <c r="E154" s="133" t="s">
        <v>225</v>
      </c>
      <c r="F154" s="134" t="s">
        <v>226</v>
      </c>
      <c r="G154" s="135" t="s">
        <v>190</v>
      </c>
      <c r="H154" s="136">
        <v>1.52</v>
      </c>
      <c r="I154" s="137"/>
      <c r="J154" s="137">
        <f>ROUND(I154*H154,2)</f>
        <v>0</v>
      </c>
      <c r="K154" s="134" t="s">
        <v>4029</v>
      </c>
      <c r="L154" s="185" t="s">
        <v>4032</v>
      </c>
      <c r="M154" s="10"/>
      <c r="N154" s="213" t="s">
        <v>1</v>
      </c>
      <c r="O154" s="139" t="s">
        <v>40</v>
      </c>
      <c r="P154" s="140">
        <v>0.629</v>
      </c>
      <c r="Q154" s="140">
        <f>P154*H154</f>
        <v>0.95608000000000004</v>
      </c>
      <c r="R154" s="140">
        <v>2.45329</v>
      </c>
      <c r="S154" s="140">
        <f>R154*H154</f>
        <v>3.7290008000000001</v>
      </c>
      <c r="T154" s="140">
        <v>0</v>
      </c>
      <c r="U154" s="141">
        <f>T154*H154</f>
        <v>0</v>
      </c>
      <c r="AS154" s="142" t="s">
        <v>191</v>
      </c>
      <c r="AU154" s="142" t="s">
        <v>187</v>
      </c>
      <c r="AV154" s="142" t="s">
        <v>85</v>
      </c>
      <c r="AZ154" s="16" t="s">
        <v>185</v>
      </c>
      <c r="BF154" s="143">
        <f>IF(O154="základní",J154,0)</f>
        <v>0</v>
      </c>
      <c r="BG154" s="143">
        <f>IF(O154="snížená",J154,0)</f>
        <v>0</v>
      </c>
      <c r="BH154" s="143">
        <f>IF(O154="zákl. přenesená",J154,0)</f>
        <v>0</v>
      </c>
      <c r="BI154" s="143">
        <f>IF(O154="sníž. přenesená",J154,0)</f>
        <v>0</v>
      </c>
      <c r="BJ154" s="143">
        <f>IF(O154="nulová",J154,0)</f>
        <v>0</v>
      </c>
      <c r="BK154" s="16" t="s">
        <v>83</v>
      </c>
      <c r="BL154" s="143">
        <f>ROUND(I154*H154,2)</f>
        <v>0</v>
      </c>
      <c r="BM154" s="16" t="s">
        <v>191</v>
      </c>
      <c r="BN154" s="142" t="s">
        <v>227</v>
      </c>
    </row>
    <row r="155" spans="2:66" s="12" customFormat="1">
      <c r="B155" s="144"/>
      <c r="D155" s="145" t="s">
        <v>193</v>
      </c>
      <c r="E155" s="146" t="s">
        <v>1</v>
      </c>
      <c r="F155" s="147" t="s">
        <v>228</v>
      </c>
      <c r="H155" s="148">
        <v>1.52</v>
      </c>
      <c r="L155" s="144"/>
      <c r="N155" s="149"/>
      <c r="U155" s="150"/>
      <c r="AU155" s="146" t="s">
        <v>193</v>
      </c>
      <c r="AV155" s="146" t="s">
        <v>85</v>
      </c>
      <c r="AW155" s="12" t="s">
        <v>85</v>
      </c>
      <c r="AX155" s="12" t="s">
        <v>31</v>
      </c>
      <c r="AY155" s="12" t="s">
        <v>83</v>
      </c>
      <c r="AZ155" s="146" t="s">
        <v>185</v>
      </c>
    </row>
    <row r="156" spans="2:66" s="1" customFormat="1" ht="16.5" customHeight="1">
      <c r="B156" s="131"/>
      <c r="C156" s="132" t="s">
        <v>229</v>
      </c>
      <c r="D156" s="132" t="s">
        <v>187</v>
      </c>
      <c r="E156" s="133" t="s">
        <v>230</v>
      </c>
      <c r="F156" s="134" t="s">
        <v>231</v>
      </c>
      <c r="G156" s="135" t="s">
        <v>204</v>
      </c>
      <c r="H156" s="136">
        <v>8.2000000000000003E-2</v>
      </c>
      <c r="I156" s="137"/>
      <c r="J156" s="137">
        <f>ROUND(I156*H156,2)</f>
        <v>0</v>
      </c>
      <c r="K156" s="134" t="s">
        <v>4029</v>
      </c>
      <c r="L156" s="185" t="s">
        <v>4032</v>
      </c>
      <c r="M156" s="10"/>
      <c r="N156" s="213" t="s">
        <v>1</v>
      </c>
      <c r="O156" s="139" t="s">
        <v>40</v>
      </c>
      <c r="P156" s="140">
        <v>15.231</v>
      </c>
      <c r="Q156" s="140">
        <f>P156*H156</f>
        <v>1.248942</v>
      </c>
      <c r="R156" s="140">
        <v>1.06277</v>
      </c>
      <c r="S156" s="140">
        <f>R156*H156</f>
        <v>8.7147139999999998E-2</v>
      </c>
      <c r="T156" s="140">
        <v>0</v>
      </c>
      <c r="U156" s="141">
        <f>T156*H156</f>
        <v>0</v>
      </c>
      <c r="AS156" s="142" t="s">
        <v>191</v>
      </c>
      <c r="AU156" s="142" t="s">
        <v>187</v>
      </c>
      <c r="AV156" s="142" t="s">
        <v>85</v>
      </c>
      <c r="AZ156" s="16" t="s">
        <v>185</v>
      </c>
      <c r="BF156" s="143">
        <f>IF(O156="základní",J156,0)</f>
        <v>0</v>
      </c>
      <c r="BG156" s="143">
        <f>IF(O156="snížená",J156,0)</f>
        <v>0</v>
      </c>
      <c r="BH156" s="143">
        <f>IF(O156="zákl. přenesená",J156,0)</f>
        <v>0</v>
      </c>
      <c r="BI156" s="143">
        <f>IF(O156="sníž. přenesená",J156,0)</f>
        <v>0</v>
      </c>
      <c r="BJ156" s="143">
        <f>IF(O156="nulová",J156,0)</f>
        <v>0</v>
      </c>
      <c r="BK156" s="16" t="s">
        <v>83</v>
      </c>
      <c r="BL156" s="143">
        <f>ROUND(I156*H156,2)</f>
        <v>0</v>
      </c>
      <c r="BM156" s="16" t="s">
        <v>191</v>
      </c>
      <c r="BN156" s="142" t="s">
        <v>232</v>
      </c>
    </row>
    <row r="157" spans="2:66" s="12" customFormat="1">
      <c r="B157" s="144"/>
      <c r="D157" s="145" t="s">
        <v>193</v>
      </c>
      <c r="E157" s="146" t="s">
        <v>1</v>
      </c>
      <c r="F157" s="147" t="s">
        <v>233</v>
      </c>
      <c r="H157" s="148">
        <v>8.2000000000000003E-2</v>
      </c>
      <c r="L157" s="144"/>
      <c r="N157" s="149"/>
      <c r="U157" s="150"/>
      <c r="AU157" s="146" t="s">
        <v>193</v>
      </c>
      <c r="AV157" s="146" t="s">
        <v>85</v>
      </c>
      <c r="AW157" s="12" t="s">
        <v>85</v>
      </c>
      <c r="AX157" s="12" t="s">
        <v>31</v>
      </c>
      <c r="AY157" s="12" t="s">
        <v>83</v>
      </c>
      <c r="AZ157" s="146" t="s">
        <v>185</v>
      </c>
    </row>
    <row r="158" spans="2:66" s="11" customFormat="1" ht="22.9" customHeight="1">
      <c r="B158" s="120"/>
      <c r="D158" s="121" t="s">
        <v>74</v>
      </c>
      <c r="E158" s="129" t="s">
        <v>100</v>
      </c>
      <c r="F158" s="129" t="s">
        <v>234</v>
      </c>
      <c r="J158" s="130">
        <f>BL158</f>
        <v>0</v>
      </c>
      <c r="L158" s="120"/>
      <c r="N158" s="124"/>
      <c r="Q158" s="125">
        <f>SUM(Q159:Q169)</f>
        <v>12.564444999999999</v>
      </c>
      <c r="S158" s="125">
        <f>SUM(S159:S169)</f>
        <v>4.7881402800000004</v>
      </c>
      <c r="U158" s="126">
        <f>SUM(U159:U169)</f>
        <v>0</v>
      </c>
      <c r="AS158" s="121" t="s">
        <v>83</v>
      </c>
      <c r="AU158" s="127" t="s">
        <v>74</v>
      </c>
      <c r="AV158" s="127" t="s">
        <v>83</v>
      </c>
      <c r="AZ158" s="121" t="s">
        <v>185</v>
      </c>
      <c r="BL158" s="128">
        <f>SUM(BL159:BL169)</f>
        <v>0</v>
      </c>
    </row>
    <row r="159" spans="2:66" s="1" customFormat="1" ht="24.2" customHeight="1">
      <c r="B159" s="131"/>
      <c r="C159" s="132" t="s">
        <v>235</v>
      </c>
      <c r="D159" s="132" t="s">
        <v>187</v>
      </c>
      <c r="E159" s="133" t="s">
        <v>236</v>
      </c>
      <c r="F159" s="134" t="s">
        <v>237</v>
      </c>
      <c r="G159" s="135" t="s">
        <v>190</v>
      </c>
      <c r="H159" s="136">
        <v>2.2730000000000001</v>
      </c>
      <c r="I159" s="137"/>
      <c r="J159" s="137">
        <f>ROUND(I159*H159,2)</f>
        <v>0</v>
      </c>
      <c r="K159" s="134" t="s">
        <v>1</v>
      </c>
      <c r="L159" s="185" t="s">
        <v>4032</v>
      </c>
      <c r="M159" s="10"/>
      <c r="N159" s="213" t="s">
        <v>1</v>
      </c>
      <c r="O159" s="139" t="s">
        <v>40</v>
      </c>
      <c r="P159" s="140">
        <v>3.7650000000000001</v>
      </c>
      <c r="Q159" s="140">
        <f>P159*H159</f>
        <v>8.5578450000000004</v>
      </c>
      <c r="R159" s="140">
        <v>1.7863599999999999</v>
      </c>
      <c r="S159" s="140">
        <f>R159*H159</f>
        <v>4.06039628</v>
      </c>
      <c r="T159" s="140">
        <v>0</v>
      </c>
      <c r="U159" s="141">
        <f>T159*H159</f>
        <v>0</v>
      </c>
      <c r="AS159" s="142" t="s">
        <v>191</v>
      </c>
      <c r="AU159" s="142" t="s">
        <v>187</v>
      </c>
      <c r="AV159" s="142" t="s">
        <v>85</v>
      </c>
      <c r="AZ159" s="16" t="s">
        <v>185</v>
      </c>
      <c r="BF159" s="143">
        <f>IF(O159="základní",J159,0)</f>
        <v>0</v>
      </c>
      <c r="BG159" s="143">
        <f>IF(O159="snížená",J159,0)</f>
        <v>0</v>
      </c>
      <c r="BH159" s="143">
        <f>IF(O159="zákl. přenesená",J159,0)</f>
        <v>0</v>
      </c>
      <c r="BI159" s="143">
        <f>IF(O159="sníž. přenesená",J159,0)</f>
        <v>0</v>
      </c>
      <c r="BJ159" s="143">
        <f>IF(O159="nulová",J159,0)</f>
        <v>0</v>
      </c>
      <c r="BK159" s="16" t="s">
        <v>83</v>
      </c>
      <c r="BL159" s="143">
        <f>ROUND(I159*H159,2)</f>
        <v>0</v>
      </c>
      <c r="BM159" s="16" t="s">
        <v>191</v>
      </c>
      <c r="BN159" s="142" t="s">
        <v>238</v>
      </c>
    </row>
    <row r="160" spans="2:66" s="12" customFormat="1">
      <c r="B160" s="144"/>
      <c r="D160" s="145" t="s">
        <v>193</v>
      </c>
      <c r="E160" s="146" t="s">
        <v>1</v>
      </c>
      <c r="F160" s="147" t="s">
        <v>239</v>
      </c>
      <c r="H160" s="148">
        <v>1.74</v>
      </c>
      <c r="L160" s="144"/>
      <c r="N160" s="149"/>
      <c r="U160" s="150"/>
      <c r="AU160" s="146" t="s">
        <v>193</v>
      </c>
      <c r="AV160" s="146" t="s">
        <v>85</v>
      </c>
      <c r="AW160" s="12" t="s">
        <v>85</v>
      </c>
      <c r="AX160" s="12" t="s">
        <v>31</v>
      </c>
      <c r="AY160" s="12" t="s">
        <v>75</v>
      </c>
      <c r="AZ160" s="146" t="s">
        <v>185</v>
      </c>
    </row>
    <row r="161" spans="2:66" s="12" customFormat="1">
      <c r="B161" s="144"/>
      <c r="D161" s="145" t="s">
        <v>193</v>
      </c>
      <c r="E161" s="146" t="s">
        <v>1</v>
      </c>
      <c r="F161" s="147" t="s">
        <v>240</v>
      </c>
      <c r="H161" s="148">
        <v>0.42</v>
      </c>
      <c r="L161" s="144"/>
      <c r="N161" s="149"/>
      <c r="U161" s="150"/>
      <c r="AU161" s="146" t="s">
        <v>193</v>
      </c>
      <c r="AV161" s="146" t="s">
        <v>85</v>
      </c>
      <c r="AW161" s="12" t="s">
        <v>85</v>
      </c>
      <c r="AX161" s="12" t="s">
        <v>31</v>
      </c>
      <c r="AY161" s="12" t="s">
        <v>75</v>
      </c>
      <c r="AZ161" s="146" t="s">
        <v>185</v>
      </c>
    </row>
    <row r="162" spans="2:66" s="12" customFormat="1">
      <c r="B162" s="144"/>
      <c r="D162" s="145" t="s">
        <v>193</v>
      </c>
      <c r="E162" s="146" t="s">
        <v>1</v>
      </c>
      <c r="F162" s="147" t="s">
        <v>241</v>
      </c>
      <c r="H162" s="148">
        <v>0.113</v>
      </c>
      <c r="L162" s="144"/>
      <c r="N162" s="149"/>
      <c r="U162" s="150"/>
      <c r="AU162" s="146" t="s">
        <v>193</v>
      </c>
      <c r="AV162" s="146" t="s">
        <v>85</v>
      </c>
      <c r="AW162" s="12" t="s">
        <v>85</v>
      </c>
      <c r="AX162" s="12" t="s">
        <v>31</v>
      </c>
      <c r="AY162" s="12" t="s">
        <v>75</v>
      </c>
      <c r="AZ162" s="146" t="s">
        <v>185</v>
      </c>
    </row>
    <row r="163" spans="2:66" s="13" customFormat="1">
      <c r="B163" s="151"/>
      <c r="D163" s="145" t="s">
        <v>193</v>
      </c>
      <c r="E163" s="152" t="s">
        <v>1</v>
      </c>
      <c r="F163" s="153" t="s">
        <v>217</v>
      </c>
      <c r="H163" s="154">
        <v>2.2730000000000001</v>
      </c>
      <c r="L163" s="151"/>
      <c r="N163" s="155"/>
      <c r="U163" s="156"/>
      <c r="AU163" s="152" t="s">
        <v>193</v>
      </c>
      <c r="AV163" s="152" t="s">
        <v>85</v>
      </c>
      <c r="AW163" s="13" t="s">
        <v>191</v>
      </c>
      <c r="AX163" s="13" t="s">
        <v>31</v>
      </c>
      <c r="AY163" s="13" t="s">
        <v>83</v>
      </c>
      <c r="AZ163" s="152" t="s">
        <v>185</v>
      </c>
    </row>
    <row r="164" spans="2:66" s="1" customFormat="1" ht="21.75" customHeight="1">
      <c r="B164" s="131"/>
      <c r="C164" s="132" t="s">
        <v>242</v>
      </c>
      <c r="D164" s="132" t="s">
        <v>187</v>
      </c>
      <c r="E164" s="133" t="s">
        <v>243</v>
      </c>
      <c r="F164" s="134" t="s">
        <v>244</v>
      </c>
      <c r="G164" s="135" t="s">
        <v>245</v>
      </c>
      <c r="H164" s="136">
        <v>3</v>
      </c>
      <c r="I164" s="137"/>
      <c r="J164" s="137">
        <f>ROUND(I164*H164,2)</f>
        <v>0</v>
      </c>
      <c r="K164" s="134" t="s">
        <v>4029</v>
      </c>
      <c r="L164" s="185" t="s">
        <v>4032</v>
      </c>
      <c r="M164" s="10"/>
      <c r="N164" s="213" t="s">
        <v>1</v>
      </c>
      <c r="O164" s="139" t="s">
        <v>40</v>
      </c>
      <c r="P164" s="140">
        <v>0.28499999999999998</v>
      </c>
      <c r="Q164" s="140">
        <f>P164*H164</f>
        <v>0.85499999999999998</v>
      </c>
      <c r="R164" s="140">
        <v>5.5800000000000002E-2</v>
      </c>
      <c r="S164" s="140">
        <f>R164*H164</f>
        <v>0.16739999999999999</v>
      </c>
      <c r="T164" s="140">
        <v>0</v>
      </c>
      <c r="U164" s="141">
        <f>T164*H164</f>
        <v>0</v>
      </c>
      <c r="AS164" s="142" t="s">
        <v>191</v>
      </c>
      <c r="AU164" s="142" t="s">
        <v>187</v>
      </c>
      <c r="AV164" s="142" t="s">
        <v>85</v>
      </c>
      <c r="AZ164" s="16" t="s">
        <v>185</v>
      </c>
      <c r="BF164" s="143">
        <f>IF(O164="základní",J164,0)</f>
        <v>0</v>
      </c>
      <c r="BG164" s="143">
        <f>IF(O164="snížená",J164,0)</f>
        <v>0</v>
      </c>
      <c r="BH164" s="143">
        <f>IF(O164="zákl. přenesená",J164,0)</f>
        <v>0</v>
      </c>
      <c r="BI164" s="143">
        <f>IF(O164="sníž. přenesená",J164,0)</f>
        <v>0</v>
      </c>
      <c r="BJ164" s="143">
        <f>IF(O164="nulová",J164,0)</f>
        <v>0</v>
      </c>
      <c r="BK164" s="16" t="s">
        <v>83</v>
      </c>
      <c r="BL164" s="143">
        <f>ROUND(I164*H164,2)</f>
        <v>0</v>
      </c>
      <c r="BM164" s="16" t="s">
        <v>191</v>
      </c>
      <c r="BN164" s="142" t="s">
        <v>246</v>
      </c>
    </row>
    <row r="165" spans="2:66" s="1" customFormat="1" ht="21.75" customHeight="1">
      <c r="B165" s="131"/>
      <c r="C165" s="132" t="s">
        <v>247</v>
      </c>
      <c r="D165" s="132" t="s">
        <v>187</v>
      </c>
      <c r="E165" s="133" t="s">
        <v>248</v>
      </c>
      <c r="F165" s="134" t="s">
        <v>249</v>
      </c>
      <c r="G165" s="135" t="s">
        <v>245</v>
      </c>
      <c r="H165" s="136">
        <v>2</v>
      </c>
      <c r="I165" s="137"/>
      <c r="J165" s="137">
        <f>ROUND(I165*H165,2)</f>
        <v>0</v>
      </c>
      <c r="K165" s="134" t="s">
        <v>4029</v>
      </c>
      <c r="L165" s="185" t="s">
        <v>4032</v>
      </c>
      <c r="M165" s="10"/>
      <c r="N165" s="213" t="s">
        <v>1</v>
      </c>
      <c r="O165" s="139" t="s">
        <v>40</v>
      </c>
      <c r="P165" s="140">
        <v>0.308</v>
      </c>
      <c r="Q165" s="140">
        <f>P165*H165</f>
        <v>0.61599999999999999</v>
      </c>
      <c r="R165" s="140">
        <v>6.0900000000000003E-2</v>
      </c>
      <c r="S165" s="140">
        <f>R165*H165</f>
        <v>0.12180000000000001</v>
      </c>
      <c r="T165" s="140">
        <v>0</v>
      </c>
      <c r="U165" s="141">
        <f>T165*H165</f>
        <v>0</v>
      </c>
      <c r="AS165" s="142" t="s">
        <v>191</v>
      </c>
      <c r="AU165" s="142" t="s">
        <v>187</v>
      </c>
      <c r="AV165" s="142" t="s">
        <v>85</v>
      </c>
      <c r="AZ165" s="16" t="s">
        <v>185</v>
      </c>
      <c r="BF165" s="143">
        <f>IF(O165="základní",J165,0)</f>
        <v>0</v>
      </c>
      <c r="BG165" s="143">
        <f>IF(O165="snížená",J165,0)</f>
        <v>0</v>
      </c>
      <c r="BH165" s="143">
        <f>IF(O165="zákl. přenesená",J165,0)</f>
        <v>0</v>
      </c>
      <c r="BI165" s="143">
        <f>IF(O165="sníž. přenesená",J165,0)</f>
        <v>0</v>
      </c>
      <c r="BJ165" s="143">
        <f>IF(O165="nulová",J165,0)</f>
        <v>0</v>
      </c>
      <c r="BK165" s="16" t="s">
        <v>83</v>
      </c>
      <c r="BL165" s="143">
        <f>ROUND(I165*H165,2)</f>
        <v>0</v>
      </c>
      <c r="BM165" s="16" t="s">
        <v>191</v>
      </c>
      <c r="BN165" s="142" t="s">
        <v>250</v>
      </c>
    </row>
    <row r="166" spans="2:66" s="1" customFormat="1" ht="21.75" customHeight="1">
      <c r="B166" s="131"/>
      <c r="C166" s="132" t="s">
        <v>251</v>
      </c>
      <c r="D166" s="132" t="s">
        <v>187</v>
      </c>
      <c r="E166" s="133" t="s">
        <v>252</v>
      </c>
      <c r="F166" s="134" t="s">
        <v>253</v>
      </c>
      <c r="G166" s="135" t="s">
        <v>245</v>
      </c>
      <c r="H166" s="136">
        <v>1</v>
      </c>
      <c r="I166" s="137"/>
      <c r="J166" s="137">
        <f>ROUND(I166*H166,2)</f>
        <v>0</v>
      </c>
      <c r="K166" s="134" t="s">
        <v>4029</v>
      </c>
      <c r="L166" s="185" t="s">
        <v>4032</v>
      </c>
      <c r="M166" s="10"/>
      <c r="N166" s="213" t="s">
        <v>1</v>
      </c>
      <c r="O166" s="139" t="s">
        <v>40</v>
      </c>
      <c r="P166" s="140">
        <v>0.318</v>
      </c>
      <c r="Q166" s="140">
        <f>P166*H166</f>
        <v>0.318</v>
      </c>
      <c r="R166" s="140">
        <v>2.2780000000000002E-2</v>
      </c>
      <c r="S166" s="140">
        <f>R166*H166</f>
        <v>2.2780000000000002E-2</v>
      </c>
      <c r="T166" s="140">
        <v>0</v>
      </c>
      <c r="U166" s="141">
        <f>T166*H166</f>
        <v>0</v>
      </c>
      <c r="AS166" s="142" t="s">
        <v>191</v>
      </c>
      <c r="AU166" s="142" t="s">
        <v>187</v>
      </c>
      <c r="AV166" s="142" t="s">
        <v>85</v>
      </c>
      <c r="AZ166" s="16" t="s">
        <v>185</v>
      </c>
      <c r="BF166" s="143">
        <f>IF(O166="základní",J166,0)</f>
        <v>0</v>
      </c>
      <c r="BG166" s="143">
        <f>IF(O166="snížená",J166,0)</f>
        <v>0</v>
      </c>
      <c r="BH166" s="143">
        <f>IF(O166="zákl. přenesená",J166,0)</f>
        <v>0</v>
      </c>
      <c r="BI166" s="143">
        <f>IF(O166="sníž. přenesená",J166,0)</f>
        <v>0</v>
      </c>
      <c r="BJ166" s="143">
        <f>IF(O166="nulová",J166,0)</f>
        <v>0</v>
      </c>
      <c r="BK166" s="16" t="s">
        <v>83</v>
      </c>
      <c r="BL166" s="143">
        <f>ROUND(I166*H166,2)</f>
        <v>0</v>
      </c>
      <c r="BM166" s="16" t="s">
        <v>191</v>
      </c>
      <c r="BN166" s="142" t="s">
        <v>254</v>
      </c>
    </row>
    <row r="167" spans="2:66" s="12" customFormat="1">
      <c r="B167" s="144"/>
      <c r="D167" s="145" t="s">
        <v>193</v>
      </c>
      <c r="E167" s="146" t="s">
        <v>1</v>
      </c>
      <c r="F167" s="147" t="s">
        <v>255</v>
      </c>
      <c r="H167" s="148">
        <v>1</v>
      </c>
      <c r="L167" s="144"/>
      <c r="N167" s="149"/>
      <c r="U167" s="150"/>
      <c r="AU167" s="146" t="s">
        <v>193</v>
      </c>
      <c r="AV167" s="146" t="s">
        <v>85</v>
      </c>
      <c r="AW167" s="12" t="s">
        <v>85</v>
      </c>
      <c r="AX167" s="12" t="s">
        <v>31</v>
      </c>
      <c r="AY167" s="12" t="s">
        <v>83</v>
      </c>
      <c r="AZ167" s="146" t="s">
        <v>185</v>
      </c>
    </row>
    <row r="168" spans="2:66" s="1" customFormat="1" ht="24.2" customHeight="1">
      <c r="B168" s="131"/>
      <c r="C168" s="132" t="s">
        <v>256</v>
      </c>
      <c r="D168" s="132" t="s">
        <v>187</v>
      </c>
      <c r="E168" s="133" t="s">
        <v>257</v>
      </c>
      <c r="F168" s="134" t="s">
        <v>258</v>
      </c>
      <c r="G168" s="135" t="s">
        <v>259</v>
      </c>
      <c r="H168" s="136">
        <v>3.6</v>
      </c>
      <c r="I168" s="137"/>
      <c r="J168" s="137">
        <f>ROUND(I168*H168,2)</f>
        <v>0</v>
      </c>
      <c r="K168" s="134" t="s">
        <v>4029</v>
      </c>
      <c r="L168" s="185" t="s">
        <v>4032</v>
      </c>
      <c r="M168" s="10"/>
      <c r="N168" s="213" t="s">
        <v>1</v>
      </c>
      <c r="O168" s="139" t="s">
        <v>40</v>
      </c>
      <c r="P168" s="140">
        <v>0.61599999999999999</v>
      </c>
      <c r="Q168" s="140">
        <f>P168*H168</f>
        <v>2.2176</v>
      </c>
      <c r="R168" s="140">
        <v>0.11549</v>
      </c>
      <c r="S168" s="140">
        <f>R168*H168</f>
        <v>0.41576399999999997</v>
      </c>
      <c r="T168" s="140">
        <v>0</v>
      </c>
      <c r="U168" s="141">
        <f>T168*H168</f>
        <v>0</v>
      </c>
      <c r="AS168" s="142" t="s">
        <v>191</v>
      </c>
      <c r="AU168" s="142" t="s">
        <v>187</v>
      </c>
      <c r="AV168" s="142" t="s">
        <v>85</v>
      </c>
      <c r="AZ168" s="16" t="s">
        <v>185</v>
      </c>
      <c r="BF168" s="143">
        <f>IF(O168="základní",J168,0)</f>
        <v>0</v>
      </c>
      <c r="BG168" s="143">
        <f>IF(O168="snížená",J168,0)</f>
        <v>0</v>
      </c>
      <c r="BH168" s="143">
        <f>IF(O168="zákl. přenesená",J168,0)</f>
        <v>0</v>
      </c>
      <c r="BI168" s="143">
        <f>IF(O168="sníž. přenesená",J168,0)</f>
        <v>0</v>
      </c>
      <c r="BJ168" s="143">
        <f>IF(O168="nulová",J168,0)</f>
        <v>0</v>
      </c>
      <c r="BK168" s="16" t="s">
        <v>83</v>
      </c>
      <c r="BL168" s="143">
        <f>ROUND(I168*H168,2)</f>
        <v>0</v>
      </c>
      <c r="BM168" s="16" t="s">
        <v>191</v>
      </c>
      <c r="BN168" s="142" t="s">
        <v>260</v>
      </c>
    </row>
    <row r="169" spans="2:66" s="12" customFormat="1">
      <c r="B169" s="144"/>
      <c r="D169" s="145" t="s">
        <v>193</v>
      </c>
      <c r="E169" s="146" t="s">
        <v>1</v>
      </c>
      <c r="F169" s="147" t="s">
        <v>261</v>
      </c>
      <c r="H169" s="148">
        <v>3.6</v>
      </c>
      <c r="L169" s="144"/>
      <c r="N169" s="149"/>
      <c r="U169" s="150"/>
      <c r="AU169" s="146" t="s">
        <v>193</v>
      </c>
      <c r="AV169" s="146" t="s">
        <v>85</v>
      </c>
      <c r="AW169" s="12" t="s">
        <v>85</v>
      </c>
      <c r="AX169" s="12" t="s">
        <v>31</v>
      </c>
      <c r="AY169" s="12" t="s">
        <v>83</v>
      </c>
      <c r="AZ169" s="146" t="s">
        <v>185</v>
      </c>
    </row>
    <row r="170" spans="2:66" s="11" customFormat="1" ht="22.9" customHeight="1">
      <c r="B170" s="120"/>
      <c r="D170" s="121" t="s">
        <v>74</v>
      </c>
      <c r="E170" s="129" t="s">
        <v>211</v>
      </c>
      <c r="F170" s="129" t="s">
        <v>262</v>
      </c>
      <c r="J170" s="130">
        <f>BL170</f>
        <v>0</v>
      </c>
      <c r="L170" s="120"/>
      <c r="N170" s="124"/>
      <c r="Q170" s="125">
        <f>SUM(Q171:Q220)</f>
        <v>1100.0023450000001</v>
      </c>
      <c r="S170" s="125">
        <f>SUM(S171:S220)</f>
        <v>22.723619150000001</v>
      </c>
      <c r="U170" s="126">
        <f>SUM(U171:U220)</f>
        <v>0</v>
      </c>
      <c r="AS170" s="121" t="s">
        <v>83</v>
      </c>
      <c r="AU170" s="127" t="s">
        <v>74</v>
      </c>
      <c r="AV170" s="127" t="s">
        <v>83</v>
      </c>
      <c r="AZ170" s="121" t="s">
        <v>185</v>
      </c>
      <c r="BL170" s="128">
        <f>SUM(BL171:BL220)</f>
        <v>0</v>
      </c>
    </row>
    <row r="171" spans="2:66" s="1" customFormat="1" ht="24.2" customHeight="1">
      <c r="B171" s="131"/>
      <c r="C171" s="132" t="s">
        <v>8</v>
      </c>
      <c r="D171" s="132" t="s">
        <v>187</v>
      </c>
      <c r="E171" s="133" t="s">
        <v>263</v>
      </c>
      <c r="F171" s="134" t="s">
        <v>264</v>
      </c>
      <c r="G171" s="135" t="s">
        <v>259</v>
      </c>
      <c r="H171" s="136">
        <v>37.200000000000003</v>
      </c>
      <c r="I171" s="137"/>
      <c r="J171" s="137">
        <f>ROUND(I171*H171,2)</f>
        <v>0</v>
      </c>
      <c r="K171" s="134" t="s">
        <v>4029</v>
      </c>
      <c r="L171" s="185" t="s">
        <v>4032</v>
      </c>
      <c r="M171" s="10"/>
      <c r="N171" s="213" t="s">
        <v>1</v>
      </c>
      <c r="O171" s="139" t="s">
        <v>40</v>
      </c>
      <c r="P171" s="140">
        <v>0.35</v>
      </c>
      <c r="Q171" s="140">
        <f>P171*H171</f>
        <v>13.02</v>
      </c>
      <c r="R171" s="140">
        <v>1.575E-2</v>
      </c>
      <c r="S171" s="140">
        <f>R171*H171</f>
        <v>0.58590000000000009</v>
      </c>
      <c r="T171" s="140">
        <v>0</v>
      </c>
      <c r="U171" s="141">
        <f>T171*H171</f>
        <v>0</v>
      </c>
      <c r="AS171" s="142" t="s">
        <v>191</v>
      </c>
      <c r="AU171" s="142" t="s">
        <v>187</v>
      </c>
      <c r="AV171" s="142" t="s">
        <v>85</v>
      </c>
      <c r="AZ171" s="16" t="s">
        <v>185</v>
      </c>
      <c r="BF171" s="143">
        <f>IF(O171="základní",J171,0)</f>
        <v>0</v>
      </c>
      <c r="BG171" s="143">
        <f>IF(O171="snížená",J171,0)</f>
        <v>0</v>
      </c>
      <c r="BH171" s="143">
        <f>IF(O171="zákl. přenesená",J171,0)</f>
        <v>0</v>
      </c>
      <c r="BI171" s="143">
        <f>IF(O171="sníž. přenesená",J171,0)</f>
        <v>0</v>
      </c>
      <c r="BJ171" s="143">
        <f>IF(O171="nulová",J171,0)</f>
        <v>0</v>
      </c>
      <c r="BK171" s="16" t="s">
        <v>83</v>
      </c>
      <c r="BL171" s="143">
        <f>ROUND(I171*H171,2)</f>
        <v>0</v>
      </c>
      <c r="BM171" s="16" t="s">
        <v>191</v>
      </c>
      <c r="BN171" s="142" t="s">
        <v>265</v>
      </c>
    </row>
    <row r="172" spans="2:66" s="12" customFormat="1">
      <c r="B172" s="144"/>
      <c r="D172" s="145" t="s">
        <v>193</v>
      </c>
      <c r="E172" s="146" t="s">
        <v>1</v>
      </c>
      <c r="F172" s="147" t="s">
        <v>266</v>
      </c>
      <c r="H172" s="148">
        <v>30</v>
      </c>
      <c r="L172" s="144"/>
      <c r="N172" s="149"/>
      <c r="U172" s="150"/>
      <c r="AU172" s="146" t="s">
        <v>193</v>
      </c>
      <c r="AV172" s="146" t="s">
        <v>85</v>
      </c>
      <c r="AW172" s="12" t="s">
        <v>85</v>
      </c>
      <c r="AX172" s="12" t="s">
        <v>31</v>
      </c>
      <c r="AY172" s="12" t="s">
        <v>75</v>
      </c>
      <c r="AZ172" s="146" t="s">
        <v>185</v>
      </c>
    </row>
    <row r="173" spans="2:66" s="12" customFormat="1">
      <c r="B173" s="144"/>
      <c r="D173" s="145" t="s">
        <v>193</v>
      </c>
      <c r="E173" s="146" t="s">
        <v>1</v>
      </c>
      <c r="F173" s="147" t="s">
        <v>267</v>
      </c>
      <c r="H173" s="148">
        <v>7.2</v>
      </c>
      <c r="L173" s="144"/>
      <c r="N173" s="149"/>
      <c r="U173" s="150"/>
      <c r="AU173" s="146" t="s">
        <v>193</v>
      </c>
      <c r="AV173" s="146" t="s">
        <v>85</v>
      </c>
      <c r="AW173" s="12" t="s">
        <v>85</v>
      </c>
      <c r="AX173" s="12" t="s">
        <v>31</v>
      </c>
      <c r="AY173" s="12" t="s">
        <v>75</v>
      </c>
      <c r="AZ173" s="146" t="s">
        <v>185</v>
      </c>
    </row>
    <row r="174" spans="2:66" s="13" customFormat="1">
      <c r="B174" s="151"/>
      <c r="D174" s="145" t="s">
        <v>193</v>
      </c>
      <c r="E174" s="152" t="s">
        <v>1</v>
      </c>
      <c r="F174" s="153" t="s">
        <v>217</v>
      </c>
      <c r="H174" s="154">
        <v>37.200000000000003</v>
      </c>
      <c r="L174" s="151"/>
      <c r="N174" s="155"/>
      <c r="U174" s="156"/>
      <c r="AU174" s="152" t="s">
        <v>193</v>
      </c>
      <c r="AV174" s="152" t="s">
        <v>85</v>
      </c>
      <c r="AW174" s="13" t="s">
        <v>191</v>
      </c>
      <c r="AX174" s="13" t="s">
        <v>31</v>
      </c>
      <c r="AY174" s="13" t="s">
        <v>83</v>
      </c>
      <c r="AZ174" s="152" t="s">
        <v>185</v>
      </c>
    </row>
    <row r="175" spans="2:66" s="1" customFormat="1" ht="16.5" customHeight="1">
      <c r="B175" s="131"/>
      <c r="C175" s="132" t="s">
        <v>268</v>
      </c>
      <c r="D175" s="132" t="s">
        <v>187</v>
      </c>
      <c r="E175" s="133" t="s">
        <v>269</v>
      </c>
      <c r="F175" s="134" t="s">
        <v>270</v>
      </c>
      <c r="G175" s="135" t="s">
        <v>259</v>
      </c>
      <c r="H175" s="136">
        <v>128.19200000000001</v>
      </c>
      <c r="I175" s="137"/>
      <c r="J175" s="137">
        <f>ROUND(I175*H175,2)</f>
        <v>0</v>
      </c>
      <c r="K175" s="134" t="s">
        <v>4029</v>
      </c>
      <c r="L175" s="185" t="s">
        <v>4032</v>
      </c>
      <c r="M175" s="215" t="s">
        <v>4035</v>
      </c>
      <c r="N175" s="213" t="s">
        <v>1</v>
      </c>
      <c r="O175" s="139" t="s">
        <v>40</v>
      </c>
      <c r="P175" s="140">
        <v>0.2</v>
      </c>
      <c r="Q175" s="140">
        <f>P175*H175</f>
        <v>25.638400000000004</v>
      </c>
      <c r="R175" s="140">
        <v>1.9300000000000001E-3</v>
      </c>
      <c r="S175" s="140">
        <f>R175*H175</f>
        <v>0.24741056000000003</v>
      </c>
      <c r="T175" s="140">
        <v>0</v>
      </c>
      <c r="U175" s="141">
        <f>T175*H175</f>
        <v>0</v>
      </c>
      <c r="AS175" s="142" t="s">
        <v>191</v>
      </c>
      <c r="AU175" s="142" t="s">
        <v>187</v>
      </c>
      <c r="AV175" s="142" t="s">
        <v>85</v>
      </c>
      <c r="AZ175" s="16" t="s">
        <v>185</v>
      </c>
      <c r="BF175" s="143">
        <f>IF(O175="základní",J175,0)</f>
        <v>0</v>
      </c>
      <c r="BG175" s="143">
        <f>IF(O175="snížená",J175,0)</f>
        <v>0</v>
      </c>
      <c r="BH175" s="143">
        <f>IF(O175="zákl. přenesená",J175,0)</f>
        <v>0</v>
      </c>
      <c r="BI175" s="143">
        <f>IF(O175="sníž. přenesená",J175,0)</f>
        <v>0</v>
      </c>
      <c r="BJ175" s="143">
        <f>IF(O175="nulová",J175,0)</f>
        <v>0</v>
      </c>
      <c r="BK175" s="16" t="s">
        <v>83</v>
      </c>
      <c r="BL175" s="143">
        <f>ROUND(I175*H175,2)</f>
        <v>0</v>
      </c>
      <c r="BM175" s="16" t="s">
        <v>191</v>
      </c>
      <c r="BN175" s="142" t="s">
        <v>271</v>
      </c>
    </row>
    <row r="176" spans="2:66" s="12" customFormat="1">
      <c r="B176" s="144"/>
      <c r="D176" s="145" t="s">
        <v>193</v>
      </c>
      <c r="E176" s="146" t="s">
        <v>1</v>
      </c>
      <c r="F176" s="147" t="s">
        <v>272</v>
      </c>
      <c r="H176" s="148">
        <v>128.19200000000001</v>
      </c>
      <c r="L176" s="144"/>
      <c r="N176" s="149"/>
      <c r="U176" s="150"/>
      <c r="AU176" s="146" t="s">
        <v>193</v>
      </c>
      <c r="AV176" s="146" t="s">
        <v>85</v>
      </c>
      <c r="AW176" s="12" t="s">
        <v>85</v>
      </c>
      <c r="AX176" s="12" t="s">
        <v>31</v>
      </c>
      <c r="AY176" s="12" t="s">
        <v>83</v>
      </c>
      <c r="AZ176" s="146" t="s">
        <v>185</v>
      </c>
    </row>
    <row r="177" spans="2:66" s="1" customFormat="1" ht="24.2" customHeight="1">
      <c r="B177" s="131"/>
      <c r="C177" s="132" t="s">
        <v>273</v>
      </c>
      <c r="D177" s="132" t="s">
        <v>187</v>
      </c>
      <c r="E177" s="133" t="s">
        <v>274</v>
      </c>
      <c r="F177" s="134" t="s">
        <v>275</v>
      </c>
      <c r="G177" s="135" t="s">
        <v>276</v>
      </c>
      <c r="H177" s="136">
        <v>118.6</v>
      </c>
      <c r="I177" s="137"/>
      <c r="J177" s="137">
        <f>ROUND(I177*H177,2)</f>
        <v>0</v>
      </c>
      <c r="K177" s="134" t="s">
        <v>4029</v>
      </c>
      <c r="L177" s="185" t="s">
        <v>4032</v>
      </c>
      <c r="M177" s="215" t="s">
        <v>4035</v>
      </c>
      <c r="N177" s="213" t="s">
        <v>1</v>
      </c>
      <c r="O177" s="139" t="s">
        <v>40</v>
      </c>
      <c r="P177" s="140">
        <v>0.31</v>
      </c>
      <c r="Q177" s="140">
        <f>P177*H177</f>
        <v>36.765999999999998</v>
      </c>
      <c r="R177" s="140">
        <v>0</v>
      </c>
      <c r="S177" s="140">
        <f>R177*H177</f>
        <v>0</v>
      </c>
      <c r="T177" s="140">
        <v>0</v>
      </c>
      <c r="U177" s="141">
        <f>T177*H177</f>
        <v>0</v>
      </c>
      <c r="AS177" s="142" t="s">
        <v>191</v>
      </c>
      <c r="AU177" s="142" t="s">
        <v>187</v>
      </c>
      <c r="AV177" s="142" t="s">
        <v>85</v>
      </c>
      <c r="AZ177" s="16" t="s">
        <v>185</v>
      </c>
      <c r="BF177" s="143">
        <f>IF(O177="základní",J177,0)</f>
        <v>0</v>
      </c>
      <c r="BG177" s="143">
        <f>IF(O177="snížená",J177,0)</f>
        <v>0</v>
      </c>
      <c r="BH177" s="143">
        <f>IF(O177="zákl. přenesená",J177,0)</f>
        <v>0</v>
      </c>
      <c r="BI177" s="143">
        <f>IF(O177="sníž. přenesená",J177,0)</f>
        <v>0</v>
      </c>
      <c r="BJ177" s="143">
        <f>IF(O177="nulová",J177,0)</f>
        <v>0</v>
      </c>
      <c r="BK177" s="16" t="s">
        <v>83</v>
      </c>
      <c r="BL177" s="143">
        <f>ROUND(I177*H177,2)</f>
        <v>0</v>
      </c>
      <c r="BM177" s="16" t="s">
        <v>191</v>
      </c>
      <c r="BN177" s="142" t="s">
        <v>277</v>
      </c>
    </row>
    <row r="178" spans="2:66" s="12" customFormat="1">
      <c r="B178" s="144"/>
      <c r="D178" s="145" t="s">
        <v>193</v>
      </c>
      <c r="E178" s="146" t="s">
        <v>1</v>
      </c>
      <c r="F178" s="147" t="s">
        <v>278</v>
      </c>
      <c r="H178" s="148">
        <v>118.6</v>
      </c>
      <c r="L178" s="144"/>
      <c r="N178" s="149"/>
      <c r="U178" s="150"/>
      <c r="AU178" s="146" t="s">
        <v>193</v>
      </c>
      <c r="AV178" s="146" t="s">
        <v>85</v>
      </c>
      <c r="AW178" s="12" t="s">
        <v>85</v>
      </c>
      <c r="AX178" s="12" t="s">
        <v>31</v>
      </c>
      <c r="AY178" s="12" t="s">
        <v>83</v>
      </c>
      <c r="AZ178" s="146" t="s">
        <v>185</v>
      </c>
    </row>
    <row r="179" spans="2:66" s="1" customFormat="1" ht="16.5" customHeight="1">
      <c r="B179" s="131"/>
      <c r="C179" s="157" t="s">
        <v>279</v>
      </c>
      <c r="D179" s="157" t="s">
        <v>280</v>
      </c>
      <c r="E179" s="158" t="s">
        <v>281</v>
      </c>
      <c r="F179" s="159" t="s">
        <v>282</v>
      </c>
      <c r="G179" s="160" t="s">
        <v>276</v>
      </c>
      <c r="H179" s="161">
        <v>124.53</v>
      </c>
      <c r="I179" s="162"/>
      <c r="J179" s="162">
        <f>ROUND(I179*H179,2)</f>
        <v>0</v>
      </c>
      <c r="K179" s="159" t="s">
        <v>4029</v>
      </c>
      <c r="L179" s="185" t="s">
        <v>4032</v>
      </c>
      <c r="M179" s="215" t="s">
        <v>4035</v>
      </c>
      <c r="N179" s="214" t="s">
        <v>1</v>
      </c>
      <c r="O179" s="164" t="s">
        <v>40</v>
      </c>
      <c r="P179" s="140">
        <v>0</v>
      </c>
      <c r="Q179" s="140">
        <f>P179*H179</f>
        <v>0</v>
      </c>
      <c r="R179" s="140">
        <v>1E-4</v>
      </c>
      <c r="S179" s="140">
        <f>R179*H179</f>
        <v>1.2453000000000001E-2</v>
      </c>
      <c r="T179" s="140">
        <v>0</v>
      </c>
      <c r="U179" s="141">
        <f>T179*H179</f>
        <v>0</v>
      </c>
      <c r="AS179" s="142" t="s">
        <v>224</v>
      </c>
      <c r="AU179" s="142" t="s">
        <v>280</v>
      </c>
      <c r="AV179" s="142" t="s">
        <v>85</v>
      </c>
      <c r="AZ179" s="16" t="s">
        <v>185</v>
      </c>
      <c r="BF179" s="143">
        <f>IF(O179="základní",J179,0)</f>
        <v>0</v>
      </c>
      <c r="BG179" s="143">
        <f>IF(O179="snížená",J179,0)</f>
        <v>0</v>
      </c>
      <c r="BH179" s="143">
        <f>IF(O179="zákl. přenesená",J179,0)</f>
        <v>0</v>
      </c>
      <c r="BI179" s="143">
        <f>IF(O179="sníž. přenesená",J179,0)</f>
        <v>0</v>
      </c>
      <c r="BJ179" s="143">
        <f>IF(O179="nulová",J179,0)</f>
        <v>0</v>
      </c>
      <c r="BK179" s="16" t="s">
        <v>83</v>
      </c>
      <c r="BL179" s="143">
        <f>ROUND(I179*H179,2)</f>
        <v>0</v>
      </c>
      <c r="BM179" s="16" t="s">
        <v>191</v>
      </c>
      <c r="BN179" s="142" t="s">
        <v>283</v>
      </c>
    </row>
    <row r="180" spans="2:66" s="12" customFormat="1">
      <c r="B180" s="144"/>
      <c r="D180" s="145" t="s">
        <v>193</v>
      </c>
      <c r="F180" s="147" t="s">
        <v>284</v>
      </c>
      <c r="H180" s="148">
        <v>124.53</v>
      </c>
      <c r="L180" s="144"/>
      <c r="N180" s="149"/>
      <c r="U180" s="150"/>
      <c r="AU180" s="146" t="s">
        <v>193</v>
      </c>
      <c r="AV180" s="146" t="s">
        <v>85</v>
      </c>
      <c r="AW180" s="12" t="s">
        <v>85</v>
      </c>
      <c r="AX180" s="12" t="s">
        <v>3</v>
      </c>
      <c r="AY180" s="12" t="s">
        <v>83</v>
      </c>
      <c r="AZ180" s="146" t="s">
        <v>185</v>
      </c>
    </row>
    <row r="181" spans="2:66" s="1" customFormat="1" ht="24.2" customHeight="1">
      <c r="B181" s="131"/>
      <c r="C181" s="132" t="s">
        <v>285</v>
      </c>
      <c r="D181" s="132" t="s">
        <v>187</v>
      </c>
      <c r="E181" s="133" t="s">
        <v>286</v>
      </c>
      <c r="F181" s="134" t="s">
        <v>287</v>
      </c>
      <c r="G181" s="135" t="s">
        <v>288</v>
      </c>
      <c r="H181" s="136">
        <v>1</v>
      </c>
      <c r="I181" s="137"/>
      <c r="J181" s="137">
        <f>ROUND(I181*H181,2)</f>
        <v>0</v>
      </c>
      <c r="K181" s="134" t="s">
        <v>1</v>
      </c>
      <c r="L181" s="185" t="s">
        <v>4032</v>
      </c>
      <c r="M181" s="215" t="s">
        <v>4035</v>
      </c>
      <c r="N181" s="213" t="s">
        <v>1</v>
      </c>
      <c r="O181" s="139" t="s">
        <v>40</v>
      </c>
      <c r="P181" s="140">
        <v>0.11</v>
      </c>
      <c r="Q181" s="140">
        <f>P181*H181</f>
        <v>0.11</v>
      </c>
      <c r="R181" s="140">
        <v>0</v>
      </c>
      <c r="S181" s="140">
        <f>R181*H181</f>
        <v>0</v>
      </c>
      <c r="T181" s="140">
        <v>0</v>
      </c>
      <c r="U181" s="141">
        <f>T181*H181</f>
        <v>0</v>
      </c>
      <c r="AS181" s="142" t="s">
        <v>191</v>
      </c>
      <c r="AU181" s="142" t="s">
        <v>187</v>
      </c>
      <c r="AV181" s="142" t="s">
        <v>85</v>
      </c>
      <c r="AZ181" s="16" t="s">
        <v>185</v>
      </c>
      <c r="BF181" s="143">
        <f>IF(O181="základní",J181,0)</f>
        <v>0</v>
      </c>
      <c r="BG181" s="143">
        <f>IF(O181="snížená",J181,0)</f>
        <v>0</v>
      </c>
      <c r="BH181" s="143">
        <f>IF(O181="zákl. přenesená",J181,0)</f>
        <v>0</v>
      </c>
      <c r="BI181" s="143">
        <f>IF(O181="sníž. přenesená",J181,0)</f>
        <v>0</v>
      </c>
      <c r="BJ181" s="143">
        <f>IF(O181="nulová",J181,0)</f>
        <v>0</v>
      </c>
      <c r="BK181" s="16" t="s">
        <v>83</v>
      </c>
      <c r="BL181" s="143">
        <f>ROUND(I181*H181,2)</f>
        <v>0</v>
      </c>
      <c r="BM181" s="16" t="s">
        <v>191</v>
      </c>
      <c r="BN181" s="142" t="s">
        <v>289</v>
      </c>
    </row>
    <row r="182" spans="2:66" s="1" customFormat="1" ht="33" customHeight="1">
      <c r="B182" s="131"/>
      <c r="C182" s="132" t="s">
        <v>290</v>
      </c>
      <c r="D182" s="132" t="s">
        <v>187</v>
      </c>
      <c r="E182" s="133" t="s">
        <v>291</v>
      </c>
      <c r="F182" s="134" t="s">
        <v>292</v>
      </c>
      <c r="G182" s="135" t="s">
        <v>288</v>
      </c>
      <c r="H182" s="136">
        <v>1</v>
      </c>
      <c r="I182" s="137"/>
      <c r="J182" s="137">
        <f>ROUND(I182*H182,2)</f>
        <v>0</v>
      </c>
      <c r="K182" s="134" t="s">
        <v>1</v>
      </c>
      <c r="L182" s="185" t="s">
        <v>4032</v>
      </c>
      <c r="M182" s="215" t="s">
        <v>4035</v>
      </c>
      <c r="N182" s="213" t="s">
        <v>1</v>
      </c>
      <c r="O182" s="139" t="s">
        <v>40</v>
      </c>
      <c r="P182" s="140">
        <v>9.6000000000000002E-2</v>
      </c>
      <c r="Q182" s="140">
        <f>P182*H182</f>
        <v>9.6000000000000002E-2</v>
      </c>
      <c r="R182" s="140">
        <v>0</v>
      </c>
      <c r="S182" s="140">
        <f>R182*H182</f>
        <v>0</v>
      </c>
      <c r="T182" s="140">
        <v>0</v>
      </c>
      <c r="U182" s="141">
        <f>T182*H182</f>
        <v>0</v>
      </c>
      <c r="AS182" s="142" t="s">
        <v>191</v>
      </c>
      <c r="AU182" s="142" t="s">
        <v>187</v>
      </c>
      <c r="AV182" s="142" t="s">
        <v>85</v>
      </c>
      <c r="AZ182" s="16" t="s">
        <v>185</v>
      </c>
      <c r="BF182" s="143">
        <f>IF(O182="základní",J182,0)</f>
        <v>0</v>
      </c>
      <c r="BG182" s="143">
        <f>IF(O182="snížená",J182,0)</f>
        <v>0</v>
      </c>
      <c r="BH182" s="143">
        <f>IF(O182="zákl. přenesená",J182,0)</f>
        <v>0</v>
      </c>
      <c r="BI182" s="143">
        <f>IF(O182="sníž. přenesená",J182,0)</f>
        <v>0</v>
      </c>
      <c r="BJ182" s="143">
        <f>IF(O182="nulová",J182,0)</f>
        <v>0</v>
      </c>
      <c r="BK182" s="16" t="s">
        <v>83</v>
      </c>
      <c r="BL182" s="143">
        <f>ROUND(I182*H182,2)</f>
        <v>0</v>
      </c>
      <c r="BM182" s="16" t="s">
        <v>191</v>
      </c>
      <c r="BN182" s="142" t="s">
        <v>293</v>
      </c>
    </row>
    <row r="183" spans="2:66" s="1" customFormat="1" ht="24.2" customHeight="1">
      <c r="B183" s="131"/>
      <c r="C183" s="132" t="s">
        <v>7</v>
      </c>
      <c r="D183" s="132" t="s">
        <v>187</v>
      </c>
      <c r="E183" s="133" t="s">
        <v>294</v>
      </c>
      <c r="F183" s="134" t="s">
        <v>295</v>
      </c>
      <c r="G183" s="135" t="s">
        <v>259</v>
      </c>
      <c r="H183" s="136">
        <v>640.96</v>
      </c>
      <c r="I183" s="137"/>
      <c r="J183" s="137">
        <f>ROUND(I183*H183,2)</f>
        <v>0</v>
      </c>
      <c r="K183" s="134" t="s">
        <v>4029</v>
      </c>
      <c r="L183" s="185" t="s">
        <v>4032</v>
      </c>
      <c r="M183" s="215" t="s">
        <v>4035</v>
      </c>
      <c r="N183" s="213" t="s">
        <v>1</v>
      </c>
      <c r="O183" s="139" t="s">
        <v>40</v>
      </c>
      <c r="P183" s="140">
        <v>7.4999999999999997E-2</v>
      </c>
      <c r="Q183" s="140">
        <f>P183*H183</f>
        <v>48.072000000000003</v>
      </c>
      <c r="R183" s="140">
        <v>2.5000000000000001E-4</v>
      </c>
      <c r="S183" s="140">
        <f>R183*H183</f>
        <v>0.16024000000000002</v>
      </c>
      <c r="T183" s="140">
        <v>0</v>
      </c>
      <c r="U183" s="141">
        <f>T183*H183</f>
        <v>0</v>
      </c>
      <c r="AS183" s="142" t="s">
        <v>191</v>
      </c>
      <c r="AU183" s="142" t="s">
        <v>187</v>
      </c>
      <c r="AV183" s="142" t="s">
        <v>85</v>
      </c>
      <c r="AZ183" s="16" t="s">
        <v>185</v>
      </c>
      <c r="BF183" s="143">
        <f>IF(O183="základní",J183,0)</f>
        <v>0</v>
      </c>
      <c r="BG183" s="143">
        <f>IF(O183="snížená",J183,0)</f>
        <v>0</v>
      </c>
      <c r="BH183" s="143">
        <f>IF(O183="zákl. přenesená",J183,0)</f>
        <v>0</v>
      </c>
      <c r="BI183" s="143">
        <f>IF(O183="sníž. přenesená",J183,0)</f>
        <v>0</v>
      </c>
      <c r="BJ183" s="143">
        <f>IF(O183="nulová",J183,0)</f>
        <v>0</v>
      </c>
      <c r="BK183" s="16" t="s">
        <v>83</v>
      </c>
      <c r="BL183" s="143">
        <f>ROUND(I183*H183,2)</f>
        <v>0</v>
      </c>
      <c r="BM183" s="16" t="s">
        <v>191</v>
      </c>
      <c r="BN183" s="142" t="s">
        <v>296</v>
      </c>
    </row>
    <row r="184" spans="2:66" s="1" customFormat="1" ht="37.9" customHeight="1">
      <c r="B184" s="131"/>
      <c r="C184" s="132" t="s">
        <v>297</v>
      </c>
      <c r="D184" s="132" t="s">
        <v>187</v>
      </c>
      <c r="E184" s="133" t="s">
        <v>298</v>
      </c>
      <c r="F184" s="134" t="s">
        <v>299</v>
      </c>
      <c r="G184" s="135" t="s">
        <v>259</v>
      </c>
      <c r="H184" s="136">
        <v>83.02</v>
      </c>
      <c r="I184" s="137"/>
      <c r="J184" s="137">
        <f>ROUND(I184*H184,2)</f>
        <v>0</v>
      </c>
      <c r="K184" s="134" t="s">
        <v>4029</v>
      </c>
      <c r="L184" s="185" t="s">
        <v>4032</v>
      </c>
      <c r="M184" s="215" t="s">
        <v>4035</v>
      </c>
      <c r="N184" s="213" t="s">
        <v>1</v>
      </c>
      <c r="O184" s="139" t="s">
        <v>40</v>
      </c>
      <c r="P184" s="140">
        <v>1.04</v>
      </c>
      <c r="Q184" s="140">
        <f>P184*H184</f>
        <v>86.340800000000002</v>
      </c>
      <c r="R184" s="140">
        <v>8.5199999999999998E-3</v>
      </c>
      <c r="S184" s="140">
        <f>R184*H184</f>
        <v>0.70733039999999991</v>
      </c>
      <c r="T184" s="140">
        <v>0</v>
      </c>
      <c r="U184" s="141">
        <f>T184*H184</f>
        <v>0</v>
      </c>
      <c r="AS184" s="142" t="s">
        <v>191</v>
      </c>
      <c r="AU184" s="142" t="s">
        <v>187</v>
      </c>
      <c r="AV184" s="142" t="s">
        <v>85</v>
      </c>
      <c r="AZ184" s="16" t="s">
        <v>185</v>
      </c>
      <c r="BF184" s="143">
        <f>IF(O184="základní",J184,0)</f>
        <v>0</v>
      </c>
      <c r="BG184" s="143">
        <f>IF(O184="snížená",J184,0)</f>
        <v>0</v>
      </c>
      <c r="BH184" s="143">
        <f>IF(O184="zákl. přenesená",J184,0)</f>
        <v>0</v>
      </c>
      <c r="BI184" s="143">
        <f>IF(O184="sníž. přenesená",J184,0)</f>
        <v>0</v>
      </c>
      <c r="BJ184" s="143">
        <f>IF(O184="nulová",J184,0)</f>
        <v>0</v>
      </c>
      <c r="BK184" s="16" t="s">
        <v>83</v>
      </c>
      <c r="BL184" s="143">
        <f>ROUND(I184*H184,2)</f>
        <v>0</v>
      </c>
      <c r="BM184" s="16" t="s">
        <v>191</v>
      </c>
      <c r="BN184" s="142" t="s">
        <v>300</v>
      </c>
    </row>
    <row r="185" spans="2:66" s="12" customFormat="1">
      <c r="B185" s="144"/>
      <c r="D185" s="145" t="s">
        <v>193</v>
      </c>
      <c r="E185" s="146" t="s">
        <v>1</v>
      </c>
      <c r="F185" s="147" t="s">
        <v>301</v>
      </c>
      <c r="H185" s="148">
        <v>83.02</v>
      </c>
      <c r="L185" s="144"/>
      <c r="N185" s="149"/>
      <c r="U185" s="150"/>
      <c r="AU185" s="146" t="s">
        <v>193</v>
      </c>
      <c r="AV185" s="146" t="s">
        <v>85</v>
      </c>
      <c r="AW185" s="12" t="s">
        <v>85</v>
      </c>
      <c r="AX185" s="12" t="s">
        <v>31</v>
      </c>
      <c r="AY185" s="12" t="s">
        <v>83</v>
      </c>
      <c r="AZ185" s="146" t="s">
        <v>185</v>
      </c>
    </row>
    <row r="186" spans="2:66" s="1" customFormat="1" ht="24.2" customHeight="1">
      <c r="B186" s="131"/>
      <c r="C186" s="157" t="s">
        <v>302</v>
      </c>
      <c r="D186" s="157" t="s">
        <v>280</v>
      </c>
      <c r="E186" s="158" t="s">
        <v>303</v>
      </c>
      <c r="F186" s="159" t="s">
        <v>304</v>
      </c>
      <c r="G186" s="160" t="s">
        <v>259</v>
      </c>
      <c r="H186" s="161">
        <v>87.171000000000006</v>
      </c>
      <c r="I186" s="162"/>
      <c r="J186" s="162">
        <f>ROUND(I186*H186,2)</f>
        <v>0</v>
      </c>
      <c r="K186" s="159" t="s">
        <v>4029</v>
      </c>
      <c r="L186" s="185" t="s">
        <v>4032</v>
      </c>
      <c r="M186" s="215" t="s">
        <v>4035</v>
      </c>
      <c r="N186" s="214" t="s">
        <v>1</v>
      </c>
      <c r="O186" s="164" t="s">
        <v>40</v>
      </c>
      <c r="P186" s="140">
        <v>0</v>
      </c>
      <c r="Q186" s="140">
        <f>P186*H186</f>
        <v>0</v>
      </c>
      <c r="R186" s="140">
        <v>3.0000000000000001E-3</v>
      </c>
      <c r="S186" s="140">
        <f>R186*H186</f>
        <v>0.26151300000000005</v>
      </c>
      <c r="T186" s="140">
        <v>0</v>
      </c>
      <c r="U186" s="141">
        <f>T186*H186</f>
        <v>0</v>
      </c>
      <c r="AS186" s="142" t="s">
        <v>224</v>
      </c>
      <c r="AU186" s="142" t="s">
        <v>280</v>
      </c>
      <c r="AV186" s="142" t="s">
        <v>85</v>
      </c>
      <c r="AZ186" s="16" t="s">
        <v>185</v>
      </c>
      <c r="BF186" s="143">
        <f>IF(O186="základní",J186,0)</f>
        <v>0</v>
      </c>
      <c r="BG186" s="143">
        <f>IF(O186="snížená",J186,0)</f>
        <v>0</v>
      </c>
      <c r="BH186" s="143">
        <f>IF(O186="zákl. přenesená",J186,0)</f>
        <v>0</v>
      </c>
      <c r="BI186" s="143">
        <f>IF(O186="sníž. přenesená",J186,0)</f>
        <v>0</v>
      </c>
      <c r="BJ186" s="143">
        <f>IF(O186="nulová",J186,0)</f>
        <v>0</v>
      </c>
      <c r="BK186" s="16" t="s">
        <v>83</v>
      </c>
      <c r="BL186" s="143">
        <f>ROUND(I186*H186,2)</f>
        <v>0</v>
      </c>
      <c r="BM186" s="16" t="s">
        <v>191</v>
      </c>
      <c r="BN186" s="142" t="s">
        <v>305</v>
      </c>
    </row>
    <row r="187" spans="2:66" s="12" customFormat="1">
      <c r="B187" s="144"/>
      <c r="D187" s="145" t="s">
        <v>193</v>
      </c>
      <c r="F187" s="147" t="s">
        <v>306</v>
      </c>
      <c r="H187" s="148">
        <v>87.171000000000006</v>
      </c>
      <c r="L187" s="144"/>
      <c r="N187" s="149"/>
      <c r="U187" s="150"/>
      <c r="AU187" s="146" t="s">
        <v>193</v>
      </c>
      <c r="AV187" s="146" t="s">
        <v>85</v>
      </c>
      <c r="AW187" s="12" t="s">
        <v>85</v>
      </c>
      <c r="AX187" s="12" t="s">
        <v>3</v>
      </c>
      <c r="AY187" s="12" t="s">
        <v>83</v>
      </c>
      <c r="AZ187" s="146" t="s">
        <v>185</v>
      </c>
    </row>
    <row r="188" spans="2:66" s="1" customFormat="1" ht="37.9" customHeight="1">
      <c r="B188" s="131"/>
      <c r="C188" s="132" t="s">
        <v>307</v>
      </c>
      <c r="D188" s="132" t="s">
        <v>187</v>
      </c>
      <c r="E188" s="133" t="s">
        <v>308</v>
      </c>
      <c r="F188" s="134" t="s">
        <v>309</v>
      </c>
      <c r="G188" s="135" t="s">
        <v>259</v>
      </c>
      <c r="H188" s="136">
        <v>640.96</v>
      </c>
      <c r="I188" s="137"/>
      <c r="J188" s="137">
        <f>ROUND(I188*H188,2)</f>
        <v>0</v>
      </c>
      <c r="K188" s="134" t="s">
        <v>4029</v>
      </c>
      <c r="L188" s="185" t="s">
        <v>4032</v>
      </c>
      <c r="M188" s="215" t="s">
        <v>4035</v>
      </c>
      <c r="N188" s="213" t="s">
        <v>1</v>
      </c>
      <c r="O188" s="139" t="s">
        <v>40</v>
      </c>
      <c r="P188" s="140">
        <v>1.08</v>
      </c>
      <c r="Q188" s="140">
        <f>P188*H188</f>
        <v>692.23680000000013</v>
      </c>
      <c r="R188" s="140">
        <v>8.6800000000000002E-3</v>
      </c>
      <c r="S188" s="140">
        <f>R188*H188</f>
        <v>5.5635328000000008</v>
      </c>
      <c r="T188" s="140">
        <v>0</v>
      </c>
      <c r="U188" s="141">
        <f>T188*H188</f>
        <v>0</v>
      </c>
      <c r="AS188" s="142" t="s">
        <v>191</v>
      </c>
      <c r="AU188" s="142" t="s">
        <v>187</v>
      </c>
      <c r="AV188" s="142" t="s">
        <v>85</v>
      </c>
      <c r="AZ188" s="16" t="s">
        <v>185</v>
      </c>
      <c r="BF188" s="143">
        <f>IF(O188="základní",J188,0)</f>
        <v>0</v>
      </c>
      <c r="BG188" s="143">
        <f>IF(O188="snížená",J188,0)</f>
        <v>0</v>
      </c>
      <c r="BH188" s="143">
        <f>IF(O188="zákl. přenesená",J188,0)</f>
        <v>0</v>
      </c>
      <c r="BI188" s="143">
        <f>IF(O188="sníž. přenesená",J188,0)</f>
        <v>0</v>
      </c>
      <c r="BJ188" s="143">
        <f>IF(O188="nulová",J188,0)</f>
        <v>0</v>
      </c>
      <c r="BK188" s="16" t="s">
        <v>83</v>
      </c>
      <c r="BL188" s="143">
        <f>ROUND(I188*H188,2)</f>
        <v>0</v>
      </c>
      <c r="BM188" s="16" t="s">
        <v>191</v>
      </c>
      <c r="BN188" s="142" t="s">
        <v>310</v>
      </c>
    </row>
    <row r="189" spans="2:66" s="12" customFormat="1">
      <c r="B189" s="144"/>
      <c r="D189" s="145" t="s">
        <v>193</v>
      </c>
      <c r="E189" s="146" t="s">
        <v>1</v>
      </c>
      <c r="F189" s="147" t="s">
        <v>311</v>
      </c>
      <c r="H189" s="148">
        <v>163.19999999999999</v>
      </c>
      <c r="L189" s="144"/>
      <c r="N189" s="149"/>
      <c r="U189" s="150"/>
      <c r="AU189" s="146" t="s">
        <v>193</v>
      </c>
      <c r="AV189" s="146" t="s">
        <v>85</v>
      </c>
      <c r="AW189" s="12" t="s">
        <v>85</v>
      </c>
      <c r="AX189" s="12" t="s">
        <v>31</v>
      </c>
      <c r="AY189" s="12" t="s">
        <v>75</v>
      </c>
      <c r="AZ189" s="146" t="s">
        <v>185</v>
      </c>
    </row>
    <row r="190" spans="2:66" s="12" customFormat="1">
      <c r="B190" s="144"/>
      <c r="D190" s="145" t="s">
        <v>193</v>
      </c>
      <c r="E190" s="146" t="s">
        <v>1</v>
      </c>
      <c r="F190" s="147" t="s">
        <v>312</v>
      </c>
      <c r="H190" s="148">
        <v>8.0250000000000004</v>
      </c>
      <c r="L190" s="144"/>
      <c r="N190" s="149"/>
      <c r="U190" s="150"/>
      <c r="AU190" s="146" t="s">
        <v>193</v>
      </c>
      <c r="AV190" s="146" t="s">
        <v>85</v>
      </c>
      <c r="AW190" s="12" t="s">
        <v>85</v>
      </c>
      <c r="AX190" s="12" t="s">
        <v>31</v>
      </c>
      <c r="AY190" s="12" t="s">
        <v>75</v>
      </c>
      <c r="AZ190" s="146" t="s">
        <v>185</v>
      </c>
    </row>
    <row r="191" spans="2:66" s="14" customFormat="1">
      <c r="B191" s="165"/>
      <c r="D191" s="145" t="s">
        <v>193</v>
      </c>
      <c r="E191" s="166" t="s">
        <v>1</v>
      </c>
      <c r="F191" s="167" t="s">
        <v>313</v>
      </c>
      <c r="H191" s="168">
        <v>171.22499999999999</v>
      </c>
      <c r="L191" s="165"/>
      <c r="N191" s="169"/>
      <c r="U191" s="170"/>
      <c r="AU191" s="166" t="s">
        <v>193</v>
      </c>
      <c r="AV191" s="166" t="s">
        <v>85</v>
      </c>
      <c r="AW191" s="14" t="s">
        <v>100</v>
      </c>
      <c r="AX191" s="14" t="s">
        <v>31</v>
      </c>
      <c r="AY191" s="14" t="s">
        <v>75</v>
      </c>
      <c r="AZ191" s="166" t="s">
        <v>185</v>
      </c>
    </row>
    <row r="192" spans="2:66" s="12" customFormat="1">
      <c r="B192" s="144"/>
      <c r="D192" s="145" t="s">
        <v>193</v>
      </c>
      <c r="E192" s="146" t="s">
        <v>1</v>
      </c>
      <c r="F192" s="147" t="s">
        <v>314</v>
      </c>
      <c r="H192" s="148">
        <v>92.38</v>
      </c>
      <c r="L192" s="144"/>
      <c r="N192" s="149"/>
      <c r="U192" s="150"/>
      <c r="AU192" s="146" t="s">
        <v>193</v>
      </c>
      <c r="AV192" s="146" t="s">
        <v>85</v>
      </c>
      <c r="AW192" s="12" t="s">
        <v>85</v>
      </c>
      <c r="AX192" s="12" t="s">
        <v>31</v>
      </c>
      <c r="AY192" s="12" t="s">
        <v>75</v>
      </c>
      <c r="AZ192" s="146" t="s">
        <v>185</v>
      </c>
    </row>
    <row r="193" spans="2:66" s="12" customFormat="1">
      <c r="B193" s="144"/>
      <c r="D193" s="145" t="s">
        <v>193</v>
      </c>
      <c r="E193" s="146" t="s">
        <v>1</v>
      </c>
      <c r="F193" s="147" t="s">
        <v>315</v>
      </c>
      <c r="H193" s="148">
        <v>111</v>
      </c>
      <c r="L193" s="144"/>
      <c r="N193" s="149"/>
      <c r="U193" s="150"/>
      <c r="AU193" s="146" t="s">
        <v>193</v>
      </c>
      <c r="AV193" s="146" t="s">
        <v>85</v>
      </c>
      <c r="AW193" s="12" t="s">
        <v>85</v>
      </c>
      <c r="AX193" s="12" t="s">
        <v>31</v>
      </c>
      <c r="AY193" s="12" t="s">
        <v>75</v>
      </c>
      <c r="AZ193" s="146" t="s">
        <v>185</v>
      </c>
    </row>
    <row r="194" spans="2:66" s="12" customFormat="1">
      <c r="B194" s="144"/>
      <c r="D194" s="145" t="s">
        <v>193</v>
      </c>
      <c r="E194" s="146" t="s">
        <v>1</v>
      </c>
      <c r="F194" s="147" t="s">
        <v>316</v>
      </c>
      <c r="H194" s="148">
        <v>-42.265000000000001</v>
      </c>
      <c r="L194" s="144"/>
      <c r="N194" s="149"/>
      <c r="U194" s="150"/>
      <c r="AU194" s="146" t="s">
        <v>193</v>
      </c>
      <c r="AV194" s="146" t="s">
        <v>85</v>
      </c>
      <c r="AW194" s="12" t="s">
        <v>85</v>
      </c>
      <c r="AX194" s="12" t="s">
        <v>31</v>
      </c>
      <c r="AY194" s="12" t="s">
        <v>75</v>
      </c>
      <c r="AZ194" s="146" t="s">
        <v>185</v>
      </c>
    </row>
    <row r="195" spans="2:66" s="12" customFormat="1">
      <c r="B195" s="144"/>
      <c r="D195" s="145" t="s">
        <v>193</v>
      </c>
      <c r="E195" s="146" t="s">
        <v>1</v>
      </c>
      <c r="F195" s="147" t="s">
        <v>317</v>
      </c>
      <c r="H195" s="148">
        <v>108.33</v>
      </c>
      <c r="L195" s="144"/>
      <c r="N195" s="149"/>
      <c r="U195" s="150"/>
      <c r="AU195" s="146" t="s">
        <v>193</v>
      </c>
      <c r="AV195" s="146" t="s">
        <v>85</v>
      </c>
      <c r="AW195" s="12" t="s">
        <v>85</v>
      </c>
      <c r="AX195" s="12" t="s">
        <v>31</v>
      </c>
      <c r="AY195" s="12" t="s">
        <v>75</v>
      </c>
      <c r="AZ195" s="146" t="s">
        <v>185</v>
      </c>
    </row>
    <row r="196" spans="2:66" s="12" customFormat="1">
      <c r="B196" s="144"/>
      <c r="D196" s="145" t="s">
        <v>193</v>
      </c>
      <c r="E196" s="146" t="s">
        <v>1</v>
      </c>
      <c r="F196" s="147" t="s">
        <v>318</v>
      </c>
      <c r="H196" s="148">
        <v>50.22</v>
      </c>
      <c r="L196" s="144"/>
      <c r="N196" s="149"/>
      <c r="U196" s="150"/>
      <c r="AU196" s="146" t="s">
        <v>193</v>
      </c>
      <c r="AV196" s="146" t="s">
        <v>85</v>
      </c>
      <c r="AW196" s="12" t="s">
        <v>85</v>
      </c>
      <c r="AX196" s="12" t="s">
        <v>31</v>
      </c>
      <c r="AY196" s="12" t="s">
        <v>75</v>
      </c>
      <c r="AZ196" s="146" t="s">
        <v>185</v>
      </c>
    </row>
    <row r="197" spans="2:66" s="12" customFormat="1">
      <c r="B197" s="144"/>
      <c r="D197" s="145" t="s">
        <v>193</v>
      </c>
      <c r="E197" s="146" t="s">
        <v>1</v>
      </c>
      <c r="F197" s="147" t="s">
        <v>319</v>
      </c>
      <c r="H197" s="148">
        <v>24</v>
      </c>
      <c r="L197" s="144"/>
      <c r="N197" s="149"/>
      <c r="U197" s="150"/>
      <c r="AU197" s="146" t="s">
        <v>193</v>
      </c>
      <c r="AV197" s="146" t="s">
        <v>85</v>
      </c>
      <c r="AW197" s="12" t="s">
        <v>85</v>
      </c>
      <c r="AX197" s="12" t="s">
        <v>31</v>
      </c>
      <c r="AY197" s="12" t="s">
        <v>75</v>
      </c>
      <c r="AZ197" s="146" t="s">
        <v>185</v>
      </c>
    </row>
    <row r="198" spans="2:66" s="12" customFormat="1">
      <c r="B198" s="144"/>
      <c r="D198" s="145" t="s">
        <v>193</v>
      </c>
      <c r="E198" s="146" t="s">
        <v>1</v>
      </c>
      <c r="F198" s="147" t="s">
        <v>320</v>
      </c>
      <c r="H198" s="148">
        <v>21.6</v>
      </c>
      <c r="L198" s="144"/>
      <c r="N198" s="149"/>
      <c r="U198" s="150"/>
      <c r="AU198" s="146" t="s">
        <v>193</v>
      </c>
      <c r="AV198" s="146" t="s">
        <v>85</v>
      </c>
      <c r="AW198" s="12" t="s">
        <v>85</v>
      </c>
      <c r="AX198" s="12" t="s">
        <v>31</v>
      </c>
      <c r="AY198" s="12" t="s">
        <v>75</v>
      </c>
      <c r="AZ198" s="146" t="s">
        <v>185</v>
      </c>
    </row>
    <row r="199" spans="2:66" s="14" customFormat="1">
      <c r="B199" s="165"/>
      <c r="D199" s="145" t="s">
        <v>193</v>
      </c>
      <c r="E199" s="166" t="s">
        <v>1</v>
      </c>
      <c r="F199" s="167" t="s">
        <v>321</v>
      </c>
      <c r="H199" s="168">
        <v>365.26499999999999</v>
      </c>
      <c r="L199" s="165"/>
      <c r="N199" s="169"/>
      <c r="U199" s="170"/>
      <c r="AU199" s="166" t="s">
        <v>193</v>
      </c>
      <c r="AV199" s="166" t="s">
        <v>85</v>
      </c>
      <c r="AW199" s="14" t="s">
        <v>100</v>
      </c>
      <c r="AX199" s="14" t="s">
        <v>31</v>
      </c>
      <c r="AY199" s="14" t="s">
        <v>75</v>
      </c>
      <c r="AZ199" s="166" t="s">
        <v>185</v>
      </c>
    </row>
    <row r="200" spans="2:66" s="12" customFormat="1">
      <c r="B200" s="144"/>
      <c r="D200" s="145" t="s">
        <v>193</v>
      </c>
      <c r="E200" s="146" t="s">
        <v>1</v>
      </c>
      <c r="F200" s="147" t="s">
        <v>322</v>
      </c>
      <c r="H200" s="148">
        <v>168.72</v>
      </c>
      <c r="L200" s="144"/>
      <c r="N200" s="149"/>
      <c r="U200" s="150"/>
      <c r="AU200" s="146" t="s">
        <v>193</v>
      </c>
      <c r="AV200" s="146" t="s">
        <v>85</v>
      </c>
      <c r="AW200" s="12" t="s">
        <v>85</v>
      </c>
      <c r="AX200" s="12" t="s">
        <v>31</v>
      </c>
      <c r="AY200" s="12" t="s">
        <v>75</v>
      </c>
      <c r="AZ200" s="146" t="s">
        <v>185</v>
      </c>
    </row>
    <row r="201" spans="2:66" s="12" customFormat="1">
      <c r="B201" s="144"/>
      <c r="D201" s="145" t="s">
        <v>193</v>
      </c>
      <c r="E201" s="146" t="s">
        <v>1</v>
      </c>
      <c r="F201" s="147" t="s">
        <v>323</v>
      </c>
      <c r="H201" s="148">
        <v>30</v>
      </c>
      <c r="L201" s="144"/>
      <c r="N201" s="149"/>
      <c r="U201" s="150"/>
      <c r="AU201" s="146" t="s">
        <v>193</v>
      </c>
      <c r="AV201" s="146" t="s">
        <v>85</v>
      </c>
      <c r="AW201" s="12" t="s">
        <v>85</v>
      </c>
      <c r="AX201" s="12" t="s">
        <v>31</v>
      </c>
      <c r="AY201" s="12" t="s">
        <v>75</v>
      </c>
      <c r="AZ201" s="146" t="s">
        <v>185</v>
      </c>
    </row>
    <row r="202" spans="2:66" s="14" customFormat="1">
      <c r="B202" s="165"/>
      <c r="D202" s="145" t="s">
        <v>193</v>
      </c>
      <c r="E202" s="166" t="s">
        <v>1</v>
      </c>
      <c r="F202" s="167" t="s">
        <v>324</v>
      </c>
      <c r="H202" s="168">
        <v>198.72</v>
      </c>
      <c r="L202" s="165"/>
      <c r="N202" s="169"/>
      <c r="U202" s="170"/>
      <c r="AU202" s="166" t="s">
        <v>193</v>
      </c>
      <c r="AV202" s="166" t="s">
        <v>85</v>
      </c>
      <c r="AW202" s="14" t="s">
        <v>100</v>
      </c>
      <c r="AX202" s="14" t="s">
        <v>31</v>
      </c>
      <c r="AY202" s="14" t="s">
        <v>75</v>
      </c>
      <c r="AZ202" s="166" t="s">
        <v>185</v>
      </c>
    </row>
    <row r="203" spans="2:66" s="12" customFormat="1">
      <c r="B203" s="144"/>
      <c r="D203" s="145" t="s">
        <v>193</v>
      </c>
      <c r="E203" s="146" t="s">
        <v>1</v>
      </c>
      <c r="F203" s="147" t="s">
        <v>325</v>
      </c>
      <c r="H203" s="148">
        <v>-145</v>
      </c>
      <c r="L203" s="144"/>
      <c r="N203" s="149"/>
      <c r="U203" s="150"/>
      <c r="AU203" s="146" t="s">
        <v>193</v>
      </c>
      <c r="AV203" s="146" t="s">
        <v>85</v>
      </c>
      <c r="AW203" s="12" t="s">
        <v>85</v>
      </c>
      <c r="AX203" s="12" t="s">
        <v>31</v>
      </c>
      <c r="AY203" s="12" t="s">
        <v>75</v>
      </c>
      <c r="AZ203" s="146" t="s">
        <v>185</v>
      </c>
    </row>
    <row r="204" spans="2:66" s="12" customFormat="1">
      <c r="B204" s="144"/>
      <c r="D204" s="145" t="s">
        <v>193</v>
      </c>
      <c r="E204" s="146" t="s">
        <v>1</v>
      </c>
      <c r="F204" s="147" t="s">
        <v>326</v>
      </c>
      <c r="H204" s="148">
        <v>50.75</v>
      </c>
      <c r="L204" s="144"/>
      <c r="N204" s="149"/>
      <c r="U204" s="150"/>
      <c r="AU204" s="146" t="s">
        <v>193</v>
      </c>
      <c r="AV204" s="146" t="s">
        <v>85</v>
      </c>
      <c r="AW204" s="12" t="s">
        <v>85</v>
      </c>
      <c r="AX204" s="12" t="s">
        <v>31</v>
      </c>
      <c r="AY204" s="12" t="s">
        <v>75</v>
      </c>
      <c r="AZ204" s="146" t="s">
        <v>185</v>
      </c>
    </row>
    <row r="205" spans="2:66" s="13" customFormat="1">
      <c r="B205" s="151"/>
      <c r="D205" s="145" t="s">
        <v>193</v>
      </c>
      <c r="E205" s="152" t="s">
        <v>1</v>
      </c>
      <c r="F205" s="153" t="s">
        <v>217</v>
      </c>
      <c r="H205" s="154">
        <v>640.96</v>
      </c>
      <c r="L205" s="151"/>
      <c r="N205" s="155"/>
      <c r="U205" s="156"/>
      <c r="AU205" s="152" t="s">
        <v>193</v>
      </c>
      <c r="AV205" s="152" t="s">
        <v>85</v>
      </c>
      <c r="AW205" s="13" t="s">
        <v>191</v>
      </c>
      <c r="AX205" s="13" t="s">
        <v>31</v>
      </c>
      <c r="AY205" s="13" t="s">
        <v>83</v>
      </c>
      <c r="AZ205" s="152" t="s">
        <v>185</v>
      </c>
    </row>
    <row r="206" spans="2:66" s="1" customFormat="1" ht="16.5" customHeight="1">
      <c r="B206" s="131"/>
      <c r="C206" s="157" t="s">
        <v>327</v>
      </c>
      <c r="D206" s="157" t="s">
        <v>280</v>
      </c>
      <c r="E206" s="158" t="s">
        <v>328</v>
      </c>
      <c r="F206" s="159" t="s">
        <v>329</v>
      </c>
      <c r="G206" s="160" t="s">
        <v>259</v>
      </c>
      <c r="H206" s="161">
        <v>673.00800000000004</v>
      </c>
      <c r="I206" s="162"/>
      <c r="J206" s="162">
        <f>ROUND(I206*H206,2)</f>
        <v>0</v>
      </c>
      <c r="K206" s="159" t="s">
        <v>4029</v>
      </c>
      <c r="L206" s="185" t="s">
        <v>4032</v>
      </c>
      <c r="M206" s="215" t="s">
        <v>4035</v>
      </c>
      <c r="N206" s="214" t="s">
        <v>1</v>
      </c>
      <c r="O206" s="164" t="s">
        <v>40</v>
      </c>
      <c r="P206" s="140">
        <v>0</v>
      </c>
      <c r="Q206" s="140">
        <f>P206*H206</f>
        <v>0</v>
      </c>
      <c r="R206" s="140">
        <v>3.0599999999999998E-3</v>
      </c>
      <c r="S206" s="140">
        <f>R206*H206</f>
        <v>2.05940448</v>
      </c>
      <c r="T206" s="140">
        <v>0</v>
      </c>
      <c r="U206" s="141">
        <f>T206*H206</f>
        <v>0</v>
      </c>
      <c r="AS206" s="142" t="s">
        <v>224</v>
      </c>
      <c r="AU206" s="142" t="s">
        <v>280</v>
      </c>
      <c r="AV206" s="142" t="s">
        <v>85</v>
      </c>
      <c r="AZ206" s="16" t="s">
        <v>185</v>
      </c>
      <c r="BF206" s="143">
        <f>IF(O206="základní",J206,0)</f>
        <v>0</v>
      </c>
      <c r="BG206" s="143">
        <f>IF(O206="snížená",J206,0)</f>
        <v>0</v>
      </c>
      <c r="BH206" s="143">
        <f>IF(O206="zákl. přenesená",J206,0)</f>
        <v>0</v>
      </c>
      <c r="BI206" s="143">
        <f>IF(O206="sníž. přenesená",J206,0)</f>
        <v>0</v>
      </c>
      <c r="BJ206" s="143">
        <f>IF(O206="nulová",J206,0)</f>
        <v>0</v>
      </c>
      <c r="BK206" s="16" t="s">
        <v>83</v>
      </c>
      <c r="BL206" s="143">
        <f>ROUND(I206*H206,2)</f>
        <v>0</v>
      </c>
      <c r="BM206" s="16" t="s">
        <v>191</v>
      </c>
      <c r="BN206" s="142" t="s">
        <v>330</v>
      </c>
    </row>
    <row r="207" spans="2:66" s="12" customFormat="1">
      <c r="B207" s="144"/>
      <c r="D207" s="145" t="s">
        <v>193</v>
      </c>
      <c r="F207" s="147" t="s">
        <v>331</v>
      </c>
      <c r="H207" s="148">
        <v>673.00800000000004</v>
      </c>
      <c r="L207" s="144"/>
      <c r="N207" s="149"/>
      <c r="U207" s="150"/>
      <c r="AU207" s="146" t="s">
        <v>193</v>
      </c>
      <c r="AV207" s="146" t="s">
        <v>85</v>
      </c>
      <c r="AW207" s="12" t="s">
        <v>85</v>
      </c>
      <c r="AX207" s="12" t="s">
        <v>3</v>
      </c>
      <c r="AY207" s="12" t="s">
        <v>83</v>
      </c>
      <c r="AZ207" s="146" t="s">
        <v>185</v>
      </c>
    </row>
    <row r="208" spans="2:66" s="1" customFormat="1" ht="24.2" customHeight="1">
      <c r="B208" s="131"/>
      <c r="C208" s="132" t="s">
        <v>332</v>
      </c>
      <c r="D208" s="132" t="s">
        <v>187</v>
      </c>
      <c r="E208" s="133" t="s">
        <v>333</v>
      </c>
      <c r="F208" s="134" t="s">
        <v>334</v>
      </c>
      <c r="G208" s="135" t="s">
        <v>259</v>
      </c>
      <c r="H208" s="136">
        <v>640.96</v>
      </c>
      <c r="I208" s="137"/>
      <c r="J208" s="137">
        <f>ROUND(I208*H208,2)</f>
        <v>0</v>
      </c>
      <c r="K208" s="134" t="s">
        <v>4029</v>
      </c>
      <c r="L208" s="185" t="s">
        <v>4032</v>
      </c>
      <c r="M208" s="215" t="s">
        <v>4035</v>
      </c>
      <c r="N208" s="213" t="s">
        <v>1</v>
      </c>
      <c r="O208" s="139" t="s">
        <v>40</v>
      </c>
      <c r="P208" s="140">
        <v>0.245</v>
      </c>
      <c r="Q208" s="140">
        <f>P208*H208</f>
        <v>157.0352</v>
      </c>
      <c r="R208" s="140">
        <v>4.5799999999999999E-3</v>
      </c>
      <c r="S208" s="140">
        <f>R208*H208</f>
        <v>2.9355967999999999</v>
      </c>
      <c r="T208" s="140">
        <v>0</v>
      </c>
      <c r="U208" s="141">
        <f>T208*H208</f>
        <v>0</v>
      </c>
      <c r="AS208" s="142" t="s">
        <v>191</v>
      </c>
      <c r="AU208" s="142" t="s">
        <v>187</v>
      </c>
      <c r="AV208" s="142" t="s">
        <v>85</v>
      </c>
      <c r="AZ208" s="16" t="s">
        <v>185</v>
      </c>
      <c r="BF208" s="143">
        <f>IF(O208="základní",J208,0)</f>
        <v>0</v>
      </c>
      <c r="BG208" s="143">
        <f>IF(O208="snížená",J208,0)</f>
        <v>0</v>
      </c>
      <c r="BH208" s="143">
        <f>IF(O208="zákl. přenesená",J208,0)</f>
        <v>0</v>
      </c>
      <c r="BI208" s="143">
        <f>IF(O208="sníž. přenesená",J208,0)</f>
        <v>0</v>
      </c>
      <c r="BJ208" s="143">
        <f>IF(O208="nulová",J208,0)</f>
        <v>0</v>
      </c>
      <c r="BK208" s="16" t="s">
        <v>83</v>
      </c>
      <c r="BL208" s="143">
        <f>ROUND(I208*H208,2)</f>
        <v>0</v>
      </c>
      <c r="BM208" s="16" t="s">
        <v>191</v>
      </c>
      <c r="BN208" s="142" t="s">
        <v>335</v>
      </c>
    </row>
    <row r="209" spans="2:66" s="1" customFormat="1" ht="24.2" customHeight="1">
      <c r="B209" s="131"/>
      <c r="C209" s="132" t="s">
        <v>336</v>
      </c>
      <c r="D209" s="132" t="s">
        <v>187</v>
      </c>
      <c r="E209" s="133" t="s">
        <v>337</v>
      </c>
      <c r="F209" s="134" t="s">
        <v>338</v>
      </c>
      <c r="G209" s="135" t="s">
        <v>259</v>
      </c>
      <c r="H209" s="136">
        <v>145</v>
      </c>
      <c r="I209" s="137"/>
      <c r="J209" s="137">
        <f>ROUND(I209*H209,2)</f>
        <v>0</v>
      </c>
      <c r="K209" s="134" t="s">
        <v>4029</v>
      </c>
      <c r="L209" s="185" t="s">
        <v>4032</v>
      </c>
      <c r="M209" s="215" t="s">
        <v>4035</v>
      </c>
      <c r="N209" s="213" t="s">
        <v>1</v>
      </c>
      <c r="O209" s="139" t="s">
        <v>40</v>
      </c>
      <c r="P209" s="140">
        <v>0.06</v>
      </c>
      <c r="Q209" s="140">
        <f>P209*H209</f>
        <v>8.6999999999999993</v>
      </c>
      <c r="R209" s="140">
        <v>0</v>
      </c>
      <c r="S209" s="140">
        <f>R209*H209</f>
        <v>0</v>
      </c>
      <c r="T209" s="140">
        <v>0</v>
      </c>
      <c r="U209" s="141">
        <f>T209*H209</f>
        <v>0</v>
      </c>
      <c r="AS209" s="142" t="s">
        <v>191</v>
      </c>
      <c r="AU209" s="142" t="s">
        <v>187</v>
      </c>
      <c r="AV209" s="142" t="s">
        <v>85</v>
      </c>
      <c r="AZ209" s="16" t="s">
        <v>185</v>
      </c>
      <c r="BF209" s="143">
        <f>IF(O209="základní",J209,0)</f>
        <v>0</v>
      </c>
      <c r="BG209" s="143">
        <f>IF(O209="snížená",J209,0)</f>
        <v>0</v>
      </c>
      <c r="BH209" s="143">
        <f>IF(O209="zákl. přenesená",J209,0)</f>
        <v>0</v>
      </c>
      <c r="BI209" s="143">
        <f>IF(O209="sníž. přenesená",J209,0)</f>
        <v>0</v>
      </c>
      <c r="BJ209" s="143">
        <f>IF(O209="nulová",J209,0)</f>
        <v>0</v>
      </c>
      <c r="BK209" s="16" t="s">
        <v>83</v>
      </c>
      <c r="BL209" s="143">
        <f>ROUND(I209*H209,2)</f>
        <v>0</v>
      </c>
      <c r="BM209" s="16" t="s">
        <v>191</v>
      </c>
      <c r="BN209" s="142" t="s">
        <v>339</v>
      </c>
    </row>
    <row r="210" spans="2:66" s="1" customFormat="1" ht="33" customHeight="1">
      <c r="B210" s="131"/>
      <c r="C210" s="132" t="s">
        <v>340</v>
      </c>
      <c r="D210" s="132" t="s">
        <v>187</v>
      </c>
      <c r="E210" s="133" t="s">
        <v>341</v>
      </c>
      <c r="F210" s="134" t="s">
        <v>342</v>
      </c>
      <c r="G210" s="135" t="s">
        <v>190</v>
      </c>
      <c r="H210" s="136">
        <v>3.629</v>
      </c>
      <c r="I210" s="137"/>
      <c r="J210" s="137">
        <f>ROUND(I210*H210,2)</f>
        <v>0</v>
      </c>
      <c r="K210" s="134" t="s">
        <v>4029</v>
      </c>
      <c r="L210" s="185" t="s">
        <v>4032</v>
      </c>
      <c r="M210" s="10"/>
      <c r="N210" s="213" t="s">
        <v>1</v>
      </c>
      <c r="O210" s="139" t="s">
        <v>40</v>
      </c>
      <c r="P210" s="140">
        <v>2.58</v>
      </c>
      <c r="Q210" s="140">
        <f>P210*H210</f>
        <v>9.362820000000001</v>
      </c>
      <c r="R210" s="140">
        <v>2.45329</v>
      </c>
      <c r="S210" s="140">
        <f>R210*H210</f>
        <v>8.90298941</v>
      </c>
      <c r="T210" s="140">
        <v>0</v>
      </c>
      <c r="U210" s="141">
        <f>T210*H210</f>
        <v>0</v>
      </c>
      <c r="AS210" s="142" t="s">
        <v>191</v>
      </c>
      <c r="AU210" s="142" t="s">
        <v>187</v>
      </c>
      <c r="AV210" s="142" t="s">
        <v>85</v>
      </c>
      <c r="AZ210" s="16" t="s">
        <v>185</v>
      </c>
      <c r="BF210" s="143">
        <f>IF(O210="základní",J210,0)</f>
        <v>0</v>
      </c>
      <c r="BG210" s="143">
        <f>IF(O210="snížená",J210,0)</f>
        <v>0</v>
      </c>
      <c r="BH210" s="143">
        <f>IF(O210="zákl. přenesená",J210,0)</f>
        <v>0</v>
      </c>
      <c r="BI210" s="143">
        <f>IF(O210="sníž. přenesená",J210,0)</f>
        <v>0</v>
      </c>
      <c r="BJ210" s="143">
        <f>IF(O210="nulová",J210,0)</f>
        <v>0</v>
      </c>
      <c r="BK210" s="16" t="s">
        <v>83</v>
      </c>
      <c r="BL210" s="143">
        <f>ROUND(I210*H210,2)</f>
        <v>0</v>
      </c>
      <c r="BM210" s="16" t="s">
        <v>191</v>
      </c>
      <c r="BN210" s="142" t="s">
        <v>343</v>
      </c>
    </row>
    <row r="211" spans="2:66" s="12" customFormat="1" ht="22.5">
      <c r="B211" s="144"/>
      <c r="D211" s="145" t="s">
        <v>193</v>
      </c>
      <c r="E211" s="146" t="s">
        <v>1</v>
      </c>
      <c r="F211" s="147" t="s">
        <v>344</v>
      </c>
      <c r="H211" s="148">
        <v>3.629</v>
      </c>
      <c r="L211" s="144"/>
      <c r="N211" s="149"/>
      <c r="U211" s="150"/>
      <c r="AU211" s="146" t="s">
        <v>193</v>
      </c>
      <c r="AV211" s="146" t="s">
        <v>85</v>
      </c>
      <c r="AW211" s="12" t="s">
        <v>85</v>
      </c>
      <c r="AX211" s="12" t="s">
        <v>31</v>
      </c>
      <c r="AY211" s="12" t="s">
        <v>83</v>
      </c>
      <c r="AZ211" s="146" t="s">
        <v>185</v>
      </c>
    </row>
    <row r="212" spans="2:66" s="1" customFormat="1" ht="24.2" customHeight="1">
      <c r="B212" s="131"/>
      <c r="C212" s="132" t="s">
        <v>345</v>
      </c>
      <c r="D212" s="132" t="s">
        <v>187</v>
      </c>
      <c r="E212" s="133" t="s">
        <v>346</v>
      </c>
      <c r="F212" s="134" t="s">
        <v>347</v>
      </c>
      <c r="G212" s="135" t="s">
        <v>190</v>
      </c>
      <c r="H212" s="136">
        <v>3.629</v>
      </c>
      <c r="I212" s="137"/>
      <c r="J212" s="137">
        <f t="shared" ref="J212:J220" si="0">ROUND(I212*H212,2)</f>
        <v>0</v>
      </c>
      <c r="K212" s="134" t="s">
        <v>4029</v>
      </c>
      <c r="L212" s="185" t="s">
        <v>4032</v>
      </c>
      <c r="M212" s="10"/>
      <c r="N212" s="213" t="s">
        <v>1</v>
      </c>
      <c r="O212" s="139" t="s">
        <v>40</v>
      </c>
      <c r="P212" s="140">
        <v>1.35</v>
      </c>
      <c r="Q212" s="140">
        <f t="shared" ref="Q212:Q220" si="1">P212*H212</f>
        <v>4.8991500000000006</v>
      </c>
      <c r="R212" s="140">
        <v>0</v>
      </c>
      <c r="S212" s="140">
        <f t="shared" ref="S212:S220" si="2">R212*H212</f>
        <v>0</v>
      </c>
      <c r="T212" s="140">
        <v>0</v>
      </c>
      <c r="U212" s="141">
        <f t="shared" ref="U212:U220" si="3">T212*H212</f>
        <v>0</v>
      </c>
      <c r="AS212" s="142" t="s">
        <v>191</v>
      </c>
      <c r="AU212" s="142" t="s">
        <v>187</v>
      </c>
      <c r="AV212" s="142" t="s">
        <v>85</v>
      </c>
      <c r="AZ212" s="16" t="s">
        <v>185</v>
      </c>
      <c r="BF212" s="143">
        <f t="shared" ref="BF212:BF220" si="4">IF(O212="základní",J212,0)</f>
        <v>0</v>
      </c>
      <c r="BG212" s="143">
        <f t="shared" ref="BG212:BG220" si="5">IF(O212="snížená",J212,0)</f>
        <v>0</v>
      </c>
      <c r="BH212" s="143">
        <f t="shared" ref="BH212:BH220" si="6">IF(O212="zákl. přenesená",J212,0)</f>
        <v>0</v>
      </c>
      <c r="BI212" s="143">
        <f t="shared" ref="BI212:BI220" si="7">IF(O212="sníž. přenesená",J212,0)</f>
        <v>0</v>
      </c>
      <c r="BJ212" s="143">
        <f t="shared" ref="BJ212:BJ220" si="8">IF(O212="nulová",J212,0)</f>
        <v>0</v>
      </c>
      <c r="BK212" s="16" t="s">
        <v>83</v>
      </c>
      <c r="BL212" s="143">
        <f t="shared" ref="BL212:BL220" si="9">ROUND(I212*H212,2)</f>
        <v>0</v>
      </c>
      <c r="BM212" s="16" t="s">
        <v>191</v>
      </c>
      <c r="BN212" s="142" t="s">
        <v>348</v>
      </c>
    </row>
    <row r="213" spans="2:66" s="1" customFormat="1" ht="33" customHeight="1">
      <c r="B213" s="131"/>
      <c r="C213" s="132" t="s">
        <v>349</v>
      </c>
      <c r="D213" s="132" t="s">
        <v>187</v>
      </c>
      <c r="E213" s="133" t="s">
        <v>350</v>
      </c>
      <c r="F213" s="134" t="s">
        <v>351</v>
      </c>
      <c r="G213" s="135" t="s">
        <v>190</v>
      </c>
      <c r="H213" s="136">
        <v>3.629</v>
      </c>
      <c r="I213" s="137"/>
      <c r="J213" s="137">
        <f t="shared" si="0"/>
        <v>0</v>
      </c>
      <c r="K213" s="134" t="s">
        <v>4029</v>
      </c>
      <c r="L213" s="185" t="s">
        <v>4032</v>
      </c>
      <c r="M213" s="10"/>
      <c r="N213" s="213" t="s">
        <v>1</v>
      </c>
      <c r="O213" s="139" t="s">
        <v>40</v>
      </c>
      <c r="P213" s="140">
        <v>7.4999999999999997E-2</v>
      </c>
      <c r="Q213" s="140">
        <f t="shared" si="1"/>
        <v>0.272175</v>
      </c>
      <c r="R213" s="140">
        <v>3.0300000000000001E-2</v>
      </c>
      <c r="S213" s="140">
        <f t="shared" si="2"/>
        <v>0.10995870000000001</v>
      </c>
      <c r="T213" s="140">
        <v>0</v>
      </c>
      <c r="U213" s="141">
        <f t="shared" si="3"/>
        <v>0</v>
      </c>
      <c r="AS213" s="142" t="s">
        <v>191</v>
      </c>
      <c r="AU213" s="142" t="s">
        <v>187</v>
      </c>
      <c r="AV213" s="142" t="s">
        <v>85</v>
      </c>
      <c r="AZ213" s="16" t="s">
        <v>185</v>
      </c>
      <c r="BF213" s="143">
        <f t="shared" si="4"/>
        <v>0</v>
      </c>
      <c r="BG213" s="143">
        <f t="shared" si="5"/>
        <v>0</v>
      </c>
      <c r="BH213" s="143">
        <f t="shared" si="6"/>
        <v>0</v>
      </c>
      <c r="BI213" s="143">
        <f t="shared" si="7"/>
        <v>0</v>
      </c>
      <c r="BJ213" s="143">
        <f t="shared" si="8"/>
        <v>0</v>
      </c>
      <c r="BK213" s="16" t="s">
        <v>83</v>
      </c>
      <c r="BL213" s="143">
        <f t="shared" si="9"/>
        <v>0</v>
      </c>
      <c r="BM213" s="16" t="s">
        <v>191</v>
      </c>
      <c r="BN213" s="142" t="s">
        <v>352</v>
      </c>
    </row>
    <row r="214" spans="2:66" s="1" customFormat="1" ht="21.75" customHeight="1">
      <c r="B214" s="131"/>
      <c r="C214" s="132" t="s">
        <v>353</v>
      </c>
      <c r="D214" s="132" t="s">
        <v>187</v>
      </c>
      <c r="E214" s="133" t="s">
        <v>354</v>
      </c>
      <c r="F214" s="134" t="s">
        <v>355</v>
      </c>
      <c r="G214" s="135" t="s">
        <v>245</v>
      </c>
      <c r="H214" s="136">
        <v>2</v>
      </c>
      <c r="I214" s="137"/>
      <c r="J214" s="137">
        <f t="shared" si="0"/>
        <v>0</v>
      </c>
      <c r="K214" s="134" t="s">
        <v>4029</v>
      </c>
      <c r="L214" s="185" t="s">
        <v>4032</v>
      </c>
      <c r="M214" s="215" t="s">
        <v>4035</v>
      </c>
      <c r="N214" s="213" t="s">
        <v>1</v>
      </c>
      <c r="O214" s="139" t="s">
        <v>40</v>
      </c>
      <c r="P214" s="140">
        <v>1.607</v>
      </c>
      <c r="Q214" s="140">
        <f t="shared" si="1"/>
        <v>3.214</v>
      </c>
      <c r="R214" s="140">
        <v>4.684E-2</v>
      </c>
      <c r="S214" s="140">
        <f t="shared" si="2"/>
        <v>9.3679999999999999E-2</v>
      </c>
      <c r="T214" s="140">
        <v>0</v>
      </c>
      <c r="U214" s="141">
        <f t="shared" si="3"/>
        <v>0</v>
      </c>
      <c r="AS214" s="142" t="s">
        <v>191</v>
      </c>
      <c r="AU214" s="142" t="s">
        <v>187</v>
      </c>
      <c r="AV214" s="142" t="s">
        <v>85</v>
      </c>
      <c r="AZ214" s="16" t="s">
        <v>185</v>
      </c>
      <c r="BF214" s="143">
        <f t="shared" si="4"/>
        <v>0</v>
      </c>
      <c r="BG214" s="143">
        <f t="shared" si="5"/>
        <v>0</v>
      </c>
      <c r="BH214" s="143">
        <f t="shared" si="6"/>
        <v>0</v>
      </c>
      <c r="BI214" s="143">
        <f t="shared" si="7"/>
        <v>0</v>
      </c>
      <c r="BJ214" s="143">
        <f t="shared" si="8"/>
        <v>0</v>
      </c>
      <c r="BK214" s="16" t="s">
        <v>83</v>
      </c>
      <c r="BL214" s="143">
        <f t="shared" si="9"/>
        <v>0</v>
      </c>
      <c r="BM214" s="16" t="s">
        <v>191</v>
      </c>
      <c r="BN214" s="142" t="s">
        <v>356</v>
      </c>
    </row>
    <row r="215" spans="2:66" s="1" customFormat="1" ht="24.2" customHeight="1">
      <c r="B215" s="131"/>
      <c r="C215" s="157" t="s">
        <v>357</v>
      </c>
      <c r="D215" s="157" t="s">
        <v>280</v>
      </c>
      <c r="E215" s="158" t="s">
        <v>358</v>
      </c>
      <c r="F215" s="159" t="s">
        <v>359</v>
      </c>
      <c r="G215" s="160" t="s">
        <v>245</v>
      </c>
      <c r="H215" s="161">
        <v>1</v>
      </c>
      <c r="I215" s="162"/>
      <c r="J215" s="162">
        <f t="shared" si="0"/>
        <v>0</v>
      </c>
      <c r="K215" s="159" t="s">
        <v>1</v>
      </c>
      <c r="L215" s="185" t="s">
        <v>4032</v>
      </c>
      <c r="M215" s="215" t="s">
        <v>4035</v>
      </c>
      <c r="N215" s="214" t="s">
        <v>1</v>
      </c>
      <c r="O215" s="164" t="s">
        <v>40</v>
      </c>
      <c r="P215" s="140">
        <v>0</v>
      </c>
      <c r="Q215" s="140">
        <f t="shared" si="1"/>
        <v>0</v>
      </c>
      <c r="R215" s="140">
        <v>1.325E-2</v>
      </c>
      <c r="S215" s="140">
        <f t="shared" si="2"/>
        <v>1.325E-2</v>
      </c>
      <c r="T215" s="140">
        <v>0</v>
      </c>
      <c r="U215" s="141">
        <f t="shared" si="3"/>
        <v>0</v>
      </c>
      <c r="AS215" s="142" t="s">
        <v>224</v>
      </c>
      <c r="AU215" s="142" t="s">
        <v>280</v>
      </c>
      <c r="AV215" s="142" t="s">
        <v>85</v>
      </c>
      <c r="AZ215" s="16" t="s">
        <v>185</v>
      </c>
      <c r="BF215" s="143">
        <f t="shared" si="4"/>
        <v>0</v>
      </c>
      <c r="BG215" s="143">
        <f t="shared" si="5"/>
        <v>0</v>
      </c>
      <c r="BH215" s="143">
        <f t="shared" si="6"/>
        <v>0</v>
      </c>
      <c r="BI215" s="143">
        <f t="shared" si="7"/>
        <v>0</v>
      </c>
      <c r="BJ215" s="143">
        <f t="shared" si="8"/>
        <v>0</v>
      </c>
      <c r="BK215" s="16" t="s">
        <v>83</v>
      </c>
      <c r="BL215" s="143">
        <f t="shared" si="9"/>
        <v>0</v>
      </c>
      <c r="BM215" s="16" t="s">
        <v>191</v>
      </c>
      <c r="BN215" s="142" t="s">
        <v>360</v>
      </c>
    </row>
    <row r="216" spans="2:66" s="1" customFormat="1" ht="24.2" customHeight="1">
      <c r="B216" s="131"/>
      <c r="C216" s="157" t="s">
        <v>361</v>
      </c>
      <c r="D216" s="157" t="s">
        <v>280</v>
      </c>
      <c r="E216" s="158" t="s">
        <v>362</v>
      </c>
      <c r="F216" s="159" t="s">
        <v>363</v>
      </c>
      <c r="G216" s="160" t="s">
        <v>245</v>
      </c>
      <c r="H216" s="161">
        <v>1</v>
      </c>
      <c r="I216" s="162"/>
      <c r="J216" s="162">
        <f t="shared" si="0"/>
        <v>0</v>
      </c>
      <c r="K216" s="159" t="s">
        <v>1</v>
      </c>
      <c r="L216" s="185" t="s">
        <v>4032</v>
      </c>
      <c r="M216" s="215" t="s">
        <v>4035</v>
      </c>
      <c r="N216" s="214" t="s">
        <v>1</v>
      </c>
      <c r="O216" s="164" t="s">
        <v>40</v>
      </c>
      <c r="P216" s="140">
        <v>0</v>
      </c>
      <c r="Q216" s="140">
        <f t="shared" si="1"/>
        <v>0</v>
      </c>
      <c r="R216" s="140">
        <v>1.325E-2</v>
      </c>
      <c r="S216" s="140">
        <f t="shared" si="2"/>
        <v>1.325E-2</v>
      </c>
      <c r="T216" s="140">
        <v>0</v>
      </c>
      <c r="U216" s="141">
        <f t="shared" si="3"/>
        <v>0</v>
      </c>
      <c r="AS216" s="142" t="s">
        <v>224</v>
      </c>
      <c r="AU216" s="142" t="s">
        <v>280</v>
      </c>
      <c r="AV216" s="142" t="s">
        <v>85</v>
      </c>
      <c r="AZ216" s="16" t="s">
        <v>185</v>
      </c>
      <c r="BF216" s="143">
        <f t="shared" si="4"/>
        <v>0</v>
      </c>
      <c r="BG216" s="143">
        <f t="shared" si="5"/>
        <v>0</v>
      </c>
      <c r="BH216" s="143">
        <f t="shared" si="6"/>
        <v>0</v>
      </c>
      <c r="BI216" s="143">
        <f t="shared" si="7"/>
        <v>0</v>
      </c>
      <c r="BJ216" s="143">
        <f t="shared" si="8"/>
        <v>0</v>
      </c>
      <c r="BK216" s="16" t="s">
        <v>83</v>
      </c>
      <c r="BL216" s="143">
        <f t="shared" si="9"/>
        <v>0</v>
      </c>
      <c r="BM216" s="16" t="s">
        <v>191</v>
      </c>
      <c r="BN216" s="142" t="s">
        <v>364</v>
      </c>
    </row>
    <row r="217" spans="2:66" s="1" customFormat="1" ht="24.2" customHeight="1">
      <c r="B217" s="131"/>
      <c r="C217" s="132" t="s">
        <v>365</v>
      </c>
      <c r="D217" s="132" t="s">
        <v>187</v>
      </c>
      <c r="E217" s="133" t="s">
        <v>366</v>
      </c>
      <c r="F217" s="134" t="s">
        <v>367</v>
      </c>
      <c r="G217" s="135" t="s">
        <v>245</v>
      </c>
      <c r="H217" s="136">
        <v>1</v>
      </c>
      <c r="I217" s="137"/>
      <c r="J217" s="137">
        <f t="shared" si="0"/>
        <v>0</v>
      </c>
      <c r="K217" s="134" t="s">
        <v>4029</v>
      </c>
      <c r="L217" s="185" t="s">
        <v>4032</v>
      </c>
      <c r="M217" s="215" t="s">
        <v>4035</v>
      </c>
      <c r="N217" s="213" t="s">
        <v>1</v>
      </c>
      <c r="O217" s="139" t="s">
        <v>40</v>
      </c>
      <c r="P217" s="140">
        <v>6.4749999999999996</v>
      </c>
      <c r="Q217" s="140">
        <f t="shared" si="1"/>
        <v>6.4749999999999996</v>
      </c>
      <c r="R217" s="140">
        <v>0.44169999999999998</v>
      </c>
      <c r="S217" s="140">
        <f t="shared" si="2"/>
        <v>0.44169999999999998</v>
      </c>
      <c r="T217" s="140">
        <v>0</v>
      </c>
      <c r="U217" s="141">
        <f t="shared" si="3"/>
        <v>0</v>
      </c>
      <c r="AS217" s="142" t="s">
        <v>191</v>
      </c>
      <c r="AU217" s="142" t="s">
        <v>187</v>
      </c>
      <c r="AV217" s="142" t="s">
        <v>85</v>
      </c>
      <c r="AZ217" s="16" t="s">
        <v>185</v>
      </c>
      <c r="BF217" s="143">
        <f t="shared" si="4"/>
        <v>0</v>
      </c>
      <c r="BG217" s="143">
        <f t="shared" si="5"/>
        <v>0</v>
      </c>
      <c r="BH217" s="143">
        <f t="shared" si="6"/>
        <v>0</v>
      </c>
      <c r="BI217" s="143">
        <f t="shared" si="7"/>
        <v>0</v>
      </c>
      <c r="BJ217" s="143">
        <f t="shared" si="8"/>
        <v>0</v>
      </c>
      <c r="BK217" s="16" t="s">
        <v>83</v>
      </c>
      <c r="BL217" s="143">
        <f t="shared" si="9"/>
        <v>0</v>
      </c>
      <c r="BM217" s="16" t="s">
        <v>191</v>
      </c>
      <c r="BN217" s="142" t="s">
        <v>368</v>
      </c>
    </row>
    <row r="218" spans="2:66" s="1" customFormat="1" ht="37.9" customHeight="1">
      <c r="B218" s="131"/>
      <c r="C218" s="157" t="s">
        <v>369</v>
      </c>
      <c r="D218" s="157" t="s">
        <v>280</v>
      </c>
      <c r="E218" s="158" t="s">
        <v>370</v>
      </c>
      <c r="F218" s="159" t="s">
        <v>371</v>
      </c>
      <c r="G218" s="160" t="s">
        <v>245</v>
      </c>
      <c r="H218" s="161">
        <v>1</v>
      </c>
      <c r="I218" s="162"/>
      <c r="J218" s="162">
        <f t="shared" si="0"/>
        <v>0</v>
      </c>
      <c r="K218" s="159" t="s">
        <v>1</v>
      </c>
      <c r="L218" s="185" t="s">
        <v>4032</v>
      </c>
      <c r="M218" s="215" t="s">
        <v>4035</v>
      </c>
      <c r="N218" s="214" t="s">
        <v>1</v>
      </c>
      <c r="O218" s="164" t="s">
        <v>40</v>
      </c>
      <c r="P218" s="140">
        <v>0</v>
      </c>
      <c r="Q218" s="140">
        <f t="shared" si="1"/>
        <v>0</v>
      </c>
      <c r="R218" s="140">
        <v>1.272E-2</v>
      </c>
      <c r="S218" s="140">
        <f t="shared" si="2"/>
        <v>1.272E-2</v>
      </c>
      <c r="T218" s="140">
        <v>0</v>
      </c>
      <c r="U218" s="141">
        <f t="shared" si="3"/>
        <v>0</v>
      </c>
      <c r="AS218" s="142" t="s">
        <v>224</v>
      </c>
      <c r="AU218" s="142" t="s">
        <v>280</v>
      </c>
      <c r="AV218" s="142" t="s">
        <v>85</v>
      </c>
      <c r="AZ218" s="16" t="s">
        <v>185</v>
      </c>
      <c r="BF218" s="143">
        <f t="shared" si="4"/>
        <v>0</v>
      </c>
      <c r="BG218" s="143">
        <f t="shared" si="5"/>
        <v>0</v>
      </c>
      <c r="BH218" s="143">
        <f t="shared" si="6"/>
        <v>0</v>
      </c>
      <c r="BI218" s="143">
        <f t="shared" si="7"/>
        <v>0</v>
      </c>
      <c r="BJ218" s="143">
        <f t="shared" si="8"/>
        <v>0</v>
      </c>
      <c r="BK218" s="16" t="s">
        <v>83</v>
      </c>
      <c r="BL218" s="143">
        <f t="shared" si="9"/>
        <v>0</v>
      </c>
      <c r="BM218" s="16" t="s">
        <v>191</v>
      </c>
      <c r="BN218" s="142" t="s">
        <v>372</v>
      </c>
    </row>
    <row r="219" spans="2:66" s="1" customFormat="1" ht="24.2" customHeight="1">
      <c r="B219" s="131"/>
      <c r="C219" s="132" t="s">
        <v>373</v>
      </c>
      <c r="D219" s="132" t="s">
        <v>187</v>
      </c>
      <c r="E219" s="133" t="s">
        <v>374</v>
      </c>
      <c r="F219" s="134" t="s">
        <v>375</v>
      </c>
      <c r="G219" s="135" t="s">
        <v>245</v>
      </c>
      <c r="H219" s="136">
        <v>1</v>
      </c>
      <c r="I219" s="137"/>
      <c r="J219" s="137">
        <f t="shared" si="0"/>
        <v>0</v>
      </c>
      <c r="K219" s="134" t="s">
        <v>4029</v>
      </c>
      <c r="L219" s="185" t="s">
        <v>4032</v>
      </c>
      <c r="M219" s="215" t="s">
        <v>4035</v>
      </c>
      <c r="N219" s="213" t="s">
        <v>1</v>
      </c>
      <c r="O219" s="139" t="s">
        <v>40</v>
      </c>
      <c r="P219" s="140">
        <v>7.7640000000000002</v>
      </c>
      <c r="Q219" s="140">
        <f t="shared" si="1"/>
        <v>7.7640000000000002</v>
      </c>
      <c r="R219" s="140">
        <v>0.54769000000000001</v>
      </c>
      <c r="S219" s="140">
        <f t="shared" si="2"/>
        <v>0.54769000000000001</v>
      </c>
      <c r="T219" s="140">
        <v>0</v>
      </c>
      <c r="U219" s="141">
        <f t="shared" si="3"/>
        <v>0</v>
      </c>
      <c r="AS219" s="142" t="s">
        <v>191</v>
      </c>
      <c r="AU219" s="142" t="s">
        <v>187</v>
      </c>
      <c r="AV219" s="142" t="s">
        <v>85</v>
      </c>
      <c r="AZ219" s="16" t="s">
        <v>185</v>
      </c>
      <c r="BF219" s="143">
        <f t="shared" si="4"/>
        <v>0</v>
      </c>
      <c r="BG219" s="143">
        <f t="shared" si="5"/>
        <v>0</v>
      </c>
      <c r="BH219" s="143">
        <f t="shared" si="6"/>
        <v>0</v>
      </c>
      <c r="BI219" s="143">
        <f t="shared" si="7"/>
        <v>0</v>
      </c>
      <c r="BJ219" s="143">
        <f t="shared" si="8"/>
        <v>0</v>
      </c>
      <c r="BK219" s="16" t="s">
        <v>83</v>
      </c>
      <c r="BL219" s="143">
        <f t="shared" si="9"/>
        <v>0</v>
      </c>
      <c r="BM219" s="16" t="s">
        <v>191</v>
      </c>
      <c r="BN219" s="142" t="s">
        <v>376</v>
      </c>
    </row>
    <row r="220" spans="2:66" s="1" customFormat="1" ht="37.9" customHeight="1">
      <c r="B220" s="131"/>
      <c r="C220" s="157" t="s">
        <v>377</v>
      </c>
      <c r="D220" s="157" t="s">
        <v>280</v>
      </c>
      <c r="E220" s="158" t="s">
        <v>378</v>
      </c>
      <c r="F220" s="159" t="s">
        <v>379</v>
      </c>
      <c r="G220" s="160" t="s">
        <v>245</v>
      </c>
      <c r="H220" s="161">
        <v>1</v>
      </c>
      <c r="I220" s="162"/>
      <c r="J220" s="162">
        <f t="shared" si="0"/>
        <v>0</v>
      </c>
      <c r="K220" s="159" t="s">
        <v>1</v>
      </c>
      <c r="L220" s="185" t="s">
        <v>4032</v>
      </c>
      <c r="M220" s="215" t="s">
        <v>4035</v>
      </c>
      <c r="N220" s="214" t="s">
        <v>1</v>
      </c>
      <c r="O220" s="164" t="s">
        <v>40</v>
      </c>
      <c r="P220" s="140">
        <v>0</v>
      </c>
      <c r="Q220" s="140">
        <f t="shared" si="1"/>
        <v>0</v>
      </c>
      <c r="R220" s="140">
        <v>5.5E-2</v>
      </c>
      <c r="S220" s="140">
        <f t="shared" si="2"/>
        <v>5.5E-2</v>
      </c>
      <c r="T220" s="140">
        <v>0</v>
      </c>
      <c r="U220" s="141">
        <f t="shared" si="3"/>
        <v>0</v>
      </c>
      <c r="AS220" s="142" t="s">
        <v>224</v>
      </c>
      <c r="AU220" s="142" t="s">
        <v>280</v>
      </c>
      <c r="AV220" s="142" t="s">
        <v>85</v>
      </c>
      <c r="AZ220" s="16" t="s">
        <v>185</v>
      </c>
      <c r="BF220" s="143">
        <f t="shared" si="4"/>
        <v>0</v>
      </c>
      <c r="BG220" s="143">
        <f t="shared" si="5"/>
        <v>0</v>
      </c>
      <c r="BH220" s="143">
        <f t="shared" si="6"/>
        <v>0</v>
      </c>
      <c r="BI220" s="143">
        <f t="shared" si="7"/>
        <v>0</v>
      </c>
      <c r="BJ220" s="143">
        <f t="shared" si="8"/>
        <v>0</v>
      </c>
      <c r="BK220" s="16" t="s">
        <v>83</v>
      </c>
      <c r="BL220" s="143">
        <f t="shared" si="9"/>
        <v>0</v>
      </c>
      <c r="BM220" s="16" t="s">
        <v>191</v>
      </c>
      <c r="BN220" s="142" t="s">
        <v>380</v>
      </c>
    </row>
    <row r="221" spans="2:66" s="11" customFormat="1" ht="22.9" customHeight="1">
      <c r="B221" s="120"/>
      <c r="D221" s="121" t="s">
        <v>74</v>
      </c>
      <c r="E221" s="129" t="s">
        <v>229</v>
      </c>
      <c r="F221" s="129" t="s">
        <v>381</v>
      </c>
      <c r="J221" s="130">
        <f>BL221</f>
        <v>0</v>
      </c>
      <c r="L221" s="120"/>
      <c r="N221" s="124"/>
      <c r="Q221" s="125">
        <f>SUM(Q222:Q247)</f>
        <v>293.33698199999998</v>
      </c>
      <c r="S221" s="125">
        <f>SUM(S222:S247)</f>
        <v>5.8908199999999994E-2</v>
      </c>
      <c r="U221" s="126">
        <f>SUM(U222:U247)</f>
        <v>8.6199759999999994</v>
      </c>
      <c r="AS221" s="121" t="s">
        <v>83</v>
      </c>
      <c r="AU221" s="127" t="s">
        <v>74</v>
      </c>
      <c r="AV221" s="127" t="s">
        <v>83</v>
      </c>
      <c r="AZ221" s="121" t="s">
        <v>185</v>
      </c>
      <c r="BL221" s="128">
        <f>SUM(BL222:BL247)</f>
        <v>0</v>
      </c>
    </row>
    <row r="222" spans="2:66" s="1" customFormat="1" ht="37.9" customHeight="1">
      <c r="B222" s="131"/>
      <c r="C222" s="132" t="s">
        <v>382</v>
      </c>
      <c r="D222" s="132" t="s">
        <v>187</v>
      </c>
      <c r="E222" s="133" t="s">
        <v>383</v>
      </c>
      <c r="F222" s="134" t="s">
        <v>384</v>
      </c>
      <c r="G222" s="135" t="s">
        <v>259</v>
      </c>
      <c r="H222" s="136">
        <v>795.3</v>
      </c>
      <c r="I222" s="137"/>
      <c r="J222" s="137">
        <f>ROUND(I222*H222,2)</f>
        <v>0</v>
      </c>
      <c r="K222" s="134" t="s">
        <v>4029</v>
      </c>
      <c r="L222" s="185" t="s">
        <v>4032</v>
      </c>
      <c r="M222" s="215" t="s">
        <v>4035</v>
      </c>
      <c r="N222" s="213" t="s">
        <v>1</v>
      </c>
      <c r="O222" s="139" t="s">
        <v>40</v>
      </c>
      <c r="P222" s="140">
        <v>8.6999999999999994E-2</v>
      </c>
      <c r="Q222" s="140">
        <f>P222*H222</f>
        <v>69.191099999999992</v>
      </c>
      <c r="R222" s="140">
        <v>0</v>
      </c>
      <c r="S222" s="140">
        <f>R222*H222</f>
        <v>0</v>
      </c>
      <c r="T222" s="140">
        <v>0</v>
      </c>
      <c r="U222" s="141">
        <f>T222*H222</f>
        <v>0</v>
      </c>
      <c r="AS222" s="142" t="s">
        <v>191</v>
      </c>
      <c r="AU222" s="142" t="s">
        <v>187</v>
      </c>
      <c r="AV222" s="142" t="s">
        <v>85</v>
      </c>
      <c r="AZ222" s="16" t="s">
        <v>185</v>
      </c>
      <c r="BF222" s="143">
        <f>IF(O222="základní",J222,0)</f>
        <v>0</v>
      </c>
      <c r="BG222" s="143">
        <f>IF(O222="snížená",J222,0)</f>
        <v>0</v>
      </c>
      <c r="BH222" s="143">
        <f>IF(O222="zákl. přenesená",J222,0)</f>
        <v>0</v>
      </c>
      <c r="BI222" s="143">
        <f>IF(O222="sníž. přenesená",J222,0)</f>
        <v>0</v>
      </c>
      <c r="BJ222" s="143">
        <f>IF(O222="nulová",J222,0)</f>
        <v>0</v>
      </c>
      <c r="BK222" s="16" t="s">
        <v>83</v>
      </c>
      <c r="BL222" s="143">
        <f>ROUND(I222*H222,2)</f>
        <v>0</v>
      </c>
      <c r="BM222" s="16" t="s">
        <v>191</v>
      </c>
      <c r="BN222" s="142" t="s">
        <v>385</v>
      </c>
    </row>
    <row r="223" spans="2:66" s="1" customFormat="1" ht="33" customHeight="1">
      <c r="B223" s="131"/>
      <c r="C223" s="132" t="s">
        <v>386</v>
      </c>
      <c r="D223" s="132" t="s">
        <v>187</v>
      </c>
      <c r="E223" s="133" t="s">
        <v>387</v>
      </c>
      <c r="F223" s="134" t="s">
        <v>388</v>
      </c>
      <c r="G223" s="135" t="s">
        <v>259</v>
      </c>
      <c r="H223" s="136">
        <v>795.3</v>
      </c>
      <c r="I223" s="137"/>
      <c r="J223" s="137">
        <f>ROUND(I223*H223,2)</f>
        <v>0</v>
      </c>
      <c r="K223" s="134" t="s">
        <v>4029</v>
      </c>
      <c r="L223" s="185" t="s">
        <v>4032</v>
      </c>
      <c r="M223" s="215" t="s">
        <v>4035</v>
      </c>
      <c r="N223" s="213" t="s">
        <v>1</v>
      </c>
      <c r="O223" s="139" t="s">
        <v>40</v>
      </c>
      <c r="P223" s="140">
        <v>0.11</v>
      </c>
      <c r="Q223" s="140">
        <f>P223*H223</f>
        <v>87.48299999999999</v>
      </c>
      <c r="R223" s="140">
        <v>0</v>
      </c>
      <c r="S223" s="140">
        <f>R223*H223</f>
        <v>0</v>
      </c>
      <c r="T223" s="140">
        <v>0</v>
      </c>
      <c r="U223" s="141">
        <f>T223*H223</f>
        <v>0</v>
      </c>
      <c r="AS223" s="142" t="s">
        <v>191</v>
      </c>
      <c r="AU223" s="142" t="s">
        <v>187</v>
      </c>
      <c r="AV223" s="142" t="s">
        <v>85</v>
      </c>
      <c r="AZ223" s="16" t="s">
        <v>185</v>
      </c>
      <c r="BF223" s="143">
        <f>IF(O223="základní",J223,0)</f>
        <v>0</v>
      </c>
      <c r="BG223" s="143">
        <f>IF(O223="snížená",J223,0)</f>
        <v>0</v>
      </c>
      <c r="BH223" s="143">
        <f>IF(O223="zákl. přenesená",J223,0)</f>
        <v>0</v>
      </c>
      <c r="BI223" s="143">
        <f>IF(O223="sníž. přenesená",J223,0)</f>
        <v>0</v>
      </c>
      <c r="BJ223" s="143">
        <f>IF(O223="nulová",J223,0)</f>
        <v>0</v>
      </c>
      <c r="BK223" s="16" t="s">
        <v>83</v>
      </c>
      <c r="BL223" s="143">
        <f>ROUND(I223*H223,2)</f>
        <v>0</v>
      </c>
      <c r="BM223" s="16" t="s">
        <v>191</v>
      </c>
      <c r="BN223" s="142" t="s">
        <v>389</v>
      </c>
    </row>
    <row r="224" spans="2:66" s="12" customFormat="1">
      <c r="B224" s="144"/>
      <c r="D224" s="145" t="s">
        <v>193</v>
      </c>
      <c r="E224" s="146" t="s">
        <v>1</v>
      </c>
      <c r="F224" s="147" t="s">
        <v>390</v>
      </c>
      <c r="H224" s="148">
        <v>795.3</v>
      </c>
      <c r="L224" s="144"/>
      <c r="N224" s="149"/>
      <c r="U224" s="150"/>
      <c r="AU224" s="146" t="s">
        <v>193</v>
      </c>
      <c r="AV224" s="146" t="s">
        <v>85</v>
      </c>
      <c r="AW224" s="12" t="s">
        <v>85</v>
      </c>
      <c r="AX224" s="12" t="s">
        <v>31</v>
      </c>
      <c r="AY224" s="12" t="s">
        <v>83</v>
      </c>
      <c r="AZ224" s="146" t="s">
        <v>185</v>
      </c>
    </row>
    <row r="225" spans="2:66" s="1" customFormat="1" ht="33" customHeight="1">
      <c r="B225" s="131"/>
      <c r="C225" s="132" t="s">
        <v>391</v>
      </c>
      <c r="D225" s="132" t="s">
        <v>187</v>
      </c>
      <c r="E225" s="133" t="s">
        <v>392</v>
      </c>
      <c r="F225" s="134" t="s">
        <v>393</v>
      </c>
      <c r="G225" s="135" t="s">
        <v>259</v>
      </c>
      <c r="H225" s="136">
        <v>35788.5</v>
      </c>
      <c r="I225" s="137"/>
      <c r="J225" s="137">
        <f>ROUND(I225*H225,2)</f>
        <v>0</v>
      </c>
      <c r="K225" s="134" t="s">
        <v>4029</v>
      </c>
      <c r="L225" s="185" t="s">
        <v>4032</v>
      </c>
      <c r="M225" s="215" t="s">
        <v>4035</v>
      </c>
      <c r="N225" s="213" t="s">
        <v>1</v>
      </c>
      <c r="O225" s="139" t="s">
        <v>40</v>
      </c>
      <c r="P225" s="140">
        <v>0</v>
      </c>
      <c r="Q225" s="140">
        <f>P225*H225</f>
        <v>0</v>
      </c>
      <c r="R225" s="140">
        <v>0</v>
      </c>
      <c r="S225" s="140">
        <f>R225*H225</f>
        <v>0</v>
      </c>
      <c r="T225" s="140">
        <v>0</v>
      </c>
      <c r="U225" s="141">
        <f>T225*H225</f>
        <v>0</v>
      </c>
      <c r="AS225" s="142" t="s">
        <v>191</v>
      </c>
      <c r="AU225" s="142" t="s">
        <v>187</v>
      </c>
      <c r="AV225" s="142" t="s">
        <v>85</v>
      </c>
      <c r="AZ225" s="16" t="s">
        <v>185</v>
      </c>
      <c r="BF225" s="143">
        <f>IF(O225="základní",J225,0)</f>
        <v>0</v>
      </c>
      <c r="BG225" s="143">
        <f>IF(O225="snížená",J225,0)</f>
        <v>0</v>
      </c>
      <c r="BH225" s="143">
        <f>IF(O225="zákl. přenesená",J225,0)</f>
        <v>0</v>
      </c>
      <c r="BI225" s="143">
        <f>IF(O225="sníž. přenesená",J225,0)</f>
        <v>0</v>
      </c>
      <c r="BJ225" s="143">
        <f>IF(O225="nulová",J225,0)</f>
        <v>0</v>
      </c>
      <c r="BK225" s="16" t="s">
        <v>83</v>
      </c>
      <c r="BL225" s="143">
        <f>ROUND(I225*H225,2)</f>
        <v>0</v>
      </c>
      <c r="BM225" s="16" t="s">
        <v>191</v>
      </c>
      <c r="BN225" s="142" t="s">
        <v>394</v>
      </c>
    </row>
    <row r="226" spans="2:66" s="12" customFormat="1">
      <c r="B226" s="144"/>
      <c r="D226" s="145" t="s">
        <v>193</v>
      </c>
      <c r="E226" s="146" t="s">
        <v>1</v>
      </c>
      <c r="F226" s="147" t="s">
        <v>395</v>
      </c>
      <c r="H226" s="148">
        <v>35788.5</v>
      </c>
      <c r="L226" s="144"/>
      <c r="N226" s="149"/>
      <c r="U226" s="150"/>
      <c r="AU226" s="146" t="s">
        <v>193</v>
      </c>
      <c r="AV226" s="146" t="s">
        <v>85</v>
      </c>
      <c r="AW226" s="12" t="s">
        <v>85</v>
      </c>
      <c r="AX226" s="12" t="s">
        <v>31</v>
      </c>
      <c r="AY226" s="12" t="s">
        <v>83</v>
      </c>
      <c r="AZ226" s="146" t="s">
        <v>185</v>
      </c>
    </row>
    <row r="227" spans="2:66" s="1" customFormat="1" ht="33" customHeight="1">
      <c r="B227" s="131"/>
      <c r="C227" s="132" t="s">
        <v>396</v>
      </c>
      <c r="D227" s="132" t="s">
        <v>187</v>
      </c>
      <c r="E227" s="133" t="s">
        <v>397</v>
      </c>
      <c r="F227" s="134" t="s">
        <v>398</v>
      </c>
      <c r="G227" s="135" t="s">
        <v>259</v>
      </c>
      <c r="H227" s="136">
        <v>453.14</v>
      </c>
      <c r="I227" s="137"/>
      <c r="J227" s="137">
        <f>ROUND(I227*H227,2)</f>
        <v>0</v>
      </c>
      <c r="K227" s="134" t="s">
        <v>4029</v>
      </c>
      <c r="L227" s="185" t="s">
        <v>4032</v>
      </c>
      <c r="M227" s="10"/>
      <c r="N227" s="213" t="s">
        <v>1</v>
      </c>
      <c r="O227" s="139" t="s">
        <v>40</v>
      </c>
      <c r="P227" s="140">
        <v>0.105</v>
      </c>
      <c r="Q227" s="140">
        <f>P227*H227</f>
        <v>47.579699999999995</v>
      </c>
      <c r="R227" s="140">
        <v>1.2999999999999999E-4</v>
      </c>
      <c r="S227" s="140">
        <f>R227*H227</f>
        <v>5.8908199999999994E-2</v>
      </c>
      <c r="T227" s="140">
        <v>0</v>
      </c>
      <c r="U227" s="141">
        <f>T227*H227</f>
        <v>0</v>
      </c>
      <c r="AS227" s="142" t="s">
        <v>191</v>
      </c>
      <c r="AU227" s="142" t="s">
        <v>187</v>
      </c>
      <c r="AV227" s="142" t="s">
        <v>85</v>
      </c>
      <c r="AZ227" s="16" t="s">
        <v>185</v>
      </c>
      <c r="BF227" s="143">
        <f>IF(O227="základní",J227,0)</f>
        <v>0</v>
      </c>
      <c r="BG227" s="143">
        <f>IF(O227="snížená",J227,0)</f>
        <v>0</v>
      </c>
      <c r="BH227" s="143">
        <f>IF(O227="zákl. přenesená",J227,0)</f>
        <v>0</v>
      </c>
      <c r="BI227" s="143">
        <f>IF(O227="sníž. přenesená",J227,0)</f>
        <v>0</v>
      </c>
      <c r="BJ227" s="143">
        <f>IF(O227="nulová",J227,0)</f>
        <v>0</v>
      </c>
      <c r="BK227" s="16" t="s">
        <v>83</v>
      </c>
      <c r="BL227" s="143">
        <f>ROUND(I227*H227,2)</f>
        <v>0</v>
      </c>
      <c r="BM227" s="16" t="s">
        <v>191</v>
      </c>
      <c r="BN227" s="142" t="s">
        <v>399</v>
      </c>
    </row>
    <row r="228" spans="2:66" s="12" customFormat="1">
      <c r="B228" s="144"/>
      <c r="D228" s="145" t="s">
        <v>193</v>
      </c>
      <c r="E228" s="146" t="s">
        <v>1</v>
      </c>
      <c r="F228" s="147" t="s">
        <v>400</v>
      </c>
      <c r="H228" s="148">
        <v>176.19</v>
      </c>
      <c r="L228" s="144"/>
      <c r="N228" s="149"/>
      <c r="U228" s="150"/>
      <c r="AU228" s="146" t="s">
        <v>193</v>
      </c>
      <c r="AV228" s="146" t="s">
        <v>85</v>
      </c>
      <c r="AW228" s="12" t="s">
        <v>85</v>
      </c>
      <c r="AX228" s="12" t="s">
        <v>31</v>
      </c>
      <c r="AY228" s="12" t="s">
        <v>75</v>
      </c>
      <c r="AZ228" s="146" t="s">
        <v>185</v>
      </c>
    </row>
    <row r="229" spans="2:66" s="12" customFormat="1">
      <c r="B229" s="144"/>
      <c r="D229" s="145" t="s">
        <v>193</v>
      </c>
      <c r="E229" s="146" t="s">
        <v>1</v>
      </c>
      <c r="F229" s="147" t="s">
        <v>401</v>
      </c>
      <c r="H229" s="148">
        <v>244.35</v>
      </c>
      <c r="L229" s="144"/>
      <c r="N229" s="149"/>
      <c r="U229" s="150"/>
      <c r="AU229" s="146" t="s">
        <v>193</v>
      </c>
      <c r="AV229" s="146" t="s">
        <v>85</v>
      </c>
      <c r="AW229" s="12" t="s">
        <v>85</v>
      </c>
      <c r="AX229" s="12" t="s">
        <v>31</v>
      </c>
      <c r="AY229" s="12" t="s">
        <v>75</v>
      </c>
      <c r="AZ229" s="146" t="s">
        <v>185</v>
      </c>
    </row>
    <row r="230" spans="2:66" s="12" customFormat="1">
      <c r="B230" s="144"/>
      <c r="D230" s="145" t="s">
        <v>193</v>
      </c>
      <c r="E230" s="146" t="s">
        <v>1</v>
      </c>
      <c r="F230" s="147" t="s">
        <v>402</v>
      </c>
      <c r="H230" s="148">
        <v>32.6</v>
      </c>
      <c r="L230" s="144"/>
      <c r="N230" s="149"/>
      <c r="U230" s="150"/>
      <c r="AU230" s="146" t="s">
        <v>193</v>
      </c>
      <c r="AV230" s="146" t="s">
        <v>85</v>
      </c>
      <c r="AW230" s="12" t="s">
        <v>85</v>
      </c>
      <c r="AX230" s="12" t="s">
        <v>31</v>
      </c>
      <c r="AY230" s="12" t="s">
        <v>75</v>
      </c>
      <c r="AZ230" s="146" t="s">
        <v>185</v>
      </c>
    </row>
    <row r="231" spans="2:66" s="13" customFormat="1">
      <c r="B231" s="151"/>
      <c r="D231" s="145" t="s">
        <v>193</v>
      </c>
      <c r="E231" s="152" t="s">
        <v>1</v>
      </c>
      <c r="F231" s="153" t="s">
        <v>217</v>
      </c>
      <c r="H231" s="154">
        <v>453.14</v>
      </c>
      <c r="L231" s="151"/>
      <c r="N231" s="155"/>
      <c r="U231" s="156"/>
      <c r="AU231" s="152" t="s">
        <v>193</v>
      </c>
      <c r="AV231" s="152" t="s">
        <v>85</v>
      </c>
      <c r="AW231" s="13" t="s">
        <v>191</v>
      </c>
      <c r="AX231" s="13" t="s">
        <v>31</v>
      </c>
      <c r="AY231" s="13" t="s">
        <v>83</v>
      </c>
      <c r="AZ231" s="152" t="s">
        <v>185</v>
      </c>
    </row>
    <row r="232" spans="2:66" s="1" customFormat="1" ht="44.25" customHeight="1">
      <c r="B232" s="131"/>
      <c r="C232" s="132" t="s">
        <v>403</v>
      </c>
      <c r="D232" s="132" t="s">
        <v>187</v>
      </c>
      <c r="E232" s="133" t="s">
        <v>404</v>
      </c>
      <c r="F232" s="134" t="s">
        <v>4030</v>
      </c>
      <c r="G232" s="135" t="s">
        <v>405</v>
      </c>
      <c r="H232" s="136">
        <v>1</v>
      </c>
      <c r="I232" s="137"/>
      <c r="J232" s="137">
        <f>ROUND(I232*H232,2)</f>
        <v>0</v>
      </c>
      <c r="K232" s="134" t="s">
        <v>1</v>
      </c>
      <c r="L232" s="184" t="s">
        <v>4031</v>
      </c>
      <c r="M232" s="212"/>
      <c r="N232" s="213" t="s">
        <v>1</v>
      </c>
      <c r="O232" s="139" t="s">
        <v>40</v>
      </c>
      <c r="P232" s="140">
        <v>0</v>
      </c>
      <c r="Q232" s="140">
        <f>P232*H232</f>
        <v>0</v>
      </c>
      <c r="R232" s="140">
        <v>0</v>
      </c>
      <c r="S232" s="140">
        <f>R232*H232</f>
        <v>0</v>
      </c>
      <c r="T232" s="140">
        <v>0</v>
      </c>
      <c r="U232" s="141">
        <f>T232*H232</f>
        <v>0</v>
      </c>
      <c r="AS232" s="142" t="s">
        <v>191</v>
      </c>
      <c r="AU232" s="142" t="s">
        <v>187</v>
      </c>
      <c r="AV232" s="142" t="s">
        <v>85</v>
      </c>
      <c r="AZ232" s="16" t="s">
        <v>185</v>
      </c>
      <c r="BF232" s="143">
        <f>IF(O232="základní",J232,0)</f>
        <v>0</v>
      </c>
      <c r="BG232" s="143">
        <f>IF(O232="snížená",J232,0)</f>
        <v>0</v>
      </c>
      <c r="BH232" s="143">
        <f>IF(O232="zákl. přenesená",J232,0)</f>
        <v>0</v>
      </c>
      <c r="BI232" s="143">
        <f>IF(O232="sníž. přenesená",J232,0)</f>
        <v>0</v>
      </c>
      <c r="BJ232" s="143">
        <f>IF(O232="nulová",J232,0)</f>
        <v>0</v>
      </c>
      <c r="BK232" s="16" t="s">
        <v>83</v>
      </c>
      <c r="BL232" s="143">
        <f>ROUND(I232*H232,2)</f>
        <v>0</v>
      </c>
      <c r="BM232" s="16" t="s">
        <v>191</v>
      </c>
      <c r="BN232" s="142" t="s">
        <v>406</v>
      </c>
    </row>
    <row r="233" spans="2:66" s="1" customFormat="1" ht="24.2" customHeight="1">
      <c r="B233" s="131"/>
      <c r="C233" s="132" t="s">
        <v>407</v>
      </c>
      <c r="D233" s="132" t="s">
        <v>187</v>
      </c>
      <c r="E233" s="133" t="s">
        <v>408</v>
      </c>
      <c r="F233" s="134" t="s">
        <v>409</v>
      </c>
      <c r="G233" s="135" t="s">
        <v>259</v>
      </c>
      <c r="H233" s="136">
        <v>140.976</v>
      </c>
      <c r="I233" s="137"/>
      <c r="J233" s="137">
        <f>ROUND(I233*H233,2)</f>
        <v>0</v>
      </c>
      <c r="K233" s="134" t="s">
        <v>4029</v>
      </c>
      <c r="L233" s="185" t="s">
        <v>4032</v>
      </c>
      <c r="M233" s="215" t="s">
        <v>4035</v>
      </c>
      <c r="N233" s="213" t="s">
        <v>1</v>
      </c>
      <c r="O233" s="139" t="s">
        <v>40</v>
      </c>
      <c r="P233" s="140">
        <v>0.47099999999999997</v>
      </c>
      <c r="Q233" s="140">
        <f>P233*H233</f>
        <v>66.399695999999992</v>
      </c>
      <c r="R233" s="140">
        <v>0</v>
      </c>
      <c r="S233" s="140">
        <f>R233*H233</f>
        <v>0</v>
      </c>
      <c r="T233" s="140">
        <v>3.7999999999999999E-2</v>
      </c>
      <c r="U233" s="141">
        <f>T233*H233</f>
        <v>5.3570880000000001</v>
      </c>
      <c r="AS233" s="142" t="s">
        <v>191</v>
      </c>
      <c r="AU233" s="142" t="s">
        <v>187</v>
      </c>
      <c r="AV233" s="142" t="s">
        <v>85</v>
      </c>
      <c r="AZ233" s="16" t="s">
        <v>185</v>
      </c>
      <c r="BF233" s="143">
        <f>IF(O233="základní",J233,0)</f>
        <v>0</v>
      </c>
      <c r="BG233" s="143">
        <f>IF(O233="snížená",J233,0)</f>
        <v>0</v>
      </c>
      <c r="BH233" s="143">
        <f>IF(O233="zákl. přenesená",J233,0)</f>
        <v>0</v>
      </c>
      <c r="BI233" s="143">
        <f>IF(O233="sníž. přenesená",J233,0)</f>
        <v>0</v>
      </c>
      <c r="BJ233" s="143">
        <f>IF(O233="nulová",J233,0)</f>
        <v>0</v>
      </c>
      <c r="BK233" s="16" t="s">
        <v>83</v>
      </c>
      <c r="BL233" s="143">
        <f>ROUND(I233*H233,2)</f>
        <v>0</v>
      </c>
      <c r="BM233" s="16" t="s">
        <v>191</v>
      </c>
      <c r="BN233" s="142" t="s">
        <v>410</v>
      </c>
    </row>
    <row r="234" spans="2:66" s="12" customFormat="1" ht="22.5">
      <c r="B234" s="144"/>
      <c r="D234" s="145" t="s">
        <v>193</v>
      </c>
      <c r="E234" s="146" t="s">
        <v>1</v>
      </c>
      <c r="F234" s="147" t="s">
        <v>411</v>
      </c>
      <c r="H234" s="148">
        <v>36.426000000000002</v>
      </c>
      <c r="L234" s="144"/>
      <c r="N234" s="149"/>
      <c r="U234" s="150"/>
      <c r="AU234" s="146" t="s">
        <v>193</v>
      </c>
      <c r="AV234" s="146" t="s">
        <v>85</v>
      </c>
      <c r="AW234" s="12" t="s">
        <v>85</v>
      </c>
      <c r="AX234" s="12" t="s">
        <v>31</v>
      </c>
      <c r="AY234" s="12" t="s">
        <v>75</v>
      </c>
      <c r="AZ234" s="146" t="s">
        <v>185</v>
      </c>
    </row>
    <row r="235" spans="2:66" s="12" customFormat="1">
      <c r="B235" s="144"/>
      <c r="D235" s="145" t="s">
        <v>193</v>
      </c>
      <c r="E235" s="146" t="s">
        <v>1</v>
      </c>
      <c r="F235" s="147" t="s">
        <v>412</v>
      </c>
      <c r="H235" s="148">
        <v>28.8</v>
      </c>
      <c r="L235" s="144"/>
      <c r="N235" s="149"/>
      <c r="U235" s="150"/>
      <c r="AU235" s="146" t="s">
        <v>193</v>
      </c>
      <c r="AV235" s="146" t="s">
        <v>85</v>
      </c>
      <c r="AW235" s="12" t="s">
        <v>85</v>
      </c>
      <c r="AX235" s="12" t="s">
        <v>31</v>
      </c>
      <c r="AY235" s="12" t="s">
        <v>75</v>
      </c>
      <c r="AZ235" s="146" t="s">
        <v>185</v>
      </c>
    </row>
    <row r="236" spans="2:66" s="12" customFormat="1">
      <c r="B236" s="144"/>
      <c r="D236" s="145" t="s">
        <v>193</v>
      </c>
      <c r="E236" s="146" t="s">
        <v>1</v>
      </c>
      <c r="F236" s="147" t="s">
        <v>413</v>
      </c>
      <c r="H236" s="148">
        <v>30.39</v>
      </c>
      <c r="L236" s="144"/>
      <c r="N236" s="149"/>
      <c r="U236" s="150"/>
      <c r="AU236" s="146" t="s">
        <v>193</v>
      </c>
      <c r="AV236" s="146" t="s">
        <v>85</v>
      </c>
      <c r="AW236" s="12" t="s">
        <v>85</v>
      </c>
      <c r="AX236" s="12" t="s">
        <v>31</v>
      </c>
      <c r="AY236" s="12" t="s">
        <v>75</v>
      </c>
      <c r="AZ236" s="146" t="s">
        <v>185</v>
      </c>
    </row>
    <row r="237" spans="2:66" s="12" customFormat="1">
      <c r="B237" s="144"/>
      <c r="D237" s="145" t="s">
        <v>193</v>
      </c>
      <c r="E237" s="146" t="s">
        <v>1</v>
      </c>
      <c r="F237" s="147" t="s">
        <v>414</v>
      </c>
      <c r="H237" s="148">
        <v>45.36</v>
      </c>
      <c r="L237" s="144"/>
      <c r="N237" s="149"/>
      <c r="U237" s="150"/>
      <c r="AU237" s="146" t="s">
        <v>193</v>
      </c>
      <c r="AV237" s="146" t="s">
        <v>85</v>
      </c>
      <c r="AW237" s="12" t="s">
        <v>85</v>
      </c>
      <c r="AX237" s="12" t="s">
        <v>31</v>
      </c>
      <c r="AY237" s="12" t="s">
        <v>75</v>
      </c>
      <c r="AZ237" s="146" t="s">
        <v>185</v>
      </c>
    </row>
    <row r="238" spans="2:66" s="13" customFormat="1">
      <c r="B238" s="151"/>
      <c r="D238" s="145" t="s">
        <v>193</v>
      </c>
      <c r="E238" s="152" t="s">
        <v>1</v>
      </c>
      <c r="F238" s="153" t="s">
        <v>217</v>
      </c>
      <c r="H238" s="154">
        <v>140.976</v>
      </c>
      <c r="L238" s="151"/>
      <c r="N238" s="155"/>
      <c r="U238" s="156"/>
      <c r="AU238" s="152" t="s">
        <v>193</v>
      </c>
      <c r="AV238" s="152" t="s">
        <v>85</v>
      </c>
      <c r="AW238" s="13" t="s">
        <v>191</v>
      </c>
      <c r="AX238" s="13" t="s">
        <v>31</v>
      </c>
      <c r="AY238" s="13" t="s">
        <v>83</v>
      </c>
      <c r="AZ238" s="152" t="s">
        <v>185</v>
      </c>
    </row>
    <row r="239" spans="2:66" s="1" customFormat="1" ht="16.5" customHeight="1">
      <c r="B239" s="131"/>
      <c r="C239" s="132" t="s">
        <v>415</v>
      </c>
      <c r="D239" s="132" t="s">
        <v>187</v>
      </c>
      <c r="E239" s="133" t="s">
        <v>416</v>
      </c>
      <c r="F239" s="134" t="s">
        <v>417</v>
      </c>
      <c r="G239" s="135" t="s">
        <v>259</v>
      </c>
      <c r="H239" s="136">
        <v>15.706</v>
      </c>
      <c r="I239" s="137"/>
      <c r="J239" s="137">
        <f>ROUND(I239*H239,2)</f>
        <v>0</v>
      </c>
      <c r="K239" s="134" t="s">
        <v>4029</v>
      </c>
      <c r="L239" s="185" t="s">
        <v>4032</v>
      </c>
      <c r="M239" s="215" t="s">
        <v>4035</v>
      </c>
      <c r="N239" s="213" t="s">
        <v>1</v>
      </c>
      <c r="O239" s="139" t="s">
        <v>40</v>
      </c>
      <c r="P239" s="140">
        <v>0.61599999999999999</v>
      </c>
      <c r="Q239" s="140">
        <f>P239*H239</f>
        <v>9.6748960000000004</v>
      </c>
      <c r="R239" s="140">
        <v>0</v>
      </c>
      <c r="S239" s="140">
        <f>R239*H239</f>
        <v>0</v>
      </c>
      <c r="T239" s="140">
        <v>8.7999999999999995E-2</v>
      </c>
      <c r="U239" s="141">
        <f>T239*H239</f>
        <v>1.3821279999999998</v>
      </c>
      <c r="AS239" s="142" t="s">
        <v>191</v>
      </c>
      <c r="AU239" s="142" t="s">
        <v>187</v>
      </c>
      <c r="AV239" s="142" t="s">
        <v>85</v>
      </c>
      <c r="AZ239" s="16" t="s">
        <v>185</v>
      </c>
      <c r="BF239" s="143">
        <f>IF(O239="základní",J239,0)</f>
        <v>0</v>
      </c>
      <c r="BG239" s="143">
        <f>IF(O239="snížená",J239,0)</f>
        <v>0</v>
      </c>
      <c r="BH239" s="143">
        <f>IF(O239="zákl. přenesená",J239,0)</f>
        <v>0</v>
      </c>
      <c r="BI239" s="143">
        <f>IF(O239="sníž. přenesená",J239,0)</f>
        <v>0</v>
      </c>
      <c r="BJ239" s="143">
        <f>IF(O239="nulová",J239,0)</f>
        <v>0</v>
      </c>
      <c r="BK239" s="16" t="s">
        <v>83</v>
      </c>
      <c r="BL239" s="143">
        <f>ROUND(I239*H239,2)</f>
        <v>0</v>
      </c>
      <c r="BM239" s="16" t="s">
        <v>191</v>
      </c>
      <c r="BN239" s="142" t="s">
        <v>418</v>
      </c>
    </row>
    <row r="240" spans="2:66" s="12" customFormat="1">
      <c r="B240" s="144"/>
      <c r="D240" s="145" t="s">
        <v>193</v>
      </c>
      <c r="E240" s="146" t="s">
        <v>1</v>
      </c>
      <c r="F240" s="147" t="s">
        <v>419</v>
      </c>
      <c r="H240" s="148">
        <v>3.4359999999999999</v>
      </c>
      <c r="L240" s="144"/>
      <c r="N240" s="149"/>
      <c r="U240" s="150"/>
      <c r="AU240" s="146" t="s">
        <v>193</v>
      </c>
      <c r="AV240" s="146" t="s">
        <v>85</v>
      </c>
      <c r="AW240" s="12" t="s">
        <v>85</v>
      </c>
      <c r="AX240" s="12" t="s">
        <v>31</v>
      </c>
      <c r="AY240" s="12" t="s">
        <v>75</v>
      </c>
      <c r="AZ240" s="146" t="s">
        <v>185</v>
      </c>
    </row>
    <row r="241" spans="2:66" s="12" customFormat="1">
      <c r="B241" s="144"/>
      <c r="D241" s="145" t="s">
        <v>193</v>
      </c>
      <c r="E241" s="146" t="s">
        <v>1</v>
      </c>
      <c r="F241" s="147" t="s">
        <v>420</v>
      </c>
      <c r="H241" s="148">
        <v>4.1100000000000003</v>
      </c>
      <c r="L241" s="144"/>
      <c r="N241" s="149"/>
      <c r="U241" s="150"/>
      <c r="AU241" s="146" t="s">
        <v>193</v>
      </c>
      <c r="AV241" s="146" t="s">
        <v>85</v>
      </c>
      <c r="AW241" s="12" t="s">
        <v>85</v>
      </c>
      <c r="AX241" s="12" t="s">
        <v>31</v>
      </c>
      <c r="AY241" s="12" t="s">
        <v>75</v>
      </c>
      <c r="AZ241" s="146" t="s">
        <v>185</v>
      </c>
    </row>
    <row r="242" spans="2:66" s="12" customFormat="1">
      <c r="B242" s="144"/>
      <c r="D242" s="145" t="s">
        <v>193</v>
      </c>
      <c r="E242" s="146" t="s">
        <v>1</v>
      </c>
      <c r="F242" s="147" t="s">
        <v>421</v>
      </c>
      <c r="H242" s="148">
        <v>8.16</v>
      </c>
      <c r="L242" s="144"/>
      <c r="N242" s="149"/>
      <c r="U242" s="150"/>
      <c r="AU242" s="146" t="s">
        <v>193</v>
      </c>
      <c r="AV242" s="146" t="s">
        <v>85</v>
      </c>
      <c r="AW242" s="12" t="s">
        <v>85</v>
      </c>
      <c r="AX242" s="12" t="s">
        <v>31</v>
      </c>
      <c r="AY242" s="12" t="s">
        <v>75</v>
      </c>
      <c r="AZ242" s="146" t="s">
        <v>185</v>
      </c>
    </row>
    <row r="243" spans="2:66" s="13" customFormat="1">
      <c r="B243" s="151"/>
      <c r="D243" s="145" t="s">
        <v>193</v>
      </c>
      <c r="E243" s="152" t="s">
        <v>1</v>
      </c>
      <c r="F243" s="153" t="s">
        <v>217</v>
      </c>
      <c r="H243" s="154">
        <v>15.706</v>
      </c>
      <c r="L243" s="151"/>
      <c r="N243" s="155"/>
      <c r="U243" s="156"/>
      <c r="AU243" s="152" t="s">
        <v>193</v>
      </c>
      <c r="AV243" s="152" t="s">
        <v>85</v>
      </c>
      <c r="AW243" s="13" t="s">
        <v>191</v>
      </c>
      <c r="AX243" s="13" t="s">
        <v>31</v>
      </c>
      <c r="AY243" s="13" t="s">
        <v>83</v>
      </c>
      <c r="AZ243" s="152" t="s">
        <v>185</v>
      </c>
    </row>
    <row r="244" spans="2:66" s="1" customFormat="1" ht="16.5" customHeight="1">
      <c r="B244" s="131"/>
      <c r="C244" s="132" t="s">
        <v>422</v>
      </c>
      <c r="D244" s="132" t="s">
        <v>187</v>
      </c>
      <c r="E244" s="133" t="s">
        <v>423</v>
      </c>
      <c r="F244" s="134" t="s">
        <v>424</v>
      </c>
      <c r="G244" s="135" t="s">
        <v>259</v>
      </c>
      <c r="H244" s="136">
        <v>31.346</v>
      </c>
      <c r="I244" s="137"/>
      <c r="J244" s="137">
        <f>ROUND(I244*H244,2)</f>
        <v>0</v>
      </c>
      <c r="K244" s="134" t="s">
        <v>4029</v>
      </c>
      <c r="L244" s="185" t="s">
        <v>4032</v>
      </c>
      <c r="M244" s="215" t="s">
        <v>4035</v>
      </c>
      <c r="N244" s="213" t="s">
        <v>1</v>
      </c>
      <c r="O244" s="139" t="s">
        <v>40</v>
      </c>
      <c r="P244" s="140">
        <v>0.41499999999999998</v>
      </c>
      <c r="Q244" s="140">
        <f>P244*H244</f>
        <v>13.00859</v>
      </c>
      <c r="R244" s="140">
        <v>0</v>
      </c>
      <c r="S244" s="140">
        <f>R244*H244</f>
        <v>0</v>
      </c>
      <c r="T244" s="140">
        <v>0.06</v>
      </c>
      <c r="U244" s="141">
        <f>T244*H244</f>
        <v>1.88076</v>
      </c>
      <c r="AS244" s="142" t="s">
        <v>191</v>
      </c>
      <c r="AU244" s="142" t="s">
        <v>187</v>
      </c>
      <c r="AV244" s="142" t="s">
        <v>85</v>
      </c>
      <c r="AZ244" s="16" t="s">
        <v>185</v>
      </c>
      <c r="BF244" s="143">
        <f>IF(O244="základní",J244,0)</f>
        <v>0</v>
      </c>
      <c r="BG244" s="143">
        <f>IF(O244="snížená",J244,0)</f>
        <v>0</v>
      </c>
      <c r="BH244" s="143">
        <f>IF(O244="zákl. přenesená",J244,0)</f>
        <v>0</v>
      </c>
      <c r="BI244" s="143">
        <f>IF(O244="sníž. přenesená",J244,0)</f>
        <v>0</v>
      </c>
      <c r="BJ244" s="143">
        <f>IF(O244="nulová",J244,0)</f>
        <v>0</v>
      </c>
      <c r="BK244" s="16" t="s">
        <v>83</v>
      </c>
      <c r="BL244" s="143">
        <f>ROUND(I244*H244,2)</f>
        <v>0</v>
      </c>
      <c r="BM244" s="16" t="s">
        <v>191</v>
      </c>
      <c r="BN244" s="142" t="s">
        <v>425</v>
      </c>
    </row>
    <row r="245" spans="2:66" s="12" customFormat="1">
      <c r="B245" s="144"/>
      <c r="D245" s="145" t="s">
        <v>193</v>
      </c>
      <c r="E245" s="146" t="s">
        <v>1</v>
      </c>
      <c r="F245" s="147" t="s">
        <v>426</v>
      </c>
      <c r="H245" s="148">
        <v>24.030999999999999</v>
      </c>
      <c r="L245" s="144"/>
      <c r="N245" s="149"/>
      <c r="U245" s="150"/>
      <c r="AU245" s="146" t="s">
        <v>193</v>
      </c>
      <c r="AV245" s="146" t="s">
        <v>85</v>
      </c>
      <c r="AW245" s="12" t="s">
        <v>85</v>
      </c>
      <c r="AX245" s="12" t="s">
        <v>31</v>
      </c>
      <c r="AY245" s="12" t="s">
        <v>75</v>
      </c>
      <c r="AZ245" s="146" t="s">
        <v>185</v>
      </c>
    </row>
    <row r="246" spans="2:66" s="12" customFormat="1">
      <c r="B246" s="144"/>
      <c r="D246" s="145" t="s">
        <v>193</v>
      </c>
      <c r="E246" s="146" t="s">
        <v>1</v>
      </c>
      <c r="F246" s="147" t="s">
        <v>427</v>
      </c>
      <c r="H246" s="148">
        <v>7.3150000000000004</v>
      </c>
      <c r="L246" s="144"/>
      <c r="N246" s="149"/>
      <c r="U246" s="150"/>
      <c r="AU246" s="146" t="s">
        <v>193</v>
      </c>
      <c r="AV246" s="146" t="s">
        <v>85</v>
      </c>
      <c r="AW246" s="12" t="s">
        <v>85</v>
      </c>
      <c r="AX246" s="12" t="s">
        <v>31</v>
      </c>
      <c r="AY246" s="12" t="s">
        <v>75</v>
      </c>
      <c r="AZ246" s="146" t="s">
        <v>185</v>
      </c>
    </row>
    <row r="247" spans="2:66" s="13" customFormat="1">
      <c r="B247" s="151"/>
      <c r="D247" s="145" t="s">
        <v>193</v>
      </c>
      <c r="E247" s="152" t="s">
        <v>1</v>
      </c>
      <c r="F247" s="153" t="s">
        <v>217</v>
      </c>
      <c r="H247" s="154">
        <v>31.346</v>
      </c>
      <c r="L247" s="151"/>
      <c r="N247" s="155"/>
      <c r="U247" s="156"/>
      <c r="AU247" s="152" t="s">
        <v>193</v>
      </c>
      <c r="AV247" s="152" t="s">
        <v>85</v>
      </c>
      <c r="AW247" s="13" t="s">
        <v>191</v>
      </c>
      <c r="AX247" s="13" t="s">
        <v>31</v>
      </c>
      <c r="AY247" s="13" t="s">
        <v>83</v>
      </c>
      <c r="AZ247" s="152" t="s">
        <v>185</v>
      </c>
    </row>
    <row r="248" spans="2:66" s="11" customFormat="1" ht="22.9" customHeight="1">
      <c r="B248" s="120"/>
      <c r="D248" s="121" t="s">
        <v>74</v>
      </c>
      <c r="E248" s="129" t="s">
        <v>428</v>
      </c>
      <c r="F248" s="129" t="s">
        <v>429</v>
      </c>
      <c r="J248" s="130">
        <f>BL248</f>
        <v>0</v>
      </c>
      <c r="L248" s="120"/>
      <c r="N248" s="124"/>
      <c r="Q248" s="125">
        <f>SUM(Q249:Q253)</f>
        <v>41.736647000000005</v>
      </c>
      <c r="S248" s="125">
        <f>SUM(S249:S253)</f>
        <v>0</v>
      </c>
      <c r="U248" s="126">
        <f>SUM(U249:U253)</f>
        <v>0</v>
      </c>
      <c r="AS248" s="121" t="s">
        <v>83</v>
      </c>
      <c r="AU248" s="127" t="s">
        <v>74</v>
      </c>
      <c r="AV248" s="127" t="s">
        <v>83</v>
      </c>
      <c r="AZ248" s="121" t="s">
        <v>185</v>
      </c>
      <c r="BL248" s="128">
        <f>SUM(BL249:BL253)</f>
        <v>0</v>
      </c>
    </row>
    <row r="249" spans="2:66" s="1" customFormat="1" ht="24.2" customHeight="1">
      <c r="B249" s="131"/>
      <c r="C249" s="132" t="s">
        <v>430</v>
      </c>
      <c r="D249" s="132" t="s">
        <v>187</v>
      </c>
      <c r="E249" s="133" t="s">
        <v>431</v>
      </c>
      <c r="F249" s="134" t="s">
        <v>432</v>
      </c>
      <c r="G249" s="135" t="s">
        <v>204</v>
      </c>
      <c r="H249" s="136">
        <v>22.427</v>
      </c>
      <c r="I249" s="137"/>
      <c r="J249" s="137">
        <f>ROUND(I249*H249,2)</f>
        <v>0</v>
      </c>
      <c r="K249" s="134" t="s">
        <v>4029</v>
      </c>
      <c r="L249" s="185" t="s">
        <v>4032</v>
      </c>
      <c r="M249" s="215" t="s">
        <v>4035</v>
      </c>
      <c r="N249" s="213" t="s">
        <v>1</v>
      </c>
      <c r="O249" s="139" t="s">
        <v>40</v>
      </c>
      <c r="P249" s="140">
        <v>1.47</v>
      </c>
      <c r="Q249" s="140">
        <f>P249*H249</f>
        <v>32.967689999999997</v>
      </c>
      <c r="R249" s="140">
        <v>0</v>
      </c>
      <c r="S249" s="140">
        <f>R249*H249</f>
        <v>0</v>
      </c>
      <c r="T249" s="140">
        <v>0</v>
      </c>
      <c r="U249" s="141">
        <f>T249*H249</f>
        <v>0</v>
      </c>
      <c r="AS249" s="142" t="s">
        <v>191</v>
      </c>
      <c r="AU249" s="142" t="s">
        <v>187</v>
      </c>
      <c r="AV249" s="142" t="s">
        <v>85</v>
      </c>
      <c r="AZ249" s="16" t="s">
        <v>185</v>
      </c>
      <c r="BF249" s="143">
        <f>IF(O249="základní",J249,0)</f>
        <v>0</v>
      </c>
      <c r="BG249" s="143">
        <f>IF(O249="snížená",J249,0)</f>
        <v>0</v>
      </c>
      <c r="BH249" s="143">
        <f>IF(O249="zákl. přenesená",J249,0)</f>
        <v>0</v>
      </c>
      <c r="BI249" s="143">
        <f>IF(O249="sníž. přenesená",J249,0)</f>
        <v>0</v>
      </c>
      <c r="BJ249" s="143">
        <f>IF(O249="nulová",J249,0)</f>
        <v>0</v>
      </c>
      <c r="BK249" s="16" t="s">
        <v>83</v>
      </c>
      <c r="BL249" s="143">
        <f>ROUND(I249*H249,2)</f>
        <v>0</v>
      </c>
      <c r="BM249" s="16" t="s">
        <v>191</v>
      </c>
      <c r="BN249" s="142" t="s">
        <v>433</v>
      </c>
    </row>
    <row r="250" spans="2:66" s="1" customFormat="1" ht="33" customHeight="1">
      <c r="B250" s="131"/>
      <c r="C250" s="132" t="s">
        <v>434</v>
      </c>
      <c r="D250" s="132" t="s">
        <v>187</v>
      </c>
      <c r="E250" s="133" t="s">
        <v>435</v>
      </c>
      <c r="F250" s="134" t="s">
        <v>436</v>
      </c>
      <c r="G250" s="135" t="s">
        <v>204</v>
      </c>
      <c r="H250" s="136">
        <v>22.427</v>
      </c>
      <c r="I250" s="137"/>
      <c r="J250" s="137">
        <f>ROUND(I250*H250,2)</f>
        <v>0</v>
      </c>
      <c r="K250" s="134" t="s">
        <v>4029</v>
      </c>
      <c r="L250" s="185" t="s">
        <v>4032</v>
      </c>
      <c r="M250" s="215" t="s">
        <v>4035</v>
      </c>
      <c r="N250" s="213" t="s">
        <v>1</v>
      </c>
      <c r="O250" s="139" t="s">
        <v>40</v>
      </c>
      <c r="P250" s="140">
        <v>0.26</v>
      </c>
      <c r="Q250" s="140">
        <f>P250*H250</f>
        <v>5.8310200000000005</v>
      </c>
      <c r="R250" s="140">
        <v>0</v>
      </c>
      <c r="S250" s="140">
        <f>R250*H250</f>
        <v>0</v>
      </c>
      <c r="T250" s="140">
        <v>0</v>
      </c>
      <c r="U250" s="141">
        <f>T250*H250</f>
        <v>0</v>
      </c>
      <c r="AS250" s="142" t="s">
        <v>191</v>
      </c>
      <c r="AU250" s="142" t="s">
        <v>187</v>
      </c>
      <c r="AV250" s="142" t="s">
        <v>85</v>
      </c>
      <c r="AZ250" s="16" t="s">
        <v>185</v>
      </c>
      <c r="BF250" s="143">
        <f>IF(O250="základní",J250,0)</f>
        <v>0</v>
      </c>
      <c r="BG250" s="143">
        <f>IF(O250="snížená",J250,0)</f>
        <v>0</v>
      </c>
      <c r="BH250" s="143">
        <f>IF(O250="zákl. přenesená",J250,0)</f>
        <v>0</v>
      </c>
      <c r="BI250" s="143">
        <f>IF(O250="sníž. přenesená",J250,0)</f>
        <v>0</v>
      </c>
      <c r="BJ250" s="143">
        <f>IF(O250="nulová",J250,0)</f>
        <v>0</v>
      </c>
      <c r="BK250" s="16" t="s">
        <v>83</v>
      </c>
      <c r="BL250" s="143">
        <f>ROUND(I250*H250,2)</f>
        <v>0</v>
      </c>
      <c r="BM250" s="16" t="s">
        <v>191</v>
      </c>
      <c r="BN250" s="142" t="s">
        <v>437</v>
      </c>
    </row>
    <row r="251" spans="2:66" s="1" customFormat="1" ht="24.2" customHeight="1">
      <c r="B251" s="131"/>
      <c r="C251" s="132" t="s">
        <v>438</v>
      </c>
      <c r="D251" s="132" t="s">
        <v>187</v>
      </c>
      <c r="E251" s="133" t="s">
        <v>439</v>
      </c>
      <c r="F251" s="134" t="s">
        <v>440</v>
      </c>
      <c r="G251" s="135" t="s">
        <v>204</v>
      </c>
      <c r="H251" s="136">
        <v>22.427</v>
      </c>
      <c r="I251" s="137"/>
      <c r="J251" s="137">
        <f>ROUND(I251*H251,2)</f>
        <v>0</v>
      </c>
      <c r="K251" s="134" t="s">
        <v>4029</v>
      </c>
      <c r="L251" s="185" t="s">
        <v>4032</v>
      </c>
      <c r="M251" s="215" t="s">
        <v>4035</v>
      </c>
      <c r="N251" s="213" t="s">
        <v>1</v>
      </c>
      <c r="O251" s="139" t="s">
        <v>40</v>
      </c>
      <c r="P251" s="140">
        <v>0.125</v>
      </c>
      <c r="Q251" s="140">
        <f>P251*H251</f>
        <v>2.803375</v>
      </c>
      <c r="R251" s="140">
        <v>0</v>
      </c>
      <c r="S251" s="140">
        <f>R251*H251</f>
        <v>0</v>
      </c>
      <c r="T251" s="140">
        <v>0</v>
      </c>
      <c r="U251" s="141">
        <f>T251*H251</f>
        <v>0</v>
      </c>
      <c r="AS251" s="142" t="s">
        <v>191</v>
      </c>
      <c r="AU251" s="142" t="s">
        <v>187</v>
      </c>
      <c r="AV251" s="142" t="s">
        <v>85</v>
      </c>
      <c r="AZ251" s="16" t="s">
        <v>185</v>
      </c>
      <c r="BF251" s="143">
        <f>IF(O251="základní",J251,0)</f>
        <v>0</v>
      </c>
      <c r="BG251" s="143">
        <f>IF(O251="snížená",J251,0)</f>
        <v>0</v>
      </c>
      <c r="BH251" s="143">
        <f>IF(O251="zákl. přenesená",J251,0)</f>
        <v>0</v>
      </c>
      <c r="BI251" s="143">
        <f>IF(O251="sníž. přenesená",J251,0)</f>
        <v>0</v>
      </c>
      <c r="BJ251" s="143">
        <f>IF(O251="nulová",J251,0)</f>
        <v>0</v>
      </c>
      <c r="BK251" s="16" t="s">
        <v>83</v>
      </c>
      <c r="BL251" s="143">
        <f>ROUND(I251*H251,2)</f>
        <v>0</v>
      </c>
      <c r="BM251" s="16" t="s">
        <v>191</v>
      </c>
      <c r="BN251" s="142" t="s">
        <v>441</v>
      </c>
    </row>
    <row r="252" spans="2:66" s="1" customFormat="1" ht="24.2" customHeight="1">
      <c r="B252" s="131"/>
      <c r="C252" s="132" t="s">
        <v>442</v>
      </c>
      <c r="D252" s="132" t="s">
        <v>187</v>
      </c>
      <c r="E252" s="133" t="s">
        <v>443</v>
      </c>
      <c r="F252" s="134" t="s">
        <v>444</v>
      </c>
      <c r="G252" s="135" t="s">
        <v>204</v>
      </c>
      <c r="H252" s="136">
        <v>22.427</v>
      </c>
      <c r="I252" s="137"/>
      <c r="J252" s="137">
        <f>ROUND(I252*H252,2)</f>
        <v>0</v>
      </c>
      <c r="K252" s="134" t="s">
        <v>4029</v>
      </c>
      <c r="L252" s="185" t="s">
        <v>4032</v>
      </c>
      <c r="M252" s="215" t="s">
        <v>4035</v>
      </c>
      <c r="N252" s="213" t="s">
        <v>1</v>
      </c>
      <c r="O252" s="139" t="s">
        <v>40</v>
      </c>
      <c r="P252" s="140">
        <v>6.0000000000000001E-3</v>
      </c>
      <c r="Q252" s="140">
        <f>P252*H252</f>
        <v>0.13456199999999999</v>
      </c>
      <c r="R252" s="140">
        <v>0</v>
      </c>
      <c r="S252" s="140">
        <f>R252*H252</f>
        <v>0</v>
      </c>
      <c r="T252" s="140">
        <v>0</v>
      </c>
      <c r="U252" s="141">
        <f>T252*H252</f>
        <v>0</v>
      </c>
      <c r="AS252" s="142" t="s">
        <v>191</v>
      </c>
      <c r="AU252" s="142" t="s">
        <v>187</v>
      </c>
      <c r="AV252" s="142" t="s">
        <v>85</v>
      </c>
      <c r="AZ252" s="16" t="s">
        <v>185</v>
      </c>
      <c r="BF252" s="143">
        <f>IF(O252="základní",J252,0)</f>
        <v>0</v>
      </c>
      <c r="BG252" s="143">
        <f>IF(O252="snížená",J252,0)</f>
        <v>0</v>
      </c>
      <c r="BH252" s="143">
        <f>IF(O252="zákl. přenesená",J252,0)</f>
        <v>0</v>
      </c>
      <c r="BI252" s="143">
        <f>IF(O252="sníž. přenesená",J252,0)</f>
        <v>0</v>
      </c>
      <c r="BJ252" s="143">
        <f>IF(O252="nulová",J252,0)</f>
        <v>0</v>
      </c>
      <c r="BK252" s="16" t="s">
        <v>83</v>
      </c>
      <c r="BL252" s="143">
        <f>ROUND(I252*H252,2)</f>
        <v>0</v>
      </c>
      <c r="BM252" s="16" t="s">
        <v>191</v>
      </c>
      <c r="BN252" s="142" t="s">
        <v>445</v>
      </c>
    </row>
    <row r="253" spans="2:66" s="1" customFormat="1" ht="33" customHeight="1">
      <c r="B253" s="131"/>
      <c r="C253" s="132" t="s">
        <v>446</v>
      </c>
      <c r="D253" s="132" t="s">
        <v>187</v>
      </c>
      <c r="E253" s="133" t="s">
        <v>447</v>
      </c>
      <c r="F253" s="134" t="s">
        <v>448</v>
      </c>
      <c r="G253" s="135" t="s">
        <v>204</v>
      </c>
      <c r="H253" s="136">
        <v>22.427</v>
      </c>
      <c r="I253" s="137"/>
      <c r="J253" s="137">
        <f>ROUND(I253*H253,2)</f>
        <v>0</v>
      </c>
      <c r="K253" s="134" t="s">
        <v>4029</v>
      </c>
      <c r="L253" s="185" t="s">
        <v>4032</v>
      </c>
      <c r="M253" s="215" t="s">
        <v>4035</v>
      </c>
      <c r="N253" s="213" t="s">
        <v>1</v>
      </c>
      <c r="O253" s="139" t="s">
        <v>40</v>
      </c>
      <c r="P253" s="140">
        <v>0</v>
      </c>
      <c r="Q253" s="140">
        <f>P253*H253</f>
        <v>0</v>
      </c>
      <c r="R253" s="140">
        <v>0</v>
      </c>
      <c r="S253" s="140">
        <f>R253*H253</f>
        <v>0</v>
      </c>
      <c r="T253" s="140">
        <v>0</v>
      </c>
      <c r="U253" s="141">
        <f>T253*H253</f>
        <v>0</v>
      </c>
      <c r="AS253" s="142" t="s">
        <v>191</v>
      </c>
      <c r="AU253" s="142" t="s">
        <v>187</v>
      </c>
      <c r="AV253" s="142" t="s">
        <v>85</v>
      </c>
      <c r="AZ253" s="16" t="s">
        <v>185</v>
      </c>
      <c r="BF253" s="143">
        <f>IF(O253="základní",J253,0)</f>
        <v>0</v>
      </c>
      <c r="BG253" s="143">
        <f>IF(O253="snížená",J253,0)</f>
        <v>0</v>
      </c>
      <c r="BH253" s="143">
        <f>IF(O253="zákl. přenesená",J253,0)</f>
        <v>0</v>
      </c>
      <c r="BI253" s="143">
        <f>IF(O253="sníž. přenesená",J253,0)</f>
        <v>0</v>
      </c>
      <c r="BJ253" s="143">
        <f>IF(O253="nulová",J253,0)</f>
        <v>0</v>
      </c>
      <c r="BK253" s="16" t="s">
        <v>83</v>
      </c>
      <c r="BL253" s="143">
        <f>ROUND(I253*H253,2)</f>
        <v>0</v>
      </c>
      <c r="BM253" s="16" t="s">
        <v>191</v>
      </c>
      <c r="BN253" s="142" t="s">
        <v>449</v>
      </c>
    </row>
    <row r="254" spans="2:66" s="11" customFormat="1" ht="22.9" customHeight="1">
      <c r="B254" s="120"/>
      <c r="D254" s="121" t="s">
        <v>74</v>
      </c>
      <c r="E254" s="129" t="s">
        <v>450</v>
      </c>
      <c r="F254" s="129" t="s">
        <v>451</v>
      </c>
      <c r="J254" s="130">
        <f>BL254</f>
        <v>0</v>
      </c>
      <c r="L254" s="120"/>
      <c r="N254" s="124"/>
      <c r="Q254" s="125">
        <f>Q255</f>
        <v>14.052738000000002</v>
      </c>
      <c r="S254" s="125">
        <f>S255</f>
        <v>0</v>
      </c>
      <c r="U254" s="126">
        <f>U255</f>
        <v>0</v>
      </c>
      <c r="AS254" s="121" t="s">
        <v>83</v>
      </c>
      <c r="AU254" s="127" t="s">
        <v>74</v>
      </c>
      <c r="AV254" s="127" t="s">
        <v>83</v>
      </c>
      <c r="AZ254" s="121" t="s">
        <v>185</v>
      </c>
      <c r="BL254" s="128">
        <f>BL255</f>
        <v>0</v>
      </c>
    </row>
    <row r="255" spans="2:66" s="1" customFormat="1" ht="21.75" customHeight="1">
      <c r="B255" s="131"/>
      <c r="C255" s="132" t="s">
        <v>452</v>
      </c>
      <c r="D255" s="132" t="s">
        <v>187</v>
      </c>
      <c r="E255" s="133" t="s">
        <v>453</v>
      </c>
      <c r="F255" s="134" t="s">
        <v>454</v>
      </c>
      <c r="G255" s="135" t="s">
        <v>204</v>
      </c>
      <c r="H255" s="136">
        <v>44.191000000000003</v>
      </c>
      <c r="I255" s="137"/>
      <c r="J255" s="137">
        <f>ROUND(I255*H255,2)</f>
        <v>0</v>
      </c>
      <c r="K255" s="134" t="s">
        <v>4029</v>
      </c>
      <c r="L255" s="185" t="s">
        <v>4032</v>
      </c>
      <c r="M255" s="215" t="s">
        <v>4035</v>
      </c>
      <c r="N255" s="213" t="s">
        <v>1</v>
      </c>
      <c r="O255" s="139" t="s">
        <v>40</v>
      </c>
      <c r="P255" s="140">
        <v>0.318</v>
      </c>
      <c r="Q255" s="140">
        <f>P255*H255</f>
        <v>14.052738000000002</v>
      </c>
      <c r="R255" s="140">
        <v>0</v>
      </c>
      <c r="S255" s="140">
        <f>R255*H255</f>
        <v>0</v>
      </c>
      <c r="T255" s="140">
        <v>0</v>
      </c>
      <c r="U255" s="141">
        <f>T255*H255</f>
        <v>0</v>
      </c>
      <c r="AS255" s="142" t="s">
        <v>191</v>
      </c>
      <c r="AU255" s="142" t="s">
        <v>187</v>
      </c>
      <c r="AV255" s="142" t="s">
        <v>85</v>
      </c>
      <c r="AZ255" s="16" t="s">
        <v>185</v>
      </c>
      <c r="BF255" s="143">
        <f>IF(O255="základní",J255,0)</f>
        <v>0</v>
      </c>
      <c r="BG255" s="143">
        <f>IF(O255="snížená",J255,0)</f>
        <v>0</v>
      </c>
      <c r="BH255" s="143">
        <f>IF(O255="zákl. přenesená",J255,0)</f>
        <v>0</v>
      </c>
      <c r="BI255" s="143">
        <f>IF(O255="sníž. přenesená",J255,0)</f>
        <v>0</v>
      </c>
      <c r="BJ255" s="143">
        <f>IF(O255="nulová",J255,0)</f>
        <v>0</v>
      </c>
      <c r="BK255" s="16" t="s">
        <v>83</v>
      </c>
      <c r="BL255" s="143">
        <f>ROUND(I255*H255,2)</f>
        <v>0</v>
      </c>
      <c r="BM255" s="16" t="s">
        <v>191</v>
      </c>
      <c r="BN255" s="142" t="s">
        <v>455</v>
      </c>
    </row>
    <row r="256" spans="2:66" s="11" customFormat="1" ht="25.9" customHeight="1">
      <c r="B256" s="120"/>
      <c r="D256" s="121" t="s">
        <v>74</v>
      </c>
      <c r="E256" s="122" t="s">
        <v>456</v>
      </c>
      <c r="F256" s="122" t="s">
        <v>457</v>
      </c>
      <c r="J256" s="123">
        <f>BL256</f>
        <v>0</v>
      </c>
      <c r="L256" s="120"/>
      <c r="N256" s="124"/>
      <c r="Q256" s="125">
        <f>Q257+Q270+Q275+Q287+Q314+Q395+Q402+Q410+Q420+Q437</f>
        <v>2095.975547</v>
      </c>
      <c r="S256" s="125">
        <f>S257+S270+S275+S287+S314+S395+S402+S410+S420+S437</f>
        <v>39.574953319999999</v>
      </c>
      <c r="U256" s="126">
        <f>U257+U270+U275+U287+U314+U395+U402+U410+U420+U437</f>
        <v>13.806596879999999</v>
      </c>
      <c r="AS256" s="121" t="s">
        <v>85</v>
      </c>
      <c r="AU256" s="127" t="s">
        <v>74</v>
      </c>
      <c r="AV256" s="127" t="s">
        <v>75</v>
      </c>
      <c r="AZ256" s="121" t="s">
        <v>185</v>
      </c>
      <c r="BL256" s="128">
        <f>BL257+BL270+BL275+BL287+BL314+BL395+BL402+BL410+BL420+BL437</f>
        <v>0</v>
      </c>
    </row>
    <row r="257" spans="2:66" s="11" customFormat="1" ht="22.9" customHeight="1">
      <c r="B257" s="120"/>
      <c r="D257" s="121" t="s">
        <v>74</v>
      </c>
      <c r="E257" s="129" t="s">
        <v>458</v>
      </c>
      <c r="F257" s="129" t="s">
        <v>459</v>
      </c>
      <c r="J257" s="130">
        <f>BL257</f>
        <v>0</v>
      </c>
      <c r="L257" s="120"/>
      <c r="N257" s="124"/>
      <c r="Q257" s="125">
        <f>SUM(Q258:Q269)</f>
        <v>14.32803</v>
      </c>
      <c r="S257" s="125">
        <f>SUM(S258:S269)</f>
        <v>0.15011500000000003</v>
      </c>
      <c r="U257" s="126">
        <f>SUM(U258:U269)</f>
        <v>0</v>
      </c>
      <c r="AS257" s="121" t="s">
        <v>85</v>
      </c>
      <c r="AU257" s="127" t="s">
        <v>74</v>
      </c>
      <c r="AV257" s="127" t="s">
        <v>83</v>
      </c>
      <c r="AZ257" s="121" t="s">
        <v>185</v>
      </c>
      <c r="BL257" s="128">
        <f>SUM(BL258:BL269)</f>
        <v>0</v>
      </c>
    </row>
    <row r="258" spans="2:66" s="1" customFormat="1" ht="24.2" customHeight="1">
      <c r="B258" s="131"/>
      <c r="C258" s="132" t="s">
        <v>460</v>
      </c>
      <c r="D258" s="132" t="s">
        <v>187</v>
      </c>
      <c r="E258" s="133" t="s">
        <v>461</v>
      </c>
      <c r="F258" s="134" t="s">
        <v>462</v>
      </c>
      <c r="G258" s="135" t="s">
        <v>259</v>
      </c>
      <c r="H258" s="136">
        <v>15.2</v>
      </c>
      <c r="I258" s="137"/>
      <c r="J258" s="137">
        <f>ROUND(I258*H258,2)</f>
        <v>0</v>
      </c>
      <c r="K258" s="134" t="s">
        <v>4029</v>
      </c>
      <c r="L258" s="185" t="s">
        <v>4032</v>
      </c>
      <c r="M258" s="215" t="s">
        <v>4035</v>
      </c>
      <c r="N258" s="213" t="s">
        <v>1</v>
      </c>
      <c r="O258" s="139" t="s">
        <v>40</v>
      </c>
      <c r="P258" s="140">
        <v>2.4E-2</v>
      </c>
      <c r="Q258" s="140">
        <f>P258*H258</f>
        <v>0.36480000000000001</v>
      </c>
      <c r="R258" s="140">
        <v>0</v>
      </c>
      <c r="S258" s="140">
        <f>R258*H258</f>
        <v>0</v>
      </c>
      <c r="T258" s="140">
        <v>0</v>
      </c>
      <c r="U258" s="141">
        <f>T258*H258</f>
        <v>0</v>
      </c>
      <c r="AS258" s="142" t="s">
        <v>268</v>
      </c>
      <c r="AU258" s="142" t="s">
        <v>187</v>
      </c>
      <c r="AV258" s="142" t="s">
        <v>85</v>
      </c>
      <c r="AZ258" s="16" t="s">
        <v>185</v>
      </c>
      <c r="BF258" s="143">
        <f>IF(O258="základní",J258,0)</f>
        <v>0</v>
      </c>
      <c r="BG258" s="143">
        <f>IF(O258="snížená",J258,0)</f>
        <v>0</v>
      </c>
      <c r="BH258" s="143">
        <f>IF(O258="zákl. přenesená",J258,0)</f>
        <v>0</v>
      </c>
      <c r="BI258" s="143">
        <f>IF(O258="sníž. přenesená",J258,0)</f>
        <v>0</v>
      </c>
      <c r="BJ258" s="143">
        <f>IF(O258="nulová",J258,0)</f>
        <v>0</v>
      </c>
      <c r="BK258" s="16" t="s">
        <v>83</v>
      </c>
      <c r="BL258" s="143">
        <f>ROUND(I258*H258,2)</f>
        <v>0</v>
      </c>
      <c r="BM258" s="16" t="s">
        <v>268</v>
      </c>
      <c r="BN258" s="142" t="s">
        <v>463</v>
      </c>
    </row>
    <row r="259" spans="2:66" s="1" customFormat="1" ht="16.5" customHeight="1">
      <c r="B259" s="131"/>
      <c r="C259" s="157" t="s">
        <v>464</v>
      </c>
      <c r="D259" s="157" t="s">
        <v>280</v>
      </c>
      <c r="E259" s="158" t="s">
        <v>465</v>
      </c>
      <c r="F259" s="159" t="s">
        <v>466</v>
      </c>
      <c r="G259" s="160" t="s">
        <v>204</v>
      </c>
      <c r="H259" s="161">
        <v>5.0000000000000001E-3</v>
      </c>
      <c r="I259" s="162"/>
      <c r="J259" s="162">
        <f>ROUND(I259*H259,2)</f>
        <v>0</v>
      </c>
      <c r="K259" s="159" t="s">
        <v>4029</v>
      </c>
      <c r="L259" s="185" t="s">
        <v>4032</v>
      </c>
      <c r="M259" s="215" t="s">
        <v>4035</v>
      </c>
      <c r="N259" s="214" t="s">
        <v>1</v>
      </c>
      <c r="O259" s="164" t="s">
        <v>40</v>
      </c>
      <c r="P259" s="140">
        <v>0</v>
      </c>
      <c r="Q259" s="140">
        <f>P259*H259</f>
        <v>0</v>
      </c>
      <c r="R259" s="140">
        <v>1</v>
      </c>
      <c r="S259" s="140">
        <f>R259*H259</f>
        <v>5.0000000000000001E-3</v>
      </c>
      <c r="T259" s="140">
        <v>0</v>
      </c>
      <c r="U259" s="141">
        <f>T259*H259</f>
        <v>0</v>
      </c>
      <c r="AS259" s="142" t="s">
        <v>357</v>
      </c>
      <c r="AU259" s="142" t="s">
        <v>280</v>
      </c>
      <c r="AV259" s="142" t="s">
        <v>85</v>
      </c>
      <c r="AZ259" s="16" t="s">
        <v>185</v>
      </c>
      <c r="BF259" s="143">
        <f>IF(O259="základní",J259,0)</f>
        <v>0</v>
      </c>
      <c r="BG259" s="143">
        <f>IF(O259="snížená",J259,0)</f>
        <v>0</v>
      </c>
      <c r="BH259" s="143">
        <f>IF(O259="zákl. přenesená",J259,0)</f>
        <v>0</v>
      </c>
      <c r="BI259" s="143">
        <f>IF(O259="sníž. přenesená",J259,0)</f>
        <v>0</v>
      </c>
      <c r="BJ259" s="143">
        <f>IF(O259="nulová",J259,0)</f>
        <v>0</v>
      </c>
      <c r="BK259" s="16" t="s">
        <v>83</v>
      </c>
      <c r="BL259" s="143">
        <f>ROUND(I259*H259,2)</f>
        <v>0</v>
      </c>
      <c r="BM259" s="16" t="s">
        <v>268</v>
      </c>
      <c r="BN259" s="142" t="s">
        <v>467</v>
      </c>
    </row>
    <row r="260" spans="2:66" s="12" customFormat="1">
      <c r="B260" s="144"/>
      <c r="D260" s="145" t="s">
        <v>193</v>
      </c>
      <c r="F260" s="147" t="s">
        <v>468</v>
      </c>
      <c r="H260" s="148">
        <v>5.0000000000000001E-3</v>
      </c>
      <c r="L260" s="144"/>
      <c r="N260" s="149"/>
      <c r="U260" s="150"/>
      <c r="AU260" s="146" t="s">
        <v>193</v>
      </c>
      <c r="AV260" s="146" t="s">
        <v>85</v>
      </c>
      <c r="AW260" s="12" t="s">
        <v>85</v>
      </c>
      <c r="AX260" s="12" t="s">
        <v>3</v>
      </c>
      <c r="AY260" s="12" t="s">
        <v>83</v>
      </c>
      <c r="AZ260" s="146" t="s">
        <v>185</v>
      </c>
    </row>
    <row r="261" spans="2:66" s="1" customFormat="1" ht="24.2" customHeight="1">
      <c r="B261" s="131"/>
      <c r="C261" s="132" t="s">
        <v>469</v>
      </c>
      <c r="D261" s="132" t="s">
        <v>187</v>
      </c>
      <c r="E261" s="133" t="s">
        <v>470</v>
      </c>
      <c r="F261" s="134" t="s">
        <v>471</v>
      </c>
      <c r="G261" s="135" t="s">
        <v>259</v>
      </c>
      <c r="H261" s="136">
        <v>15.2</v>
      </c>
      <c r="I261" s="137"/>
      <c r="J261" s="137">
        <f>ROUND(I261*H261,2)</f>
        <v>0</v>
      </c>
      <c r="K261" s="134" t="s">
        <v>4029</v>
      </c>
      <c r="L261" s="185" t="s">
        <v>4032</v>
      </c>
      <c r="M261" s="215" t="s">
        <v>4035</v>
      </c>
      <c r="N261" s="213" t="s">
        <v>1</v>
      </c>
      <c r="O261" s="139" t="s">
        <v>40</v>
      </c>
      <c r="P261" s="140">
        <v>0.222</v>
      </c>
      <c r="Q261" s="140">
        <f>P261*H261</f>
        <v>3.3744000000000001</v>
      </c>
      <c r="R261" s="140">
        <v>4.0000000000000002E-4</v>
      </c>
      <c r="S261" s="140">
        <f>R261*H261</f>
        <v>6.0800000000000003E-3</v>
      </c>
      <c r="T261" s="140">
        <v>0</v>
      </c>
      <c r="U261" s="141">
        <f>T261*H261</f>
        <v>0</v>
      </c>
      <c r="AS261" s="142" t="s">
        <v>268</v>
      </c>
      <c r="AU261" s="142" t="s">
        <v>187</v>
      </c>
      <c r="AV261" s="142" t="s">
        <v>85</v>
      </c>
      <c r="AZ261" s="16" t="s">
        <v>185</v>
      </c>
      <c r="BF261" s="143">
        <f>IF(O261="základní",J261,0)</f>
        <v>0</v>
      </c>
      <c r="BG261" s="143">
        <f>IF(O261="snížená",J261,0)</f>
        <v>0</v>
      </c>
      <c r="BH261" s="143">
        <f>IF(O261="zákl. přenesená",J261,0)</f>
        <v>0</v>
      </c>
      <c r="BI261" s="143">
        <f>IF(O261="sníž. přenesená",J261,0)</f>
        <v>0</v>
      </c>
      <c r="BJ261" s="143">
        <f>IF(O261="nulová",J261,0)</f>
        <v>0</v>
      </c>
      <c r="BK261" s="16" t="s">
        <v>83</v>
      </c>
      <c r="BL261" s="143">
        <f>ROUND(I261*H261,2)</f>
        <v>0</v>
      </c>
      <c r="BM261" s="16" t="s">
        <v>268</v>
      </c>
      <c r="BN261" s="142" t="s">
        <v>472</v>
      </c>
    </row>
    <row r="262" spans="2:66" s="12" customFormat="1">
      <c r="B262" s="144"/>
      <c r="D262" s="145" t="s">
        <v>193</v>
      </c>
      <c r="E262" s="146" t="s">
        <v>1</v>
      </c>
      <c r="F262" s="147" t="s">
        <v>473</v>
      </c>
      <c r="H262" s="148">
        <v>15.2</v>
      </c>
      <c r="L262" s="144"/>
      <c r="N262" s="149"/>
      <c r="U262" s="150"/>
      <c r="AU262" s="146" t="s">
        <v>193</v>
      </c>
      <c r="AV262" s="146" t="s">
        <v>85</v>
      </c>
      <c r="AW262" s="12" t="s">
        <v>85</v>
      </c>
      <c r="AX262" s="12" t="s">
        <v>31</v>
      </c>
      <c r="AY262" s="12" t="s">
        <v>83</v>
      </c>
      <c r="AZ262" s="146" t="s">
        <v>185</v>
      </c>
    </row>
    <row r="263" spans="2:66" s="1" customFormat="1" ht="37.9" customHeight="1">
      <c r="B263" s="131"/>
      <c r="C263" s="157" t="s">
        <v>474</v>
      </c>
      <c r="D263" s="157" t="s">
        <v>280</v>
      </c>
      <c r="E263" s="158" t="s">
        <v>475</v>
      </c>
      <c r="F263" s="159" t="s">
        <v>476</v>
      </c>
      <c r="G263" s="160" t="s">
        <v>259</v>
      </c>
      <c r="H263" s="161">
        <v>17.716000000000001</v>
      </c>
      <c r="I263" s="162"/>
      <c r="J263" s="162">
        <f>ROUND(I263*H263,2)</f>
        <v>0</v>
      </c>
      <c r="K263" s="159" t="s">
        <v>4029</v>
      </c>
      <c r="L263" s="185" t="s">
        <v>4032</v>
      </c>
      <c r="M263" s="215" t="s">
        <v>4035</v>
      </c>
      <c r="N263" s="214" t="s">
        <v>1</v>
      </c>
      <c r="O263" s="164" t="s">
        <v>40</v>
      </c>
      <c r="P263" s="140">
        <v>0</v>
      </c>
      <c r="Q263" s="140">
        <f>P263*H263</f>
        <v>0</v>
      </c>
      <c r="R263" s="140">
        <v>5.4000000000000003E-3</v>
      </c>
      <c r="S263" s="140">
        <f>R263*H263</f>
        <v>9.5666400000000013E-2</v>
      </c>
      <c r="T263" s="140">
        <v>0</v>
      </c>
      <c r="U263" s="141">
        <f>T263*H263</f>
        <v>0</v>
      </c>
      <c r="AS263" s="142" t="s">
        <v>357</v>
      </c>
      <c r="AU263" s="142" t="s">
        <v>280</v>
      </c>
      <c r="AV263" s="142" t="s">
        <v>85</v>
      </c>
      <c r="AZ263" s="16" t="s">
        <v>185</v>
      </c>
      <c r="BF263" s="143">
        <f>IF(O263="základní",J263,0)</f>
        <v>0</v>
      </c>
      <c r="BG263" s="143">
        <f>IF(O263="snížená",J263,0)</f>
        <v>0</v>
      </c>
      <c r="BH263" s="143">
        <f>IF(O263="zákl. přenesená",J263,0)</f>
        <v>0</v>
      </c>
      <c r="BI263" s="143">
        <f>IF(O263="sníž. přenesená",J263,0)</f>
        <v>0</v>
      </c>
      <c r="BJ263" s="143">
        <f>IF(O263="nulová",J263,0)</f>
        <v>0</v>
      </c>
      <c r="BK263" s="16" t="s">
        <v>83</v>
      </c>
      <c r="BL263" s="143">
        <f>ROUND(I263*H263,2)</f>
        <v>0</v>
      </c>
      <c r="BM263" s="16" t="s">
        <v>268</v>
      </c>
      <c r="BN263" s="142" t="s">
        <v>477</v>
      </c>
    </row>
    <row r="264" spans="2:66" s="12" customFormat="1">
      <c r="B264" s="144"/>
      <c r="D264" s="145" t="s">
        <v>193</v>
      </c>
      <c r="F264" s="147" t="s">
        <v>478</v>
      </c>
      <c r="H264" s="148">
        <v>17.716000000000001</v>
      </c>
      <c r="L264" s="144"/>
      <c r="N264" s="149"/>
      <c r="U264" s="150"/>
      <c r="AU264" s="146" t="s">
        <v>193</v>
      </c>
      <c r="AV264" s="146" t="s">
        <v>85</v>
      </c>
      <c r="AW264" s="12" t="s">
        <v>85</v>
      </c>
      <c r="AX264" s="12" t="s">
        <v>3</v>
      </c>
      <c r="AY264" s="12" t="s">
        <v>83</v>
      </c>
      <c r="AZ264" s="146" t="s">
        <v>185</v>
      </c>
    </row>
    <row r="265" spans="2:66" s="1" customFormat="1" ht="24.2" customHeight="1">
      <c r="B265" s="131"/>
      <c r="C265" s="132" t="s">
        <v>479</v>
      </c>
      <c r="D265" s="132" t="s">
        <v>187</v>
      </c>
      <c r="E265" s="133" t="s">
        <v>480</v>
      </c>
      <c r="F265" s="134" t="s">
        <v>481</v>
      </c>
      <c r="G265" s="135" t="s">
        <v>259</v>
      </c>
      <c r="H265" s="136">
        <v>106.74</v>
      </c>
      <c r="I265" s="137"/>
      <c r="J265" s="137">
        <f>ROUND(I265*H265,2)</f>
        <v>0</v>
      </c>
      <c r="K265" s="134" t="s">
        <v>4029</v>
      </c>
      <c r="L265" s="185" t="s">
        <v>4032</v>
      </c>
      <c r="M265" s="215" t="s">
        <v>4035</v>
      </c>
      <c r="N265" s="213" t="s">
        <v>1</v>
      </c>
      <c r="O265" s="139" t="s">
        <v>40</v>
      </c>
      <c r="P265" s="140">
        <v>9.7000000000000003E-2</v>
      </c>
      <c r="Q265" s="140">
        <f>P265*H265</f>
        <v>10.35378</v>
      </c>
      <c r="R265" s="140">
        <v>4.0000000000000003E-5</v>
      </c>
      <c r="S265" s="140">
        <f>R265*H265</f>
        <v>4.2696000000000001E-3</v>
      </c>
      <c r="T265" s="140">
        <v>0</v>
      </c>
      <c r="U265" s="141">
        <f>T265*H265</f>
        <v>0</v>
      </c>
      <c r="AS265" s="142" t="s">
        <v>268</v>
      </c>
      <c r="AU265" s="142" t="s">
        <v>187</v>
      </c>
      <c r="AV265" s="142" t="s">
        <v>85</v>
      </c>
      <c r="AZ265" s="16" t="s">
        <v>185</v>
      </c>
      <c r="BF265" s="143">
        <f>IF(O265="základní",J265,0)</f>
        <v>0</v>
      </c>
      <c r="BG265" s="143">
        <f>IF(O265="snížená",J265,0)</f>
        <v>0</v>
      </c>
      <c r="BH265" s="143">
        <f>IF(O265="zákl. přenesená",J265,0)</f>
        <v>0</v>
      </c>
      <c r="BI265" s="143">
        <f>IF(O265="sníž. přenesená",J265,0)</f>
        <v>0</v>
      </c>
      <c r="BJ265" s="143">
        <f>IF(O265="nulová",J265,0)</f>
        <v>0</v>
      </c>
      <c r="BK265" s="16" t="s">
        <v>83</v>
      </c>
      <c r="BL265" s="143">
        <f>ROUND(I265*H265,2)</f>
        <v>0</v>
      </c>
      <c r="BM265" s="16" t="s">
        <v>268</v>
      </c>
      <c r="BN265" s="142" t="s">
        <v>482</v>
      </c>
    </row>
    <row r="266" spans="2:66" s="12" customFormat="1">
      <c r="B266" s="144"/>
      <c r="D266" s="145" t="s">
        <v>193</v>
      </c>
      <c r="E266" s="146" t="s">
        <v>1</v>
      </c>
      <c r="F266" s="147" t="s">
        <v>483</v>
      </c>
      <c r="H266" s="148">
        <v>106.74</v>
      </c>
      <c r="L266" s="144"/>
      <c r="N266" s="149"/>
      <c r="U266" s="150"/>
      <c r="AU266" s="146" t="s">
        <v>193</v>
      </c>
      <c r="AV266" s="146" t="s">
        <v>85</v>
      </c>
      <c r="AW266" s="12" t="s">
        <v>85</v>
      </c>
      <c r="AX266" s="12" t="s">
        <v>31</v>
      </c>
      <c r="AY266" s="12" t="s">
        <v>83</v>
      </c>
      <c r="AZ266" s="146" t="s">
        <v>185</v>
      </c>
    </row>
    <row r="267" spans="2:66" s="1" customFormat="1" ht="24.2" customHeight="1">
      <c r="B267" s="131"/>
      <c r="C267" s="157" t="s">
        <v>484</v>
      </c>
      <c r="D267" s="157" t="s">
        <v>280</v>
      </c>
      <c r="E267" s="158" t="s">
        <v>485</v>
      </c>
      <c r="F267" s="159" t="s">
        <v>486</v>
      </c>
      <c r="G267" s="160" t="s">
        <v>259</v>
      </c>
      <c r="H267" s="161">
        <v>130.33000000000001</v>
      </c>
      <c r="I267" s="162"/>
      <c r="J267" s="162">
        <f>ROUND(I267*H267,2)</f>
        <v>0</v>
      </c>
      <c r="K267" s="159" t="s">
        <v>4029</v>
      </c>
      <c r="L267" s="185" t="s">
        <v>4032</v>
      </c>
      <c r="M267" s="215" t="s">
        <v>4035</v>
      </c>
      <c r="N267" s="214" t="s">
        <v>1</v>
      </c>
      <c r="O267" s="164" t="s">
        <v>40</v>
      </c>
      <c r="P267" s="140">
        <v>0</v>
      </c>
      <c r="Q267" s="140">
        <f>P267*H267</f>
        <v>0</v>
      </c>
      <c r="R267" s="140">
        <v>2.9999999999999997E-4</v>
      </c>
      <c r="S267" s="140">
        <f>R267*H267</f>
        <v>3.9099000000000002E-2</v>
      </c>
      <c r="T267" s="140">
        <v>0</v>
      </c>
      <c r="U267" s="141">
        <f>T267*H267</f>
        <v>0</v>
      </c>
      <c r="AS267" s="142" t="s">
        <v>357</v>
      </c>
      <c r="AU267" s="142" t="s">
        <v>280</v>
      </c>
      <c r="AV267" s="142" t="s">
        <v>85</v>
      </c>
      <c r="AZ267" s="16" t="s">
        <v>185</v>
      </c>
      <c r="BF267" s="143">
        <f>IF(O267="základní",J267,0)</f>
        <v>0</v>
      </c>
      <c r="BG267" s="143">
        <f>IF(O267="snížená",J267,0)</f>
        <v>0</v>
      </c>
      <c r="BH267" s="143">
        <f>IF(O267="zákl. přenesená",J267,0)</f>
        <v>0</v>
      </c>
      <c r="BI267" s="143">
        <f>IF(O267="sníž. přenesená",J267,0)</f>
        <v>0</v>
      </c>
      <c r="BJ267" s="143">
        <f>IF(O267="nulová",J267,0)</f>
        <v>0</v>
      </c>
      <c r="BK267" s="16" t="s">
        <v>83</v>
      </c>
      <c r="BL267" s="143">
        <f>ROUND(I267*H267,2)</f>
        <v>0</v>
      </c>
      <c r="BM267" s="16" t="s">
        <v>268</v>
      </c>
      <c r="BN267" s="142" t="s">
        <v>487</v>
      </c>
    </row>
    <row r="268" spans="2:66" s="12" customFormat="1">
      <c r="B268" s="144"/>
      <c r="D268" s="145" t="s">
        <v>193</v>
      </c>
      <c r="F268" s="147" t="s">
        <v>488</v>
      </c>
      <c r="H268" s="148">
        <v>130.33000000000001</v>
      </c>
      <c r="L268" s="144"/>
      <c r="N268" s="149"/>
      <c r="U268" s="150"/>
      <c r="AU268" s="146" t="s">
        <v>193</v>
      </c>
      <c r="AV268" s="146" t="s">
        <v>85</v>
      </c>
      <c r="AW268" s="12" t="s">
        <v>85</v>
      </c>
      <c r="AX268" s="12" t="s">
        <v>3</v>
      </c>
      <c r="AY268" s="12" t="s">
        <v>83</v>
      </c>
      <c r="AZ268" s="146" t="s">
        <v>185</v>
      </c>
    </row>
    <row r="269" spans="2:66" s="1" customFormat="1" ht="24.2" customHeight="1">
      <c r="B269" s="131"/>
      <c r="C269" s="132" t="s">
        <v>489</v>
      </c>
      <c r="D269" s="132" t="s">
        <v>187</v>
      </c>
      <c r="E269" s="133" t="s">
        <v>490</v>
      </c>
      <c r="F269" s="134" t="s">
        <v>491</v>
      </c>
      <c r="G269" s="135" t="s">
        <v>204</v>
      </c>
      <c r="H269" s="136">
        <v>0.15</v>
      </c>
      <c r="I269" s="137"/>
      <c r="J269" s="137">
        <f>ROUND(I269*H269,2)</f>
        <v>0</v>
      </c>
      <c r="K269" s="134" t="s">
        <v>4029</v>
      </c>
      <c r="L269" s="185" t="s">
        <v>4032</v>
      </c>
      <c r="M269" s="215" t="s">
        <v>4035</v>
      </c>
      <c r="N269" s="213" t="s">
        <v>1</v>
      </c>
      <c r="O269" s="139" t="s">
        <v>40</v>
      </c>
      <c r="P269" s="140">
        <v>1.5669999999999999</v>
      </c>
      <c r="Q269" s="140">
        <f>P269*H269</f>
        <v>0.23504999999999998</v>
      </c>
      <c r="R269" s="140">
        <v>0</v>
      </c>
      <c r="S269" s="140">
        <f>R269*H269</f>
        <v>0</v>
      </c>
      <c r="T269" s="140">
        <v>0</v>
      </c>
      <c r="U269" s="141">
        <f>T269*H269</f>
        <v>0</v>
      </c>
      <c r="AS269" s="142" t="s">
        <v>268</v>
      </c>
      <c r="AU269" s="142" t="s">
        <v>187</v>
      </c>
      <c r="AV269" s="142" t="s">
        <v>85</v>
      </c>
      <c r="AZ269" s="16" t="s">
        <v>185</v>
      </c>
      <c r="BF269" s="143">
        <f>IF(O269="základní",J269,0)</f>
        <v>0</v>
      </c>
      <c r="BG269" s="143">
        <f>IF(O269="snížená",J269,0)</f>
        <v>0</v>
      </c>
      <c r="BH269" s="143">
        <f>IF(O269="zákl. přenesená",J269,0)</f>
        <v>0</v>
      </c>
      <c r="BI269" s="143">
        <f>IF(O269="sníž. přenesená",J269,0)</f>
        <v>0</v>
      </c>
      <c r="BJ269" s="143">
        <f>IF(O269="nulová",J269,0)</f>
        <v>0</v>
      </c>
      <c r="BK269" s="16" t="s">
        <v>83</v>
      </c>
      <c r="BL269" s="143">
        <f>ROUND(I269*H269,2)</f>
        <v>0</v>
      </c>
      <c r="BM269" s="16" t="s">
        <v>268</v>
      </c>
      <c r="BN269" s="142" t="s">
        <v>492</v>
      </c>
    </row>
    <row r="270" spans="2:66" s="11" customFormat="1" ht="22.9" customHeight="1">
      <c r="B270" s="120"/>
      <c r="D270" s="121" t="s">
        <v>74</v>
      </c>
      <c r="E270" s="129" t="s">
        <v>493</v>
      </c>
      <c r="F270" s="129" t="s">
        <v>494</v>
      </c>
      <c r="J270" s="130">
        <f>BL270</f>
        <v>0</v>
      </c>
      <c r="L270" s="120"/>
      <c r="N270" s="124"/>
      <c r="Q270" s="125">
        <f>SUM(Q271:Q274)</f>
        <v>1.9330000000000001</v>
      </c>
      <c r="S270" s="125">
        <f>SUM(S271:S274)</f>
        <v>0</v>
      </c>
      <c r="U270" s="126">
        <f>SUM(U271:U274)</f>
        <v>9.0520000000000003E-2</v>
      </c>
      <c r="AS270" s="121" t="s">
        <v>85</v>
      </c>
      <c r="AU270" s="127" t="s">
        <v>74</v>
      </c>
      <c r="AV270" s="127" t="s">
        <v>83</v>
      </c>
      <c r="AZ270" s="121" t="s">
        <v>185</v>
      </c>
      <c r="BL270" s="128">
        <f>SUM(BL271:BL274)</f>
        <v>0</v>
      </c>
    </row>
    <row r="271" spans="2:66" s="1" customFormat="1" ht="24.2" customHeight="1">
      <c r="B271" s="131"/>
      <c r="C271" s="132" t="s">
        <v>495</v>
      </c>
      <c r="D271" s="132" t="s">
        <v>187</v>
      </c>
      <c r="E271" s="133" t="s">
        <v>496</v>
      </c>
      <c r="F271" s="134" t="s">
        <v>497</v>
      </c>
      <c r="G271" s="135" t="s">
        <v>405</v>
      </c>
      <c r="H271" s="136">
        <v>3</v>
      </c>
      <c r="I271" s="137"/>
      <c r="J271" s="137">
        <f>ROUND(I271*H271,2)</f>
        <v>0</v>
      </c>
      <c r="K271" s="134" t="s">
        <v>4029</v>
      </c>
      <c r="L271" s="185" t="s">
        <v>4032</v>
      </c>
      <c r="M271" s="10"/>
      <c r="N271" s="213" t="s">
        <v>1</v>
      </c>
      <c r="O271" s="139" t="s">
        <v>40</v>
      </c>
      <c r="P271" s="140">
        <v>0.40300000000000002</v>
      </c>
      <c r="Q271" s="140">
        <f>P271*H271</f>
        <v>1.2090000000000001</v>
      </c>
      <c r="R271" s="140">
        <v>0</v>
      </c>
      <c r="S271" s="140">
        <f>R271*H271</f>
        <v>0</v>
      </c>
      <c r="T271" s="140">
        <v>1.72E-2</v>
      </c>
      <c r="U271" s="141">
        <f>T271*H271</f>
        <v>5.16E-2</v>
      </c>
      <c r="AS271" s="142" t="s">
        <v>268</v>
      </c>
      <c r="AU271" s="142" t="s">
        <v>187</v>
      </c>
      <c r="AV271" s="142" t="s">
        <v>85</v>
      </c>
      <c r="AZ271" s="16" t="s">
        <v>185</v>
      </c>
      <c r="BF271" s="143">
        <f>IF(O271="základní",J271,0)</f>
        <v>0</v>
      </c>
      <c r="BG271" s="143">
        <f>IF(O271="snížená",J271,0)</f>
        <v>0</v>
      </c>
      <c r="BH271" s="143">
        <f>IF(O271="zákl. přenesená",J271,0)</f>
        <v>0</v>
      </c>
      <c r="BI271" s="143">
        <f>IF(O271="sníž. přenesená",J271,0)</f>
        <v>0</v>
      </c>
      <c r="BJ271" s="143">
        <f>IF(O271="nulová",J271,0)</f>
        <v>0</v>
      </c>
      <c r="BK271" s="16" t="s">
        <v>83</v>
      </c>
      <c r="BL271" s="143">
        <f>ROUND(I271*H271,2)</f>
        <v>0</v>
      </c>
      <c r="BM271" s="16" t="s">
        <v>268</v>
      </c>
      <c r="BN271" s="142" t="s">
        <v>498</v>
      </c>
    </row>
    <row r="272" spans="2:66" s="12" customFormat="1">
      <c r="B272" s="144"/>
      <c r="D272" s="145" t="s">
        <v>193</v>
      </c>
      <c r="E272" s="146" t="s">
        <v>1</v>
      </c>
      <c r="F272" s="147" t="s">
        <v>499</v>
      </c>
      <c r="H272" s="148">
        <v>3</v>
      </c>
      <c r="L272" s="144"/>
      <c r="N272" s="149"/>
      <c r="U272" s="150"/>
      <c r="AU272" s="146" t="s">
        <v>193</v>
      </c>
      <c r="AV272" s="146" t="s">
        <v>85</v>
      </c>
      <c r="AW272" s="12" t="s">
        <v>85</v>
      </c>
      <c r="AX272" s="12" t="s">
        <v>31</v>
      </c>
      <c r="AY272" s="12" t="s">
        <v>83</v>
      </c>
      <c r="AZ272" s="146" t="s">
        <v>185</v>
      </c>
    </row>
    <row r="273" spans="2:66" s="1" customFormat="1" ht="16.5" customHeight="1">
      <c r="B273" s="131"/>
      <c r="C273" s="132" t="s">
        <v>500</v>
      </c>
      <c r="D273" s="132" t="s">
        <v>187</v>
      </c>
      <c r="E273" s="133" t="s">
        <v>501</v>
      </c>
      <c r="F273" s="134" t="s">
        <v>502</v>
      </c>
      <c r="G273" s="135" t="s">
        <v>405</v>
      </c>
      <c r="H273" s="136">
        <v>2</v>
      </c>
      <c r="I273" s="137"/>
      <c r="J273" s="137">
        <f>ROUND(I273*H273,2)</f>
        <v>0</v>
      </c>
      <c r="K273" s="134" t="s">
        <v>4029</v>
      </c>
      <c r="L273" s="185" t="s">
        <v>4032</v>
      </c>
      <c r="M273" s="10"/>
      <c r="N273" s="213" t="s">
        <v>1</v>
      </c>
      <c r="O273" s="139" t="s">
        <v>40</v>
      </c>
      <c r="P273" s="140">
        <v>0.36199999999999999</v>
      </c>
      <c r="Q273" s="140">
        <f>P273*H273</f>
        <v>0.72399999999999998</v>
      </c>
      <c r="R273" s="140">
        <v>0</v>
      </c>
      <c r="S273" s="140">
        <f>R273*H273</f>
        <v>0</v>
      </c>
      <c r="T273" s="140">
        <v>1.9460000000000002E-2</v>
      </c>
      <c r="U273" s="141">
        <f>T273*H273</f>
        <v>3.8920000000000003E-2</v>
      </c>
      <c r="AS273" s="142" t="s">
        <v>268</v>
      </c>
      <c r="AU273" s="142" t="s">
        <v>187</v>
      </c>
      <c r="AV273" s="142" t="s">
        <v>85</v>
      </c>
      <c r="AZ273" s="16" t="s">
        <v>185</v>
      </c>
      <c r="BF273" s="143">
        <f>IF(O273="základní",J273,0)</f>
        <v>0</v>
      </c>
      <c r="BG273" s="143">
        <f>IF(O273="snížená",J273,0)</f>
        <v>0</v>
      </c>
      <c r="BH273" s="143">
        <f>IF(O273="zákl. přenesená",J273,0)</f>
        <v>0</v>
      </c>
      <c r="BI273" s="143">
        <f>IF(O273="sníž. přenesená",J273,0)</f>
        <v>0</v>
      </c>
      <c r="BJ273" s="143">
        <f>IF(O273="nulová",J273,0)</f>
        <v>0</v>
      </c>
      <c r="BK273" s="16" t="s">
        <v>83</v>
      </c>
      <c r="BL273" s="143">
        <f>ROUND(I273*H273,2)</f>
        <v>0</v>
      </c>
      <c r="BM273" s="16" t="s">
        <v>268</v>
      </c>
      <c r="BN273" s="142" t="s">
        <v>503</v>
      </c>
    </row>
    <row r="274" spans="2:66" s="12" customFormat="1">
      <c r="B274" s="144"/>
      <c r="D274" s="145" t="s">
        <v>193</v>
      </c>
      <c r="E274" s="146" t="s">
        <v>1</v>
      </c>
      <c r="F274" s="147" t="s">
        <v>504</v>
      </c>
      <c r="H274" s="148">
        <v>2</v>
      </c>
      <c r="L274" s="144"/>
      <c r="N274" s="149"/>
      <c r="U274" s="150"/>
      <c r="AU274" s="146" t="s">
        <v>193</v>
      </c>
      <c r="AV274" s="146" t="s">
        <v>85</v>
      </c>
      <c r="AW274" s="12" t="s">
        <v>85</v>
      </c>
      <c r="AX274" s="12" t="s">
        <v>31</v>
      </c>
      <c r="AY274" s="12" t="s">
        <v>83</v>
      </c>
      <c r="AZ274" s="146" t="s">
        <v>185</v>
      </c>
    </row>
    <row r="275" spans="2:66" s="11" customFormat="1" ht="22.9" customHeight="1">
      <c r="B275" s="120"/>
      <c r="D275" s="121" t="s">
        <v>74</v>
      </c>
      <c r="E275" s="129" t="s">
        <v>505</v>
      </c>
      <c r="F275" s="129" t="s">
        <v>506</v>
      </c>
      <c r="J275" s="130">
        <f>BL275</f>
        <v>0</v>
      </c>
      <c r="L275" s="120"/>
      <c r="N275" s="124"/>
      <c r="Q275" s="125">
        <f>SUM(Q276:Q286)</f>
        <v>1109.90696</v>
      </c>
      <c r="S275" s="125">
        <f>SUM(S276:S286)</f>
        <v>11.825696399999998</v>
      </c>
      <c r="U275" s="126">
        <f>SUM(U276:U286)</f>
        <v>12.8963052</v>
      </c>
      <c r="AS275" s="121" t="s">
        <v>85</v>
      </c>
      <c r="AU275" s="127" t="s">
        <v>74</v>
      </c>
      <c r="AV275" s="127" t="s">
        <v>83</v>
      </c>
      <c r="AZ275" s="121" t="s">
        <v>185</v>
      </c>
      <c r="BL275" s="128">
        <f>SUM(BL276:BL286)</f>
        <v>0</v>
      </c>
    </row>
    <row r="276" spans="2:66" s="1" customFormat="1" ht="33" customHeight="1">
      <c r="B276" s="131"/>
      <c r="C276" s="132" t="s">
        <v>507</v>
      </c>
      <c r="D276" s="132" t="s">
        <v>187</v>
      </c>
      <c r="E276" s="133" t="s">
        <v>508</v>
      </c>
      <c r="F276" s="134" t="s">
        <v>509</v>
      </c>
      <c r="G276" s="135" t="s">
        <v>259</v>
      </c>
      <c r="H276" s="136">
        <v>420.54</v>
      </c>
      <c r="I276" s="137"/>
      <c r="J276" s="137">
        <f>ROUND(I276*H276,2)</f>
        <v>0</v>
      </c>
      <c r="K276" s="134" t="s">
        <v>4029</v>
      </c>
      <c r="L276" s="185" t="s">
        <v>4032</v>
      </c>
      <c r="M276" s="10"/>
      <c r="N276" s="213" t="s">
        <v>1</v>
      </c>
      <c r="O276" s="139" t="s">
        <v>40</v>
      </c>
      <c r="P276" s="140">
        <v>1.04</v>
      </c>
      <c r="Q276" s="140">
        <f>P276*H276</f>
        <v>437.36160000000001</v>
      </c>
      <c r="R276" s="140">
        <v>1.5769999999999999E-2</v>
      </c>
      <c r="S276" s="140">
        <f>R276*H276</f>
        <v>6.6319157999999998</v>
      </c>
      <c r="T276" s="140">
        <v>0</v>
      </c>
      <c r="U276" s="141">
        <f>T276*H276</f>
        <v>0</v>
      </c>
      <c r="AS276" s="142" t="s">
        <v>268</v>
      </c>
      <c r="AU276" s="142" t="s">
        <v>187</v>
      </c>
      <c r="AV276" s="142" t="s">
        <v>85</v>
      </c>
      <c r="AZ276" s="16" t="s">
        <v>185</v>
      </c>
      <c r="BF276" s="143">
        <f>IF(O276="základní",J276,0)</f>
        <v>0</v>
      </c>
      <c r="BG276" s="143">
        <f>IF(O276="snížená",J276,0)</f>
        <v>0</v>
      </c>
      <c r="BH276" s="143">
        <f>IF(O276="zákl. přenesená",J276,0)</f>
        <v>0</v>
      </c>
      <c r="BI276" s="143">
        <f>IF(O276="sníž. přenesená",J276,0)</f>
        <v>0</v>
      </c>
      <c r="BJ276" s="143">
        <f>IF(O276="nulová",J276,0)</f>
        <v>0</v>
      </c>
      <c r="BK276" s="16" t="s">
        <v>83</v>
      </c>
      <c r="BL276" s="143">
        <f>ROUND(I276*H276,2)</f>
        <v>0</v>
      </c>
      <c r="BM276" s="16" t="s">
        <v>268</v>
      </c>
      <c r="BN276" s="142" t="s">
        <v>510</v>
      </c>
    </row>
    <row r="277" spans="2:66" s="12" customFormat="1">
      <c r="B277" s="144"/>
      <c r="D277" s="145" t="s">
        <v>193</v>
      </c>
      <c r="E277" s="146" t="s">
        <v>1</v>
      </c>
      <c r="F277" s="147" t="s">
        <v>400</v>
      </c>
      <c r="H277" s="148">
        <v>176.19</v>
      </c>
      <c r="L277" s="144"/>
      <c r="N277" s="149"/>
      <c r="U277" s="150"/>
      <c r="AU277" s="146" t="s">
        <v>193</v>
      </c>
      <c r="AV277" s="146" t="s">
        <v>85</v>
      </c>
      <c r="AW277" s="12" t="s">
        <v>85</v>
      </c>
      <c r="AX277" s="12" t="s">
        <v>31</v>
      </c>
      <c r="AY277" s="12" t="s">
        <v>75</v>
      </c>
      <c r="AZ277" s="146" t="s">
        <v>185</v>
      </c>
    </row>
    <row r="278" spans="2:66" s="12" customFormat="1">
      <c r="B278" s="144"/>
      <c r="D278" s="145" t="s">
        <v>193</v>
      </c>
      <c r="E278" s="146" t="s">
        <v>1</v>
      </c>
      <c r="F278" s="147" t="s">
        <v>401</v>
      </c>
      <c r="H278" s="148">
        <v>244.35</v>
      </c>
      <c r="L278" s="144"/>
      <c r="N278" s="149"/>
      <c r="U278" s="150"/>
      <c r="AU278" s="146" t="s">
        <v>193</v>
      </c>
      <c r="AV278" s="146" t="s">
        <v>85</v>
      </c>
      <c r="AW278" s="12" t="s">
        <v>85</v>
      </c>
      <c r="AX278" s="12" t="s">
        <v>31</v>
      </c>
      <c r="AY278" s="12" t="s">
        <v>75</v>
      </c>
      <c r="AZ278" s="146" t="s">
        <v>185</v>
      </c>
    </row>
    <row r="279" spans="2:66" s="13" customFormat="1">
      <c r="B279" s="151"/>
      <c r="D279" s="145" t="s">
        <v>193</v>
      </c>
      <c r="E279" s="152" t="s">
        <v>1</v>
      </c>
      <c r="F279" s="153" t="s">
        <v>217</v>
      </c>
      <c r="H279" s="154">
        <v>420.53999999999996</v>
      </c>
      <c r="L279" s="151"/>
      <c r="N279" s="155"/>
      <c r="U279" s="156"/>
      <c r="AU279" s="152" t="s">
        <v>193</v>
      </c>
      <c r="AV279" s="152" t="s">
        <v>85</v>
      </c>
      <c r="AW279" s="13" t="s">
        <v>191</v>
      </c>
      <c r="AX279" s="13" t="s">
        <v>31</v>
      </c>
      <c r="AY279" s="13" t="s">
        <v>83</v>
      </c>
      <c r="AZ279" s="152" t="s">
        <v>185</v>
      </c>
    </row>
    <row r="280" spans="2:66" s="1" customFormat="1" ht="33" customHeight="1">
      <c r="B280" s="131"/>
      <c r="C280" s="132" t="s">
        <v>511</v>
      </c>
      <c r="D280" s="132" t="s">
        <v>187</v>
      </c>
      <c r="E280" s="133" t="s">
        <v>512</v>
      </c>
      <c r="F280" s="134" t="s">
        <v>513</v>
      </c>
      <c r="G280" s="135" t="s">
        <v>259</v>
      </c>
      <c r="H280" s="136">
        <v>32.6</v>
      </c>
      <c r="I280" s="137"/>
      <c r="J280" s="137">
        <f>ROUND(I280*H280,2)</f>
        <v>0</v>
      </c>
      <c r="K280" s="134" t="s">
        <v>4029</v>
      </c>
      <c r="L280" s="185" t="s">
        <v>4032</v>
      </c>
      <c r="M280" s="10"/>
      <c r="N280" s="213" t="s">
        <v>1</v>
      </c>
      <c r="O280" s="139" t="s">
        <v>40</v>
      </c>
      <c r="P280" s="140">
        <v>1.04</v>
      </c>
      <c r="Q280" s="140">
        <f>P280*H280</f>
        <v>33.904000000000003</v>
      </c>
      <c r="R280" s="140">
        <v>1.6080000000000001E-2</v>
      </c>
      <c r="S280" s="140">
        <f>R280*H280</f>
        <v>0.52420800000000001</v>
      </c>
      <c r="T280" s="140">
        <v>0</v>
      </c>
      <c r="U280" s="141">
        <f>T280*H280</f>
        <v>0</v>
      </c>
      <c r="AS280" s="142" t="s">
        <v>268</v>
      </c>
      <c r="AU280" s="142" t="s">
        <v>187</v>
      </c>
      <c r="AV280" s="142" t="s">
        <v>85</v>
      </c>
      <c r="AZ280" s="16" t="s">
        <v>185</v>
      </c>
      <c r="BF280" s="143">
        <f>IF(O280="základní",J280,0)</f>
        <v>0</v>
      </c>
      <c r="BG280" s="143">
        <f>IF(O280="snížená",J280,0)</f>
        <v>0</v>
      </c>
      <c r="BH280" s="143">
        <f>IF(O280="zákl. přenesená",J280,0)</f>
        <v>0</v>
      </c>
      <c r="BI280" s="143">
        <f>IF(O280="sníž. přenesená",J280,0)</f>
        <v>0</v>
      </c>
      <c r="BJ280" s="143">
        <f>IF(O280="nulová",J280,0)</f>
        <v>0</v>
      </c>
      <c r="BK280" s="16" t="s">
        <v>83</v>
      </c>
      <c r="BL280" s="143">
        <f>ROUND(I280*H280,2)</f>
        <v>0</v>
      </c>
      <c r="BM280" s="16" t="s">
        <v>268</v>
      </c>
      <c r="BN280" s="142" t="s">
        <v>514</v>
      </c>
    </row>
    <row r="281" spans="2:66" s="12" customFormat="1">
      <c r="B281" s="144"/>
      <c r="D281" s="145" t="s">
        <v>193</v>
      </c>
      <c r="E281" s="146" t="s">
        <v>1</v>
      </c>
      <c r="F281" s="147" t="s">
        <v>402</v>
      </c>
      <c r="H281" s="148">
        <v>32.6</v>
      </c>
      <c r="L281" s="144"/>
      <c r="N281" s="149"/>
      <c r="U281" s="150"/>
      <c r="AU281" s="146" t="s">
        <v>193</v>
      </c>
      <c r="AV281" s="146" t="s">
        <v>85</v>
      </c>
      <c r="AW281" s="12" t="s">
        <v>85</v>
      </c>
      <c r="AX281" s="12" t="s">
        <v>31</v>
      </c>
      <c r="AY281" s="12" t="s">
        <v>83</v>
      </c>
      <c r="AZ281" s="146" t="s">
        <v>185</v>
      </c>
    </row>
    <row r="282" spans="2:66" s="1" customFormat="1" ht="24.2" customHeight="1">
      <c r="B282" s="131"/>
      <c r="C282" s="132" t="s">
        <v>515</v>
      </c>
      <c r="D282" s="132" t="s">
        <v>187</v>
      </c>
      <c r="E282" s="133" t="s">
        <v>516</v>
      </c>
      <c r="F282" s="134" t="s">
        <v>517</v>
      </c>
      <c r="G282" s="135" t="s">
        <v>259</v>
      </c>
      <c r="H282" s="136">
        <v>453.14</v>
      </c>
      <c r="I282" s="137"/>
      <c r="J282" s="137">
        <f>ROUND(I282*H282,2)</f>
        <v>0</v>
      </c>
      <c r="K282" s="134" t="s">
        <v>4029</v>
      </c>
      <c r="L282" s="185" t="s">
        <v>4032</v>
      </c>
      <c r="M282" s="10"/>
      <c r="N282" s="213" t="s">
        <v>1</v>
      </c>
      <c r="O282" s="139" t="s">
        <v>40</v>
      </c>
      <c r="P282" s="140">
        <v>0.221</v>
      </c>
      <c r="Q282" s="140">
        <f>P282*H282</f>
        <v>100.14394</v>
      </c>
      <c r="R282" s="140">
        <v>0</v>
      </c>
      <c r="S282" s="140">
        <f>R282*H282</f>
        <v>0</v>
      </c>
      <c r="T282" s="140">
        <v>1.7250000000000001E-2</v>
      </c>
      <c r="U282" s="141">
        <f>T282*H282</f>
        <v>7.8166650000000004</v>
      </c>
      <c r="AS282" s="142" t="s">
        <v>268</v>
      </c>
      <c r="AU282" s="142" t="s">
        <v>187</v>
      </c>
      <c r="AV282" s="142" t="s">
        <v>85</v>
      </c>
      <c r="AZ282" s="16" t="s">
        <v>185</v>
      </c>
      <c r="BF282" s="143">
        <f>IF(O282="základní",J282,0)</f>
        <v>0</v>
      </c>
      <c r="BG282" s="143">
        <f>IF(O282="snížená",J282,0)</f>
        <v>0</v>
      </c>
      <c r="BH282" s="143">
        <f>IF(O282="zákl. přenesená",J282,0)</f>
        <v>0</v>
      </c>
      <c r="BI282" s="143">
        <f>IF(O282="sníž. přenesená",J282,0)</f>
        <v>0</v>
      </c>
      <c r="BJ282" s="143">
        <f>IF(O282="nulová",J282,0)</f>
        <v>0</v>
      </c>
      <c r="BK282" s="16" t="s">
        <v>83</v>
      </c>
      <c r="BL282" s="143">
        <f>ROUND(I282*H282,2)</f>
        <v>0</v>
      </c>
      <c r="BM282" s="16" t="s">
        <v>268</v>
      </c>
      <c r="BN282" s="142" t="s">
        <v>518</v>
      </c>
    </row>
    <row r="283" spans="2:66" s="1" customFormat="1" ht="44.25" customHeight="1">
      <c r="B283" s="131"/>
      <c r="C283" s="132" t="s">
        <v>519</v>
      </c>
      <c r="D283" s="132" t="s">
        <v>187</v>
      </c>
      <c r="E283" s="133" t="s">
        <v>520</v>
      </c>
      <c r="F283" s="134" t="s">
        <v>521</v>
      </c>
      <c r="G283" s="135" t="s">
        <v>259</v>
      </c>
      <c r="H283" s="136">
        <v>288.77999999999997</v>
      </c>
      <c r="I283" s="137"/>
      <c r="J283" s="137">
        <f>ROUND(I283*H283,2)</f>
        <v>0</v>
      </c>
      <c r="K283" s="134" t="s">
        <v>4029</v>
      </c>
      <c r="L283" s="185" t="s">
        <v>4032</v>
      </c>
      <c r="M283" s="10"/>
      <c r="N283" s="213" t="s">
        <v>1</v>
      </c>
      <c r="O283" s="139" t="s">
        <v>40</v>
      </c>
      <c r="P283" s="140">
        <v>1.492</v>
      </c>
      <c r="Q283" s="140">
        <f>P283*H283</f>
        <v>430.85975999999994</v>
      </c>
      <c r="R283" s="140">
        <v>1.617E-2</v>
      </c>
      <c r="S283" s="140">
        <f>R283*H283</f>
        <v>4.6695725999999995</v>
      </c>
      <c r="T283" s="140">
        <v>0</v>
      </c>
      <c r="U283" s="141">
        <f>T283*H283</f>
        <v>0</v>
      </c>
      <c r="AS283" s="142" t="s">
        <v>268</v>
      </c>
      <c r="AU283" s="142" t="s">
        <v>187</v>
      </c>
      <c r="AV283" s="142" t="s">
        <v>85</v>
      </c>
      <c r="AZ283" s="16" t="s">
        <v>185</v>
      </c>
      <c r="BF283" s="143">
        <f>IF(O283="základní",J283,0)</f>
        <v>0</v>
      </c>
      <c r="BG283" s="143">
        <f>IF(O283="snížená",J283,0)</f>
        <v>0</v>
      </c>
      <c r="BH283" s="143">
        <f>IF(O283="zákl. přenesená",J283,0)</f>
        <v>0</v>
      </c>
      <c r="BI283" s="143">
        <f>IF(O283="sníž. přenesená",J283,0)</f>
        <v>0</v>
      </c>
      <c r="BJ283" s="143">
        <f>IF(O283="nulová",J283,0)</f>
        <v>0</v>
      </c>
      <c r="BK283" s="16" t="s">
        <v>83</v>
      </c>
      <c r="BL283" s="143">
        <f>ROUND(I283*H283,2)</f>
        <v>0</v>
      </c>
      <c r="BM283" s="16" t="s">
        <v>268</v>
      </c>
      <c r="BN283" s="142" t="s">
        <v>522</v>
      </c>
    </row>
    <row r="284" spans="2:66" s="12" customFormat="1" ht="22.5">
      <c r="B284" s="144"/>
      <c r="D284" s="145" t="s">
        <v>193</v>
      </c>
      <c r="E284" s="146" t="s">
        <v>1</v>
      </c>
      <c r="F284" s="147" t="s">
        <v>523</v>
      </c>
      <c r="H284" s="148">
        <v>288.77999999999997</v>
      </c>
      <c r="L284" s="144"/>
      <c r="N284" s="149"/>
      <c r="U284" s="150"/>
      <c r="AU284" s="146" t="s">
        <v>193</v>
      </c>
      <c r="AV284" s="146" t="s">
        <v>85</v>
      </c>
      <c r="AW284" s="12" t="s">
        <v>85</v>
      </c>
      <c r="AX284" s="12" t="s">
        <v>31</v>
      </c>
      <c r="AY284" s="12" t="s">
        <v>83</v>
      </c>
      <c r="AZ284" s="146" t="s">
        <v>185</v>
      </c>
    </row>
    <row r="285" spans="2:66" s="1" customFormat="1" ht="24.2" customHeight="1">
      <c r="B285" s="131"/>
      <c r="C285" s="132" t="s">
        <v>524</v>
      </c>
      <c r="D285" s="132" t="s">
        <v>187</v>
      </c>
      <c r="E285" s="133" t="s">
        <v>525</v>
      </c>
      <c r="F285" s="134" t="s">
        <v>526</v>
      </c>
      <c r="G285" s="135" t="s">
        <v>259</v>
      </c>
      <c r="H285" s="136">
        <v>288.77999999999997</v>
      </c>
      <c r="I285" s="137"/>
      <c r="J285" s="137">
        <f>ROUND(I285*H285,2)</f>
        <v>0</v>
      </c>
      <c r="K285" s="134" t="s">
        <v>4029</v>
      </c>
      <c r="L285" s="185" t="s">
        <v>4032</v>
      </c>
      <c r="M285" s="10"/>
      <c r="N285" s="213" t="s">
        <v>1</v>
      </c>
      <c r="O285" s="139" t="s">
        <v>40</v>
      </c>
      <c r="P285" s="140">
        <v>0.32400000000000001</v>
      </c>
      <c r="Q285" s="140">
        <f>P285*H285</f>
        <v>93.564719999999994</v>
      </c>
      <c r="R285" s="140">
        <v>0</v>
      </c>
      <c r="S285" s="140">
        <f>R285*H285</f>
        <v>0</v>
      </c>
      <c r="T285" s="140">
        <v>1.7590000000000001E-2</v>
      </c>
      <c r="U285" s="141">
        <f>T285*H285</f>
        <v>5.0796402</v>
      </c>
      <c r="AS285" s="142" t="s">
        <v>268</v>
      </c>
      <c r="AU285" s="142" t="s">
        <v>187</v>
      </c>
      <c r="AV285" s="142" t="s">
        <v>85</v>
      </c>
      <c r="AZ285" s="16" t="s">
        <v>185</v>
      </c>
      <c r="BF285" s="143">
        <f>IF(O285="základní",J285,0)</f>
        <v>0</v>
      </c>
      <c r="BG285" s="143">
        <f>IF(O285="snížená",J285,0)</f>
        <v>0</v>
      </c>
      <c r="BH285" s="143">
        <f>IF(O285="zákl. přenesená",J285,0)</f>
        <v>0</v>
      </c>
      <c r="BI285" s="143">
        <f>IF(O285="sníž. přenesená",J285,0)</f>
        <v>0</v>
      </c>
      <c r="BJ285" s="143">
        <f>IF(O285="nulová",J285,0)</f>
        <v>0</v>
      </c>
      <c r="BK285" s="16" t="s">
        <v>83</v>
      </c>
      <c r="BL285" s="143">
        <f>ROUND(I285*H285,2)</f>
        <v>0</v>
      </c>
      <c r="BM285" s="16" t="s">
        <v>268</v>
      </c>
      <c r="BN285" s="142" t="s">
        <v>527</v>
      </c>
    </row>
    <row r="286" spans="2:66" s="1" customFormat="1" ht="24.2" customHeight="1">
      <c r="B286" s="131"/>
      <c r="C286" s="132" t="s">
        <v>528</v>
      </c>
      <c r="D286" s="132" t="s">
        <v>187</v>
      </c>
      <c r="E286" s="133" t="s">
        <v>529</v>
      </c>
      <c r="F286" s="134" t="s">
        <v>530</v>
      </c>
      <c r="G286" s="135" t="s">
        <v>204</v>
      </c>
      <c r="H286" s="136">
        <v>11.826000000000001</v>
      </c>
      <c r="I286" s="137"/>
      <c r="J286" s="137">
        <f>ROUND(I286*H286,2)</f>
        <v>0</v>
      </c>
      <c r="K286" s="134" t="s">
        <v>4029</v>
      </c>
      <c r="L286" s="185" t="s">
        <v>4032</v>
      </c>
      <c r="M286" s="10"/>
      <c r="N286" s="213" t="s">
        <v>1</v>
      </c>
      <c r="O286" s="139" t="s">
        <v>40</v>
      </c>
      <c r="P286" s="140">
        <v>1.19</v>
      </c>
      <c r="Q286" s="140">
        <f>P286*H286</f>
        <v>14.072939999999999</v>
      </c>
      <c r="R286" s="140">
        <v>0</v>
      </c>
      <c r="S286" s="140">
        <f>R286*H286</f>
        <v>0</v>
      </c>
      <c r="T286" s="140">
        <v>0</v>
      </c>
      <c r="U286" s="141">
        <f>T286*H286</f>
        <v>0</v>
      </c>
      <c r="AS286" s="142" t="s">
        <v>268</v>
      </c>
      <c r="AU286" s="142" t="s">
        <v>187</v>
      </c>
      <c r="AV286" s="142" t="s">
        <v>85</v>
      </c>
      <c r="AZ286" s="16" t="s">
        <v>185</v>
      </c>
      <c r="BF286" s="143">
        <f>IF(O286="základní",J286,0)</f>
        <v>0</v>
      </c>
      <c r="BG286" s="143">
        <f>IF(O286="snížená",J286,0)</f>
        <v>0</v>
      </c>
      <c r="BH286" s="143">
        <f>IF(O286="zákl. přenesená",J286,0)</f>
        <v>0</v>
      </c>
      <c r="BI286" s="143">
        <f>IF(O286="sníž. přenesená",J286,0)</f>
        <v>0</v>
      </c>
      <c r="BJ286" s="143">
        <f>IF(O286="nulová",J286,0)</f>
        <v>0</v>
      </c>
      <c r="BK286" s="16" t="s">
        <v>83</v>
      </c>
      <c r="BL286" s="143">
        <f>ROUND(I286*H286,2)</f>
        <v>0</v>
      </c>
      <c r="BM286" s="16" t="s">
        <v>268</v>
      </c>
      <c r="BN286" s="142" t="s">
        <v>531</v>
      </c>
    </row>
    <row r="287" spans="2:66" s="11" customFormat="1" ht="22.9" customHeight="1">
      <c r="B287" s="120"/>
      <c r="D287" s="121" t="s">
        <v>74</v>
      </c>
      <c r="E287" s="129" t="s">
        <v>532</v>
      </c>
      <c r="F287" s="129" t="s">
        <v>533</v>
      </c>
      <c r="J287" s="130">
        <f>BL287</f>
        <v>0</v>
      </c>
      <c r="L287" s="120"/>
      <c r="N287" s="124"/>
      <c r="Q287" s="125">
        <f>SUM(Q288:Q313)</f>
        <v>196.22173700000002</v>
      </c>
      <c r="S287" s="125">
        <f>SUM(S288:S313)</f>
        <v>0.62125730000000001</v>
      </c>
      <c r="U287" s="126">
        <f>SUM(U288:U313)</f>
        <v>0.76131510000000002</v>
      </c>
      <c r="AS287" s="121" t="s">
        <v>85</v>
      </c>
      <c r="AU287" s="127" t="s">
        <v>74</v>
      </c>
      <c r="AV287" s="127" t="s">
        <v>83</v>
      </c>
      <c r="AZ287" s="121" t="s">
        <v>185</v>
      </c>
      <c r="BL287" s="128">
        <f>SUM(BL288:BL313)</f>
        <v>0</v>
      </c>
    </row>
    <row r="288" spans="2:66" s="1" customFormat="1" ht="16.5" customHeight="1">
      <c r="B288" s="131"/>
      <c r="C288" s="132" t="s">
        <v>534</v>
      </c>
      <c r="D288" s="132" t="s">
        <v>187</v>
      </c>
      <c r="E288" s="133" t="s">
        <v>535</v>
      </c>
      <c r="F288" s="134" t="s">
        <v>536</v>
      </c>
      <c r="G288" s="135" t="s">
        <v>276</v>
      </c>
      <c r="H288" s="136">
        <v>12.4</v>
      </c>
      <c r="I288" s="137"/>
      <c r="J288" s="137">
        <f>ROUND(I288*H288,2)</f>
        <v>0</v>
      </c>
      <c r="K288" s="134" t="s">
        <v>4029</v>
      </c>
      <c r="L288" s="185" t="s">
        <v>4032</v>
      </c>
      <c r="M288" s="10"/>
      <c r="N288" s="213" t="s">
        <v>1</v>
      </c>
      <c r="O288" s="139" t="s">
        <v>40</v>
      </c>
      <c r="P288" s="140">
        <v>0.104</v>
      </c>
      <c r="Q288" s="140">
        <f>P288*H288</f>
        <v>1.2896000000000001</v>
      </c>
      <c r="R288" s="140">
        <v>0</v>
      </c>
      <c r="S288" s="140">
        <f>R288*H288</f>
        <v>0</v>
      </c>
      <c r="T288" s="140">
        <v>1.6999999999999999E-3</v>
      </c>
      <c r="U288" s="141">
        <f>T288*H288</f>
        <v>2.1079999999999998E-2</v>
      </c>
      <c r="AS288" s="142" t="s">
        <v>268</v>
      </c>
      <c r="AU288" s="142" t="s">
        <v>187</v>
      </c>
      <c r="AV288" s="142" t="s">
        <v>85</v>
      </c>
      <c r="AZ288" s="16" t="s">
        <v>185</v>
      </c>
      <c r="BF288" s="143">
        <f>IF(O288="základní",J288,0)</f>
        <v>0</v>
      </c>
      <c r="BG288" s="143">
        <f>IF(O288="snížená",J288,0)</f>
        <v>0</v>
      </c>
      <c r="BH288" s="143">
        <f>IF(O288="zákl. přenesená",J288,0)</f>
        <v>0</v>
      </c>
      <c r="BI288" s="143">
        <f>IF(O288="sníž. přenesená",J288,0)</f>
        <v>0</v>
      </c>
      <c r="BJ288" s="143">
        <f>IF(O288="nulová",J288,0)</f>
        <v>0</v>
      </c>
      <c r="BK288" s="16" t="s">
        <v>83</v>
      </c>
      <c r="BL288" s="143">
        <f>ROUND(I288*H288,2)</f>
        <v>0</v>
      </c>
      <c r="BM288" s="16" t="s">
        <v>268</v>
      </c>
      <c r="BN288" s="142" t="s">
        <v>537</v>
      </c>
    </row>
    <row r="289" spans="2:66" s="1" customFormat="1" ht="24.2" customHeight="1">
      <c r="B289" s="131"/>
      <c r="C289" s="132" t="s">
        <v>538</v>
      </c>
      <c r="D289" s="132" t="s">
        <v>187</v>
      </c>
      <c r="E289" s="133" t="s">
        <v>539</v>
      </c>
      <c r="F289" s="134" t="s">
        <v>540</v>
      </c>
      <c r="G289" s="135" t="s">
        <v>276</v>
      </c>
      <c r="H289" s="136">
        <v>35.299999999999997</v>
      </c>
      <c r="I289" s="137"/>
      <c r="J289" s="137">
        <f>ROUND(I289*H289,2)</f>
        <v>0</v>
      </c>
      <c r="K289" s="134" t="s">
        <v>4029</v>
      </c>
      <c r="L289" s="185" t="s">
        <v>4032</v>
      </c>
      <c r="M289" s="10"/>
      <c r="N289" s="213" t="s">
        <v>1</v>
      </c>
      <c r="O289" s="139" t="s">
        <v>40</v>
      </c>
      <c r="P289" s="140">
        <v>0.43</v>
      </c>
      <c r="Q289" s="140">
        <f>P289*H289</f>
        <v>15.178999999999998</v>
      </c>
      <c r="R289" s="140">
        <v>0</v>
      </c>
      <c r="S289" s="140">
        <f>R289*H289</f>
        <v>0</v>
      </c>
      <c r="T289" s="140">
        <v>1.91E-3</v>
      </c>
      <c r="U289" s="141">
        <f>T289*H289</f>
        <v>6.7422999999999997E-2</v>
      </c>
      <c r="AS289" s="142" t="s">
        <v>268</v>
      </c>
      <c r="AU289" s="142" t="s">
        <v>187</v>
      </c>
      <c r="AV289" s="142" t="s">
        <v>85</v>
      </c>
      <c r="AZ289" s="16" t="s">
        <v>185</v>
      </c>
      <c r="BF289" s="143">
        <f>IF(O289="základní",J289,0)</f>
        <v>0</v>
      </c>
      <c r="BG289" s="143">
        <f>IF(O289="snížená",J289,0)</f>
        <v>0</v>
      </c>
      <c r="BH289" s="143">
        <f>IF(O289="zákl. přenesená",J289,0)</f>
        <v>0</v>
      </c>
      <c r="BI289" s="143">
        <f>IF(O289="sníž. přenesená",J289,0)</f>
        <v>0</v>
      </c>
      <c r="BJ289" s="143">
        <f>IF(O289="nulová",J289,0)</f>
        <v>0</v>
      </c>
      <c r="BK289" s="16" t="s">
        <v>83</v>
      </c>
      <c r="BL289" s="143">
        <f>ROUND(I289*H289,2)</f>
        <v>0</v>
      </c>
      <c r="BM289" s="16" t="s">
        <v>268</v>
      </c>
      <c r="BN289" s="142" t="s">
        <v>541</v>
      </c>
    </row>
    <row r="290" spans="2:66" s="1" customFormat="1" ht="16.5" customHeight="1">
      <c r="B290" s="131"/>
      <c r="C290" s="132" t="s">
        <v>542</v>
      </c>
      <c r="D290" s="132" t="s">
        <v>187</v>
      </c>
      <c r="E290" s="133" t="s">
        <v>543</v>
      </c>
      <c r="F290" s="134" t="s">
        <v>544</v>
      </c>
      <c r="G290" s="135" t="s">
        <v>276</v>
      </c>
      <c r="H290" s="136">
        <v>69.83</v>
      </c>
      <c r="I290" s="137"/>
      <c r="J290" s="137">
        <f>ROUND(I290*H290,2)</f>
        <v>0</v>
      </c>
      <c r="K290" s="134" t="s">
        <v>4029</v>
      </c>
      <c r="L290" s="185" t="s">
        <v>4032</v>
      </c>
      <c r="M290" s="215" t="s">
        <v>4035</v>
      </c>
      <c r="N290" s="213" t="s">
        <v>1</v>
      </c>
      <c r="O290" s="139" t="s">
        <v>40</v>
      </c>
      <c r="P290" s="140">
        <v>0.19500000000000001</v>
      </c>
      <c r="Q290" s="140">
        <f>P290*H290</f>
        <v>13.616849999999999</v>
      </c>
      <c r="R290" s="140">
        <v>0</v>
      </c>
      <c r="S290" s="140">
        <f>R290*H290</f>
        <v>0</v>
      </c>
      <c r="T290" s="140">
        <v>1.67E-3</v>
      </c>
      <c r="U290" s="141">
        <f>T290*H290</f>
        <v>0.1166161</v>
      </c>
      <c r="AS290" s="142" t="s">
        <v>268</v>
      </c>
      <c r="AU290" s="142" t="s">
        <v>187</v>
      </c>
      <c r="AV290" s="142" t="s">
        <v>85</v>
      </c>
      <c r="AZ290" s="16" t="s">
        <v>185</v>
      </c>
      <c r="BF290" s="143">
        <f>IF(O290="základní",J290,0)</f>
        <v>0</v>
      </c>
      <c r="BG290" s="143">
        <f>IF(O290="snížená",J290,0)</f>
        <v>0</v>
      </c>
      <c r="BH290" s="143">
        <f>IF(O290="zákl. přenesená",J290,0)</f>
        <v>0</v>
      </c>
      <c r="BI290" s="143">
        <f>IF(O290="sníž. přenesená",J290,0)</f>
        <v>0</v>
      </c>
      <c r="BJ290" s="143">
        <f>IF(O290="nulová",J290,0)</f>
        <v>0</v>
      </c>
      <c r="BK290" s="16" t="s">
        <v>83</v>
      </c>
      <c r="BL290" s="143">
        <f>ROUND(I290*H290,2)</f>
        <v>0</v>
      </c>
      <c r="BM290" s="16" t="s">
        <v>268</v>
      </c>
      <c r="BN290" s="142" t="s">
        <v>545</v>
      </c>
    </row>
    <row r="291" spans="2:66" s="12" customFormat="1">
      <c r="B291" s="144"/>
      <c r="D291" s="145" t="s">
        <v>193</v>
      </c>
      <c r="E291" s="146" t="s">
        <v>1</v>
      </c>
      <c r="F291" s="147" t="s">
        <v>546</v>
      </c>
      <c r="H291" s="148">
        <v>69.83</v>
      </c>
      <c r="L291" s="144"/>
      <c r="N291" s="149"/>
      <c r="U291" s="150"/>
      <c r="AU291" s="146" t="s">
        <v>193</v>
      </c>
      <c r="AV291" s="146" t="s">
        <v>85</v>
      </c>
      <c r="AW291" s="12" t="s">
        <v>85</v>
      </c>
      <c r="AX291" s="12" t="s">
        <v>31</v>
      </c>
      <c r="AY291" s="12" t="s">
        <v>83</v>
      </c>
      <c r="AZ291" s="146" t="s">
        <v>185</v>
      </c>
    </row>
    <row r="292" spans="2:66" s="1" customFormat="1" ht="16.5" customHeight="1">
      <c r="B292" s="131"/>
      <c r="C292" s="132" t="s">
        <v>547</v>
      </c>
      <c r="D292" s="132" t="s">
        <v>187</v>
      </c>
      <c r="E292" s="133" t="s">
        <v>548</v>
      </c>
      <c r="F292" s="134" t="s">
        <v>549</v>
      </c>
      <c r="G292" s="135" t="s">
        <v>276</v>
      </c>
      <c r="H292" s="136">
        <v>63.8</v>
      </c>
      <c r="I292" s="137"/>
      <c r="J292" s="137">
        <f>ROUND(I292*H292,2)</f>
        <v>0</v>
      </c>
      <c r="K292" s="134" t="s">
        <v>4029</v>
      </c>
      <c r="L292" s="185" t="s">
        <v>4032</v>
      </c>
      <c r="M292" s="10"/>
      <c r="N292" s="213" t="s">
        <v>1</v>
      </c>
      <c r="O292" s="139" t="s">
        <v>40</v>
      </c>
      <c r="P292" s="140">
        <v>0.17899999999999999</v>
      </c>
      <c r="Q292" s="140">
        <f>P292*H292</f>
        <v>11.420199999999999</v>
      </c>
      <c r="R292" s="140">
        <v>0</v>
      </c>
      <c r="S292" s="140">
        <f>R292*H292</f>
        <v>0</v>
      </c>
      <c r="T292" s="140">
        <v>1.75E-3</v>
      </c>
      <c r="U292" s="141">
        <f>T292*H292</f>
        <v>0.11165</v>
      </c>
      <c r="AS292" s="142" t="s">
        <v>268</v>
      </c>
      <c r="AU292" s="142" t="s">
        <v>187</v>
      </c>
      <c r="AV292" s="142" t="s">
        <v>85</v>
      </c>
      <c r="AZ292" s="16" t="s">
        <v>185</v>
      </c>
      <c r="BF292" s="143">
        <f>IF(O292="základní",J292,0)</f>
        <v>0</v>
      </c>
      <c r="BG292" s="143">
        <f>IF(O292="snížená",J292,0)</f>
        <v>0</v>
      </c>
      <c r="BH292" s="143">
        <f>IF(O292="zákl. přenesená",J292,0)</f>
        <v>0</v>
      </c>
      <c r="BI292" s="143">
        <f>IF(O292="sníž. přenesená",J292,0)</f>
        <v>0</v>
      </c>
      <c r="BJ292" s="143">
        <f>IF(O292="nulová",J292,0)</f>
        <v>0</v>
      </c>
      <c r="BK292" s="16" t="s">
        <v>83</v>
      </c>
      <c r="BL292" s="143">
        <f>ROUND(I292*H292,2)</f>
        <v>0</v>
      </c>
      <c r="BM292" s="16" t="s">
        <v>268</v>
      </c>
      <c r="BN292" s="142" t="s">
        <v>550</v>
      </c>
    </row>
    <row r="293" spans="2:66" s="1" customFormat="1" ht="16.5" customHeight="1">
      <c r="B293" s="131"/>
      <c r="C293" s="132" t="s">
        <v>551</v>
      </c>
      <c r="D293" s="132" t="s">
        <v>187</v>
      </c>
      <c r="E293" s="133" t="s">
        <v>552</v>
      </c>
      <c r="F293" s="134" t="s">
        <v>553</v>
      </c>
      <c r="G293" s="135" t="s">
        <v>276</v>
      </c>
      <c r="H293" s="136">
        <v>109</v>
      </c>
      <c r="I293" s="137"/>
      <c r="J293" s="137">
        <f>ROUND(I293*H293,2)</f>
        <v>0</v>
      </c>
      <c r="K293" s="134" t="s">
        <v>4029</v>
      </c>
      <c r="L293" s="185" t="s">
        <v>4032</v>
      </c>
      <c r="M293" s="10"/>
      <c r="N293" s="213" t="s">
        <v>1</v>
      </c>
      <c r="O293" s="139" t="s">
        <v>40</v>
      </c>
      <c r="P293" s="140">
        <v>0.246</v>
      </c>
      <c r="Q293" s="140">
        <f>P293*H293</f>
        <v>26.814</v>
      </c>
      <c r="R293" s="140">
        <v>0</v>
      </c>
      <c r="S293" s="140">
        <f>R293*H293</f>
        <v>0</v>
      </c>
      <c r="T293" s="140">
        <v>2.5999999999999999E-3</v>
      </c>
      <c r="U293" s="141">
        <f>T293*H293</f>
        <v>0.28339999999999999</v>
      </c>
      <c r="AS293" s="142" t="s">
        <v>268</v>
      </c>
      <c r="AU293" s="142" t="s">
        <v>187</v>
      </c>
      <c r="AV293" s="142" t="s">
        <v>85</v>
      </c>
      <c r="AZ293" s="16" t="s">
        <v>185</v>
      </c>
      <c r="BF293" s="143">
        <f>IF(O293="základní",J293,0)</f>
        <v>0</v>
      </c>
      <c r="BG293" s="143">
        <f>IF(O293="snížená",J293,0)</f>
        <v>0</v>
      </c>
      <c r="BH293" s="143">
        <f>IF(O293="zákl. přenesená",J293,0)</f>
        <v>0</v>
      </c>
      <c r="BI293" s="143">
        <f>IF(O293="sníž. přenesená",J293,0)</f>
        <v>0</v>
      </c>
      <c r="BJ293" s="143">
        <f>IF(O293="nulová",J293,0)</f>
        <v>0</v>
      </c>
      <c r="BK293" s="16" t="s">
        <v>83</v>
      </c>
      <c r="BL293" s="143">
        <f>ROUND(I293*H293,2)</f>
        <v>0</v>
      </c>
      <c r="BM293" s="16" t="s">
        <v>268</v>
      </c>
      <c r="BN293" s="142" t="s">
        <v>554</v>
      </c>
    </row>
    <row r="294" spans="2:66" s="12" customFormat="1">
      <c r="B294" s="144"/>
      <c r="D294" s="145" t="s">
        <v>193</v>
      </c>
      <c r="E294" s="146" t="s">
        <v>1</v>
      </c>
      <c r="F294" s="147" t="s">
        <v>555</v>
      </c>
      <c r="H294" s="148">
        <v>109</v>
      </c>
      <c r="L294" s="144"/>
      <c r="N294" s="149"/>
      <c r="U294" s="150"/>
      <c r="AU294" s="146" t="s">
        <v>193</v>
      </c>
      <c r="AV294" s="146" t="s">
        <v>85</v>
      </c>
      <c r="AW294" s="12" t="s">
        <v>85</v>
      </c>
      <c r="AX294" s="12" t="s">
        <v>31</v>
      </c>
      <c r="AY294" s="12" t="s">
        <v>83</v>
      </c>
      <c r="AZ294" s="146" t="s">
        <v>185</v>
      </c>
    </row>
    <row r="295" spans="2:66" s="1" customFormat="1" ht="16.5" customHeight="1">
      <c r="B295" s="131"/>
      <c r="C295" s="132" t="s">
        <v>556</v>
      </c>
      <c r="D295" s="132" t="s">
        <v>187</v>
      </c>
      <c r="E295" s="133" t="s">
        <v>557</v>
      </c>
      <c r="F295" s="134" t="s">
        <v>558</v>
      </c>
      <c r="G295" s="135" t="s">
        <v>276</v>
      </c>
      <c r="H295" s="136">
        <v>40.9</v>
      </c>
      <c r="I295" s="137"/>
      <c r="J295" s="137">
        <f>ROUND(I295*H295,2)</f>
        <v>0</v>
      </c>
      <c r="K295" s="134" t="s">
        <v>4029</v>
      </c>
      <c r="L295" s="185" t="s">
        <v>4032</v>
      </c>
      <c r="M295" s="10"/>
      <c r="N295" s="213" t="s">
        <v>1</v>
      </c>
      <c r="O295" s="139" t="s">
        <v>40</v>
      </c>
      <c r="P295" s="140">
        <v>0.14699999999999999</v>
      </c>
      <c r="Q295" s="140">
        <f>P295*H295</f>
        <v>6.0122999999999998</v>
      </c>
      <c r="R295" s="140">
        <v>0</v>
      </c>
      <c r="S295" s="140">
        <f>R295*H295</f>
        <v>0</v>
      </c>
      <c r="T295" s="140">
        <v>3.9399999999999999E-3</v>
      </c>
      <c r="U295" s="141">
        <f>T295*H295</f>
        <v>0.16114599999999998</v>
      </c>
      <c r="AS295" s="142" t="s">
        <v>268</v>
      </c>
      <c r="AU295" s="142" t="s">
        <v>187</v>
      </c>
      <c r="AV295" s="142" t="s">
        <v>85</v>
      </c>
      <c r="AZ295" s="16" t="s">
        <v>185</v>
      </c>
      <c r="BF295" s="143">
        <f>IF(O295="základní",J295,0)</f>
        <v>0</v>
      </c>
      <c r="BG295" s="143">
        <f>IF(O295="snížená",J295,0)</f>
        <v>0</v>
      </c>
      <c r="BH295" s="143">
        <f>IF(O295="zákl. přenesená",J295,0)</f>
        <v>0</v>
      </c>
      <c r="BI295" s="143">
        <f>IF(O295="sníž. přenesená",J295,0)</f>
        <v>0</v>
      </c>
      <c r="BJ295" s="143">
        <f>IF(O295="nulová",J295,0)</f>
        <v>0</v>
      </c>
      <c r="BK295" s="16" t="s">
        <v>83</v>
      </c>
      <c r="BL295" s="143">
        <f>ROUND(I295*H295,2)</f>
        <v>0</v>
      </c>
      <c r="BM295" s="16" t="s">
        <v>268</v>
      </c>
      <c r="BN295" s="142" t="s">
        <v>559</v>
      </c>
    </row>
    <row r="296" spans="2:66" s="1" customFormat="1" ht="24.2" customHeight="1">
      <c r="B296" s="131"/>
      <c r="C296" s="132" t="s">
        <v>560</v>
      </c>
      <c r="D296" s="132" t="s">
        <v>187</v>
      </c>
      <c r="E296" s="133" t="s">
        <v>561</v>
      </c>
      <c r="F296" s="134" t="s">
        <v>562</v>
      </c>
      <c r="G296" s="135" t="s">
        <v>276</v>
      </c>
      <c r="H296" s="136">
        <v>12.4</v>
      </c>
      <c r="I296" s="137"/>
      <c r="J296" s="137">
        <f>ROUND(I296*H296,2)</f>
        <v>0</v>
      </c>
      <c r="K296" s="134" t="s">
        <v>4029</v>
      </c>
      <c r="L296" s="185" t="s">
        <v>4032</v>
      </c>
      <c r="M296" s="10"/>
      <c r="N296" s="213" t="s">
        <v>1</v>
      </c>
      <c r="O296" s="139" t="s">
        <v>40</v>
      </c>
      <c r="P296" s="140">
        <v>0.30499999999999999</v>
      </c>
      <c r="Q296" s="140">
        <f>P296*H296</f>
        <v>3.782</v>
      </c>
      <c r="R296" s="140">
        <v>2.8700000000000002E-3</v>
      </c>
      <c r="S296" s="140">
        <f>R296*H296</f>
        <v>3.5588000000000002E-2</v>
      </c>
      <c r="T296" s="140">
        <v>0</v>
      </c>
      <c r="U296" s="141">
        <f>T296*H296</f>
        <v>0</v>
      </c>
      <c r="AS296" s="142" t="s">
        <v>268</v>
      </c>
      <c r="AU296" s="142" t="s">
        <v>187</v>
      </c>
      <c r="AV296" s="142" t="s">
        <v>85</v>
      </c>
      <c r="AZ296" s="16" t="s">
        <v>185</v>
      </c>
      <c r="BF296" s="143">
        <f>IF(O296="základní",J296,0)</f>
        <v>0</v>
      </c>
      <c r="BG296" s="143">
        <f>IF(O296="snížená",J296,0)</f>
        <v>0</v>
      </c>
      <c r="BH296" s="143">
        <f>IF(O296="zákl. přenesená",J296,0)</f>
        <v>0</v>
      </c>
      <c r="BI296" s="143">
        <f>IF(O296="sníž. přenesená",J296,0)</f>
        <v>0</v>
      </c>
      <c r="BJ296" s="143">
        <f>IF(O296="nulová",J296,0)</f>
        <v>0</v>
      </c>
      <c r="BK296" s="16" t="s">
        <v>83</v>
      </c>
      <c r="BL296" s="143">
        <f>ROUND(I296*H296,2)</f>
        <v>0</v>
      </c>
      <c r="BM296" s="16" t="s">
        <v>268</v>
      </c>
      <c r="BN296" s="142" t="s">
        <v>563</v>
      </c>
    </row>
    <row r="297" spans="2:66" s="12" customFormat="1">
      <c r="B297" s="144"/>
      <c r="D297" s="145" t="s">
        <v>193</v>
      </c>
      <c r="E297" s="146" t="s">
        <v>1</v>
      </c>
      <c r="F297" s="147" t="s">
        <v>564</v>
      </c>
      <c r="H297" s="148">
        <v>12.4</v>
      </c>
      <c r="L297" s="144"/>
      <c r="N297" s="149"/>
      <c r="U297" s="150"/>
      <c r="AU297" s="146" t="s">
        <v>193</v>
      </c>
      <c r="AV297" s="146" t="s">
        <v>85</v>
      </c>
      <c r="AW297" s="12" t="s">
        <v>85</v>
      </c>
      <c r="AX297" s="12" t="s">
        <v>31</v>
      </c>
      <c r="AY297" s="12" t="s">
        <v>83</v>
      </c>
      <c r="AZ297" s="146" t="s">
        <v>185</v>
      </c>
    </row>
    <row r="298" spans="2:66" s="1" customFormat="1" ht="24.2" customHeight="1">
      <c r="B298" s="131"/>
      <c r="C298" s="132" t="s">
        <v>565</v>
      </c>
      <c r="D298" s="132" t="s">
        <v>187</v>
      </c>
      <c r="E298" s="133" t="s">
        <v>566</v>
      </c>
      <c r="F298" s="134" t="s">
        <v>567</v>
      </c>
      <c r="G298" s="135" t="s">
        <v>276</v>
      </c>
      <c r="H298" s="136">
        <v>35.299999999999997</v>
      </c>
      <c r="I298" s="137"/>
      <c r="J298" s="137">
        <f>ROUND(I298*H298,2)</f>
        <v>0</v>
      </c>
      <c r="K298" s="134" t="s">
        <v>4029</v>
      </c>
      <c r="L298" s="185" t="s">
        <v>4032</v>
      </c>
      <c r="M298" s="10"/>
      <c r="N298" s="213" t="s">
        <v>1</v>
      </c>
      <c r="O298" s="139" t="s">
        <v>40</v>
      </c>
      <c r="P298" s="140">
        <v>0.69499999999999995</v>
      </c>
      <c r="Q298" s="140">
        <f>P298*H298</f>
        <v>24.533499999999997</v>
      </c>
      <c r="R298" s="140">
        <v>3.5100000000000001E-3</v>
      </c>
      <c r="S298" s="140">
        <f>R298*H298</f>
        <v>0.123903</v>
      </c>
      <c r="T298" s="140">
        <v>0</v>
      </c>
      <c r="U298" s="141">
        <f>T298*H298</f>
        <v>0</v>
      </c>
      <c r="AS298" s="142" t="s">
        <v>268</v>
      </c>
      <c r="AU298" s="142" t="s">
        <v>187</v>
      </c>
      <c r="AV298" s="142" t="s">
        <v>85</v>
      </c>
      <c r="AZ298" s="16" t="s">
        <v>185</v>
      </c>
      <c r="BF298" s="143">
        <f>IF(O298="základní",J298,0)</f>
        <v>0</v>
      </c>
      <c r="BG298" s="143">
        <f>IF(O298="snížená",J298,0)</f>
        <v>0</v>
      </c>
      <c r="BH298" s="143">
        <f>IF(O298="zákl. přenesená",J298,0)</f>
        <v>0</v>
      </c>
      <c r="BI298" s="143">
        <f>IF(O298="sníž. přenesená",J298,0)</f>
        <v>0</v>
      </c>
      <c r="BJ298" s="143">
        <f>IF(O298="nulová",J298,0)</f>
        <v>0</v>
      </c>
      <c r="BK298" s="16" t="s">
        <v>83</v>
      </c>
      <c r="BL298" s="143">
        <f>ROUND(I298*H298,2)</f>
        <v>0</v>
      </c>
      <c r="BM298" s="16" t="s">
        <v>268</v>
      </c>
      <c r="BN298" s="142" t="s">
        <v>568</v>
      </c>
    </row>
    <row r="299" spans="2:66" s="12" customFormat="1">
      <c r="B299" s="144"/>
      <c r="D299" s="145" t="s">
        <v>193</v>
      </c>
      <c r="E299" s="146" t="s">
        <v>1</v>
      </c>
      <c r="F299" s="147" t="s">
        <v>569</v>
      </c>
      <c r="H299" s="148">
        <v>35.299999999999997</v>
      </c>
      <c r="L299" s="144"/>
      <c r="N299" s="149"/>
      <c r="U299" s="150"/>
      <c r="AU299" s="146" t="s">
        <v>193</v>
      </c>
      <c r="AV299" s="146" t="s">
        <v>85</v>
      </c>
      <c r="AW299" s="12" t="s">
        <v>85</v>
      </c>
      <c r="AX299" s="12" t="s">
        <v>31</v>
      </c>
      <c r="AY299" s="12" t="s">
        <v>83</v>
      </c>
      <c r="AZ299" s="146" t="s">
        <v>185</v>
      </c>
    </row>
    <row r="300" spans="2:66" s="1" customFormat="1" ht="33" customHeight="1">
      <c r="B300" s="131"/>
      <c r="C300" s="132" t="s">
        <v>570</v>
      </c>
      <c r="D300" s="132" t="s">
        <v>187</v>
      </c>
      <c r="E300" s="133" t="s">
        <v>571</v>
      </c>
      <c r="F300" s="134" t="s">
        <v>572</v>
      </c>
      <c r="G300" s="135" t="s">
        <v>276</v>
      </c>
      <c r="H300" s="136">
        <v>4</v>
      </c>
      <c r="I300" s="137"/>
      <c r="J300" s="137">
        <f>ROUND(I300*H300,2)</f>
        <v>0</v>
      </c>
      <c r="K300" s="134" t="s">
        <v>4029</v>
      </c>
      <c r="L300" s="185" t="s">
        <v>4032</v>
      </c>
      <c r="M300" s="10"/>
      <c r="N300" s="213" t="s">
        <v>1</v>
      </c>
      <c r="O300" s="139" t="s">
        <v>40</v>
      </c>
      <c r="P300" s="140">
        <v>0.3</v>
      </c>
      <c r="Q300" s="140">
        <f>P300*H300</f>
        <v>1.2</v>
      </c>
      <c r="R300" s="140">
        <v>1.3600000000000001E-3</v>
      </c>
      <c r="S300" s="140">
        <f>R300*H300</f>
        <v>5.4400000000000004E-3</v>
      </c>
      <c r="T300" s="140">
        <v>0</v>
      </c>
      <c r="U300" s="141">
        <f>T300*H300</f>
        <v>0</v>
      </c>
      <c r="AS300" s="142" t="s">
        <v>268</v>
      </c>
      <c r="AU300" s="142" t="s">
        <v>187</v>
      </c>
      <c r="AV300" s="142" t="s">
        <v>85</v>
      </c>
      <c r="AZ300" s="16" t="s">
        <v>185</v>
      </c>
      <c r="BF300" s="143">
        <f>IF(O300="základní",J300,0)</f>
        <v>0</v>
      </c>
      <c r="BG300" s="143">
        <f>IF(O300="snížená",J300,0)</f>
        <v>0</v>
      </c>
      <c r="BH300" s="143">
        <f>IF(O300="zákl. přenesená",J300,0)</f>
        <v>0</v>
      </c>
      <c r="BI300" s="143">
        <f>IF(O300="sníž. přenesená",J300,0)</f>
        <v>0</v>
      </c>
      <c r="BJ300" s="143">
        <f>IF(O300="nulová",J300,0)</f>
        <v>0</v>
      </c>
      <c r="BK300" s="16" t="s">
        <v>83</v>
      </c>
      <c r="BL300" s="143">
        <f>ROUND(I300*H300,2)</f>
        <v>0</v>
      </c>
      <c r="BM300" s="16" t="s">
        <v>268</v>
      </c>
      <c r="BN300" s="142" t="s">
        <v>573</v>
      </c>
    </row>
    <row r="301" spans="2:66" s="1" customFormat="1" ht="24.2" customHeight="1">
      <c r="B301" s="131"/>
      <c r="C301" s="132" t="s">
        <v>574</v>
      </c>
      <c r="D301" s="132" t="s">
        <v>187</v>
      </c>
      <c r="E301" s="133" t="s">
        <v>575</v>
      </c>
      <c r="F301" s="134" t="s">
        <v>576</v>
      </c>
      <c r="G301" s="135" t="s">
        <v>276</v>
      </c>
      <c r="H301" s="136">
        <v>65.83</v>
      </c>
      <c r="I301" s="137"/>
      <c r="J301" s="137">
        <f>ROUND(I301*H301,2)</f>
        <v>0</v>
      </c>
      <c r="K301" s="134" t="s">
        <v>4029</v>
      </c>
      <c r="L301" s="185" t="s">
        <v>4032</v>
      </c>
      <c r="M301" s="215" t="s">
        <v>4035</v>
      </c>
      <c r="N301" s="213" t="s">
        <v>1</v>
      </c>
      <c r="O301" s="139" t="s">
        <v>40</v>
      </c>
      <c r="P301" s="140">
        <v>0.34699999999999998</v>
      </c>
      <c r="Q301" s="140">
        <f>P301*H301</f>
        <v>22.843009999999996</v>
      </c>
      <c r="R301" s="140">
        <v>2.9099999999999998E-3</v>
      </c>
      <c r="S301" s="140">
        <f>R301*H301</f>
        <v>0.19156529999999999</v>
      </c>
      <c r="T301" s="140">
        <v>0</v>
      </c>
      <c r="U301" s="141">
        <f>T301*H301</f>
        <v>0</v>
      </c>
      <c r="AS301" s="142" t="s">
        <v>268</v>
      </c>
      <c r="AU301" s="142" t="s">
        <v>187</v>
      </c>
      <c r="AV301" s="142" t="s">
        <v>85</v>
      </c>
      <c r="AZ301" s="16" t="s">
        <v>185</v>
      </c>
      <c r="BF301" s="143">
        <f>IF(O301="základní",J301,0)</f>
        <v>0</v>
      </c>
      <c r="BG301" s="143">
        <f>IF(O301="snížená",J301,0)</f>
        <v>0</v>
      </c>
      <c r="BH301" s="143">
        <f>IF(O301="zákl. přenesená",J301,0)</f>
        <v>0</v>
      </c>
      <c r="BI301" s="143">
        <f>IF(O301="sníž. přenesená",J301,0)</f>
        <v>0</v>
      </c>
      <c r="BJ301" s="143">
        <f>IF(O301="nulová",J301,0)</f>
        <v>0</v>
      </c>
      <c r="BK301" s="16" t="s">
        <v>83</v>
      </c>
      <c r="BL301" s="143">
        <f>ROUND(I301*H301,2)</f>
        <v>0</v>
      </c>
      <c r="BM301" s="16" t="s">
        <v>268</v>
      </c>
      <c r="BN301" s="142" t="s">
        <v>577</v>
      </c>
    </row>
    <row r="302" spans="2:66" s="12" customFormat="1">
      <c r="B302" s="144"/>
      <c r="D302" s="145" t="s">
        <v>193</v>
      </c>
      <c r="E302" s="146" t="s">
        <v>1</v>
      </c>
      <c r="F302" s="147" t="s">
        <v>578</v>
      </c>
      <c r="H302" s="148">
        <v>65.83</v>
      </c>
      <c r="L302" s="144"/>
      <c r="N302" s="149"/>
      <c r="U302" s="150"/>
      <c r="AU302" s="146" t="s">
        <v>193</v>
      </c>
      <c r="AV302" s="146" t="s">
        <v>85</v>
      </c>
      <c r="AW302" s="12" t="s">
        <v>85</v>
      </c>
      <c r="AX302" s="12" t="s">
        <v>31</v>
      </c>
      <c r="AY302" s="12" t="s">
        <v>83</v>
      </c>
      <c r="AZ302" s="146" t="s">
        <v>185</v>
      </c>
    </row>
    <row r="303" spans="2:66" s="1" customFormat="1" ht="33" customHeight="1">
      <c r="B303" s="131"/>
      <c r="C303" s="132" t="s">
        <v>579</v>
      </c>
      <c r="D303" s="132" t="s">
        <v>187</v>
      </c>
      <c r="E303" s="133" t="s">
        <v>580</v>
      </c>
      <c r="F303" s="134" t="s">
        <v>581</v>
      </c>
      <c r="G303" s="135" t="s">
        <v>245</v>
      </c>
      <c r="H303" s="136">
        <v>62</v>
      </c>
      <c r="I303" s="137"/>
      <c r="J303" s="137">
        <f>ROUND(I303*H303,2)</f>
        <v>0</v>
      </c>
      <c r="K303" s="134" t="s">
        <v>4029</v>
      </c>
      <c r="L303" s="185" t="s">
        <v>4032</v>
      </c>
      <c r="M303" s="215" t="s">
        <v>4035</v>
      </c>
      <c r="N303" s="213" t="s">
        <v>1</v>
      </c>
      <c r="O303" s="139" t="s">
        <v>40</v>
      </c>
      <c r="P303" s="140">
        <v>0.14000000000000001</v>
      </c>
      <c r="Q303" s="140">
        <f>P303*H303</f>
        <v>8.6800000000000015</v>
      </c>
      <c r="R303" s="140">
        <v>0</v>
      </c>
      <c r="S303" s="140">
        <f>R303*H303</f>
        <v>0</v>
      </c>
      <c r="T303" s="140">
        <v>0</v>
      </c>
      <c r="U303" s="141">
        <f>T303*H303</f>
        <v>0</v>
      </c>
      <c r="AS303" s="142" t="s">
        <v>268</v>
      </c>
      <c r="AU303" s="142" t="s">
        <v>187</v>
      </c>
      <c r="AV303" s="142" t="s">
        <v>85</v>
      </c>
      <c r="AZ303" s="16" t="s">
        <v>185</v>
      </c>
      <c r="BF303" s="143">
        <f>IF(O303="základní",J303,0)</f>
        <v>0</v>
      </c>
      <c r="BG303" s="143">
        <f>IF(O303="snížená",J303,0)</f>
        <v>0</v>
      </c>
      <c r="BH303" s="143">
        <f>IF(O303="zákl. přenesená",J303,0)</f>
        <v>0</v>
      </c>
      <c r="BI303" s="143">
        <f>IF(O303="sníž. přenesená",J303,0)</f>
        <v>0</v>
      </c>
      <c r="BJ303" s="143">
        <f>IF(O303="nulová",J303,0)</f>
        <v>0</v>
      </c>
      <c r="BK303" s="16" t="s">
        <v>83</v>
      </c>
      <c r="BL303" s="143">
        <f>ROUND(I303*H303,2)</f>
        <v>0</v>
      </c>
      <c r="BM303" s="16" t="s">
        <v>268</v>
      </c>
      <c r="BN303" s="142" t="s">
        <v>582</v>
      </c>
    </row>
    <row r="304" spans="2:66" s="12" customFormat="1">
      <c r="B304" s="144"/>
      <c r="D304" s="145" t="s">
        <v>193</v>
      </c>
      <c r="E304" s="146" t="s">
        <v>1</v>
      </c>
      <c r="F304" s="147" t="s">
        <v>583</v>
      </c>
      <c r="H304" s="148">
        <v>62</v>
      </c>
      <c r="L304" s="144"/>
      <c r="N304" s="149"/>
      <c r="U304" s="150"/>
      <c r="AU304" s="146" t="s">
        <v>193</v>
      </c>
      <c r="AV304" s="146" t="s">
        <v>85</v>
      </c>
      <c r="AW304" s="12" t="s">
        <v>85</v>
      </c>
      <c r="AX304" s="12" t="s">
        <v>31</v>
      </c>
      <c r="AY304" s="12" t="s">
        <v>83</v>
      </c>
      <c r="AZ304" s="146" t="s">
        <v>185</v>
      </c>
    </row>
    <row r="305" spans="2:66" s="1" customFormat="1" ht="33" customHeight="1">
      <c r="B305" s="131"/>
      <c r="C305" s="132" t="s">
        <v>584</v>
      </c>
      <c r="D305" s="132" t="s">
        <v>187</v>
      </c>
      <c r="E305" s="133" t="s">
        <v>585</v>
      </c>
      <c r="F305" s="134" t="s">
        <v>586</v>
      </c>
      <c r="G305" s="135" t="s">
        <v>276</v>
      </c>
      <c r="H305" s="136">
        <v>31.9</v>
      </c>
      <c r="I305" s="137"/>
      <c r="J305" s="137">
        <f>ROUND(I305*H305,2)</f>
        <v>0</v>
      </c>
      <c r="K305" s="134" t="s">
        <v>4029</v>
      </c>
      <c r="L305" s="185" t="s">
        <v>4032</v>
      </c>
      <c r="M305" s="10"/>
      <c r="N305" s="213" t="s">
        <v>1</v>
      </c>
      <c r="O305" s="139" t="s">
        <v>40</v>
      </c>
      <c r="P305" s="140">
        <v>0.23300000000000001</v>
      </c>
      <c r="Q305" s="140">
        <f>P305*H305</f>
        <v>7.4326999999999996</v>
      </c>
      <c r="R305" s="140">
        <v>2.2000000000000001E-3</v>
      </c>
      <c r="S305" s="140">
        <f>R305*H305</f>
        <v>7.0180000000000006E-2</v>
      </c>
      <c r="T305" s="140">
        <v>0</v>
      </c>
      <c r="U305" s="141">
        <f>T305*H305</f>
        <v>0</v>
      </c>
      <c r="AS305" s="142" t="s">
        <v>268</v>
      </c>
      <c r="AU305" s="142" t="s">
        <v>187</v>
      </c>
      <c r="AV305" s="142" t="s">
        <v>85</v>
      </c>
      <c r="AZ305" s="16" t="s">
        <v>185</v>
      </c>
      <c r="BF305" s="143">
        <f>IF(O305="základní",J305,0)</f>
        <v>0</v>
      </c>
      <c r="BG305" s="143">
        <f>IF(O305="snížená",J305,0)</f>
        <v>0</v>
      </c>
      <c r="BH305" s="143">
        <f>IF(O305="zákl. přenesená",J305,0)</f>
        <v>0</v>
      </c>
      <c r="BI305" s="143">
        <f>IF(O305="sníž. přenesená",J305,0)</f>
        <v>0</v>
      </c>
      <c r="BJ305" s="143">
        <f>IF(O305="nulová",J305,0)</f>
        <v>0</v>
      </c>
      <c r="BK305" s="16" t="s">
        <v>83</v>
      </c>
      <c r="BL305" s="143">
        <f>ROUND(I305*H305,2)</f>
        <v>0</v>
      </c>
      <c r="BM305" s="16" t="s">
        <v>268</v>
      </c>
      <c r="BN305" s="142" t="s">
        <v>587</v>
      </c>
    </row>
    <row r="306" spans="2:66" s="1" customFormat="1" ht="33" customHeight="1">
      <c r="B306" s="131"/>
      <c r="C306" s="132" t="s">
        <v>588</v>
      </c>
      <c r="D306" s="132" t="s">
        <v>187</v>
      </c>
      <c r="E306" s="133" t="s">
        <v>589</v>
      </c>
      <c r="F306" s="134" t="s">
        <v>590</v>
      </c>
      <c r="G306" s="135" t="s">
        <v>276</v>
      </c>
      <c r="H306" s="136">
        <v>31.9</v>
      </c>
      <c r="I306" s="137"/>
      <c r="J306" s="137">
        <f>ROUND(I306*H306,2)</f>
        <v>0</v>
      </c>
      <c r="K306" s="134" t="s">
        <v>4029</v>
      </c>
      <c r="L306" s="185" t="s">
        <v>4032</v>
      </c>
      <c r="M306" s="10"/>
      <c r="N306" s="213" t="s">
        <v>1</v>
      </c>
      <c r="O306" s="139" t="s">
        <v>40</v>
      </c>
      <c r="P306" s="140">
        <v>0.26</v>
      </c>
      <c r="Q306" s="140">
        <f>P306*H306</f>
        <v>8.2940000000000005</v>
      </c>
      <c r="R306" s="140">
        <v>2.8900000000000002E-3</v>
      </c>
      <c r="S306" s="140">
        <f>R306*H306</f>
        <v>9.2191000000000009E-2</v>
      </c>
      <c r="T306" s="140">
        <v>0</v>
      </c>
      <c r="U306" s="141">
        <f>T306*H306</f>
        <v>0</v>
      </c>
      <c r="AS306" s="142" t="s">
        <v>268</v>
      </c>
      <c r="AU306" s="142" t="s">
        <v>187</v>
      </c>
      <c r="AV306" s="142" t="s">
        <v>85</v>
      </c>
      <c r="AZ306" s="16" t="s">
        <v>185</v>
      </c>
      <c r="BF306" s="143">
        <f>IF(O306="základní",J306,0)</f>
        <v>0</v>
      </c>
      <c r="BG306" s="143">
        <f>IF(O306="snížená",J306,0)</f>
        <v>0</v>
      </c>
      <c r="BH306" s="143">
        <f>IF(O306="zákl. přenesená",J306,0)</f>
        <v>0</v>
      </c>
      <c r="BI306" s="143">
        <f>IF(O306="sníž. přenesená",J306,0)</f>
        <v>0</v>
      </c>
      <c r="BJ306" s="143">
        <f>IF(O306="nulová",J306,0)</f>
        <v>0</v>
      </c>
      <c r="BK306" s="16" t="s">
        <v>83</v>
      </c>
      <c r="BL306" s="143">
        <f>ROUND(I306*H306,2)</f>
        <v>0</v>
      </c>
      <c r="BM306" s="16" t="s">
        <v>268</v>
      </c>
      <c r="BN306" s="142" t="s">
        <v>591</v>
      </c>
    </row>
    <row r="307" spans="2:66" s="12" customFormat="1">
      <c r="B307" s="144"/>
      <c r="D307" s="145" t="s">
        <v>193</v>
      </c>
      <c r="E307" s="146" t="s">
        <v>1</v>
      </c>
      <c r="F307" s="147" t="s">
        <v>592</v>
      </c>
      <c r="H307" s="148">
        <v>31.9</v>
      </c>
      <c r="L307" s="144"/>
      <c r="N307" s="149"/>
      <c r="U307" s="150"/>
      <c r="AU307" s="146" t="s">
        <v>193</v>
      </c>
      <c r="AV307" s="146" t="s">
        <v>85</v>
      </c>
      <c r="AW307" s="12" t="s">
        <v>85</v>
      </c>
      <c r="AX307" s="12" t="s">
        <v>31</v>
      </c>
      <c r="AY307" s="12" t="s">
        <v>83</v>
      </c>
      <c r="AZ307" s="146" t="s">
        <v>185</v>
      </c>
    </row>
    <row r="308" spans="2:66" s="1" customFormat="1" ht="16.5" customHeight="1">
      <c r="B308" s="131"/>
      <c r="C308" s="132" t="s">
        <v>593</v>
      </c>
      <c r="D308" s="132" t="s">
        <v>187</v>
      </c>
      <c r="E308" s="133" t="s">
        <v>594</v>
      </c>
      <c r="F308" s="134" t="s">
        <v>595</v>
      </c>
      <c r="G308" s="135" t="s">
        <v>276</v>
      </c>
      <c r="H308" s="136">
        <v>109</v>
      </c>
      <c r="I308" s="137"/>
      <c r="J308" s="137">
        <f>ROUND(I308*H308,2)</f>
        <v>0</v>
      </c>
      <c r="K308" s="134" t="s">
        <v>4029</v>
      </c>
      <c r="L308" s="185" t="s">
        <v>4032</v>
      </c>
      <c r="M308" s="10"/>
      <c r="N308" s="213" t="s">
        <v>1</v>
      </c>
      <c r="O308" s="139" t="s">
        <v>40</v>
      </c>
      <c r="P308" s="140">
        <v>0.245</v>
      </c>
      <c r="Q308" s="140">
        <f>P308*H308</f>
        <v>26.704999999999998</v>
      </c>
      <c r="R308" s="140">
        <v>0</v>
      </c>
      <c r="S308" s="140">
        <f>R308*H308</f>
        <v>0</v>
      </c>
      <c r="T308" s="140">
        <v>0</v>
      </c>
      <c r="U308" s="141">
        <f>T308*H308</f>
        <v>0</v>
      </c>
      <c r="AS308" s="142" t="s">
        <v>268</v>
      </c>
      <c r="AU308" s="142" t="s">
        <v>187</v>
      </c>
      <c r="AV308" s="142" t="s">
        <v>85</v>
      </c>
      <c r="AZ308" s="16" t="s">
        <v>185</v>
      </c>
      <c r="BF308" s="143">
        <f>IF(O308="základní",J308,0)</f>
        <v>0</v>
      </c>
      <c r="BG308" s="143">
        <f>IF(O308="snížená",J308,0)</f>
        <v>0</v>
      </c>
      <c r="BH308" s="143">
        <f>IF(O308="zákl. přenesená",J308,0)</f>
        <v>0</v>
      </c>
      <c r="BI308" s="143">
        <f>IF(O308="sníž. přenesená",J308,0)</f>
        <v>0</v>
      </c>
      <c r="BJ308" s="143">
        <f>IF(O308="nulová",J308,0)</f>
        <v>0</v>
      </c>
      <c r="BK308" s="16" t="s">
        <v>83</v>
      </c>
      <c r="BL308" s="143">
        <f>ROUND(I308*H308,2)</f>
        <v>0</v>
      </c>
      <c r="BM308" s="16" t="s">
        <v>268</v>
      </c>
      <c r="BN308" s="142" t="s">
        <v>596</v>
      </c>
    </row>
    <row r="309" spans="2:66" s="1" customFormat="1" ht="33" customHeight="1">
      <c r="B309" s="131"/>
      <c r="C309" s="132" t="s">
        <v>597</v>
      </c>
      <c r="D309" s="132" t="s">
        <v>187</v>
      </c>
      <c r="E309" s="133" t="s">
        <v>598</v>
      </c>
      <c r="F309" s="134" t="s">
        <v>599</v>
      </c>
      <c r="G309" s="135" t="s">
        <v>276</v>
      </c>
      <c r="H309" s="136">
        <v>40.9</v>
      </c>
      <c r="I309" s="137"/>
      <c r="J309" s="137">
        <f>ROUND(I309*H309,2)</f>
        <v>0</v>
      </c>
      <c r="K309" s="134" t="s">
        <v>4029</v>
      </c>
      <c r="L309" s="185" t="s">
        <v>4032</v>
      </c>
      <c r="M309" s="10"/>
      <c r="N309" s="213" t="s">
        <v>1</v>
      </c>
      <c r="O309" s="139" t="s">
        <v>40</v>
      </c>
      <c r="P309" s="140">
        <v>0.35099999999999998</v>
      </c>
      <c r="Q309" s="140">
        <f>P309*H309</f>
        <v>14.355899999999998</v>
      </c>
      <c r="R309" s="140">
        <v>2.0999999999999999E-3</v>
      </c>
      <c r="S309" s="140">
        <f>R309*H309</f>
        <v>8.5889999999999994E-2</v>
      </c>
      <c r="T309" s="140">
        <v>0</v>
      </c>
      <c r="U309" s="141">
        <f>T309*H309</f>
        <v>0</v>
      </c>
      <c r="AS309" s="142" t="s">
        <v>268</v>
      </c>
      <c r="AU309" s="142" t="s">
        <v>187</v>
      </c>
      <c r="AV309" s="142" t="s">
        <v>85</v>
      </c>
      <c r="AZ309" s="16" t="s">
        <v>185</v>
      </c>
      <c r="BF309" s="143">
        <f>IF(O309="základní",J309,0)</f>
        <v>0</v>
      </c>
      <c r="BG309" s="143">
        <f>IF(O309="snížená",J309,0)</f>
        <v>0</v>
      </c>
      <c r="BH309" s="143">
        <f>IF(O309="zákl. přenesená",J309,0)</f>
        <v>0</v>
      </c>
      <c r="BI309" s="143">
        <f>IF(O309="sníž. přenesená",J309,0)</f>
        <v>0</v>
      </c>
      <c r="BJ309" s="143">
        <f>IF(O309="nulová",J309,0)</f>
        <v>0</v>
      </c>
      <c r="BK309" s="16" t="s">
        <v>83</v>
      </c>
      <c r="BL309" s="143">
        <f>ROUND(I309*H309,2)</f>
        <v>0</v>
      </c>
      <c r="BM309" s="16" t="s">
        <v>268</v>
      </c>
      <c r="BN309" s="142" t="s">
        <v>600</v>
      </c>
    </row>
    <row r="310" spans="2:66" s="12" customFormat="1">
      <c r="B310" s="144"/>
      <c r="D310" s="145" t="s">
        <v>193</v>
      </c>
      <c r="E310" s="146" t="s">
        <v>1</v>
      </c>
      <c r="F310" s="147" t="s">
        <v>601</v>
      </c>
      <c r="H310" s="148">
        <v>40.9</v>
      </c>
      <c r="L310" s="144"/>
      <c r="N310" s="149"/>
      <c r="U310" s="150"/>
      <c r="AU310" s="146" t="s">
        <v>193</v>
      </c>
      <c r="AV310" s="146" t="s">
        <v>85</v>
      </c>
      <c r="AW310" s="12" t="s">
        <v>85</v>
      </c>
      <c r="AX310" s="12" t="s">
        <v>31</v>
      </c>
      <c r="AY310" s="12" t="s">
        <v>83</v>
      </c>
      <c r="AZ310" s="146" t="s">
        <v>185</v>
      </c>
    </row>
    <row r="311" spans="2:66" s="1" customFormat="1" ht="33" customHeight="1">
      <c r="B311" s="131"/>
      <c r="C311" s="132" t="s">
        <v>602</v>
      </c>
      <c r="D311" s="132" t="s">
        <v>187</v>
      </c>
      <c r="E311" s="133" t="s">
        <v>603</v>
      </c>
      <c r="F311" s="134" t="s">
        <v>604</v>
      </c>
      <c r="G311" s="135" t="s">
        <v>405</v>
      </c>
      <c r="H311" s="136">
        <v>1</v>
      </c>
      <c r="I311" s="137"/>
      <c r="J311" s="137">
        <f>ROUND(I311*H311,2)</f>
        <v>0</v>
      </c>
      <c r="K311" s="134" t="s">
        <v>1</v>
      </c>
      <c r="L311" s="185" t="s">
        <v>4032</v>
      </c>
      <c r="M311" s="10"/>
      <c r="N311" s="213" t="s">
        <v>1</v>
      </c>
      <c r="O311" s="139" t="s">
        <v>40</v>
      </c>
      <c r="P311" s="140">
        <v>0.10199999999999999</v>
      </c>
      <c r="Q311" s="140">
        <f>P311*H311</f>
        <v>0.10199999999999999</v>
      </c>
      <c r="R311" s="140">
        <v>1.5E-3</v>
      </c>
      <c r="S311" s="140">
        <f>R311*H311</f>
        <v>1.5E-3</v>
      </c>
      <c r="T311" s="140">
        <v>0</v>
      </c>
      <c r="U311" s="141">
        <f>T311*H311</f>
        <v>0</v>
      </c>
      <c r="AS311" s="142" t="s">
        <v>268</v>
      </c>
      <c r="AU311" s="142" t="s">
        <v>187</v>
      </c>
      <c r="AV311" s="142" t="s">
        <v>85</v>
      </c>
      <c r="AZ311" s="16" t="s">
        <v>185</v>
      </c>
      <c r="BF311" s="143">
        <f>IF(O311="základní",J311,0)</f>
        <v>0</v>
      </c>
      <c r="BG311" s="143">
        <f>IF(O311="snížená",J311,0)</f>
        <v>0</v>
      </c>
      <c r="BH311" s="143">
        <f>IF(O311="zákl. přenesená",J311,0)</f>
        <v>0</v>
      </c>
      <c r="BI311" s="143">
        <f>IF(O311="sníž. přenesená",J311,0)</f>
        <v>0</v>
      </c>
      <c r="BJ311" s="143">
        <f>IF(O311="nulová",J311,0)</f>
        <v>0</v>
      </c>
      <c r="BK311" s="16" t="s">
        <v>83</v>
      </c>
      <c r="BL311" s="143">
        <f>ROUND(I311*H311,2)</f>
        <v>0</v>
      </c>
      <c r="BM311" s="16" t="s">
        <v>268</v>
      </c>
      <c r="BN311" s="142" t="s">
        <v>605</v>
      </c>
    </row>
    <row r="312" spans="2:66" s="1" customFormat="1" ht="16.5" customHeight="1">
      <c r="B312" s="131"/>
      <c r="C312" s="132" t="s">
        <v>606</v>
      </c>
      <c r="D312" s="132" t="s">
        <v>187</v>
      </c>
      <c r="E312" s="133" t="s">
        <v>607</v>
      </c>
      <c r="F312" s="134" t="s">
        <v>608</v>
      </c>
      <c r="G312" s="135" t="s">
        <v>245</v>
      </c>
      <c r="H312" s="136">
        <v>10</v>
      </c>
      <c r="I312" s="137"/>
      <c r="J312" s="137">
        <f>ROUND(I312*H312,2)</f>
        <v>0</v>
      </c>
      <c r="K312" s="134" t="s">
        <v>1</v>
      </c>
      <c r="L312" s="185" t="s">
        <v>4032</v>
      </c>
      <c r="M312" s="10"/>
      <c r="N312" s="213" t="s">
        <v>1</v>
      </c>
      <c r="O312" s="139" t="s">
        <v>40</v>
      </c>
      <c r="P312" s="140">
        <v>0.10199999999999999</v>
      </c>
      <c r="Q312" s="140">
        <f>P312*H312</f>
        <v>1.02</v>
      </c>
      <c r="R312" s="140">
        <v>1.5E-3</v>
      </c>
      <c r="S312" s="140">
        <f>R312*H312</f>
        <v>1.4999999999999999E-2</v>
      </c>
      <c r="T312" s="140">
        <v>0</v>
      </c>
      <c r="U312" s="141">
        <f>T312*H312</f>
        <v>0</v>
      </c>
      <c r="AS312" s="142" t="s">
        <v>268</v>
      </c>
      <c r="AU312" s="142" t="s">
        <v>187</v>
      </c>
      <c r="AV312" s="142" t="s">
        <v>85</v>
      </c>
      <c r="AZ312" s="16" t="s">
        <v>185</v>
      </c>
      <c r="BF312" s="143">
        <f>IF(O312="základní",J312,0)</f>
        <v>0</v>
      </c>
      <c r="BG312" s="143">
        <f>IF(O312="snížená",J312,0)</f>
        <v>0</v>
      </c>
      <c r="BH312" s="143">
        <f>IF(O312="zákl. přenesená",J312,0)</f>
        <v>0</v>
      </c>
      <c r="BI312" s="143">
        <f>IF(O312="sníž. přenesená",J312,0)</f>
        <v>0</v>
      </c>
      <c r="BJ312" s="143">
        <f>IF(O312="nulová",J312,0)</f>
        <v>0</v>
      </c>
      <c r="BK312" s="16" t="s">
        <v>83</v>
      </c>
      <c r="BL312" s="143">
        <f>ROUND(I312*H312,2)</f>
        <v>0</v>
      </c>
      <c r="BM312" s="16" t="s">
        <v>268</v>
      </c>
      <c r="BN312" s="142" t="s">
        <v>609</v>
      </c>
    </row>
    <row r="313" spans="2:66" s="1" customFormat="1" ht="24.2" customHeight="1">
      <c r="B313" s="131"/>
      <c r="C313" s="132" t="s">
        <v>610</v>
      </c>
      <c r="D313" s="132" t="s">
        <v>187</v>
      </c>
      <c r="E313" s="133" t="s">
        <v>611</v>
      </c>
      <c r="F313" s="134" t="s">
        <v>612</v>
      </c>
      <c r="G313" s="135" t="s">
        <v>204</v>
      </c>
      <c r="H313" s="136">
        <v>0.621</v>
      </c>
      <c r="I313" s="137"/>
      <c r="J313" s="137">
        <f>ROUND(I313*H313,2)</f>
        <v>0</v>
      </c>
      <c r="K313" s="134" t="s">
        <v>4029</v>
      </c>
      <c r="L313" s="185" t="s">
        <v>4032</v>
      </c>
      <c r="M313" s="10"/>
      <c r="N313" s="213" t="s">
        <v>1</v>
      </c>
      <c r="O313" s="139" t="s">
        <v>40</v>
      </c>
      <c r="P313" s="140">
        <v>4.7370000000000001</v>
      </c>
      <c r="Q313" s="140">
        <f>P313*H313</f>
        <v>2.9416769999999999</v>
      </c>
      <c r="R313" s="140">
        <v>0</v>
      </c>
      <c r="S313" s="140">
        <f>R313*H313</f>
        <v>0</v>
      </c>
      <c r="T313" s="140">
        <v>0</v>
      </c>
      <c r="U313" s="141">
        <f>T313*H313</f>
        <v>0</v>
      </c>
      <c r="AS313" s="142" t="s">
        <v>268</v>
      </c>
      <c r="AU313" s="142" t="s">
        <v>187</v>
      </c>
      <c r="AV313" s="142" t="s">
        <v>85</v>
      </c>
      <c r="AZ313" s="16" t="s">
        <v>185</v>
      </c>
      <c r="BF313" s="143">
        <f>IF(O313="základní",J313,0)</f>
        <v>0</v>
      </c>
      <c r="BG313" s="143">
        <f>IF(O313="snížená",J313,0)</f>
        <v>0</v>
      </c>
      <c r="BH313" s="143">
        <f>IF(O313="zákl. přenesená",J313,0)</f>
        <v>0</v>
      </c>
      <c r="BI313" s="143">
        <f>IF(O313="sníž. přenesená",J313,0)</f>
        <v>0</v>
      </c>
      <c r="BJ313" s="143">
        <f>IF(O313="nulová",J313,0)</f>
        <v>0</v>
      </c>
      <c r="BK313" s="16" t="s">
        <v>83</v>
      </c>
      <c r="BL313" s="143">
        <f>ROUND(I313*H313,2)</f>
        <v>0</v>
      </c>
      <c r="BM313" s="16" t="s">
        <v>268</v>
      </c>
      <c r="BN313" s="142" t="s">
        <v>613</v>
      </c>
    </row>
    <row r="314" spans="2:66" s="11" customFormat="1" ht="22.9" customHeight="1">
      <c r="B314" s="120"/>
      <c r="D314" s="121" t="s">
        <v>74</v>
      </c>
      <c r="E314" s="129" t="s">
        <v>614</v>
      </c>
      <c r="F314" s="129" t="s">
        <v>615</v>
      </c>
      <c r="J314" s="130">
        <f>BL314</f>
        <v>0</v>
      </c>
      <c r="L314" s="120"/>
      <c r="N314" s="124"/>
      <c r="Q314" s="125">
        <f>SUM(Q315:Q394)</f>
        <v>306.68940799999996</v>
      </c>
      <c r="S314" s="125">
        <f>SUM(S315:S394)</f>
        <v>6.302233020000001</v>
      </c>
      <c r="U314" s="126">
        <f>SUM(U315:U394)</f>
        <v>0</v>
      </c>
      <c r="AS314" s="121" t="s">
        <v>85</v>
      </c>
      <c r="AU314" s="127" t="s">
        <v>74</v>
      </c>
      <c r="AV314" s="127" t="s">
        <v>83</v>
      </c>
      <c r="AZ314" s="121" t="s">
        <v>185</v>
      </c>
      <c r="BL314" s="128">
        <f>SUM(BL315:BL394)</f>
        <v>0</v>
      </c>
    </row>
    <row r="315" spans="2:66" s="1" customFormat="1" ht="24.2" customHeight="1">
      <c r="B315" s="131"/>
      <c r="C315" s="132" t="s">
        <v>616</v>
      </c>
      <c r="D315" s="132" t="s">
        <v>187</v>
      </c>
      <c r="E315" s="133" t="s">
        <v>617</v>
      </c>
      <c r="F315" s="134" t="s">
        <v>618</v>
      </c>
      <c r="G315" s="135" t="s">
        <v>259</v>
      </c>
      <c r="H315" s="136">
        <v>144.446</v>
      </c>
      <c r="I315" s="137"/>
      <c r="J315" s="137">
        <f>ROUND(I315*H315,2)</f>
        <v>0</v>
      </c>
      <c r="K315" s="134" t="s">
        <v>4029</v>
      </c>
      <c r="L315" s="185" t="s">
        <v>4032</v>
      </c>
      <c r="M315" s="215" t="s">
        <v>4035</v>
      </c>
      <c r="N315" s="213" t="s">
        <v>1</v>
      </c>
      <c r="O315" s="139" t="s">
        <v>40</v>
      </c>
      <c r="P315" s="140">
        <v>1.613</v>
      </c>
      <c r="Q315" s="140">
        <f>P315*H315</f>
        <v>232.991398</v>
      </c>
      <c r="R315" s="140">
        <v>2.7E-4</v>
      </c>
      <c r="S315" s="140">
        <f>R315*H315</f>
        <v>3.9000420000000001E-2</v>
      </c>
      <c r="T315" s="140">
        <v>0</v>
      </c>
      <c r="U315" s="141">
        <f>T315*H315</f>
        <v>0</v>
      </c>
      <c r="AS315" s="142" t="s">
        <v>268</v>
      </c>
      <c r="AU315" s="142" t="s">
        <v>187</v>
      </c>
      <c r="AV315" s="142" t="s">
        <v>85</v>
      </c>
      <c r="AZ315" s="16" t="s">
        <v>185</v>
      </c>
      <c r="BF315" s="143">
        <f>IF(O315="základní",J315,0)</f>
        <v>0</v>
      </c>
      <c r="BG315" s="143">
        <f>IF(O315="snížená",J315,0)</f>
        <v>0</v>
      </c>
      <c r="BH315" s="143">
        <f>IF(O315="zákl. přenesená",J315,0)</f>
        <v>0</v>
      </c>
      <c r="BI315" s="143">
        <f>IF(O315="sníž. přenesená",J315,0)</f>
        <v>0</v>
      </c>
      <c r="BJ315" s="143">
        <f>IF(O315="nulová",J315,0)</f>
        <v>0</v>
      </c>
      <c r="BK315" s="16" t="s">
        <v>83</v>
      </c>
      <c r="BL315" s="143">
        <f>ROUND(I315*H315,2)</f>
        <v>0</v>
      </c>
      <c r="BM315" s="16" t="s">
        <v>268</v>
      </c>
      <c r="BN315" s="142" t="s">
        <v>619</v>
      </c>
    </row>
    <row r="316" spans="2:66" s="1" customFormat="1" ht="24.2" customHeight="1">
      <c r="B316" s="131"/>
      <c r="C316" s="157" t="s">
        <v>620</v>
      </c>
      <c r="D316" s="157" t="s">
        <v>280</v>
      </c>
      <c r="E316" s="158" t="s">
        <v>621</v>
      </c>
      <c r="F316" s="159" t="s">
        <v>622</v>
      </c>
      <c r="G316" s="160" t="s">
        <v>259</v>
      </c>
      <c r="H316" s="161">
        <v>144.446</v>
      </c>
      <c r="I316" s="162"/>
      <c r="J316" s="162">
        <f>ROUND(I316*H316,2)</f>
        <v>0</v>
      </c>
      <c r="K316" s="159" t="s">
        <v>4029</v>
      </c>
      <c r="L316" s="185" t="s">
        <v>4032</v>
      </c>
      <c r="M316" s="215" t="s">
        <v>4035</v>
      </c>
      <c r="N316" s="214" t="s">
        <v>1</v>
      </c>
      <c r="O316" s="164" t="s">
        <v>40</v>
      </c>
      <c r="P316" s="140">
        <v>0</v>
      </c>
      <c r="Q316" s="140">
        <f>P316*H316</f>
        <v>0</v>
      </c>
      <c r="R316" s="140">
        <v>3.6420000000000001E-2</v>
      </c>
      <c r="S316" s="140">
        <f>R316*H316</f>
        <v>5.2607233200000003</v>
      </c>
      <c r="T316" s="140">
        <v>0</v>
      </c>
      <c r="U316" s="141">
        <f>T316*H316</f>
        <v>0</v>
      </c>
      <c r="AS316" s="142" t="s">
        <v>357</v>
      </c>
      <c r="AU316" s="142" t="s">
        <v>280</v>
      </c>
      <c r="AV316" s="142" t="s">
        <v>85</v>
      </c>
      <c r="AZ316" s="16" t="s">
        <v>185</v>
      </c>
      <c r="BF316" s="143">
        <f>IF(O316="základní",J316,0)</f>
        <v>0</v>
      </c>
      <c r="BG316" s="143">
        <f>IF(O316="snížená",J316,0)</f>
        <v>0</v>
      </c>
      <c r="BH316" s="143">
        <f>IF(O316="zákl. přenesená",J316,0)</f>
        <v>0</v>
      </c>
      <c r="BI316" s="143">
        <f>IF(O316="sníž. přenesená",J316,0)</f>
        <v>0</v>
      </c>
      <c r="BJ316" s="143">
        <f>IF(O316="nulová",J316,0)</f>
        <v>0</v>
      </c>
      <c r="BK316" s="16" t="s">
        <v>83</v>
      </c>
      <c r="BL316" s="143">
        <f>ROUND(I316*H316,2)</f>
        <v>0</v>
      </c>
      <c r="BM316" s="16" t="s">
        <v>268</v>
      </c>
      <c r="BN316" s="142" t="s">
        <v>623</v>
      </c>
    </row>
    <row r="317" spans="2:66" s="12" customFormat="1">
      <c r="B317" s="144"/>
      <c r="D317" s="145" t="s">
        <v>193</v>
      </c>
      <c r="E317" s="146" t="s">
        <v>1</v>
      </c>
      <c r="F317" s="147" t="s">
        <v>624</v>
      </c>
      <c r="H317" s="148">
        <v>8.64</v>
      </c>
      <c r="L317" s="144"/>
      <c r="N317" s="149"/>
      <c r="U317" s="150"/>
      <c r="AU317" s="146" t="s">
        <v>193</v>
      </c>
      <c r="AV317" s="146" t="s">
        <v>85</v>
      </c>
      <c r="AW317" s="12" t="s">
        <v>85</v>
      </c>
      <c r="AX317" s="12" t="s">
        <v>31</v>
      </c>
      <c r="AY317" s="12" t="s">
        <v>75</v>
      </c>
      <c r="AZ317" s="146" t="s">
        <v>185</v>
      </c>
    </row>
    <row r="318" spans="2:66" s="12" customFormat="1">
      <c r="B318" s="144"/>
      <c r="D318" s="145" t="s">
        <v>193</v>
      </c>
      <c r="E318" s="146" t="s">
        <v>1</v>
      </c>
      <c r="F318" s="147" t="s">
        <v>625</v>
      </c>
      <c r="H318" s="148">
        <v>5.76</v>
      </c>
      <c r="L318" s="144"/>
      <c r="N318" s="149"/>
      <c r="U318" s="150"/>
      <c r="AU318" s="146" t="s">
        <v>193</v>
      </c>
      <c r="AV318" s="146" t="s">
        <v>85</v>
      </c>
      <c r="AW318" s="12" t="s">
        <v>85</v>
      </c>
      <c r="AX318" s="12" t="s">
        <v>31</v>
      </c>
      <c r="AY318" s="12" t="s">
        <v>75</v>
      </c>
      <c r="AZ318" s="146" t="s">
        <v>185</v>
      </c>
    </row>
    <row r="319" spans="2:66" s="12" customFormat="1">
      <c r="B319" s="144"/>
      <c r="D319" s="145" t="s">
        <v>193</v>
      </c>
      <c r="E319" s="146" t="s">
        <v>1</v>
      </c>
      <c r="F319" s="147" t="s">
        <v>626</v>
      </c>
      <c r="H319" s="148">
        <v>2.88</v>
      </c>
      <c r="L319" s="144"/>
      <c r="N319" s="149"/>
      <c r="U319" s="150"/>
      <c r="AU319" s="146" t="s">
        <v>193</v>
      </c>
      <c r="AV319" s="146" t="s">
        <v>85</v>
      </c>
      <c r="AW319" s="12" t="s">
        <v>85</v>
      </c>
      <c r="AX319" s="12" t="s">
        <v>31</v>
      </c>
      <c r="AY319" s="12" t="s">
        <v>75</v>
      </c>
      <c r="AZ319" s="146" t="s">
        <v>185</v>
      </c>
    </row>
    <row r="320" spans="2:66" s="12" customFormat="1">
      <c r="B320" s="144"/>
      <c r="D320" s="145" t="s">
        <v>193</v>
      </c>
      <c r="E320" s="146" t="s">
        <v>1</v>
      </c>
      <c r="F320" s="147" t="s">
        <v>627</v>
      </c>
      <c r="H320" s="148">
        <v>5.76</v>
      </c>
      <c r="L320" s="144"/>
      <c r="N320" s="149"/>
      <c r="U320" s="150"/>
      <c r="AU320" s="146" t="s">
        <v>193</v>
      </c>
      <c r="AV320" s="146" t="s">
        <v>85</v>
      </c>
      <c r="AW320" s="12" t="s">
        <v>85</v>
      </c>
      <c r="AX320" s="12" t="s">
        <v>31</v>
      </c>
      <c r="AY320" s="12" t="s">
        <v>75</v>
      </c>
      <c r="AZ320" s="146" t="s">
        <v>185</v>
      </c>
    </row>
    <row r="321" spans="2:52" s="12" customFormat="1">
      <c r="B321" s="144"/>
      <c r="D321" s="145" t="s">
        <v>193</v>
      </c>
      <c r="E321" s="146" t="s">
        <v>1</v>
      </c>
      <c r="F321" s="147" t="s">
        <v>628</v>
      </c>
      <c r="H321" s="148">
        <v>5.76</v>
      </c>
      <c r="L321" s="144"/>
      <c r="N321" s="149"/>
      <c r="U321" s="150"/>
      <c r="AU321" s="146" t="s">
        <v>193</v>
      </c>
      <c r="AV321" s="146" t="s">
        <v>85</v>
      </c>
      <c r="AW321" s="12" t="s">
        <v>85</v>
      </c>
      <c r="AX321" s="12" t="s">
        <v>31</v>
      </c>
      <c r="AY321" s="12" t="s">
        <v>75</v>
      </c>
      <c r="AZ321" s="146" t="s">
        <v>185</v>
      </c>
    </row>
    <row r="322" spans="2:52" s="12" customFormat="1">
      <c r="B322" s="144"/>
      <c r="D322" s="145" t="s">
        <v>193</v>
      </c>
      <c r="E322" s="146" t="s">
        <v>1</v>
      </c>
      <c r="F322" s="147" t="s">
        <v>629</v>
      </c>
      <c r="H322" s="148">
        <v>5.04</v>
      </c>
      <c r="L322" s="144"/>
      <c r="N322" s="149"/>
      <c r="U322" s="150"/>
      <c r="AU322" s="146" t="s">
        <v>193</v>
      </c>
      <c r="AV322" s="146" t="s">
        <v>85</v>
      </c>
      <c r="AW322" s="12" t="s">
        <v>85</v>
      </c>
      <c r="AX322" s="12" t="s">
        <v>31</v>
      </c>
      <c r="AY322" s="12" t="s">
        <v>75</v>
      </c>
      <c r="AZ322" s="146" t="s">
        <v>185</v>
      </c>
    </row>
    <row r="323" spans="2:52" s="12" customFormat="1">
      <c r="B323" s="144"/>
      <c r="D323" s="145" t="s">
        <v>193</v>
      </c>
      <c r="E323" s="146" t="s">
        <v>1</v>
      </c>
      <c r="F323" s="147" t="s">
        <v>630</v>
      </c>
      <c r="H323" s="148">
        <v>6.72</v>
      </c>
      <c r="L323" s="144"/>
      <c r="N323" s="149"/>
      <c r="U323" s="150"/>
      <c r="AU323" s="146" t="s">
        <v>193</v>
      </c>
      <c r="AV323" s="146" t="s">
        <v>85</v>
      </c>
      <c r="AW323" s="12" t="s">
        <v>85</v>
      </c>
      <c r="AX323" s="12" t="s">
        <v>31</v>
      </c>
      <c r="AY323" s="12" t="s">
        <v>75</v>
      </c>
      <c r="AZ323" s="146" t="s">
        <v>185</v>
      </c>
    </row>
    <row r="324" spans="2:52" s="12" customFormat="1">
      <c r="B324" s="144"/>
      <c r="D324" s="145" t="s">
        <v>193</v>
      </c>
      <c r="E324" s="146" t="s">
        <v>1</v>
      </c>
      <c r="F324" s="147" t="s">
        <v>631</v>
      </c>
      <c r="H324" s="148">
        <v>6.72</v>
      </c>
      <c r="L324" s="144"/>
      <c r="N324" s="149"/>
      <c r="U324" s="150"/>
      <c r="AU324" s="146" t="s">
        <v>193</v>
      </c>
      <c r="AV324" s="146" t="s">
        <v>85</v>
      </c>
      <c r="AW324" s="12" t="s">
        <v>85</v>
      </c>
      <c r="AX324" s="12" t="s">
        <v>31</v>
      </c>
      <c r="AY324" s="12" t="s">
        <v>75</v>
      </c>
      <c r="AZ324" s="146" t="s">
        <v>185</v>
      </c>
    </row>
    <row r="325" spans="2:52" s="12" customFormat="1">
      <c r="B325" s="144"/>
      <c r="D325" s="145" t="s">
        <v>193</v>
      </c>
      <c r="E325" s="146" t="s">
        <v>1</v>
      </c>
      <c r="F325" s="147" t="s">
        <v>632</v>
      </c>
      <c r="H325" s="148">
        <v>6.72</v>
      </c>
      <c r="L325" s="144"/>
      <c r="N325" s="149"/>
      <c r="U325" s="150"/>
      <c r="AU325" s="146" t="s">
        <v>193</v>
      </c>
      <c r="AV325" s="146" t="s">
        <v>85</v>
      </c>
      <c r="AW325" s="12" t="s">
        <v>85</v>
      </c>
      <c r="AX325" s="12" t="s">
        <v>31</v>
      </c>
      <c r="AY325" s="12" t="s">
        <v>75</v>
      </c>
      <c r="AZ325" s="146" t="s">
        <v>185</v>
      </c>
    </row>
    <row r="326" spans="2:52" s="12" customFormat="1">
      <c r="B326" s="144"/>
      <c r="D326" s="145" t="s">
        <v>193</v>
      </c>
      <c r="E326" s="146" t="s">
        <v>1</v>
      </c>
      <c r="F326" s="147" t="s">
        <v>633</v>
      </c>
      <c r="H326" s="148">
        <v>6.72</v>
      </c>
      <c r="L326" s="144"/>
      <c r="N326" s="149"/>
      <c r="U326" s="150"/>
      <c r="AU326" s="146" t="s">
        <v>193</v>
      </c>
      <c r="AV326" s="146" t="s">
        <v>85</v>
      </c>
      <c r="AW326" s="12" t="s">
        <v>85</v>
      </c>
      <c r="AX326" s="12" t="s">
        <v>31</v>
      </c>
      <c r="AY326" s="12" t="s">
        <v>75</v>
      </c>
      <c r="AZ326" s="146" t="s">
        <v>185</v>
      </c>
    </row>
    <row r="327" spans="2:52" s="12" customFormat="1">
      <c r="B327" s="144"/>
      <c r="D327" s="145" t="s">
        <v>193</v>
      </c>
      <c r="E327" s="146" t="s">
        <v>1</v>
      </c>
      <c r="F327" s="147" t="s">
        <v>634</v>
      </c>
      <c r="H327" s="148">
        <v>6.72</v>
      </c>
      <c r="L327" s="144"/>
      <c r="N327" s="149"/>
      <c r="U327" s="150"/>
      <c r="AU327" s="146" t="s">
        <v>193</v>
      </c>
      <c r="AV327" s="146" t="s">
        <v>85</v>
      </c>
      <c r="AW327" s="12" t="s">
        <v>85</v>
      </c>
      <c r="AX327" s="12" t="s">
        <v>31</v>
      </c>
      <c r="AY327" s="12" t="s">
        <v>75</v>
      </c>
      <c r="AZ327" s="146" t="s">
        <v>185</v>
      </c>
    </row>
    <row r="328" spans="2:52" s="12" customFormat="1">
      <c r="B328" s="144"/>
      <c r="D328" s="145" t="s">
        <v>193</v>
      </c>
      <c r="E328" s="146" t="s">
        <v>1</v>
      </c>
      <c r="F328" s="147" t="s">
        <v>635</v>
      </c>
      <c r="H328" s="148">
        <v>6.72</v>
      </c>
      <c r="L328" s="144"/>
      <c r="N328" s="149"/>
      <c r="U328" s="150"/>
      <c r="AU328" s="146" t="s">
        <v>193</v>
      </c>
      <c r="AV328" s="146" t="s">
        <v>85</v>
      </c>
      <c r="AW328" s="12" t="s">
        <v>85</v>
      </c>
      <c r="AX328" s="12" t="s">
        <v>31</v>
      </c>
      <c r="AY328" s="12" t="s">
        <v>75</v>
      </c>
      <c r="AZ328" s="146" t="s">
        <v>185</v>
      </c>
    </row>
    <row r="329" spans="2:52" s="12" customFormat="1">
      <c r="B329" s="144"/>
      <c r="D329" s="145" t="s">
        <v>193</v>
      </c>
      <c r="E329" s="146" t="s">
        <v>1</v>
      </c>
      <c r="F329" s="147" t="s">
        <v>636</v>
      </c>
      <c r="H329" s="148">
        <v>2.0419999999999998</v>
      </c>
      <c r="L329" s="144"/>
      <c r="N329" s="149"/>
      <c r="U329" s="150"/>
      <c r="AU329" s="146" t="s">
        <v>193</v>
      </c>
      <c r="AV329" s="146" t="s">
        <v>85</v>
      </c>
      <c r="AW329" s="12" t="s">
        <v>85</v>
      </c>
      <c r="AX329" s="12" t="s">
        <v>31</v>
      </c>
      <c r="AY329" s="12" t="s">
        <v>75</v>
      </c>
      <c r="AZ329" s="146" t="s">
        <v>185</v>
      </c>
    </row>
    <row r="330" spans="2:52" s="12" customFormat="1">
      <c r="B330" s="144"/>
      <c r="D330" s="145" t="s">
        <v>193</v>
      </c>
      <c r="E330" s="146" t="s">
        <v>1</v>
      </c>
      <c r="F330" s="147" t="s">
        <v>637</v>
      </c>
      <c r="H330" s="148">
        <v>4.2</v>
      </c>
      <c r="L330" s="144"/>
      <c r="N330" s="149"/>
      <c r="U330" s="150"/>
      <c r="AU330" s="146" t="s">
        <v>193</v>
      </c>
      <c r="AV330" s="146" t="s">
        <v>85</v>
      </c>
      <c r="AW330" s="12" t="s">
        <v>85</v>
      </c>
      <c r="AX330" s="12" t="s">
        <v>31</v>
      </c>
      <c r="AY330" s="12" t="s">
        <v>75</v>
      </c>
      <c r="AZ330" s="146" t="s">
        <v>185</v>
      </c>
    </row>
    <row r="331" spans="2:52" s="12" customFormat="1">
      <c r="B331" s="144"/>
      <c r="D331" s="145" t="s">
        <v>193</v>
      </c>
      <c r="E331" s="146" t="s">
        <v>1</v>
      </c>
      <c r="F331" s="147" t="s">
        <v>638</v>
      </c>
      <c r="H331" s="148">
        <v>4.0250000000000004</v>
      </c>
      <c r="L331" s="144"/>
      <c r="N331" s="149"/>
      <c r="U331" s="150"/>
      <c r="AU331" s="146" t="s">
        <v>193</v>
      </c>
      <c r="AV331" s="146" t="s">
        <v>85</v>
      </c>
      <c r="AW331" s="12" t="s">
        <v>85</v>
      </c>
      <c r="AX331" s="12" t="s">
        <v>31</v>
      </c>
      <c r="AY331" s="12" t="s">
        <v>75</v>
      </c>
      <c r="AZ331" s="146" t="s">
        <v>185</v>
      </c>
    </row>
    <row r="332" spans="2:52" s="12" customFormat="1">
      <c r="B332" s="144"/>
      <c r="D332" s="145" t="s">
        <v>193</v>
      </c>
      <c r="E332" s="146" t="s">
        <v>1</v>
      </c>
      <c r="F332" s="147" t="s">
        <v>639</v>
      </c>
      <c r="H332" s="148">
        <v>2.1</v>
      </c>
      <c r="L332" s="144"/>
      <c r="N332" s="149"/>
      <c r="U332" s="150"/>
      <c r="AU332" s="146" t="s">
        <v>193</v>
      </c>
      <c r="AV332" s="146" t="s">
        <v>85</v>
      </c>
      <c r="AW332" s="12" t="s">
        <v>85</v>
      </c>
      <c r="AX332" s="12" t="s">
        <v>31</v>
      </c>
      <c r="AY332" s="12" t="s">
        <v>75</v>
      </c>
      <c r="AZ332" s="146" t="s">
        <v>185</v>
      </c>
    </row>
    <row r="333" spans="2:52" s="12" customFormat="1">
      <c r="B333" s="144"/>
      <c r="D333" s="145" t="s">
        <v>193</v>
      </c>
      <c r="E333" s="146" t="s">
        <v>1</v>
      </c>
      <c r="F333" s="147" t="s">
        <v>640</v>
      </c>
      <c r="H333" s="148">
        <v>4.1130000000000004</v>
      </c>
      <c r="L333" s="144"/>
      <c r="N333" s="149"/>
      <c r="U333" s="150"/>
      <c r="AU333" s="146" t="s">
        <v>193</v>
      </c>
      <c r="AV333" s="146" t="s">
        <v>85</v>
      </c>
      <c r="AW333" s="12" t="s">
        <v>85</v>
      </c>
      <c r="AX333" s="12" t="s">
        <v>31</v>
      </c>
      <c r="AY333" s="12" t="s">
        <v>75</v>
      </c>
      <c r="AZ333" s="146" t="s">
        <v>185</v>
      </c>
    </row>
    <row r="334" spans="2:52" s="12" customFormat="1">
      <c r="B334" s="144"/>
      <c r="D334" s="145" t="s">
        <v>193</v>
      </c>
      <c r="E334" s="146" t="s">
        <v>1</v>
      </c>
      <c r="F334" s="147" t="s">
        <v>641</v>
      </c>
      <c r="H334" s="148">
        <v>4.71</v>
      </c>
      <c r="L334" s="144"/>
      <c r="N334" s="149"/>
      <c r="U334" s="150"/>
      <c r="AU334" s="146" t="s">
        <v>193</v>
      </c>
      <c r="AV334" s="146" t="s">
        <v>85</v>
      </c>
      <c r="AW334" s="12" t="s">
        <v>85</v>
      </c>
      <c r="AX334" s="12" t="s">
        <v>31</v>
      </c>
      <c r="AY334" s="12" t="s">
        <v>75</v>
      </c>
      <c r="AZ334" s="146" t="s">
        <v>185</v>
      </c>
    </row>
    <row r="335" spans="2:52" s="12" customFormat="1">
      <c r="B335" s="144"/>
      <c r="D335" s="145" t="s">
        <v>193</v>
      </c>
      <c r="E335" s="146" t="s">
        <v>1</v>
      </c>
      <c r="F335" s="147" t="s">
        <v>642</v>
      </c>
      <c r="H335" s="148">
        <v>4.75</v>
      </c>
      <c r="L335" s="144"/>
      <c r="N335" s="149"/>
      <c r="U335" s="150"/>
      <c r="AU335" s="146" t="s">
        <v>193</v>
      </c>
      <c r="AV335" s="146" t="s">
        <v>85</v>
      </c>
      <c r="AW335" s="12" t="s">
        <v>85</v>
      </c>
      <c r="AX335" s="12" t="s">
        <v>31</v>
      </c>
      <c r="AY335" s="12" t="s">
        <v>75</v>
      </c>
      <c r="AZ335" s="146" t="s">
        <v>185</v>
      </c>
    </row>
    <row r="336" spans="2:52" s="12" customFormat="1">
      <c r="B336" s="144"/>
      <c r="D336" s="145" t="s">
        <v>193</v>
      </c>
      <c r="E336" s="146" t="s">
        <v>1</v>
      </c>
      <c r="F336" s="147" t="s">
        <v>643</v>
      </c>
      <c r="H336" s="148">
        <v>3.0979999999999999</v>
      </c>
      <c r="L336" s="144"/>
      <c r="N336" s="149"/>
      <c r="U336" s="150"/>
      <c r="AU336" s="146" t="s">
        <v>193</v>
      </c>
      <c r="AV336" s="146" t="s">
        <v>85</v>
      </c>
      <c r="AW336" s="12" t="s">
        <v>85</v>
      </c>
      <c r="AX336" s="12" t="s">
        <v>31</v>
      </c>
      <c r="AY336" s="12" t="s">
        <v>75</v>
      </c>
      <c r="AZ336" s="146" t="s">
        <v>185</v>
      </c>
    </row>
    <row r="337" spans="2:52" s="12" customFormat="1">
      <c r="B337" s="144"/>
      <c r="D337" s="145" t="s">
        <v>193</v>
      </c>
      <c r="E337" s="146" t="s">
        <v>1</v>
      </c>
      <c r="F337" s="147" t="s">
        <v>644</v>
      </c>
      <c r="H337" s="148">
        <v>2.089</v>
      </c>
      <c r="L337" s="144"/>
      <c r="N337" s="149"/>
      <c r="U337" s="150"/>
      <c r="AU337" s="146" t="s">
        <v>193</v>
      </c>
      <c r="AV337" s="146" t="s">
        <v>85</v>
      </c>
      <c r="AW337" s="12" t="s">
        <v>85</v>
      </c>
      <c r="AX337" s="12" t="s">
        <v>31</v>
      </c>
      <c r="AY337" s="12" t="s">
        <v>75</v>
      </c>
      <c r="AZ337" s="146" t="s">
        <v>185</v>
      </c>
    </row>
    <row r="338" spans="2:52" s="12" customFormat="1">
      <c r="B338" s="144"/>
      <c r="D338" s="145" t="s">
        <v>193</v>
      </c>
      <c r="E338" s="146" t="s">
        <v>1</v>
      </c>
      <c r="F338" s="147" t="s">
        <v>645</v>
      </c>
      <c r="H338" s="148">
        <v>4.1950000000000003</v>
      </c>
      <c r="L338" s="144"/>
      <c r="N338" s="149"/>
      <c r="U338" s="150"/>
      <c r="AU338" s="146" t="s">
        <v>193</v>
      </c>
      <c r="AV338" s="146" t="s">
        <v>85</v>
      </c>
      <c r="AW338" s="12" t="s">
        <v>85</v>
      </c>
      <c r="AX338" s="12" t="s">
        <v>31</v>
      </c>
      <c r="AY338" s="12" t="s">
        <v>75</v>
      </c>
      <c r="AZ338" s="146" t="s">
        <v>185</v>
      </c>
    </row>
    <row r="339" spans="2:52" s="12" customFormat="1">
      <c r="B339" s="144"/>
      <c r="D339" s="145" t="s">
        <v>193</v>
      </c>
      <c r="E339" s="146" t="s">
        <v>1</v>
      </c>
      <c r="F339" s="147" t="s">
        <v>646</v>
      </c>
      <c r="H339" s="148">
        <v>5.76</v>
      </c>
      <c r="L339" s="144"/>
      <c r="N339" s="149"/>
      <c r="U339" s="150"/>
      <c r="AU339" s="146" t="s">
        <v>193</v>
      </c>
      <c r="AV339" s="146" t="s">
        <v>85</v>
      </c>
      <c r="AW339" s="12" t="s">
        <v>85</v>
      </c>
      <c r="AX339" s="12" t="s">
        <v>31</v>
      </c>
      <c r="AY339" s="12" t="s">
        <v>75</v>
      </c>
      <c r="AZ339" s="146" t="s">
        <v>185</v>
      </c>
    </row>
    <row r="340" spans="2:52" s="12" customFormat="1">
      <c r="B340" s="144"/>
      <c r="D340" s="145" t="s">
        <v>193</v>
      </c>
      <c r="E340" s="146" t="s">
        <v>1</v>
      </c>
      <c r="F340" s="147" t="s">
        <v>647</v>
      </c>
      <c r="H340" s="148">
        <v>2.88</v>
      </c>
      <c r="L340" s="144"/>
      <c r="N340" s="149"/>
      <c r="U340" s="150"/>
      <c r="AU340" s="146" t="s">
        <v>193</v>
      </c>
      <c r="AV340" s="146" t="s">
        <v>85</v>
      </c>
      <c r="AW340" s="12" t="s">
        <v>85</v>
      </c>
      <c r="AX340" s="12" t="s">
        <v>31</v>
      </c>
      <c r="AY340" s="12" t="s">
        <v>75</v>
      </c>
      <c r="AZ340" s="146" t="s">
        <v>185</v>
      </c>
    </row>
    <row r="341" spans="2:52" s="12" customFormat="1">
      <c r="B341" s="144"/>
      <c r="D341" s="145" t="s">
        <v>193</v>
      </c>
      <c r="E341" s="146" t="s">
        <v>1</v>
      </c>
      <c r="F341" s="147" t="s">
        <v>648</v>
      </c>
      <c r="H341" s="148">
        <v>2.88</v>
      </c>
      <c r="L341" s="144"/>
      <c r="N341" s="149"/>
      <c r="U341" s="150"/>
      <c r="AU341" s="146" t="s">
        <v>193</v>
      </c>
      <c r="AV341" s="146" t="s">
        <v>85</v>
      </c>
      <c r="AW341" s="12" t="s">
        <v>85</v>
      </c>
      <c r="AX341" s="12" t="s">
        <v>31</v>
      </c>
      <c r="AY341" s="12" t="s">
        <v>75</v>
      </c>
      <c r="AZ341" s="146" t="s">
        <v>185</v>
      </c>
    </row>
    <row r="342" spans="2:52" s="12" customFormat="1">
      <c r="B342" s="144"/>
      <c r="D342" s="145" t="s">
        <v>193</v>
      </c>
      <c r="E342" s="146" t="s">
        <v>1</v>
      </c>
      <c r="F342" s="147" t="s">
        <v>649</v>
      </c>
      <c r="H342" s="148">
        <v>1.44</v>
      </c>
      <c r="L342" s="144"/>
      <c r="N342" s="149"/>
      <c r="U342" s="150"/>
      <c r="AU342" s="146" t="s">
        <v>193</v>
      </c>
      <c r="AV342" s="146" t="s">
        <v>85</v>
      </c>
      <c r="AW342" s="12" t="s">
        <v>85</v>
      </c>
      <c r="AX342" s="12" t="s">
        <v>31</v>
      </c>
      <c r="AY342" s="12" t="s">
        <v>75</v>
      </c>
      <c r="AZ342" s="146" t="s">
        <v>185</v>
      </c>
    </row>
    <row r="343" spans="2:52" s="12" customFormat="1">
      <c r="B343" s="144"/>
      <c r="D343" s="145" t="s">
        <v>193</v>
      </c>
      <c r="E343" s="146" t="s">
        <v>1</v>
      </c>
      <c r="F343" s="147" t="s">
        <v>650</v>
      </c>
      <c r="H343" s="148">
        <v>4.32</v>
      </c>
      <c r="L343" s="144"/>
      <c r="N343" s="149"/>
      <c r="U343" s="150"/>
      <c r="AU343" s="146" t="s">
        <v>193</v>
      </c>
      <c r="AV343" s="146" t="s">
        <v>85</v>
      </c>
      <c r="AW343" s="12" t="s">
        <v>85</v>
      </c>
      <c r="AX343" s="12" t="s">
        <v>31</v>
      </c>
      <c r="AY343" s="12" t="s">
        <v>75</v>
      </c>
      <c r="AZ343" s="146" t="s">
        <v>185</v>
      </c>
    </row>
    <row r="344" spans="2:52" s="12" customFormat="1">
      <c r="B344" s="144"/>
      <c r="D344" s="145" t="s">
        <v>193</v>
      </c>
      <c r="E344" s="146" t="s">
        <v>1</v>
      </c>
      <c r="F344" s="147" t="s">
        <v>651</v>
      </c>
      <c r="H344" s="148">
        <v>2.88</v>
      </c>
      <c r="L344" s="144"/>
      <c r="N344" s="149"/>
      <c r="U344" s="150"/>
      <c r="AU344" s="146" t="s">
        <v>193</v>
      </c>
      <c r="AV344" s="146" t="s">
        <v>85</v>
      </c>
      <c r="AW344" s="12" t="s">
        <v>85</v>
      </c>
      <c r="AX344" s="12" t="s">
        <v>31</v>
      </c>
      <c r="AY344" s="12" t="s">
        <v>75</v>
      </c>
      <c r="AZ344" s="146" t="s">
        <v>185</v>
      </c>
    </row>
    <row r="345" spans="2:52" s="12" customFormat="1">
      <c r="B345" s="144"/>
      <c r="D345" s="145" t="s">
        <v>193</v>
      </c>
      <c r="E345" s="146" t="s">
        <v>1</v>
      </c>
      <c r="F345" s="147" t="s">
        <v>652</v>
      </c>
      <c r="H345" s="148">
        <v>2.98</v>
      </c>
      <c r="L345" s="144"/>
      <c r="N345" s="149"/>
      <c r="U345" s="150"/>
      <c r="AU345" s="146" t="s">
        <v>193</v>
      </c>
      <c r="AV345" s="146" t="s">
        <v>85</v>
      </c>
      <c r="AW345" s="12" t="s">
        <v>85</v>
      </c>
      <c r="AX345" s="12" t="s">
        <v>31</v>
      </c>
      <c r="AY345" s="12" t="s">
        <v>75</v>
      </c>
      <c r="AZ345" s="146" t="s">
        <v>185</v>
      </c>
    </row>
    <row r="346" spans="2:52" s="12" customFormat="1">
      <c r="B346" s="144"/>
      <c r="D346" s="145" t="s">
        <v>193</v>
      </c>
      <c r="E346" s="146" t="s">
        <v>1</v>
      </c>
      <c r="F346" s="147" t="s">
        <v>653</v>
      </c>
      <c r="H346" s="148">
        <v>4.32</v>
      </c>
      <c r="L346" s="144"/>
      <c r="N346" s="149"/>
      <c r="U346" s="150"/>
      <c r="AU346" s="146" t="s">
        <v>193</v>
      </c>
      <c r="AV346" s="146" t="s">
        <v>85</v>
      </c>
      <c r="AW346" s="12" t="s">
        <v>85</v>
      </c>
      <c r="AX346" s="12" t="s">
        <v>31</v>
      </c>
      <c r="AY346" s="12" t="s">
        <v>75</v>
      </c>
      <c r="AZ346" s="146" t="s">
        <v>185</v>
      </c>
    </row>
    <row r="347" spans="2:52" s="12" customFormat="1">
      <c r="B347" s="144"/>
      <c r="D347" s="145" t="s">
        <v>193</v>
      </c>
      <c r="E347" s="146" t="s">
        <v>1</v>
      </c>
      <c r="F347" s="147" t="s">
        <v>654</v>
      </c>
      <c r="H347" s="148">
        <v>1.44</v>
      </c>
      <c r="L347" s="144"/>
      <c r="N347" s="149"/>
      <c r="U347" s="150"/>
      <c r="AU347" s="146" t="s">
        <v>193</v>
      </c>
      <c r="AV347" s="146" t="s">
        <v>85</v>
      </c>
      <c r="AW347" s="12" t="s">
        <v>85</v>
      </c>
      <c r="AX347" s="12" t="s">
        <v>31</v>
      </c>
      <c r="AY347" s="12" t="s">
        <v>75</v>
      </c>
      <c r="AZ347" s="146" t="s">
        <v>185</v>
      </c>
    </row>
    <row r="348" spans="2:52" s="12" customFormat="1">
      <c r="B348" s="144"/>
      <c r="D348" s="145" t="s">
        <v>193</v>
      </c>
      <c r="E348" s="146" t="s">
        <v>1</v>
      </c>
      <c r="F348" s="147" t="s">
        <v>655</v>
      </c>
      <c r="H348" s="148">
        <v>0.75800000000000001</v>
      </c>
      <c r="L348" s="144"/>
      <c r="N348" s="149"/>
      <c r="U348" s="150"/>
      <c r="AU348" s="146" t="s">
        <v>193</v>
      </c>
      <c r="AV348" s="146" t="s">
        <v>85</v>
      </c>
      <c r="AW348" s="12" t="s">
        <v>85</v>
      </c>
      <c r="AX348" s="12" t="s">
        <v>31</v>
      </c>
      <c r="AY348" s="12" t="s">
        <v>75</v>
      </c>
      <c r="AZ348" s="146" t="s">
        <v>185</v>
      </c>
    </row>
    <row r="349" spans="2:52" s="12" customFormat="1">
      <c r="B349" s="144"/>
      <c r="D349" s="145" t="s">
        <v>193</v>
      </c>
      <c r="E349" s="146" t="s">
        <v>1</v>
      </c>
      <c r="F349" s="147" t="s">
        <v>656</v>
      </c>
      <c r="H349" s="148">
        <v>0.75800000000000001</v>
      </c>
      <c r="L349" s="144"/>
      <c r="N349" s="149"/>
      <c r="U349" s="150"/>
      <c r="AU349" s="146" t="s">
        <v>193</v>
      </c>
      <c r="AV349" s="146" t="s">
        <v>85</v>
      </c>
      <c r="AW349" s="12" t="s">
        <v>85</v>
      </c>
      <c r="AX349" s="12" t="s">
        <v>31</v>
      </c>
      <c r="AY349" s="12" t="s">
        <v>75</v>
      </c>
      <c r="AZ349" s="146" t="s">
        <v>185</v>
      </c>
    </row>
    <row r="350" spans="2:52" s="12" customFormat="1">
      <c r="B350" s="144"/>
      <c r="D350" s="145" t="s">
        <v>193</v>
      </c>
      <c r="E350" s="146" t="s">
        <v>1</v>
      </c>
      <c r="F350" s="147" t="s">
        <v>657</v>
      </c>
      <c r="H350" s="148">
        <v>0.75800000000000001</v>
      </c>
      <c r="L350" s="144"/>
      <c r="N350" s="149"/>
      <c r="U350" s="150"/>
      <c r="AU350" s="146" t="s">
        <v>193</v>
      </c>
      <c r="AV350" s="146" t="s">
        <v>85</v>
      </c>
      <c r="AW350" s="12" t="s">
        <v>85</v>
      </c>
      <c r="AX350" s="12" t="s">
        <v>31</v>
      </c>
      <c r="AY350" s="12" t="s">
        <v>75</v>
      </c>
      <c r="AZ350" s="146" t="s">
        <v>185</v>
      </c>
    </row>
    <row r="351" spans="2:52" s="12" customFormat="1">
      <c r="B351" s="144"/>
      <c r="D351" s="145" t="s">
        <v>193</v>
      </c>
      <c r="E351" s="146" t="s">
        <v>1</v>
      </c>
      <c r="F351" s="147" t="s">
        <v>658</v>
      </c>
      <c r="H351" s="148">
        <v>0.75800000000000001</v>
      </c>
      <c r="L351" s="144"/>
      <c r="N351" s="149"/>
      <c r="U351" s="150"/>
      <c r="AU351" s="146" t="s">
        <v>193</v>
      </c>
      <c r="AV351" s="146" t="s">
        <v>85</v>
      </c>
      <c r="AW351" s="12" t="s">
        <v>85</v>
      </c>
      <c r="AX351" s="12" t="s">
        <v>31</v>
      </c>
      <c r="AY351" s="12" t="s">
        <v>75</v>
      </c>
      <c r="AZ351" s="146" t="s">
        <v>185</v>
      </c>
    </row>
    <row r="352" spans="2:52" s="12" customFormat="1">
      <c r="B352" s="144"/>
      <c r="D352" s="145" t="s">
        <v>193</v>
      </c>
      <c r="E352" s="146" t="s">
        <v>1</v>
      </c>
      <c r="F352" s="147" t="s">
        <v>659</v>
      </c>
      <c r="H352" s="148">
        <v>0.75800000000000001</v>
      </c>
      <c r="L352" s="144"/>
      <c r="N352" s="149"/>
      <c r="U352" s="150"/>
      <c r="AU352" s="146" t="s">
        <v>193</v>
      </c>
      <c r="AV352" s="146" t="s">
        <v>85</v>
      </c>
      <c r="AW352" s="12" t="s">
        <v>85</v>
      </c>
      <c r="AX352" s="12" t="s">
        <v>31</v>
      </c>
      <c r="AY352" s="12" t="s">
        <v>75</v>
      </c>
      <c r="AZ352" s="146" t="s">
        <v>185</v>
      </c>
    </row>
    <row r="353" spans="2:66" s="12" customFormat="1">
      <c r="B353" s="144"/>
      <c r="D353" s="145" t="s">
        <v>193</v>
      </c>
      <c r="E353" s="146" t="s">
        <v>1</v>
      </c>
      <c r="F353" s="147" t="s">
        <v>660</v>
      </c>
      <c r="H353" s="148">
        <v>0.75800000000000001</v>
      </c>
      <c r="L353" s="144"/>
      <c r="N353" s="149"/>
      <c r="U353" s="150"/>
      <c r="AU353" s="146" t="s">
        <v>193</v>
      </c>
      <c r="AV353" s="146" t="s">
        <v>85</v>
      </c>
      <c r="AW353" s="12" t="s">
        <v>85</v>
      </c>
      <c r="AX353" s="12" t="s">
        <v>31</v>
      </c>
      <c r="AY353" s="12" t="s">
        <v>75</v>
      </c>
      <c r="AZ353" s="146" t="s">
        <v>185</v>
      </c>
    </row>
    <row r="354" spans="2:66" s="12" customFormat="1">
      <c r="B354" s="144"/>
      <c r="D354" s="145" t="s">
        <v>193</v>
      </c>
      <c r="E354" s="146" t="s">
        <v>1</v>
      </c>
      <c r="F354" s="147" t="s">
        <v>661</v>
      </c>
      <c r="H354" s="148">
        <v>0.75800000000000001</v>
      </c>
      <c r="L354" s="144"/>
      <c r="N354" s="149"/>
      <c r="U354" s="150"/>
      <c r="AU354" s="146" t="s">
        <v>193</v>
      </c>
      <c r="AV354" s="146" t="s">
        <v>85</v>
      </c>
      <c r="AW354" s="12" t="s">
        <v>85</v>
      </c>
      <c r="AX354" s="12" t="s">
        <v>31</v>
      </c>
      <c r="AY354" s="12" t="s">
        <v>75</v>
      </c>
      <c r="AZ354" s="146" t="s">
        <v>185</v>
      </c>
    </row>
    <row r="355" spans="2:66" s="12" customFormat="1">
      <c r="B355" s="144"/>
      <c r="D355" s="145" t="s">
        <v>193</v>
      </c>
      <c r="E355" s="146" t="s">
        <v>1</v>
      </c>
      <c r="F355" s="147" t="s">
        <v>662</v>
      </c>
      <c r="H355" s="148">
        <v>0.75800000000000001</v>
      </c>
      <c r="L355" s="144"/>
      <c r="N355" s="149"/>
      <c r="U355" s="150"/>
      <c r="AU355" s="146" t="s">
        <v>193</v>
      </c>
      <c r="AV355" s="146" t="s">
        <v>85</v>
      </c>
      <c r="AW355" s="12" t="s">
        <v>85</v>
      </c>
      <c r="AX355" s="12" t="s">
        <v>31</v>
      </c>
      <c r="AY355" s="12" t="s">
        <v>75</v>
      </c>
      <c r="AZ355" s="146" t="s">
        <v>185</v>
      </c>
    </row>
    <row r="356" spans="2:66" s="13" customFormat="1">
      <c r="B356" s="151"/>
      <c r="D356" s="145" t="s">
        <v>193</v>
      </c>
      <c r="E356" s="152" t="s">
        <v>1</v>
      </c>
      <c r="F356" s="153" t="s">
        <v>217</v>
      </c>
      <c r="H356" s="154">
        <v>144.44600000000005</v>
      </c>
      <c r="L356" s="151"/>
      <c r="N356" s="155"/>
      <c r="U356" s="156"/>
      <c r="AU356" s="152" t="s">
        <v>193</v>
      </c>
      <c r="AV356" s="152" t="s">
        <v>85</v>
      </c>
      <c r="AW356" s="13" t="s">
        <v>191</v>
      </c>
      <c r="AX356" s="13" t="s">
        <v>31</v>
      </c>
      <c r="AY356" s="13" t="s">
        <v>83</v>
      </c>
      <c r="AZ356" s="152" t="s">
        <v>185</v>
      </c>
    </row>
    <row r="357" spans="2:66" s="1" customFormat="1" ht="24.2" customHeight="1">
      <c r="B357" s="131"/>
      <c r="C357" s="132" t="s">
        <v>663</v>
      </c>
      <c r="D357" s="132" t="s">
        <v>187</v>
      </c>
      <c r="E357" s="133" t="s">
        <v>664</v>
      </c>
      <c r="F357" s="134" t="s">
        <v>665</v>
      </c>
      <c r="G357" s="135" t="s">
        <v>245</v>
      </c>
      <c r="H357" s="136">
        <v>1</v>
      </c>
      <c r="I357" s="137"/>
      <c r="J357" s="137">
        <f t="shared" ref="J357:J365" si="10">ROUND(I357*H357,2)</f>
        <v>0</v>
      </c>
      <c r="K357" s="134" t="s">
        <v>4029</v>
      </c>
      <c r="L357" s="185" t="s">
        <v>4032</v>
      </c>
      <c r="M357" s="215" t="s">
        <v>4035</v>
      </c>
      <c r="N357" s="213" t="s">
        <v>1</v>
      </c>
      <c r="O357" s="139" t="s">
        <v>40</v>
      </c>
      <c r="P357" s="140">
        <v>1.6819999999999999</v>
      </c>
      <c r="Q357" s="140">
        <f t="shared" ref="Q357:Q365" si="11">P357*H357</f>
        <v>1.6819999999999999</v>
      </c>
      <c r="R357" s="140">
        <v>0</v>
      </c>
      <c r="S357" s="140">
        <f t="shared" ref="S357:S365" si="12">R357*H357</f>
        <v>0</v>
      </c>
      <c r="T357" s="140">
        <v>0</v>
      </c>
      <c r="U357" s="141">
        <f t="shared" ref="U357:U365" si="13">T357*H357</f>
        <v>0</v>
      </c>
      <c r="AS357" s="142" t="s">
        <v>268</v>
      </c>
      <c r="AU357" s="142" t="s">
        <v>187</v>
      </c>
      <c r="AV357" s="142" t="s">
        <v>85</v>
      </c>
      <c r="AZ357" s="16" t="s">
        <v>185</v>
      </c>
      <c r="BF357" s="143">
        <f t="shared" ref="BF357:BF365" si="14">IF(O357="základní",J357,0)</f>
        <v>0</v>
      </c>
      <c r="BG357" s="143">
        <f t="shared" ref="BG357:BG365" si="15">IF(O357="snížená",J357,0)</f>
        <v>0</v>
      </c>
      <c r="BH357" s="143">
        <f t="shared" ref="BH357:BH365" si="16">IF(O357="zákl. přenesená",J357,0)</f>
        <v>0</v>
      </c>
      <c r="BI357" s="143">
        <f t="shared" ref="BI357:BI365" si="17">IF(O357="sníž. přenesená",J357,0)</f>
        <v>0</v>
      </c>
      <c r="BJ357" s="143">
        <f t="shared" ref="BJ357:BJ365" si="18">IF(O357="nulová",J357,0)</f>
        <v>0</v>
      </c>
      <c r="BK357" s="16" t="s">
        <v>83</v>
      </c>
      <c r="BL357" s="143">
        <f t="shared" ref="BL357:BL365" si="19">ROUND(I357*H357,2)</f>
        <v>0</v>
      </c>
      <c r="BM357" s="16" t="s">
        <v>268</v>
      </c>
      <c r="BN357" s="142" t="s">
        <v>666</v>
      </c>
    </row>
    <row r="358" spans="2:66" s="1" customFormat="1" ht="24.2" customHeight="1">
      <c r="B358" s="131"/>
      <c r="C358" s="157" t="s">
        <v>667</v>
      </c>
      <c r="D358" s="157" t="s">
        <v>280</v>
      </c>
      <c r="E358" s="158" t="s">
        <v>668</v>
      </c>
      <c r="F358" s="159" t="s">
        <v>669</v>
      </c>
      <c r="G358" s="160" t="s">
        <v>245</v>
      </c>
      <c r="H358" s="161">
        <v>1</v>
      </c>
      <c r="I358" s="162"/>
      <c r="J358" s="162">
        <f t="shared" si="10"/>
        <v>0</v>
      </c>
      <c r="K358" s="159" t="s">
        <v>4029</v>
      </c>
      <c r="L358" s="185" t="s">
        <v>4032</v>
      </c>
      <c r="M358" s="215" t="s">
        <v>4035</v>
      </c>
      <c r="N358" s="214" t="s">
        <v>1</v>
      </c>
      <c r="O358" s="164" t="s">
        <v>40</v>
      </c>
      <c r="P358" s="140">
        <v>0</v>
      </c>
      <c r="Q358" s="140">
        <f t="shared" si="11"/>
        <v>0</v>
      </c>
      <c r="R358" s="140">
        <v>1.7500000000000002E-2</v>
      </c>
      <c r="S358" s="140">
        <f t="shared" si="12"/>
        <v>1.7500000000000002E-2</v>
      </c>
      <c r="T358" s="140">
        <v>0</v>
      </c>
      <c r="U358" s="141">
        <f t="shared" si="13"/>
        <v>0</v>
      </c>
      <c r="AS358" s="142" t="s">
        <v>357</v>
      </c>
      <c r="AU358" s="142" t="s">
        <v>280</v>
      </c>
      <c r="AV358" s="142" t="s">
        <v>85</v>
      </c>
      <c r="AZ358" s="16" t="s">
        <v>185</v>
      </c>
      <c r="BF358" s="143">
        <f t="shared" si="14"/>
        <v>0</v>
      </c>
      <c r="BG358" s="143">
        <f t="shared" si="15"/>
        <v>0</v>
      </c>
      <c r="BH358" s="143">
        <f t="shared" si="16"/>
        <v>0</v>
      </c>
      <c r="BI358" s="143">
        <f t="shared" si="17"/>
        <v>0</v>
      </c>
      <c r="BJ358" s="143">
        <f t="shared" si="18"/>
        <v>0</v>
      </c>
      <c r="BK358" s="16" t="s">
        <v>83</v>
      </c>
      <c r="BL358" s="143">
        <f t="shared" si="19"/>
        <v>0</v>
      </c>
      <c r="BM358" s="16" t="s">
        <v>268</v>
      </c>
      <c r="BN358" s="142" t="s">
        <v>670</v>
      </c>
    </row>
    <row r="359" spans="2:66" s="1" customFormat="1" ht="24.2" customHeight="1">
      <c r="B359" s="131"/>
      <c r="C359" s="132" t="s">
        <v>671</v>
      </c>
      <c r="D359" s="132" t="s">
        <v>187</v>
      </c>
      <c r="E359" s="133" t="s">
        <v>672</v>
      </c>
      <c r="F359" s="134" t="s">
        <v>673</v>
      </c>
      <c r="G359" s="135" t="s">
        <v>245</v>
      </c>
      <c r="H359" s="136">
        <v>2</v>
      </c>
      <c r="I359" s="137"/>
      <c r="J359" s="137">
        <f t="shared" si="10"/>
        <v>0</v>
      </c>
      <c r="K359" s="134" t="s">
        <v>4029</v>
      </c>
      <c r="L359" s="185" t="s">
        <v>4032</v>
      </c>
      <c r="M359" s="215" t="s">
        <v>4035</v>
      </c>
      <c r="N359" s="213" t="s">
        <v>1</v>
      </c>
      <c r="O359" s="139" t="s">
        <v>40</v>
      </c>
      <c r="P359" s="140">
        <v>1.825</v>
      </c>
      <c r="Q359" s="140">
        <f t="shared" si="11"/>
        <v>3.65</v>
      </c>
      <c r="R359" s="140">
        <v>0</v>
      </c>
      <c r="S359" s="140">
        <f t="shared" si="12"/>
        <v>0</v>
      </c>
      <c r="T359" s="140">
        <v>0</v>
      </c>
      <c r="U359" s="141">
        <f t="shared" si="13"/>
        <v>0</v>
      </c>
      <c r="AS359" s="142" t="s">
        <v>268</v>
      </c>
      <c r="AU359" s="142" t="s">
        <v>187</v>
      </c>
      <c r="AV359" s="142" t="s">
        <v>85</v>
      </c>
      <c r="AZ359" s="16" t="s">
        <v>185</v>
      </c>
      <c r="BF359" s="143">
        <f t="shared" si="14"/>
        <v>0</v>
      </c>
      <c r="BG359" s="143">
        <f t="shared" si="15"/>
        <v>0</v>
      </c>
      <c r="BH359" s="143">
        <f t="shared" si="16"/>
        <v>0</v>
      </c>
      <c r="BI359" s="143">
        <f t="shared" si="17"/>
        <v>0</v>
      </c>
      <c r="BJ359" s="143">
        <f t="shared" si="18"/>
        <v>0</v>
      </c>
      <c r="BK359" s="16" t="s">
        <v>83</v>
      </c>
      <c r="BL359" s="143">
        <f t="shared" si="19"/>
        <v>0</v>
      </c>
      <c r="BM359" s="16" t="s">
        <v>268</v>
      </c>
      <c r="BN359" s="142" t="s">
        <v>674</v>
      </c>
    </row>
    <row r="360" spans="2:66" s="1" customFormat="1" ht="24.2" customHeight="1">
      <c r="B360" s="131"/>
      <c r="C360" s="157" t="s">
        <v>675</v>
      </c>
      <c r="D360" s="157" t="s">
        <v>280</v>
      </c>
      <c r="E360" s="158" t="s">
        <v>676</v>
      </c>
      <c r="F360" s="159" t="s">
        <v>677</v>
      </c>
      <c r="G360" s="160" t="s">
        <v>245</v>
      </c>
      <c r="H360" s="161">
        <v>1</v>
      </c>
      <c r="I360" s="162"/>
      <c r="J360" s="162">
        <f t="shared" si="10"/>
        <v>0</v>
      </c>
      <c r="K360" s="159" t="s">
        <v>4029</v>
      </c>
      <c r="L360" s="185" t="s">
        <v>4032</v>
      </c>
      <c r="M360" s="215" t="s">
        <v>4035</v>
      </c>
      <c r="N360" s="214" t="s">
        <v>1</v>
      </c>
      <c r="O360" s="164" t="s">
        <v>40</v>
      </c>
      <c r="P360" s="140">
        <v>0</v>
      </c>
      <c r="Q360" s="140">
        <f t="shared" si="11"/>
        <v>0</v>
      </c>
      <c r="R360" s="140">
        <v>2.0500000000000001E-2</v>
      </c>
      <c r="S360" s="140">
        <f t="shared" si="12"/>
        <v>2.0500000000000001E-2</v>
      </c>
      <c r="T360" s="140">
        <v>0</v>
      </c>
      <c r="U360" s="141">
        <f t="shared" si="13"/>
        <v>0</v>
      </c>
      <c r="AS360" s="142" t="s">
        <v>357</v>
      </c>
      <c r="AU360" s="142" t="s">
        <v>280</v>
      </c>
      <c r="AV360" s="142" t="s">
        <v>85</v>
      </c>
      <c r="AZ360" s="16" t="s">
        <v>185</v>
      </c>
      <c r="BF360" s="143">
        <f t="shared" si="14"/>
        <v>0</v>
      </c>
      <c r="BG360" s="143">
        <f t="shared" si="15"/>
        <v>0</v>
      </c>
      <c r="BH360" s="143">
        <f t="shared" si="16"/>
        <v>0</v>
      </c>
      <c r="BI360" s="143">
        <f t="shared" si="17"/>
        <v>0</v>
      </c>
      <c r="BJ360" s="143">
        <f t="shared" si="18"/>
        <v>0</v>
      </c>
      <c r="BK360" s="16" t="s">
        <v>83</v>
      </c>
      <c r="BL360" s="143">
        <f t="shared" si="19"/>
        <v>0</v>
      </c>
      <c r="BM360" s="16" t="s">
        <v>268</v>
      </c>
      <c r="BN360" s="142" t="s">
        <v>678</v>
      </c>
    </row>
    <row r="361" spans="2:66" s="1" customFormat="1" ht="33" customHeight="1">
      <c r="B361" s="131"/>
      <c r="C361" s="157" t="s">
        <v>679</v>
      </c>
      <c r="D361" s="157" t="s">
        <v>280</v>
      </c>
      <c r="E361" s="158" t="s">
        <v>680</v>
      </c>
      <c r="F361" s="159" t="s">
        <v>681</v>
      </c>
      <c r="G361" s="160" t="s">
        <v>245</v>
      </c>
      <c r="H361" s="161">
        <v>1</v>
      </c>
      <c r="I361" s="162"/>
      <c r="J361" s="162">
        <f t="shared" si="10"/>
        <v>0</v>
      </c>
      <c r="K361" s="159" t="s">
        <v>4029</v>
      </c>
      <c r="L361" s="185" t="s">
        <v>4032</v>
      </c>
      <c r="M361" s="215" t="s">
        <v>4035</v>
      </c>
      <c r="N361" s="214" t="s">
        <v>1</v>
      </c>
      <c r="O361" s="164" t="s">
        <v>40</v>
      </c>
      <c r="P361" s="140">
        <v>0</v>
      </c>
      <c r="Q361" s="140">
        <f t="shared" si="11"/>
        <v>0</v>
      </c>
      <c r="R361" s="140">
        <v>4.2999999999999997E-2</v>
      </c>
      <c r="S361" s="140">
        <f t="shared" si="12"/>
        <v>4.2999999999999997E-2</v>
      </c>
      <c r="T361" s="140">
        <v>0</v>
      </c>
      <c r="U361" s="141">
        <f t="shared" si="13"/>
        <v>0</v>
      </c>
      <c r="AS361" s="142" t="s">
        <v>357</v>
      </c>
      <c r="AU361" s="142" t="s">
        <v>280</v>
      </c>
      <c r="AV361" s="142" t="s">
        <v>85</v>
      </c>
      <c r="AZ361" s="16" t="s">
        <v>185</v>
      </c>
      <c r="BF361" s="143">
        <f t="shared" si="14"/>
        <v>0</v>
      </c>
      <c r="BG361" s="143">
        <f t="shared" si="15"/>
        <v>0</v>
      </c>
      <c r="BH361" s="143">
        <f t="shared" si="16"/>
        <v>0</v>
      </c>
      <c r="BI361" s="143">
        <f t="shared" si="17"/>
        <v>0</v>
      </c>
      <c r="BJ361" s="143">
        <f t="shared" si="18"/>
        <v>0</v>
      </c>
      <c r="BK361" s="16" t="s">
        <v>83</v>
      </c>
      <c r="BL361" s="143">
        <f t="shared" si="19"/>
        <v>0</v>
      </c>
      <c r="BM361" s="16" t="s">
        <v>268</v>
      </c>
      <c r="BN361" s="142" t="s">
        <v>682</v>
      </c>
    </row>
    <row r="362" spans="2:66" s="1" customFormat="1" ht="24.2" customHeight="1">
      <c r="B362" s="131"/>
      <c r="C362" s="132" t="s">
        <v>683</v>
      </c>
      <c r="D362" s="132" t="s">
        <v>187</v>
      </c>
      <c r="E362" s="133" t="s">
        <v>684</v>
      </c>
      <c r="F362" s="134" t="s">
        <v>685</v>
      </c>
      <c r="G362" s="135" t="s">
        <v>245</v>
      </c>
      <c r="H362" s="136">
        <v>1</v>
      </c>
      <c r="I362" s="137"/>
      <c r="J362" s="137">
        <f t="shared" si="10"/>
        <v>0</v>
      </c>
      <c r="K362" s="134" t="s">
        <v>4029</v>
      </c>
      <c r="L362" s="185" t="s">
        <v>4032</v>
      </c>
      <c r="M362" s="215" t="s">
        <v>4035</v>
      </c>
      <c r="N362" s="213" t="s">
        <v>1</v>
      </c>
      <c r="O362" s="139" t="s">
        <v>40</v>
      </c>
      <c r="P362" s="140">
        <v>3.5270000000000001</v>
      </c>
      <c r="Q362" s="140">
        <f t="shared" si="11"/>
        <v>3.5270000000000001</v>
      </c>
      <c r="R362" s="140">
        <v>0</v>
      </c>
      <c r="S362" s="140">
        <f t="shared" si="12"/>
        <v>0</v>
      </c>
      <c r="T362" s="140">
        <v>0</v>
      </c>
      <c r="U362" s="141">
        <f t="shared" si="13"/>
        <v>0</v>
      </c>
      <c r="AS362" s="142" t="s">
        <v>268</v>
      </c>
      <c r="AU362" s="142" t="s">
        <v>187</v>
      </c>
      <c r="AV362" s="142" t="s">
        <v>85</v>
      </c>
      <c r="AZ362" s="16" t="s">
        <v>185</v>
      </c>
      <c r="BF362" s="143">
        <f t="shared" si="14"/>
        <v>0</v>
      </c>
      <c r="BG362" s="143">
        <f t="shared" si="15"/>
        <v>0</v>
      </c>
      <c r="BH362" s="143">
        <f t="shared" si="16"/>
        <v>0</v>
      </c>
      <c r="BI362" s="143">
        <f t="shared" si="17"/>
        <v>0</v>
      </c>
      <c r="BJ362" s="143">
        <f t="shared" si="18"/>
        <v>0</v>
      </c>
      <c r="BK362" s="16" t="s">
        <v>83</v>
      </c>
      <c r="BL362" s="143">
        <f t="shared" si="19"/>
        <v>0</v>
      </c>
      <c r="BM362" s="16" t="s">
        <v>268</v>
      </c>
      <c r="BN362" s="142" t="s">
        <v>686</v>
      </c>
    </row>
    <row r="363" spans="2:66" s="1" customFormat="1" ht="24.2" customHeight="1">
      <c r="B363" s="131"/>
      <c r="C363" s="157" t="s">
        <v>687</v>
      </c>
      <c r="D363" s="157" t="s">
        <v>280</v>
      </c>
      <c r="E363" s="158" t="s">
        <v>688</v>
      </c>
      <c r="F363" s="159" t="s">
        <v>689</v>
      </c>
      <c r="G363" s="160" t="s">
        <v>245</v>
      </c>
      <c r="H363" s="161">
        <v>1</v>
      </c>
      <c r="I363" s="162"/>
      <c r="J363" s="162">
        <f t="shared" si="10"/>
        <v>0</v>
      </c>
      <c r="K363" s="159" t="s">
        <v>1</v>
      </c>
      <c r="L363" s="185" t="s">
        <v>4032</v>
      </c>
      <c r="M363" s="215" t="s">
        <v>4035</v>
      </c>
      <c r="N363" s="214" t="s">
        <v>1</v>
      </c>
      <c r="O363" s="164" t="s">
        <v>40</v>
      </c>
      <c r="P363" s="140">
        <v>0</v>
      </c>
      <c r="Q363" s="140">
        <f t="shared" si="11"/>
        <v>0</v>
      </c>
      <c r="R363" s="140">
        <v>4.4999999999999998E-2</v>
      </c>
      <c r="S363" s="140">
        <f t="shared" si="12"/>
        <v>4.4999999999999998E-2</v>
      </c>
      <c r="T363" s="140">
        <v>0</v>
      </c>
      <c r="U363" s="141">
        <f t="shared" si="13"/>
        <v>0</v>
      </c>
      <c r="AS363" s="142" t="s">
        <v>357</v>
      </c>
      <c r="AU363" s="142" t="s">
        <v>280</v>
      </c>
      <c r="AV363" s="142" t="s">
        <v>85</v>
      </c>
      <c r="AZ363" s="16" t="s">
        <v>185</v>
      </c>
      <c r="BF363" s="143">
        <f t="shared" si="14"/>
        <v>0</v>
      </c>
      <c r="BG363" s="143">
        <f t="shared" si="15"/>
        <v>0</v>
      </c>
      <c r="BH363" s="143">
        <f t="shared" si="16"/>
        <v>0</v>
      </c>
      <c r="BI363" s="143">
        <f t="shared" si="17"/>
        <v>0</v>
      </c>
      <c r="BJ363" s="143">
        <f t="shared" si="18"/>
        <v>0</v>
      </c>
      <c r="BK363" s="16" t="s">
        <v>83</v>
      </c>
      <c r="BL363" s="143">
        <f t="shared" si="19"/>
        <v>0</v>
      </c>
      <c r="BM363" s="16" t="s">
        <v>268</v>
      </c>
      <c r="BN363" s="142" t="s">
        <v>690</v>
      </c>
    </row>
    <row r="364" spans="2:66" s="1" customFormat="1" ht="24.2" customHeight="1">
      <c r="B364" s="131"/>
      <c r="C364" s="132" t="s">
        <v>691</v>
      </c>
      <c r="D364" s="132" t="s">
        <v>187</v>
      </c>
      <c r="E364" s="133" t="s">
        <v>692</v>
      </c>
      <c r="F364" s="134" t="s">
        <v>693</v>
      </c>
      <c r="G364" s="135" t="s">
        <v>245</v>
      </c>
      <c r="H364" s="136">
        <v>2</v>
      </c>
      <c r="I364" s="137"/>
      <c r="J364" s="137">
        <f t="shared" si="10"/>
        <v>0</v>
      </c>
      <c r="K364" s="134" t="s">
        <v>4029</v>
      </c>
      <c r="L364" s="185" t="s">
        <v>4032</v>
      </c>
      <c r="M364" s="215" t="s">
        <v>4035</v>
      </c>
      <c r="N364" s="213" t="s">
        <v>1</v>
      </c>
      <c r="O364" s="139" t="s">
        <v>40</v>
      </c>
      <c r="P364" s="140">
        <v>7.36</v>
      </c>
      <c r="Q364" s="140">
        <f t="shared" si="11"/>
        <v>14.72</v>
      </c>
      <c r="R364" s="140">
        <v>9.2000000000000003E-4</v>
      </c>
      <c r="S364" s="140">
        <f t="shared" si="12"/>
        <v>1.8400000000000001E-3</v>
      </c>
      <c r="T364" s="140">
        <v>0</v>
      </c>
      <c r="U364" s="141">
        <f t="shared" si="13"/>
        <v>0</v>
      </c>
      <c r="AS364" s="142" t="s">
        <v>268</v>
      </c>
      <c r="AU364" s="142" t="s">
        <v>187</v>
      </c>
      <c r="AV364" s="142" t="s">
        <v>85</v>
      </c>
      <c r="AZ364" s="16" t="s">
        <v>185</v>
      </c>
      <c r="BF364" s="143">
        <f t="shared" si="14"/>
        <v>0</v>
      </c>
      <c r="BG364" s="143">
        <f t="shared" si="15"/>
        <v>0</v>
      </c>
      <c r="BH364" s="143">
        <f t="shared" si="16"/>
        <v>0</v>
      </c>
      <c r="BI364" s="143">
        <f t="shared" si="17"/>
        <v>0</v>
      </c>
      <c r="BJ364" s="143">
        <f t="shared" si="18"/>
        <v>0</v>
      </c>
      <c r="BK364" s="16" t="s">
        <v>83</v>
      </c>
      <c r="BL364" s="143">
        <f t="shared" si="19"/>
        <v>0</v>
      </c>
      <c r="BM364" s="16" t="s">
        <v>268</v>
      </c>
      <c r="BN364" s="142" t="s">
        <v>694</v>
      </c>
    </row>
    <row r="365" spans="2:66" s="1" customFormat="1" ht="24.2" customHeight="1">
      <c r="B365" s="131"/>
      <c r="C365" s="157" t="s">
        <v>695</v>
      </c>
      <c r="D365" s="157" t="s">
        <v>280</v>
      </c>
      <c r="E365" s="158" t="s">
        <v>696</v>
      </c>
      <c r="F365" s="159" t="s">
        <v>697</v>
      </c>
      <c r="G365" s="160" t="s">
        <v>259</v>
      </c>
      <c r="H365" s="161">
        <v>7.3979999999999997</v>
      </c>
      <c r="I365" s="162"/>
      <c r="J365" s="162">
        <f t="shared" si="10"/>
        <v>0</v>
      </c>
      <c r="K365" s="159" t="s">
        <v>4029</v>
      </c>
      <c r="L365" s="185" t="s">
        <v>4032</v>
      </c>
      <c r="M365" s="215" t="s">
        <v>4035</v>
      </c>
      <c r="N365" s="214" t="s">
        <v>1</v>
      </c>
      <c r="O365" s="164" t="s">
        <v>40</v>
      </c>
      <c r="P365" s="140">
        <v>0</v>
      </c>
      <c r="Q365" s="140">
        <f t="shared" si="11"/>
        <v>0</v>
      </c>
      <c r="R365" s="140">
        <v>2.5440000000000001E-2</v>
      </c>
      <c r="S365" s="140">
        <f t="shared" si="12"/>
        <v>0.18820512</v>
      </c>
      <c r="T365" s="140">
        <v>0</v>
      </c>
      <c r="U365" s="141">
        <f t="shared" si="13"/>
        <v>0</v>
      </c>
      <c r="AS365" s="142" t="s">
        <v>357</v>
      </c>
      <c r="AU365" s="142" t="s">
        <v>280</v>
      </c>
      <c r="AV365" s="142" t="s">
        <v>85</v>
      </c>
      <c r="AZ365" s="16" t="s">
        <v>185</v>
      </c>
      <c r="BF365" s="143">
        <f t="shared" si="14"/>
        <v>0</v>
      </c>
      <c r="BG365" s="143">
        <f t="shared" si="15"/>
        <v>0</v>
      </c>
      <c r="BH365" s="143">
        <f t="shared" si="16"/>
        <v>0</v>
      </c>
      <c r="BI365" s="143">
        <f t="shared" si="17"/>
        <v>0</v>
      </c>
      <c r="BJ365" s="143">
        <f t="shared" si="18"/>
        <v>0</v>
      </c>
      <c r="BK365" s="16" t="s">
        <v>83</v>
      </c>
      <c r="BL365" s="143">
        <f t="shared" si="19"/>
        <v>0</v>
      </c>
      <c r="BM365" s="16" t="s">
        <v>268</v>
      </c>
      <c r="BN365" s="142" t="s">
        <v>698</v>
      </c>
    </row>
    <row r="366" spans="2:66" s="12" customFormat="1">
      <c r="B366" s="144"/>
      <c r="D366" s="145" t="s">
        <v>193</v>
      </c>
      <c r="E366" s="146" t="s">
        <v>1</v>
      </c>
      <c r="F366" s="147" t="s">
        <v>699</v>
      </c>
      <c r="H366" s="148">
        <v>2.31</v>
      </c>
      <c r="L366" s="144"/>
      <c r="N366" s="149"/>
      <c r="U366" s="150"/>
      <c r="AU366" s="146" t="s">
        <v>193</v>
      </c>
      <c r="AV366" s="146" t="s">
        <v>85</v>
      </c>
      <c r="AW366" s="12" t="s">
        <v>85</v>
      </c>
      <c r="AX366" s="12" t="s">
        <v>31</v>
      </c>
      <c r="AY366" s="12" t="s">
        <v>75</v>
      </c>
      <c r="AZ366" s="146" t="s">
        <v>185</v>
      </c>
    </row>
    <row r="367" spans="2:66" s="12" customFormat="1">
      <c r="B367" s="144"/>
      <c r="D367" s="145" t="s">
        <v>193</v>
      </c>
      <c r="E367" s="146" t="s">
        <v>1</v>
      </c>
      <c r="F367" s="147" t="s">
        <v>700</v>
      </c>
      <c r="H367" s="148">
        <v>1.8</v>
      </c>
      <c r="L367" s="144"/>
      <c r="N367" s="149"/>
      <c r="U367" s="150"/>
      <c r="AU367" s="146" t="s">
        <v>193</v>
      </c>
      <c r="AV367" s="146" t="s">
        <v>85</v>
      </c>
      <c r="AW367" s="12" t="s">
        <v>85</v>
      </c>
      <c r="AX367" s="12" t="s">
        <v>31</v>
      </c>
      <c r="AY367" s="12" t="s">
        <v>75</v>
      </c>
      <c r="AZ367" s="146" t="s">
        <v>185</v>
      </c>
    </row>
    <row r="368" spans="2:66" s="13" customFormat="1">
      <c r="B368" s="151"/>
      <c r="D368" s="145" t="s">
        <v>193</v>
      </c>
      <c r="E368" s="152" t="s">
        <v>1</v>
      </c>
      <c r="F368" s="153" t="s">
        <v>217</v>
      </c>
      <c r="H368" s="154">
        <v>4.1100000000000003</v>
      </c>
      <c r="L368" s="151"/>
      <c r="N368" s="155"/>
      <c r="U368" s="156"/>
      <c r="AU368" s="152" t="s">
        <v>193</v>
      </c>
      <c r="AV368" s="152" t="s">
        <v>85</v>
      </c>
      <c r="AW368" s="13" t="s">
        <v>191</v>
      </c>
      <c r="AX368" s="13" t="s">
        <v>31</v>
      </c>
      <c r="AY368" s="13" t="s">
        <v>83</v>
      </c>
      <c r="AZ368" s="152" t="s">
        <v>185</v>
      </c>
    </row>
    <row r="369" spans="2:66" s="12" customFormat="1">
      <c r="B369" s="144"/>
      <c r="D369" s="145" t="s">
        <v>193</v>
      </c>
      <c r="F369" s="147" t="s">
        <v>701</v>
      </c>
      <c r="H369" s="148">
        <v>7.3979999999999997</v>
      </c>
      <c r="L369" s="144"/>
      <c r="N369" s="149"/>
      <c r="U369" s="150"/>
      <c r="AU369" s="146" t="s">
        <v>193</v>
      </c>
      <c r="AV369" s="146" t="s">
        <v>85</v>
      </c>
      <c r="AW369" s="12" t="s">
        <v>85</v>
      </c>
      <c r="AX369" s="12" t="s">
        <v>3</v>
      </c>
      <c r="AY369" s="12" t="s">
        <v>83</v>
      </c>
      <c r="AZ369" s="146" t="s">
        <v>185</v>
      </c>
    </row>
    <row r="370" spans="2:66" s="1" customFormat="1" ht="24.2" customHeight="1">
      <c r="B370" s="131"/>
      <c r="C370" s="132" t="s">
        <v>702</v>
      </c>
      <c r="D370" s="132" t="s">
        <v>187</v>
      </c>
      <c r="E370" s="133" t="s">
        <v>703</v>
      </c>
      <c r="F370" s="134" t="s">
        <v>704</v>
      </c>
      <c r="G370" s="135" t="s">
        <v>245</v>
      </c>
      <c r="H370" s="136">
        <v>1</v>
      </c>
      <c r="I370" s="137"/>
      <c r="J370" s="137">
        <f>ROUND(I370*H370,2)</f>
        <v>0</v>
      </c>
      <c r="K370" s="134" t="s">
        <v>4029</v>
      </c>
      <c r="L370" s="185" t="s">
        <v>4032</v>
      </c>
      <c r="M370" s="215" t="s">
        <v>4035</v>
      </c>
      <c r="N370" s="213" t="s">
        <v>1</v>
      </c>
      <c r="O370" s="139" t="s">
        <v>40</v>
      </c>
      <c r="P370" s="140">
        <v>8.1590000000000007</v>
      </c>
      <c r="Q370" s="140">
        <f>P370*H370</f>
        <v>8.1590000000000007</v>
      </c>
      <c r="R370" s="140">
        <v>8.8000000000000003E-4</v>
      </c>
      <c r="S370" s="140">
        <f>R370*H370</f>
        <v>8.8000000000000003E-4</v>
      </c>
      <c r="T370" s="140">
        <v>0</v>
      </c>
      <c r="U370" s="141">
        <f>T370*H370</f>
        <v>0</v>
      </c>
      <c r="AS370" s="142" t="s">
        <v>268</v>
      </c>
      <c r="AU370" s="142" t="s">
        <v>187</v>
      </c>
      <c r="AV370" s="142" t="s">
        <v>85</v>
      </c>
      <c r="AZ370" s="16" t="s">
        <v>185</v>
      </c>
      <c r="BF370" s="143">
        <f>IF(O370="základní",J370,0)</f>
        <v>0</v>
      </c>
      <c r="BG370" s="143">
        <f>IF(O370="snížená",J370,0)</f>
        <v>0</v>
      </c>
      <c r="BH370" s="143">
        <f>IF(O370="zákl. přenesená",J370,0)</f>
        <v>0</v>
      </c>
      <c r="BI370" s="143">
        <f>IF(O370="sníž. přenesená",J370,0)</f>
        <v>0</v>
      </c>
      <c r="BJ370" s="143">
        <f>IF(O370="nulová",J370,0)</f>
        <v>0</v>
      </c>
      <c r="BK370" s="16" t="s">
        <v>83</v>
      </c>
      <c r="BL370" s="143">
        <f>ROUND(I370*H370,2)</f>
        <v>0</v>
      </c>
      <c r="BM370" s="16" t="s">
        <v>268</v>
      </c>
      <c r="BN370" s="142" t="s">
        <v>705</v>
      </c>
    </row>
    <row r="371" spans="2:66" s="1" customFormat="1" ht="24.2" customHeight="1">
      <c r="B371" s="131"/>
      <c r="C371" s="157" t="s">
        <v>706</v>
      </c>
      <c r="D371" s="157" t="s">
        <v>280</v>
      </c>
      <c r="E371" s="158" t="s">
        <v>707</v>
      </c>
      <c r="F371" s="159" t="s">
        <v>708</v>
      </c>
      <c r="G371" s="160" t="s">
        <v>259</v>
      </c>
      <c r="H371" s="161">
        <v>9.9640000000000004</v>
      </c>
      <c r="I371" s="162"/>
      <c r="J371" s="162">
        <f>ROUND(I371*H371,2)</f>
        <v>0</v>
      </c>
      <c r="K371" s="159" t="s">
        <v>4029</v>
      </c>
      <c r="L371" s="185" t="s">
        <v>4032</v>
      </c>
      <c r="M371" s="215" t="s">
        <v>4035</v>
      </c>
      <c r="N371" s="214" t="s">
        <v>1</v>
      </c>
      <c r="O371" s="164" t="s">
        <v>40</v>
      </c>
      <c r="P371" s="140">
        <v>0</v>
      </c>
      <c r="Q371" s="140">
        <f>P371*H371</f>
        <v>0</v>
      </c>
      <c r="R371" s="140">
        <v>2.5440000000000001E-2</v>
      </c>
      <c r="S371" s="140">
        <f>R371*H371</f>
        <v>0.25348416000000001</v>
      </c>
      <c r="T371" s="140">
        <v>0</v>
      </c>
      <c r="U371" s="141">
        <f>T371*H371</f>
        <v>0</v>
      </c>
      <c r="AS371" s="142" t="s">
        <v>357</v>
      </c>
      <c r="AU371" s="142" t="s">
        <v>280</v>
      </c>
      <c r="AV371" s="142" t="s">
        <v>85</v>
      </c>
      <c r="AZ371" s="16" t="s">
        <v>185</v>
      </c>
      <c r="BF371" s="143">
        <f>IF(O371="základní",J371,0)</f>
        <v>0</v>
      </c>
      <c r="BG371" s="143">
        <f>IF(O371="snížená",J371,0)</f>
        <v>0</v>
      </c>
      <c r="BH371" s="143">
        <f>IF(O371="zákl. přenesená",J371,0)</f>
        <v>0</v>
      </c>
      <c r="BI371" s="143">
        <f>IF(O371="sníž. přenesená",J371,0)</f>
        <v>0</v>
      </c>
      <c r="BJ371" s="143">
        <f>IF(O371="nulová",J371,0)</f>
        <v>0</v>
      </c>
      <c r="BK371" s="16" t="s">
        <v>83</v>
      </c>
      <c r="BL371" s="143">
        <f>ROUND(I371*H371,2)</f>
        <v>0</v>
      </c>
      <c r="BM371" s="16" t="s">
        <v>268</v>
      </c>
      <c r="BN371" s="142" t="s">
        <v>709</v>
      </c>
    </row>
    <row r="372" spans="2:66" s="12" customFormat="1">
      <c r="B372" s="144"/>
      <c r="D372" s="145" t="s">
        <v>193</v>
      </c>
      <c r="E372" s="146" t="s">
        <v>1</v>
      </c>
      <c r="F372" s="147" t="s">
        <v>710</v>
      </c>
      <c r="H372" s="148">
        <v>3.4359999999999999</v>
      </c>
      <c r="L372" s="144"/>
      <c r="N372" s="149"/>
      <c r="U372" s="150"/>
      <c r="AU372" s="146" t="s">
        <v>193</v>
      </c>
      <c r="AV372" s="146" t="s">
        <v>85</v>
      </c>
      <c r="AW372" s="12" t="s">
        <v>85</v>
      </c>
      <c r="AX372" s="12" t="s">
        <v>31</v>
      </c>
      <c r="AY372" s="12" t="s">
        <v>83</v>
      </c>
      <c r="AZ372" s="146" t="s">
        <v>185</v>
      </c>
    </row>
    <row r="373" spans="2:66" s="12" customFormat="1">
      <c r="B373" s="144"/>
      <c r="D373" s="145" t="s">
        <v>193</v>
      </c>
      <c r="F373" s="147" t="s">
        <v>711</v>
      </c>
      <c r="H373" s="148">
        <v>9.9640000000000004</v>
      </c>
      <c r="L373" s="144"/>
      <c r="N373" s="149"/>
      <c r="U373" s="150"/>
      <c r="AU373" s="146" t="s">
        <v>193</v>
      </c>
      <c r="AV373" s="146" t="s">
        <v>85</v>
      </c>
      <c r="AW373" s="12" t="s">
        <v>85</v>
      </c>
      <c r="AX373" s="12" t="s">
        <v>3</v>
      </c>
      <c r="AY373" s="12" t="s">
        <v>83</v>
      </c>
      <c r="AZ373" s="146" t="s">
        <v>185</v>
      </c>
    </row>
    <row r="374" spans="2:66" s="1" customFormat="1" ht="24.2" customHeight="1">
      <c r="B374" s="131"/>
      <c r="C374" s="132" t="s">
        <v>712</v>
      </c>
      <c r="D374" s="132" t="s">
        <v>187</v>
      </c>
      <c r="E374" s="133" t="s">
        <v>713</v>
      </c>
      <c r="F374" s="134" t="s">
        <v>714</v>
      </c>
      <c r="G374" s="135" t="s">
        <v>245</v>
      </c>
      <c r="H374" s="136">
        <v>2</v>
      </c>
      <c r="I374" s="137"/>
      <c r="J374" s="137">
        <f>ROUND(I374*H374,2)</f>
        <v>0</v>
      </c>
      <c r="K374" s="134" t="s">
        <v>4029</v>
      </c>
      <c r="L374" s="185" t="s">
        <v>4032</v>
      </c>
      <c r="M374" s="215" t="s">
        <v>4035</v>
      </c>
      <c r="N374" s="213" t="s">
        <v>1</v>
      </c>
      <c r="O374" s="139" t="s">
        <v>40</v>
      </c>
      <c r="P374" s="140">
        <v>0.55500000000000005</v>
      </c>
      <c r="Q374" s="140">
        <f>P374*H374</f>
        <v>1.1100000000000001</v>
      </c>
      <c r="R374" s="140">
        <v>0</v>
      </c>
      <c r="S374" s="140">
        <f>R374*H374</f>
        <v>0</v>
      </c>
      <c r="T374" s="140">
        <v>0</v>
      </c>
      <c r="U374" s="141">
        <f>T374*H374</f>
        <v>0</v>
      </c>
      <c r="AS374" s="142" t="s">
        <v>268</v>
      </c>
      <c r="AU374" s="142" t="s">
        <v>187</v>
      </c>
      <c r="AV374" s="142" t="s">
        <v>85</v>
      </c>
      <c r="AZ374" s="16" t="s">
        <v>185</v>
      </c>
      <c r="BF374" s="143">
        <f>IF(O374="základní",J374,0)</f>
        <v>0</v>
      </c>
      <c r="BG374" s="143">
        <f>IF(O374="snížená",J374,0)</f>
        <v>0</v>
      </c>
      <c r="BH374" s="143">
        <f>IF(O374="zákl. přenesená",J374,0)</f>
        <v>0</v>
      </c>
      <c r="BI374" s="143">
        <f>IF(O374="sníž. přenesená",J374,0)</f>
        <v>0</v>
      </c>
      <c r="BJ374" s="143">
        <f>IF(O374="nulová",J374,0)</f>
        <v>0</v>
      </c>
      <c r="BK374" s="16" t="s">
        <v>83</v>
      </c>
      <c r="BL374" s="143">
        <f>ROUND(I374*H374,2)</f>
        <v>0</v>
      </c>
      <c r="BM374" s="16" t="s">
        <v>268</v>
      </c>
      <c r="BN374" s="142" t="s">
        <v>715</v>
      </c>
    </row>
    <row r="375" spans="2:66" s="1" customFormat="1" ht="16.5" customHeight="1">
      <c r="B375" s="131"/>
      <c r="C375" s="157" t="s">
        <v>716</v>
      </c>
      <c r="D375" s="157" t="s">
        <v>280</v>
      </c>
      <c r="E375" s="158" t="s">
        <v>717</v>
      </c>
      <c r="F375" s="159" t="s">
        <v>718</v>
      </c>
      <c r="G375" s="160" t="s">
        <v>245</v>
      </c>
      <c r="H375" s="161">
        <v>1</v>
      </c>
      <c r="I375" s="162"/>
      <c r="J375" s="162">
        <f>ROUND(I375*H375,2)</f>
        <v>0</v>
      </c>
      <c r="K375" s="159" t="s">
        <v>4029</v>
      </c>
      <c r="L375" s="185" t="s">
        <v>4032</v>
      </c>
      <c r="M375" s="215" t="s">
        <v>4035</v>
      </c>
      <c r="N375" s="214" t="s">
        <v>1</v>
      </c>
      <c r="O375" s="164" t="s">
        <v>40</v>
      </c>
      <c r="P375" s="140">
        <v>0</v>
      </c>
      <c r="Q375" s="140">
        <f>P375*H375</f>
        <v>0</v>
      </c>
      <c r="R375" s="140">
        <v>4.7000000000000002E-3</v>
      </c>
      <c r="S375" s="140">
        <f>R375*H375</f>
        <v>4.7000000000000002E-3</v>
      </c>
      <c r="T375" s="140">
        <v>0</v>
      </c>
      <c r="U375" s="141">
        <f>T375*H375</f>
        <v>0</v>
      </c>
      <c r="AS375" s="142" t="s">
        <v>357</v>
      </c>
      <c r="AU375" s="142" t="s">
        <v>280</v>
      </c>
      <c r="AV375" s="142" t="s">
        <v>85</v>
      </c>
      <c r="AZ375" s="16" t="s">
        <v>185</v>
      </c>
      <c r="BF375" s="143">
        <f>IF(O375="základní",J375,0)</f>
        <v>0</v>
      </c>
      <c r="BG375" s="143">
        <f>IF(O375="snížená",J375,0)</f>
        <v>0</v>
      </c>
      <c r="BH375" s="143">
        <f>IF(O375="zákl. přenesená",J375,0)</f>
        <v>0</v>
      </c>
      <c r="BI375" s="143">
        <f>IF(O375="sníž. přenesená",J375,0)</f>
        <v>0</v>
      </c>
      <c r="BJ375" s="143">
        <f>IF(O375="nulová",J375,0)</f>
        <v>0</v>
      </c>
      <c r="BK375" s="16" t="s">
        <v>83</v>
      </c>
      <c r="BL375" s="143">
        <f>ROUND(I375*H375,2)</f>
        <v>0</v>
      </c>
      <c r="BM375" s="16" t="s">
        <v>268</v>
      </c>
      <c r="BN375" s="142" t="s">
        <v>719</v>
      </c>
    </row>
    <row r="376" spans="2:66" s="12" customFormat="1">
      <c r="B376" s="144"/>
      <c r="D376" s="145" t="s">
        <v>193</v>
      </c>
      <c r="E376" s="146" t="s">
        <v>1</v>
      </c>
      <c r="F376" s="147" t="s">
        <v>720</v>
      </c>
      <c r="H376" s="148">
        <v>1</v>
      </c>
      <c r="L376" s="144"/>
      <c r="N376" s="149"/>
      <c r="U376" s="150"/>
      <c r="AU376" s="146" t="s">
        <v>193</v>
      </c>
      <c r="AV376" s="146" t="s">
        <v>85</v>
      </c>
      <c r="AW376" s="12" t="s">
        <v>85</v>
      </c>
      <c r="AX376" s="12" t="s">
        <v>31</v>
      </c>
      <c r="AY376" s="12" t="s">
        <v>83</v>
      </c>
      <c r="AZ376" s="146" t="s">
        <v>185</v>
      </c>
    </row>
    <row r="377" spans="2:66" s="1" customFormat="1" ht="24.2" customHeight="1">
      <c r="B377" s="131"/>
      <c r="C377" s="157" t="s">
        <v>721</v>
      </c>
      <c r="D377" s="157" t="s">
        <v>280</v>
      </c>
      <c r="E377" s="158" t="s">
        <v>722</v>
      </c>
      <c r="F377" s="159" t="s">
        <v>723</v>
      </c>
      <c r="G377" s="160" t="s">
        <v>245</v>
      </c>
      <c r="H377" s="161">
        <v>1</v>
      </c>
      <c r="I377" s="162"/>
      <c r="J377" s="162">
        <f>ROUND(I377*H377,2)</f>
        <v>0</v>
      </c>
      <c r="K377" s="159" t="s">
        <v>1</v>
      </c>
      <c r="L377" s="185" t="s">
        <v>4032</v>
      </c>
      <c r="M377" s="215" t="s">
        <v>4035</v>
      </c>
      <c r="N377" s="214" t="s">
        <v>1</v>
      </c>
      <c r="O377" s="164" t="s">
        <v>40</v>
      </c>
      <c r="P377" s="140">
        <v>0</v>
      </c>
      <c r="Q377" s="140">
        <f>P377*H377</f>
        <v>0</v>
      </c>
      <c r="R377" s="140">
        <v>4.7000000000000002E-3</v>
      </c>
      <c r="S377" s="140">
        <f>R377*H377</f>
        <v>4.7000000000000002E-3</v>
      </c>
      <c r="T377" s="140">
        <v>0</v>
      </c>
      <c r="U377" s="141">
        <f>T377*H377</f>
        <v>0</v>
      </c>
      <c r="AS377" s="142" t="s">
        <v>357</v>
      </c>
      <c r="AU377" s="142" t="s">
        <v>280</v>
      </c>
      <c r="AV377" s="142" t="s">
        <v>85</v>
      </c>
      <c r="AZ377" s="16" t="s">
        <v>185</v>
      </c>
      <c r="BF377" s="143">
        <f>IF(O377="základní",J377,0)</f>
        <v>0</v>
      </c>
      <c r="BG377" s="143">
        <f>IF(O377="snížená",J377,0)</f>
        <v>0</v>
      </c>
      <c r="BH377" s="143">
        <f>IF(O377="zákl. přenesená",J377,0)</f>
        <v>0</v>
      </c>
      <c r="BI377" s="143">
        <f>IF(O377="sníž. přenesená",J377,0)</f>
        <v>0</v>
      </c>
      <c r="BJ377" s="143">
        <f>IF(O377="nulová",J377,0)</f>
        <v>0</v>
      </c>
      <c r="BK377" s="16" t="s">
        <v>83</v>
      </c>
      <c r="BL377" s="143">
        <f>ROUND(I377*H377,2)</f>
        <v>0</v>
      </c>
      <c r="BM377" s="16" t="s">
        <v>268</v>
      </c>
      <c r="BN377" s="142" t="s">
        <v>724</v>
      </c>
    </row>
    <row r="378" spans="2:66" s="12" customFormat="1">
      <c r="B378" s="144"/>
      <c r="D378" s="145" t="s">
        <v>193</v>
      </c>
      <c r="E378" s="146" t="s">
        <v>1</v>
      </c>
      <c r="F378" s="147" t="s">
        <v>725</v>
      </c>
      <c r="H378" s="148">
        <v>1</v>
      </c>
      <c r="L378" s="144"/>
      <c r="N378" s="149"/>
      <c r="U378" s="150"/>
      <c r="AU378" s="146" t="s">
        <v>193</v>
      </c>
      <c r="AV378" s="146" t="s">
        <v>85</v>
      </c>
      <c r="AW378" s="12" t="s">
        <v>85</v>
      </c>
      <c r="AX378" s="12" t="s">
        <v>31</v>
      </c>
      <c r="AY378" s="12" t="s">
        <v>83</v>
      </c>
      <c r="AZ378" s="146" t="s">
        <v>185</v>
      </c>
    </row>
    <row r="379" spans="2:66" s="1" customFormat="1" ht="24.2" customHeight="1">
      <c r="B379" s="131"/>
      <c r="C379" s="132" t="s">
        <v>726</v>
      </c>
      <c r="D379" s="132" t="s">
        <v>187</v>
      </c>
      <c r="E379" s="133" t="s">
        <v>727</v>
      </c>
      <c r="F379" s="134" t="s">
        <v>728</v>
      </c>
      <c r="G379" s="135" t="s">
        <v>245</v>
      </c>
      <c r="H379" s="136">
        <v>4</v>
      </c>
      <c r="I379" s="137"/>
      <c r="J379" s="137">
        <f>ROUND(I379*H379,2)</f>
        <v>0</v>
      </c>
      <c r="K379" s="134" t="s">
        <v>1</v>
      </c>
      <c r="L379" s="185" t="s">
        <v>4032</v>
      </c>
      <c r="M379" s="215" t="s">
        <v>4035</v>
      </c>
      <c r="N379" s="213" t="s">
        <v>1</v>
      </c>
      <c r="O379" s="139" t="s">
        <v>40</v>
      </c>
      <c r="P379" s="140">
        <v>0.3</v>
      </c>
      <c r="Q379" s="140">
        <f>P379*H379</f>
        <v>1.2</v>
      </c>
      <c r="R379" s="140">
        <v>0</v>
      </c>
      <c r="S379" s="140">
        <f>R379*H379</f>
        <v>0</v>
      </c>
      <c r="T379" s="140">
        <v>0</v>
      </c>
      <c r="U379" s="141">
        <f>T379*H379</f>
        <v>0</v>
      </c>
      <c r="AS379" s="142" t="s">
        <v>268</v>
      </c>
      <c r="AU379" s="142" t="s">
        <v>187</v>
      </c>
      <c r="AV379" s="142" t="s">
        <v>85</v>
      </c>
      <c r="AZ379" s="16" t="s">
        <v>185</v>
      </c>
      <c r="BF379" s="143">
        <f>IF(O379="základní",J379,0)</f>
        <v>0</v>
      </c>
      <c r="BG379" s="143">
        <f>IF(O379="snížená",J379,0)</f>
        <v>0</v>
      </c>
      <c r="BH379" s="143">
        <f>IF(O379="zákl. přenesená",J379,0)</f>
        <v>0</v>
      </c>
      <c r="BI379" s="143">
        <f>IF(O379="sníž. přenesená",J379,0)</f>
        <v>0</v>
      </c>
      <c r="BJ379" s="143">
        <f>IF(O379="nulová",J379,0)</f>
        <v>0</v>
      </c>
      <c r="BK379" s="16" t="s">
        <v>83</v>
      </c>
      <c r="BL379" s="143">
        <f>ROUND(I379*H379,2)</f>
        <v>0</v>
      </c>
      <c r="BM379" s="16" t="s">
        <v>268</v>
      </c>
      <c r="BN379" s="142" t="s">
        <v>729</v>
      </c>
    </row>
    <row r="380" spans="2:66" s="1" customFormat="1" ht="24.2" customHeight="1">
      <c r="B380" s="131"/>
      <c r="C380" s="132" t="s">
        <v>730</v>
      </c>
      <c r="D380" s="132" t="s">
        <v>187</v>
      </c>
      <c r="E380" s="133" t="s">
        <v>731</v>
      </c>
      <c r="F380" s="134" t="s">
        <v>732</v>
      </c>
      <c r="G380" s="135" t="s">
        <v>245</v>
      </c>
      <c r="H380" s="136">
        <v>4</v>
      </c>
      <c r="I380" s="137"/>
      <c r="J380" s="137">
        <f>ROUND(I380*H380,2)</f>
        <v>0</v>
      </c>
      <c r="K380" s="134" t="s">
        <v>4029</v>
      </c>
      <c r="L380" s="185" t="s">
        <v>4032</v>
      </c>
      <c r="M380" s="215" t="s">
        <v>4035</v>
      </c>
      <c r="N380" s="213" t="s">
        <v>1</v>
      </c>
      <c r="O380" s="139" t="s">
        <v>40</v>
      </c>
      <c r="P380" s="140">
        <v>0.46400000000000002</v>
      </c>
      <c r="Q380" s="140">
        <f>P380*H380</f>
        <v>1.8560000000000001</v>
      </c>
      <c r="R380" s="140">
        <v>0</v>
      </c>
      <c r="S380" s="140">
        <f>R380*H380</f>
        <v>0</v>
      </c>
      <c r="T380" s="140">
        <v>0</v>
      </c>
      <c r="U380" s="141">
        <f>T380*H380</f>
        <v>0</v>
      </c>
      <c r="AS380" s="142" t="s">
        <v>268</v>
      </c>
      <c r="AU380" s="142" t="s">
        <v>187</v>
      </c>
      <c r="AV380" s="142" t="s">
        <v>85</v>
      </c>
      <c r="AZ380" s="16" t="s">
        <v>185</v>
      </c>
      <c r="BF380" s="143">
        <f>IF(O380="základní",J380,0)</f>
        <v>0</v>
      </c>
      <c r="BG380" s="143">
        <f>IF(O380="snížená",J380,0)</f>
        <v>0</v>
      </c>
      <c r="BH380" s="143">
        <f>IF(O380="zákl. přenesená",J380,0)</f>
        <v>0</v>
      </c>
      <c r="BI380" s="143">
        <f>IF(O380="sníž. přenesená",J380,0)</f>
        <v>0</v>
      </c>
      <c r="BJ380" s="143">
        <f>IF(O380="nulová",J380,0)</f>
        <v>0</v>
      </c>
      <c r="BK380" s="16" t="s">
        <v>83</v>
      </c>
      <c r="BL380" s="143">
        <f>ROUND(I380*H380,2)</f>
        <v>0</v>
      </c>
      <c r="BM380" s="16" t="s">
        <v>268</v>
      </c>
      <c r="BN380" s="142" t="s">
        <v>733</v>
      </c>
    </row>
    <row r="381" spans="2:66" s="1" customFormat="1" ht="24.2" customHeight="1">
      <c r="B381" s="131"/>
      <c r="C381" s="132" t="s">
        <v>734</v>
      </c>
      <c r="D381" s="132" t="s">
        <v>187</v>
      </c>
      <c r="E381" s="133" t="s">
        <v>735</v>
      </c>
      <c r="F381" s="134" t="s">
        <v>736</v>
      </c>
      <c r="G381" s="135" t="s">
        <v>245</v>
      </c>
      <c r="H381" s="136">
        <v>6</v>
      </c>
      <c r="I381" s="137"/>
      <c r="J381" s="137">
        <f>ROUND(I381*H381,2)</f>
        <v>0</v>
      </c>
      <c r="K381" s="134" t="s">
        <v>4029</v>
      </c>
      <c r="L381" s="185" t="s">
        <v>4032</v>
      </c>
      <c r="M381" s="215" t="s">
        <v>4035</v>
      </c>
      <c r="N381" s="213" t="s">
        <v>1</v>
      </c>
      <c r="O381" s="139" t="s">
        <v>40</v>
      </c>
      <c r="P381" s="140">
        <v>0.63</v>
      </c>
      <c r="Q381" s="140">
        <f>P381*H381</f>
        <v>3.7800000000000002</v>
      </c>
      <c r="R381" s="140">
        <v>0</v>
      </c>
      <c r="S381" s="140">
        <f>R381*H381</f>
        <v>0</v>
      </c>
      <c r="T381" s="140">
        <v>0</v>
      </c>
      <c r="U381" s="141">
        <f>T381*H381</f>
        <v>0</v>
      </c>
      <c r="AS381" s="142" t="s">
        <v>268</v>
      </c>
      <c r="AU381" s="142" t="s">
        <v>187</v>
      </c>
      <c r="AV381" s="142" t="s">
        <v>85</v>
      </c>
      <c r="AZ381" s="16" t="s">
        <v>185</v>
      </c>
      <c r="BF381" s="143">
        <f>IF(O381="základní",J381,0)</f>
        <v>0</v>
      </c>
      <c r="BG381" s="143">
        <f>IF(O381="snížená",J381,0)</f>
        <v>0</v>
      </c>
      <c r="BH381" s="143">
        <f>IF(O381="zákl. přenesená",J381,0)</f>
        <v>0</v>
      </c>
      <c r="BI381" s="143">
        <f>IF(O381="sníž. přenesená",J381,0)</f>
        <v>0</v>
      </c>
      <c r="BJ381" s="143">
        <f>IF(O381="nulová",J381,0)</f>
        <v>0</v>
      </c>
      <c r="BK381" s="16" t="s">
        <v>83</v>
      </c>
      <c r="BL381" s="143">
        <f>ROUND(I381*H381,2)</f>
        <v>0</v>
      </c>
      <c r="BM381" s="16" t="s">
        <v>268</v>
      </c>
      <c r="BN381" s="142" t="s">
        <v>737</v>
      </c>
    </row>
    <row r="382" spans="2:66" s="1" customFormat="1" ht="16.5" customHeight="1">
      <c r="B382" s="131"/>
      <c r="C382" s="157" t="s">
        <v>738</v>
      </c>
      <c r="D382" s="157" t="s">
        <v>280</v>
      </c>
      <c r="E382" s="158" t="s">
        <v>739</v>
      </c>
      <c r="F382" s="159" t="s">
        <v>740</v>
      </c>
      <c r="G382" s="160" t="s">
        <v>276</v>
      </c>
      <c r="H382" s="161">
        <v>18.350000000000001</v>
      </c>
      <c r="I382" s="162"/>
      <c r="J382" s="162">
        <f>ROUND(I382*H382,2)</f>
        <v>0</v>
      </c>
      <c r="K382" s="159" t="s">
        <v>4029</v>
      </c>
      <c r="L382" s="185" t="s">
        <v>4032</v>
      </c>
      <c r="M382" s="215" t="s">
        <v>4035</v>
      </c>
      <c r="N382" s="214" t="s">
        <v>1</v>
      </c>
      <c r="O382" s="164" t="s">
        <v>40</v>
      </c>
      <c r="P382" s="140">
        <v>0</v>
      </c>
      <c r="Q382" s="140">
        <f>P382*H382</f>
        <v>0</v>
      </c>
      <c r="R382" s="140">
        <v>4.0000000000000001E-3</v>
      </c>
      <c r="S382" s="140">
        <f>R382*H382</f>
        <v>7.3400000000000007E-2</v>
      </c>
      <c r="T382" s="140">
        <v>0</v>
      </c>
      <c r="U382" s="141">
        <f>T382*H382</f>
        <v>0</v>
      </c>
      <c r="AS382" s="142" t="s">
        <v>357</v>
      </c>
      <c r="AU382" s="142" t="s">
        <v>280</v>
      </c>
      <c r="AV382" s="142" t="s">
        <v>85</v>
      </c>
      <c r="AZ382" s="16" t="s">
        <v>185</v>
      </c>
      <c r="BF382" s="143">
        <f>IF(O382="základní",J382,0)</f>
        <v>0</v>
      </c>
      <c r="BG382" s="143">
        <f>IF(O382="snížená",J382,0)</f>
        <v>0</v>
      </c>
      <c r="BH382" s="143">
        <f>IF(O382="zákl. přenesená",J382,0)</f>
        <v>0</v>
      </c>
      <c r="BI382" s="143">
        <f>IF(O382="sníž. přenesená",J382,0)</f>
        <v>0</v>
      </c>
      <c r="BJ382" s="143">
        <f>IF(O382="nulová",J382,0)</f>
        <v>0</v>
      </c>
      <c r="BK382" s="16" t="s">
        <v>83</v>
      </c>
      <c r="BL382" s="143">
        <f>ROUND(I382*H382,2)</f>
        <v>0</v>
      </c>
      <c r="BM382" s="16" t="s">
        <v>268</v>
      </c>
      <c r="BN382" s="142" t="s">
        <v>741</v>
      </c>
    </row>
    <row r="383" spans="2:66" s="12" customFormat="1">
      <c r="B383" s="144"/>
      <c r="D383" s="145" t="s">
        <v>193</v>
      </c>
      <c r="E383" s="146" t="s">
        <v>1</v>
      </c>
      <c r="F383" s="147" t="s">
        <v>742</v>
      </c>
      <c r="H383" s="148">
        <v>4.74</v>
      </c>
      <c r="L383" s="144"/>
      <c r="N383" s="149"/>
      <c r="U383" s="150"/>
      <c r="AU383" s="146" t="s">
        <v>193</v>
      </c>
      <c r="AV383" s="146" t="s">
        <v>85</v>
      </c>
      <c r="AW383" s="12" t="s">
        <v>85</v>
      </c>
      <c r="AX383" s="12" t="s">
        <v>31</v>
      </c>
      <c r="AY383" s="12" t="s">
        <v>75</v>
      </c>
      <c r="AZ383" s="146" t="s">
        <v>185</v>
      </c>
    </row>
    <row r="384" spans="2:66" s="12" customFormat="1">
      <c r="B384" s="144"/>
      <c r="D384" s="145" t="s">
        <v>193</v>
      </c>
      <c r="E384" s="146" t="s">
        <v>1</v>
      </c>
      <c r="F384" s="147" t="s">
        <v>743</v>
      </c>
      <c r="H384" s="148">
        <v>13.61</v>
      </c>
      <c r="L384" s="144"/>
      <c r="N384" s="149"/>
      <c r="U384" s="150"/>
      <c r="AU384" s="146" t="s">
        <v>193</v>
      </c>
      <c r="AV384" s="146" t="s">
        <v>85</v>
      </c>
      <c r="AW384" s="12" t="s">
        <v>85</v>
      </c>
      <c r="AX384" s="12" t="s">
        <v>31</v>
      </c>
      <c r="AY384" s="12" t="s">
        <v>75</v>
      </c>
      <c r="AZ384" s="146" t="s">
        <v>185</v>
      </c>
    </row>
    <row r="385" spans="2:66" s="13" customFormat="1">
      <c r="B385" s="151"/>
      <c r="D385" s="145" t="s">
        <v>193</v>
      </c>
      <c r="E385" s="152" t="s">
        <v>1</v>
      </c>
      <c r="F385" s="153" t="s">
        <v>217</v>
      </c>
      <c r="H385" s="154">
        <v>18.350000000000001</v>
      </c>
      <c r="L385" s="151"/>
      <c r="N385" s="155"/>
      <c r="U385" s="156"/>
      <c r="AU385" s="152" t="s">
        <v>193</v>
      </c>
      <c r="AV385" s="152" t="s">
        <v>85</v>
      </c>
      <c r="AW385" s="13" t="s">
        <v>191</v>
      </c>
      <c r="AX385" s="13" t="s">
        <v>31</v>
      </c>
      <c r="AY385" s="13" t="s">
        <v>83</v>
      </c>
      <c r="AZ385" s="152" t="s">
        <v>185</v>
      </c>
    </row>
    <row r="386" spans="2:66" s="1" customFormat="1" ht="24.2" customHeight="1">
      <c r="B386" s="131"/>
      <c r="C386" s="132" t="s">
        <v>744</v>
      </c>
      <c r="D386" s="132" t="s">
        <v>187</v>
      </c>
      <c r="E386" s="133" t="s">
        <v>745</v>
      </c>
      <c r="F386" s="134" t="s">
        <v>746</v>
      </c>
      <c r="G386" s="135" t="s">
        <v>245</v>
      </c>
      <c r="H386" s="136">
        <v>3</v>
      </c>
      <c r="I386" s="137"/>
      <c r="J386" s="137">
        <f>ROUND(I386*H386,2)</f>
        <v>0</v>
      </c>
      <c r="K386" s="134" t="s">
        <v>4029</v>
      </c>
      <c r="L386" s="185" t="s">
        <v>4032</v>
      </c>
      <c r="M386" s="215" t="s">
        <v>4035</v>
      </c>
      <c r="N386" s="213" t="s">
        <v>1</v>
      </c>
      <c r="O386" s="139" t="s">
        <v>40</v>
      </c>
      <c r="P386" s="140">
        <v>0.71799999999999997</v>
      </c>
      <c r="Q386" s="140">
        <f>P386*H386</f>
        <v>2.1539999999999999</v>
      </c>
      <c r="R386" s="140">
        <v>0</v>
      </c>
      <c r="S386" s="140">
        <f>R386*H386</f>
        <v>0</v>
      </c>
      <c r="T386" s="140">
        <v>0</v>
      </c>
      <c r="U386" s="141">
        <f>T386*H386</f>
        <v>0</v>
      </c>
      <c r="AS386" s="142" t="s">
        <v>268</v>
      </c>
      <c r="AU386" s="142" t="s">
        <v>187</v>
      </c>
      <c r="AV386" s="142" t="s">
        <v>85</v>
      </c>
      <c r="AZ386" s="16" t="s">
        <v>185</v>
      </c>
      <c r="BF386" s="143">
        <f>IF(O386="základní",J386,0)</f>
        <v>0</v>
      </c>
      <c r="BG386" s="143">
        <f>IF(O386="snížená",J386,0)</f>
        <v>0</v>
      </c>
      <c r="BH386" s="143">
        <f>IF(O386="zákl. přenesená",J386,0)</f>
        <v>0</v>
      </c>
      <c r="BI386" s="143">
        <f>IF(O386="sníž. přenesená",J386,0)</f>
        <v>0</v>
      </c>
      <c r="BJ386" s="143">
        <f>IF(O386="nulová",J386,0)</f>
        <v>0</v>
      </c>
      <c r="BK386" s="16" t="s">
        <v>83</v>
      </c>
      <c r="BL386" s="143">
        <f>ROUND(I386*H386,2)</f>
        <v>0</v>
      </c>
      <c r="BM386" s="16" t="s">
        <v>268</v>
      </c>
      <c r="BN386" s="142" t="s">
        <v>747</v>
      </c>
    </row>
    <row r="387" spans="2:66" s="1" customFormat="1" ht="24.2" customHeight="1">
      <c r="B387" s="131"/>
      <c r="C387" s="132" t="s">
        <v>748</v>
      </c>
      <c r="D387" s="132" t="s">
        <v>187</v>
      </c>
      <c r="E387" s="133" t="s">
        <v>749</v>
      </c>
      <c r="F387" s="134" t="s">
        <v>750</v>
      </c>
      <c r="G387" s="135" t="s">
        <v>245</v>
      </c>
      <c r="H387" s="136">
        <v>15</v>
      </c>
      <c r="I387" s="137"/>
      <c r="J387" s="137">
        <f>ROUND(I387*H387,2)</f>
        <v>0</v>
      </c>
      <c r="K387" s="134" t="s">
        <v>4029</v>
      </c>
      <c r="L387" s="185" t="s">
        <v>4032</v>
      </c>
      <c r="M387" s="215" t="s">
        <v>4035</v>
      </c>
      <c r="N387" s="213" t="s">
        <v>1</v>
      </c>
      <c r="O387" s="139" t="s">
        <v>40</v>
      </c>
      <c r="P387" s="140">
        <v>0.96699999999999997</v>
      </c>
      <c r="Q387" s="140">
        <f>P387*H387</f>
        <v>14.504999999999999</v>
      </c>
      <c r="R387" s="140">
        <v>0</v>
      </c>
      <c r="S387" s="140">
        <f>R387*H387</f>
        <v>0</v>
      </c>
      <c r="T387" s="140">
        <v>0</v>
      </c>
      <c r="U387" s="141">
        <f>T387*H387</f>
        <v>0</v>
      </c>
      <c r="AS387" s="142" t="s">
        <v>268</v>
      </c>
      <c r="AU387" s="142" t="s">
        <v>187</v>
      </c>
      <c r="AV387" s="142" t="s">
        <v>85</v>
      </c>
      <c r="AZ387" s="16" t="s">
        <v>185</v>
      </c>
      <c r="BF387" s="143">
        <f>IF(O387="základní",J387,0)</f>
        <v>0</v>
      </c>
      <c r="BG387" s="143">
        <f>IF(O387="snížená",J387,0)</f>
        <v>0</v>
      </c>
      <c r="BH387" s="143">
        <f>IF(O387="zákl. přenesená",J387,0)</f>
        <v>0</v>
      </c>
      <c r="BI387" s="143">
        <f>IF(O387="sníž. přenesená",J387,0)</f>
        <v>0</v>
      </c>
      <c r="BJ387" s="143">
        <f>IF(O387="nulová",J387,0)</f>
        <v>0</v>
      </c>
      <c r="BK387" s="16" t="s">
        <v>83</v>
      </c>
      <c r="BL387" s="143">
        <f>ROUND(I387*H387,2)</f>
        <v>0</v>
      </c>
      <c r="BM387" s="16" t="s">
        <v>268</v>
      </c>
      <c r="BN387" s="142" t="s">
        <v>751</v>
      </c>
    </row>
    <row r="388" spans="2:66" s="1" customFormat="1" ht="24.2" customHeight="1">
      <c r="B388" s="131"/>
      <c r="C388" s="132" t="s">
        <v>752</v>
      </c>
      <c r="D388" s="132" t="s">
        <v>187</v>
      </c>
      <c r="E388" s="133" t="s">
        <v>753</v>
      </c>
      <c r="F388" s="134" t="s">
        <v>754</v>
      </c>
      <c r="G388" s="135" t="s">
        <v>245</v>
      </c>
      <c r="H388" s="136">
        <v>3</v>
      </c>
      <c r="I388" s="137"/>
      <c r="J388" s="137">
        <f>ROUND(I388*H388,2)</f>
        <v>0</v>
      </c>
      <c r="K388" s="134" t="s">
        <v>4029</v>
      </c>
      <c r="L388" s="185" t="s">
        <v>4032</v>
      </c>
      <c r="M388" s="215" t="s">
        <v>4035</v>
      </c>
      <c r="N388" s="213" t="s">
        <v>1</v>
      </c>
      <c r="O388" s="139" t="s">
        <v>40</v>
      </c>
      <c r="P388" s="140">
        <v>1.048</v>
      </c>
      <c r="Q388" s="140">
        <f>P388*H388</f>
        <v>3.1440000000000001</v>
      </c>
      <c r="R388" s="140">
        <v>0</v>
      </c>
      <c r="S388" s="140">
        <f>R388*H388</f>
        <v>0</v>
      </c>
      <c r="T388" s="140">
        <v>0</v>
      </c>
      <c r="U388" s="141">
        <f>T388*H388</f>
        <v>0</v>
      </c>
      <c r="AS388" s="142" t="s">
        <v>268</v>
      </c>
      <c r="AU388" s="142" t="s">
        <v>187</v>
      </c>
      <c r="AV388" s="142" t="s">
        <v>85</v>
      </c>
      <c r="AZ388" s="16" t="s">
        <v>185</v>
      </c>
      <c r="BF388" s="143">
        <f>IF(O388="základní",J388,0)</f>
        <v>0</v>
      </c>
      <c r="BG388" s="143">
        <f>IF(O388="snížená",J388,0)</f>
        <v>0</v>
      </c>
      <c r="BH388" s="143">
        <f>IF(O388="zákl. přenesená",J388,0)</f>
        <v>0</v>
      </c>
      <c r="BI388" s="143">
        <f>IF(O388="sníž. přenesená",J388,0)</f>
        <v>0</v>
      </c>
      <c r="BJ388" s="143">
        <f>IF(O388="nulová",J388,0)</f>
        <v>0</v>
      </c>
      <c r="BK388" s="16" t="s">
        <v>83</v>
      </c>
      <c r="BL388" s="143">
        <f>ROUND(I388*H388,2)</f>
        <v>0</v>
      </c>
      <c r="BM388" s="16" t="s">
        <v>268</v>
      </c>
      <c r="BN388" s="142" t="s">
        <v>755</v>
      </c>
    </row>
    <row r="389" spans="2:66" s="1" customFormat="1" ht="16.5" customHeight="1">
      <c r="B389" s="131"/>
      <c r="C389" s="157" t="s">
        <v>756</v>
      </c>
      <c r="D389" s="157" t="s">
        <v>280</v>
      </c>
      <c r="E389" s="158" t="s">
        <v>757</v>
      </c>
      <c r="F389" s="159" t="s">
        <v>758</v>
      </c>
      <c r="G389" s="160" t="s">
        <v>276</v>
      </c>
      <c r="H389" s="161">
        <v>49.9</v>
      </c>
      <c r="I389" s="162"/>
      <c r="J389" s="162">
        <f>ROUND(I389*H389,2)</f>
        <v>0</v>
      </c>
      <c r="K389" s="159" t="s">
        <v>4029</v>
      </c>
      <c r="L389" s="185" t="s">
        <v>4032</v>
      </c>
      <c r="M389" s="215" t="s">
        <v>4035</v>
      </c>
      <c r="N389" s="214" t="s">
        <v>1</v>
      </c>
      <c r="O389" s="164" t="s">
        <v>40</v>
      </c>
      <c r="P389" s="140">
        <v>0</v>
      </c>
      <c r="Q389" s="140">
        <f>P389*H389</f>
        <v>0</v>
      </c>
      <c r="R389" s="140">
        <v>7.0000000000000001E-3</v>
      </c>
      <c r="S389" s="140">
        <f>R389*H389</f>
        <v>0.3493</v>
      </c>
      <c r="T389" s="140">
        <v>0</v>
      </c>
      <c r="U389" s="141">
        <f>T389*H389</f>
        <v>0</v>
      </c>
      <c r="AS389" s="142" t="s">
        <v>357</v>
      </c>
      <c r="AU389" s="142" t="s">
        <v>280</v>
      </c>
      <c r="AV389" s="142" t="s">
        <v>85</v>
      </c>
      <c r="AZ389" s="16" t="s">
        <v>185</v>
      </c>
      <c r="BF389" s="143">
        <f>IF(O389="základní",J389,0)</f>
        <v>0</v>
      </c>
      <c r="BG389" s="143">
        <f>IF(O389="snížená",J389,0)</f>
        <v>0</v>
      </c>
      <c r="BH389" s="143">
        <f>IF(O389="zákl. přenesená",J389,0)</f>
        <v>0</v>
      </c>
      <c r="BI389" s="143">
        <f>IF(O389="sníž. přenesená",J389,0)</f>
        <v>0</v>
      </c>
      <c r="BJ389" s="143">
        <f>IF(O389="nulová",J389,0)</f>
        <v>0</v>
      </c>
      <c r="BK389" s="16" t="s">
        <v>83</v>
      </c>
      <c r="BL389" s="143">
        <f>ROUND(I389*H389,2)</f>
        <v>0</v>
      </c>
      <c r="BM389" s="16" t="s">
        <v>268</v>
      </c>
      <c r="BN389" s="142" t="s">
        <v>759</v>
      </c>
    </row>
    <row r="390" spans="2:66" s="12" customFormat="1">
      <c r="B390" s="144"/>
      <c r="D390" s="145" t="s">
        <v>193</v>
      </c>
      <c r="E390" s="146" t="s">
        <v>1</v>
      </c>
      <c r="F390" s="147" t="s">
        <v>760</v>
      </c>
      <c r="H390" s="148">
        <v>3.6</v>
      </c>
      <c r="L390" s="144"/>
      <c r="N390" s="149"/>
      <c r="U390" s="150"/>
      <c r="AU390" s="146" t="s">
        <v>193</v>
      </c>
      <c r="AV390" s="146" t="s">
        <v>85</v>
      </c>
      <c r="AW390" s="12" t="s">
        <v>85</v>
      </c>
      <c r="AX390" s="12" t="s">
        <v>31</v>
      </c>
      <c r="AY390" s="12" t="s">
        <v>75</v>
      </c>
      <c r="AZ390" s="146" t="s">
        <v>185</v>
      </c>
    </row>
    <row r="391" spans="2:66" s="12" customFormat="1">
      <c r="B391" s="144"/>
      <c r="D391" s="145" t="s">
        <v>193</v>
      </c>
      <c r="E391" s="146" t="s">
        <v>1</v>
      </c>
      <c r="F391" s="147" t="s">
        <v>761</v>
      </c>
      <c r="H391" s="148">
        <v>35.5</v>
      </c>
      <c r="L391" s="144"/>
      <c r="N391" s="149"/>
      <c r="U391" s="150"/>
      <c r="AU391" s="146" t="s">
        <v>193</v>
      </c>
      <c r="AV391" s="146" t="s">
        <v>85</v>
      </c>
      <c r="AW391" s="12" t="s">
        <v>85</v>
      </c>
      <c r="AX391" s="12" t="s">
        <v>31</v>
      </c>
      <c r="AY391" s="12" t="s">
        <v>75</v>
      </c>
      <c r="AZ391" s="146" t="s">
        <v>185</v>
      </c>
    </row>
    <row r="392" spans="2:66" s="12" customFormat="1">
      <c r="B392" s="144"/>
      <c r="D392" s="145" t="s">
        <v>193</v>
      </c>
      <c r="E392" s="146" t="s">
        <v>1</v>
      </c>
      <c r="F392" s="147" t="s">
        <v>762</v>
      </c>
      <c r="H392" s="148">
        <v>10.8</v>
      </c>
      <c r="L392" s="144"/>
      <c r="N392" s="149"/>
      <c r="U392" s="150"/>
      <c r="AU392" s="146" t="s">
        <v>193</v>
      </c>
      <c r="AV392" s="146" t="s">
        <v>85</v>
      </c>
      <c r="AW392" s="12" t="s">
        <v>85</v>
      </c>
      <c r="AX392" s="12" t="s">
        <v>31</v>
      </c>
      <c r="AY392" s="12" t="s">
        <v>75</v>
      </c>
      <c r="AZ392" s="146" t="s">
        <v>185</v>
      </c>
    </row>
    <row r="393" spans="2:66" s="13" customFormat="1">
      <c r="B393" s="151"/>
      <c r="D393" s="145" t="s">
        <v>193</v>
      </c>
      <c r="E393" s="152" t="s">
        <v>1</v>
      </c>
      <c r="F393" s="153" t="s">
        <v>217</v>
      </c>
      <c r="H393" s="154">
        <v>49.900000000000006</v>
      </c>
      <c r="L393" s="151"/>
      <c r="N393" s="155"/>
      <c r="U393" s="156"/>
      <c r="AU393" s="152" t="s">
        <v>193</v>
      </c>
      <c r="AV393" s="152" t="s">
        <v>85</v>
      </c>
      <c r="AW393" s="13" t="s">
        <v>191</v>
      </c>
      <c r="AX393" s="13" t="s">
        <v>31</v>
      </c>
      <c r="AY393" s="13" t="s">
        <v>83</v>
      </c>
      <c r="AZ393" s="152" t="s">
        <v>185</v>
      </c>
    </row>
    <row r="394" spans="2:66" s="1" customFormat="1" ht="24.2" customHeight="1">
      <c r="B394" s="131"/>
      <c r="C394" s="132" t="s">
        <v>763</v>
      </c>
      <c r="D394" s="132" t="s">
        <v>187</v>
      </c>
      <c r="E394" s="133" t="s">
        <v>764</v>
      </c>
      <c r="F394" s="134" t="s">
        <v>765</v>
      </c>
      <c r="G394" s="135" t="s">
        <v>204</v>
      </c>
      <c r="H394" s="136">
        <v>6.3019999999999996</v>
      </c>
      <c r="I394" s="137"/>
      <c r="J394" s="137">
        <f>ROUND(I394*H394,2)</f>
        <v>0</v>
      </c>
      <c r="K394" s="134" t="s">
        <v>4029</v>
      </c>
      <c r="L394" s="185" t="s">
        <v>4032</v>
      </c>
      <c r="M394" s="215" t="s">
        <v>4035</v>
      </c>
      <c r="N394" s="213" t="s">
        <v>1</v>
      </c>
      <c r="O394" s="139" t="s">
        <v>40</v>
      </c>
      <c r="P394" s="140">
        <v>2.2549999999999999</v>
      </c>
      <c r="Q394" s="140">
        <f>P394*H394</f>
        <v>14.211009999999998</v>
      </c>
      <c r="R394" s="140">
        <v>0</v>
      </c>
      <c r="S394" s="140">
        <f>R394*H394</f>
        <v>0</v>
      </c>
      <c r="T394" s="140">
        <v>0</v>
      </c>
      <c r="U394" s="141">
        <f>T394*H394</f>
        <v>0</v>
      </c>
      <c r="AS394" s="142" t="s">
        <v>268</v>
      </c>
      <c r="AU394" s="142" t="s">
        <v>187</v>
      </c>
      <c r="AV394" s="142" t="s">
        <v>85</v>
      </c>
      <c r="AZ394" s="16" t="s">
        <v>185</v>
      </c>
      <c r="BF394" s="143">
        <f>IF(O394="základní",J394,0)</f>
        <v>0</v>
      </c>
      <c r="BG394" s="143">
        <f>IF(O394="snížená",J394,0)</f>
        <v>0</v>
      </c>
      <c r="BH394" s="143">
        <f>IF(O394="zákl. přenesená",J394,0)</f>
        <v>0</v>
      </c>
      <c r="BI394" s="143">
        <f>IF(O394="sníž. přenesená",J394,0)</f>
        <v>0</v>
      </c>
      <c r="BJ394" s="143">
        <f>IF(O394="nulová",J394,0)</f>
        <v>0</v>
      </c>
      <c r="BK394" s="16" t="s">
        <v>83</v>
      </c>
      <c r="BL394" s="143">
        <f>ROUND(I394*H394,2)</f>
        <v>0</v>
      </c>
      <c r="BM394" s="16" t="s">
        <v>268</v>
      </c>
      <c r="BN394" s="142" t="s">
        <v>766</v>
      </c>
    </row>
    <row r="395" spans="2:66" s="11" customFormat="1" ht="22.9" customHeight="1">
      <c r="B395" s="120"/>
      <c r="D395" s="121" t="s">
        <v>74</v>
      </c>
      <c r="E395" s="129" t="s">
        <v>767</v>
      </c>
      <c r="F395" s="129" t="s">
        <v>768</v>
      </c>
      <c r="J395" s="130">
        <f>BL395</f>
        <v>0</v>
      </c>
      <c r="L395" s="120"/>
      <c r="N395" s="124"/>
      <c r="Q395" s="125">
        <f>SUM(Q396:Q401)</f>
        <v>83.007941999999986</v>
      </c>
      <c r="S395" s="125">
        <f>SUM(S396:S401)</f>
        <v>18.74588</v>
      </c>
      <c r="U395" s="126">
        <f>SUM(U396:U401)</f>
        <v>0</v>
      </c>
      <c r="AS395" s="121" t="s">
        <v>85</v>
      </c>
      <c r="AU395" s="127" t="s">
        <v>74</v>
      </c>
      <c r="AV395" s="127" t="s">
        <v>83</v>
      </c>
      <c r="AZ395" s="121" t="s">
        <v>185</v>
      </c>
      <c r="BL395" s="128">
        <f>SUM(BL396:BL401)</f>
        <v>0</v>
      </c>
    </row>
    <row r="396" spans="2:66" s="1" customFormat="1" ht="24.2" customHeight="1">
      <c r="B396" s="131"/>
      <c r="C396" s="132" t="s">
        <v>769</v>
      </c>
      <c r="D396" s="132" t="s">
        <v>187</v>
      </c>
      <c r="E396" s="133" t="s">
        <v>770</v>
      </c>
      <c r="F396" s="134" t="s">
        <v>771</v>
      </c>
      <c r="G396" s="135" t="s">
        <v>245</v>
      </c>
      <c r="H396" s="136">
        <v>2</v>
      </c>
      <c r="I396" s="137"/>
      <c r="J396" s="137">
        <f>ROUND(I396*H396,2)</f>
        <v>0</v>
      </c>
      <c r="K396" s="134" t="s">
        <v>4029</v>
      </c>
      <c r="L396" s="185" t="s">
        <v>4032</v>
      </c>
      <c r="M396" s="215" t="s">
        <v>4035</v>
      </c>
      <c r="N396" s="213" t="s">
        <v>1</v>
      </c>
      <c r="O396" s="139" t="s">
        <v>40</v>
      </c>
      <c r="P396" s="140">
        <v>10.32</v>
      </c>
      <c r="Q396" s="140">
        <f>P396*H396</f>
        <v>20.64</v>
      </c>
      <c r="R396" s="140">
        <v>8.4999999999999995E-4</v>
      </c>
      <c r="S396" s="140">
        <f>R396*H396</f>
        <v>1.6999999999999999E-3</v>
      </c>
      <c r="T396" s="140">
        <v>0</v>
      </c>
      <c r="U396" s="141">
        <f>T396*H396</f>
        <v>0</v>
      </c>
      <c r="AS396" s="142" t="s">
        <v>268</v>
      </c>
      <c r="AU396" s="142" t="s">
        <v>187</v>
      </c>
      <c r="AV396" s="142" t="s">
        <v>85</v>
      </c>
      <c r="AZ396" s="16" t="s">
        <v>185</v>
      </c>
      <c r="BF396" s="143">
        <f>IF(O396="základní",J396,0)</f>
        <v>0</v>
      </c>
      <c r="BG396" s="143">
        <f>IF(O396="snížená",J396,0)</f>
        <v>0</v>
      </c>
      <c r="BH396" s="143">
        <f>IF(O396="zákl. přenesená",J396,0)</f>
        <v>0</v>
      </c>
      <c r="BI396" s="143">
        <f>IF(O396="sníž. přenesená",J396,0)</f>
        <v>0</v>
      </c>
      <c r="BJ396" s="143">
        <f>IF(O396="nulová",J396,0)</f>
        <v>0</v>
      </c>
      <c r="BK396" s="16" t="s">
        <v>83</v>
      </c>
      <c r="BL396" s="143">
        <f>ROUND(I396*H396,2)</f>
        <v>0</v>
      </c>
      <c r="BM396" s="16" t="s">
        <v>268</v>
      </c>
      <c r="BN396" s="142" t="s">
        <v>772</v>
      </c>
    </row>
    <row r="397" spans="2:66" s="1" customFormat="1" ht="24.2" customHeight="1">
      <c r="B397" s="131"/>
      <c r="C397" s="157" t="s">
        <v>773</v>
      </c>
      <c r="D397" s="157" t="s">
        <v>280</v>
      </c>
      <c r="E397" s="158" t="s">
        <v>774</v>
      </c>
      <c r="F397" s="159" t="s">
        <v>775</v>
      </c>
      <c r="G397" s="160" t="s">
        <v>259</v>
      </c>
      <c r="H397" s="161">
        <v>11.781000000000001</v>
      </c>
      <c r="I397" s="162"/>
      <c r="J397" s="162">
        <f>ROUND(I397*H397,2)</f>
        <v>0</v>
      </c>
      <c r="K397" s="159" t="s">
        <v>1</v>
      </c>
      <c r="L397" s="185" t="s">
        <v>4032</v>
      </c>
      <c r="M397" s="215" t="s">
        <v>4035</v>
      </c>
      <c r="N397" s="214" t="s">
        <v>1</v>
      </c>
      <c r="O397" s="164" t="s">
        <v>40</v>
      </c>
      <c r="P397" s="140">
        <v>0</v>
      </c>
      <c r="Q397" s="140">
        <f>P397*H397</f>
        <v>0</v>
      </c>
      <c r="R397" s="140">
        <v>0.78</v>
      </c>
      <c r="S397" s="140">
        <f>R397*H397</f>
        <v>9.1891800000000003</v>
      </c>
      <c r="T397" s="140">
        <v>0</v>
      </c>
      <c r="U397" s="141">
        <f>T397*H397</f>
        <v>0</v>
      </c>
      <c r="AS397" s="142" t="s">
        <v>357</v>
      </c>
      <c r="AU397" s="142" t="s">
        <v>280</v>
      </c>
      <c r="AV397" s="142" t="s">
        <v>85</v>
      </c>
      <c r="AZ397" s="16" t="s">
        <v>185</v>
      </c>
      <c r="BF397" s="143">
        <f>IF(O397="základní",J397,0)</f>
        <v>0</v>
      </c>
      <c r="BG397" s="143">
        <f>IF(O397="snížená",J397,0)</f>
        <v>0</v>
      </c>
      <c r="BH397" s="143">
        <f>IF(O397="zákl. přenesená",J397,0)</f>
        <v>0</v>
      </c>
      <c r="BI397" s="143">
        <f>IF(O397="sníž. přenesená",J397,0)</f>
        <v>0</v>
      </c>
      <c r="BJ397" s="143">
        <f>IF(O397="nulová",J397,0)</f>
        <v>0</v>
      </c>
      <c r="BK397" s="16" t="s">
        <v>83</v>
      </c>
      <c r="BL397" s="143">
        <f>ROUND(I397*H397,2)</f>
        <v>0</v>
      </c>
      <c r="BM397" s="16" t="s">
        <v>268</v>
      </c>
      <c r="BN397" s="142" t="s">
        <v>776</v>
      </c>
    </row>
    <row r="398" spans="2:66" s="12" customFormat="1">
      <c r="B398" s="144"/>
      <c r="D398" s="145" t="s">
        <v>193</v>
      </c>
      <c r="E398" s="146" t="s">
        <v>1</v>
      </c>
      <c r="F398" s="147" t="s">
        <v>777</v>
      </c>
      <c r="H398" s="148">
        <v>11.781000000000001</v>
      </c>
      <c r="L398" s="144"/>
      <c r="N398" s="149"/>
      <c r="U398" s="150"/>
      <c r="AU398" s="146" t="s">
        <v>193</v>
      </c>
      <c r="AV398" s="146" t="s">
        <v>85</v>
      </c>
      <c r="AW398" s="12" t="s">
        <v>85</v>
      </c>
      <c r="AX398" s="12" t="s">
        <v>31</v>
      </c>
      <c r="AY398" s="12" t="s">
        <v>83</v>
      </c>
      <c r="AZ398" s="146" t="s">
        <v>185</v>
      </c>
    </row>
    <row r="399" spans="2:66" s="1" customFormat="1" ht="24.2" customHeight="1">
      <c r="B399" s="131"/>
      <c r="C399" s="157" t="s">
        <v>778</v>
      </c>
      <c r="D399" s="157" t="s">
        <v>280</v>
      </c>
      <c r="E399" s="158" t="s">
        <v>779</v>
      </c>
      <c r="F399" s="159" t="s">
        <v>775</v>
      </c>
      <c r="G399" s="160" t="s">
        <v>259</v>
      </c>
      <c r="H399" s="161">
        <v>12.25</v>
      </c>
      <c r="I399" s="162"/>
      <c r="J399" s="162">
        <f>ROUND(I399*H399,2)</f>
        <v>0</v>
      </c>
      <c r="K399" s="159" t="s">
        <v>1</v>
      </c>
      <c r="L399" s="185" t="s">
        <v>4032</v>
      </c>
      <c r="M399" s="215" t="s">
        <v>4035</v>
      </c>
      <c r="N399" s="214" t="s">
        <v>1</v>
      </c>
      <c r="O399" s="164" t="s">
        <v>40</v>
      </c>
      <c r="P399" s="140">
        <v>0</v>
      </c>
      <c r="Q399" s="140">
        <f>P399*H399</f>
        <v>0</v>
      </c>
      <c r="R399" s="140">
        <v>0.78</v>
      </c>
      <c r="S399" s="140">
        <f>R399*H399</f>
        <v>9.5549999999999997</v>
      </c>
      <c r="T399" s="140">
        <v>0</v>
      </c>
      <c r="U399" s="141">
        <f>T399*H399</f>
        <v>0</v>
      </c>
      <c r="AS399" s="142" t="s">
        <v>357</v>
      </c>
      <c r="AU399" s="142" t="s">
        <v>280</v>
      </c>
      <c r="AV399" s="142" t="s">
        <v>85</v>
      </c>
      <c r="AZ399" s="16" t="s">
        <v>185</v>
      </c>
      <c r="BF399" s="143">
        <f>IF(O399="základní",J399,0)</f>
        <v>0</v>
      </c>
      <c r="BG399" s="143">
        <f>IF(O399="snížená",J399,0)</f>
        <v>0</v>
      </c>
      <c r="BH399" s="143">
        <f>IF(O399="zákl. přenesená",J399,0)</f>
        <v>0</v>
      </c>
      <c r="BI399" s="143">
        <f>IF(O399="sníž. přenesená",J399,0)</f>
        <v>0</v>
      </c>
      <c r="BJ399" s="143">
        <f>IF(O399="nulová",J399,0)</f>
        <v>0</v>
      </c>
      <c r="BK399" s="16" t="s">
        <v>83</v>
      </c>
      <c r="BL399" s="143">
        <f>ROUND(I399*H399,2)</f>
        <v>0</v>
      </c>
      <c r="BM399" s="16" t="s">
        <v>268</v>
      </c>
      <c r="BN399" s="142" t="s">
        <v>780</v>
      </c>
    </row>
    <row r="400" spans="2:66" s="12" customFormat="1">
      <c r="B400" s="144"/>
      <c r="D400" s="145" t="s">
        <v>193</v>
      </c>
      <c r="E400" s="146" t="s">
        <v>1</v>
      </c>
      <c r="F400" s="147" t="s">
        <v>781</v>
      </c>
      <c r="H400" s="148">
        <v>12.25</v>
      </c>
      <c r="L400" s="144"/>
      <c r="N400" s="149"/>
      <c r="U400" s="150"/>
      <c r="AU400" s="146" t="s">
        <v>193</v>
      </c>
      <c r="AV400" s="146" t="s">
        <v>85</v>
      </c>
      <c r="AW400" s="12" t="s">
        <v>85</v>
      </c>
      <c r="AX400" s="12" t="s">
        <v>31</v>
      </c>
      <c r="AY400" s="12" t="s">
        <v>83</v>
      </c>
      <c r="AZ400" s="146" t="s">
        <v>185</v>
      </c>
    </row>
    <row r="401" spans="2:66" s="1" customFormat="1" ht="24.2" customHeight="1">
      <c r="B401" s="131"/>
      <c r="C401" s="132" t="s">
        <v>782</v>
      </c>
      <c r="D401" s="132" t="s">
        <v>187</v>
      </c>
      <c r="E401" s="133" t="s">
        <v>783</v>
      </c>
      <c r="F401" s="134" t="s">
        <v>784</v>
      </c>
      <c r="G401" s="135" t="s">
        <v>204</v>
      </c>
      <c r="H401" s="136">
        <v>18.745999999999999</v>
      </c>
      <c r="I401" s="137"/>
      <c r="J401" s="137">
        <f>ROUND(I401*H401,2)</f>
        <v>0</v>
      </c>
      <c r="K401" s="134" t="s">
        <v>4029</v>
      </c>
      <c r="L401" s="185" t="s">
        <v>4032</v>
      </c>
      <c r="M401" s="215" t="s">
        <v>4035</v>
      </c>
      <c r="N401" s="213" t="s">
        <v>1</v>
      </c>
      <c r="O401" s="139" t="s">
        <v>40</v>
      </c>
      <c r="P401" s="140">
        <v>3.327</v>
      </c>
      <c r="Q401" s="140">
        <f>P401*H401</f>
        <v>62.367941999999992</v>
      </c>
      <c r="R401" s="140">
        <v>0</v>
      </c>
      <c r="S401" s="140">
        <f>R401*H401</f>
        <v>0</v>
      </c>
      <c r="T401" s="140">
        <v>0</v>
      </c>
      <c r="U401" s="141">
        <f>T401*H401</f>
        <v>0</v>
      </c>
      <c r="AS401" s="142" t="s">
        <v>268</v>
      </c>
      <c r="AU401" s="142" t="s">
        <v>187</v>
      </c>
      <c r="AV401" s="142" t="s">
        <v>85</v>
      </c>
      <c r="AZ401" s="16" t="s">
        <v>185</v>
      </c>
      <c r="BF401" s="143">
        <f>IF(O401="základní",J401,0)</f>
        <v>0</v>
      </c>
      <c r="BG401" s="143">
        <f>IF(O401="snížená",J401,0)</f>
        <v>0</v>
      </c>
      <c r="BH401" s="143">
        <f>IF(O401="zákl. přenesená",J401,0)</f>
        <v>0</v>
      </c>
      <c r="BI401" s="143">
        <f>IF(O401="sníž. přenesená",J401,0)</f>
        <v>0</v>
      </c>
      <c r="BJ401" s="143">
        <f>IF(O401="nulová",J401,0)</f>
        <v>0</v>
      </c>
      <c r="BK401" s="16" t="s">
        <v>83</v>
      </c>
      <c r="BL401" s="143">
        <f>ROUND(I401*H401,2)</f>
        <v>0</v>
      </c>
      <c r="BM401" s="16" t="s">
        <v>268</v>
      </c>
      <c r="BN401" s="142" t="s">
        <v>785</v>
      </c>
    </row>
    <row r="402" spans="2:66" s="11" customFormat="1" ht="22.9" customHeight="1">
      <c r="B402" s="120"/>
      <c r="D402" s="121" t="s">
        <v>74</v>
      </c>
      <c r="E402" s="129" t="s">
        <v>786</v>
      </c>
      <c r="F402" s="129" t="s">
        <v>787</v>
      </c>
      <c r="J402" s="130">
        <f>BL402</f>
        <v>0</v>
      </c>
      <c r="L402" s="120"/>
      <c r="N402" s="124"/>
      <c r="Q402" s="125">
        <f>SUM(Q403:Q409)</f>
        <v>9.1073430000000002</v>
      </c>
      <c r="S402" s="125">
        <f>SUM(S403:S409)</f>
        <v>0.23137649999999998</v>
      </c>
      <c r="U402" s="126">
        <f>SUM(U403:U409)</f>
        <v>0</v>
      </c>
      <c r="AS402" s="121" t="s">
        <v>85</v>
      </c>
      <c r="AU402" s="127" t="s">
        <v>74</v>
      </c>
      <c r="AV402" s="127" t="s">
        <v>83</v>
      </c>
      <c r="AZ402" s="121" t="s">
        <v>185</v>
      </c>
      <c r="BL402" s="128">
        <f>SUM(BL403:BL409)</f>
        <v>0</v>
      </c>
    </row>
    <row r="403" spans="2:66" s="1" customFormat="1" ht="24.2" customHeight="1">
      <c r="B403" s="131"/>
      <c r="C403" s="132" t="s">
        <v>788</v>
      </c>
      <c r="D403" s="132" t="s">
        <v>187</v>
      </c>
      <c r="E403" s="133" t="s">
        <v>789</v>
      </c>
      <c r="F403" s="134" t="s">
        <v>790</v>
      </c>
      <c r="G403" s="135" t="s">
        <v>259</v>
      </c>
      <c r="H403" s="136">
        <v>8.8650000000000002</v>
      </c>
      <c r="I403" s="137"/>
      <c r="J403" s="137">
        <f>ROUND(I403*H403,2)</f>
        <v>0</v>
      </c>
      <c r="K403" s="134" t="s">
        <v>4029</v>
      </c>
      <c r="L403" s="185" t="s">
        <v>4032</v>
      </c>
      <c r="M403" s="10"/>
      <c r="N403" s="213" t="s">
        <v>1</v>
      </c>
      <c r="O403" s="139" t="s">
        <v>40</v>
      </c>
      <c r="P403" s="140">
        <v>0.70899999999999996</v>
      </c>
      <c r="Q403" s="140">
        <f>P403*H403</f>
        <v>6.285285</v>
      </c>
      <c r="R403" s="140">
        <v>5.4000000000000003E-3</v>
      </c>
      <c r="S403" s="140">
        <f>R403*H403</f>
        <v>4.7871000000000004E-2</v>
      </c>
      <c r="T403" s="140">
        <v>0</v>
      </c>
      <c r="U403" s="141">
        <f>T403*H403</f>
        <v>0</v>
      </c>
      <c r="AS403" s="142" t="s">
        <v>268</v>
      </c>
      <c r="AU403" s="142" t="s">
        <v>187</v>
      </c>
      <c r="AV403" s="142" t="s">
        <v>85</v>
      </c>
      <c r="AZ403" s="16" t="s">
        <v>185</v>
      </c>
      <c r="BF403" s="143">
        <f>IF(O403="základní",J403,0)</f>
        <v>0</v>
      </c>
      <c r="BG403" s="143">
        <f>IF(O403="snížená",J403,0)</f>
        <v>0</v>
      </c>
      <c r="BH403" s="143">
        <f>IF(O403="zákl. přenesená",J403,0)</f>
        <v>0</v>
      </c>
      <c r="BI403" s="143">
        <f>IF(O403="sníž. přenesená",J403,0)</f>
        <v>0</v>
      </c>
      <c r="BJ403" s="143">
        <f>IF(O403="nulová",J403,0)</f>
        <v>0</v>
      </c>
      <c r="BK403" s="16" t="s">
        <v>83</v>
      </c>
      <c r="BL403" s="143">
        <f>ROUND(I403*H403,2)</f>
        <v>0</v>
      </c>
      <c r="BM403" s="16" t="s">
        <v>268</v>
      </c>
      <c r="BN403" s="142" t="s">
        <v>791</v>
      </c>
    </row>
    <row r="404" spans="2:66" s="12" customFormat="1">
      <c r="B404" s="144"/>
      <c r="D404" s="145" t="s">
        <v>193</v>
      </c>
      <c r="E404" s="146" t="s">
        <v>1</v>
      </c>
      <c r="F404" s="147" t="s">
        <v>792</v>
      </c>
      <c r="H404" s="148">
        <v>3.7050000000000001</v>
      </c>
      <c r="L404" s="144"/>
      <c r="N404" s="149"/>
      <c r="U404" s="150"/>
      <c r="AU404" s="146" t="s">
        <v>193</v>
      </c>
      <c r="AV404" s="146" t="s">
        <v>85</v>
      </c>
      <c r="AW404" s="12" t="s">
        <v>85</v>
      </c>
      <c r="AX404" s="12" t="s">
        <v>31</v>
      </c>
      <c r="AY404" s="12" t="s">
        <v>75</v>
      </c>
      <c r="AZ404" s="146" t="s">
        <v>185</v>
      </c>
    </row>
    <row r="405" spans="2:66" s="12" customFormat="1">
      <c r="B405" s="144"/>
      <c r="D405" s="145" t="s">
        <v>193</v>
      </c>
      <c r="E405" s="146" t="s">
        <v>1</v>
      </c>
      <c r="F405" s="147" t="s">
        <v>793</v>
      </c>
      <c r="H405" s="148">
        <v>5.16</v>
      </c>
      <c r="L405" s="144"/>
      <c r="N405" s="149"/>
      <c r="U405" s="150"/>
      <c r="AU405" s="146" t="s">
        <v>193</v>
      </c>
      <c r="AV405" s="146" t="s">
        <v>85</v>
      </c>
      <c r="AW405" s="12" t="s">
        <v>85</v>
      </c>
      <c r="AX405" s="12" t="s">
        <v>31</v>
      </c>
      <c r="AY405" s="12" t="s">
        <v>75</v>
      </c>
      <c r="AZ405" s="146" t="s">
        <v>185</v>
      </c>
    </row>
    <row r="406" spans="2:66" s="13" customFormat="1">
      <c r="B406" s="151"/>
      <c r="D406" s="145" t="s">
        <v>193</v>
      </c>
      <c r="E406" s="152" t="s">
        <v>1</v>
      </c>
      <c r="F406" s="153" t="s">
        <v>217</v>
      </c>
      <c r="H406" s="154">
        <v>8.8650000000000002</v>
      </c>
      <c r="L406" s="151"/>
      <c r="N406" s="155"/>
      <c r="U406" s="156"/>
      <c r="AU406" s="152" t="s">
        <v>193</v>
      </c>
      <c r="AV406" s="152" t="s">
        <v>85</v>
      </c>
      <c r="AW406" s="13" t="s">
        <v>191</v>
      </c>
      <c r="AX406" s="13" t="s">
        <v>31</v>
      </c>
      <c r="AY406" s="13" t="s">
        <v>83</v>
      </c>
      <c r="AZ406" s="152" t="s">
        <v>185</v>
      </c>
    </row>
    <row r="407" spans="2:66" s="1" customFormat="1" ht="16.5" customHeight="1">
      <c r="B407" s="131"/>
      <c r="C407" s="157" t="s">
        <v>794</v>
      </c>
      <c r="D407" s="157" t="s">
        <v>280</v>
      </c>
      <c r="E407" s="158" t="s">
        <v>795</v>
      </c>
      <c r="F407" s="159" t="s">
        <v>796</v>
      </c>
      <c r="G407" s="160" t="s">
        <v>259</v>
      </c>
      <c r="H407" s="161">
        <v>8.8650000000000002</v>
      </c>
      <c r="I407" s="162"/>
      <c r="J407" s="162">
        <f>ROUND(I407*H407,2)</f>
        <v>0</v>
      </c>
      <c r="K407" s="159" t="s">
        <v>4029</v>
      </c>
      <c r="L407" s="185" t="s">
        <v>4032</v>
      </c>
      <c r="M407" s="10"/>
      <c r="N407" s="214" t="s">
        <v>1</v>
      </c>
      <c r="O407" s="164" t="s">
        <v>40</v>
      </c>
      <c r="P407" s="140">
        <v>0</v>
      </c>
      <c r="Q407" s="140">
        <f>P407*H407</f>
        <v>0</v>
      </c>
      <c r="R407" s="140">
        <v>1.9199999999999998E-2</v>
      </c>
      <c r="S407" s="140">
        <f>R407*H407</f>
        <v>0.170208</v>
      </c>
      <c r="T407" s="140">
        <v>0</v>
      </c>
      <c r="U407" s="141">
        <f>T407*H407</f>
        <v>0</v>
      </c>
      <c r="AS407" s="142" t="s">
        <v>357</v>
      </c>
      <c r="AU407" s="142" t="s">
        <v>280</v>
      </c>
      <c r="AV407" s="142" t="s">
        <v>85</v>
      </c>
      <c r="AZ407" s="16" t="s">
        <v>185</v>
      </c>
      <c r="BF407" s="143">
        <f>IF(O407="základní",J407,0)</f>
        <v>0</v>
      </c>
      <c r="BG407" s="143">
        <f>IF(O407="snížená",J407,0)</f>
        <v>0</v>
      </c>
      <c r="BH407" s="143">
        <f>IF(O407="zákl. přenesená",J407,0)</f>
        <v>0</v>
      </c>
      <c r="BI407" s="143">
        <f>IF(O407="sníž. přenesená",J407,0)</f>
        <v>0</v>
      </c>
      <c r="BJ407" s="143">
        <f>IF(O407="nulová",J407,0)</f>
        <v>0</v>
      </c>
      <c r="BK407" s="16" t="s">
        <v>83</v>
      </c>
      <c r="BL407" s="143">
        <f>ROUND(I407*H407,2)</f>
        <v>0</v>
      </c>
      <c r="BM407" s="16" t="s">
        <v>268</v>
      </c>
      <c r="BN407" s="142" t="s">
        <v>797</v>
      </c>
    </row>
    <row r="408" spans="2:66" s="1" customFormat="1" ht="24.2" customHeight="1">
      <c r="B408" s="131"/>
      <c r="C408" s="132" t="s">
        <v>798</v>
      </c>
      <c r="D408" s="132" t="s">
        <v>187</v>
      </c>
      <c r="E408" s="133" t="s">
        <v>799</v>
      </c>
      <c r="F408" s="134" t="s">
        <v>800</v>
      </c>
      <c r="G408" s="135" t="s">
        <v>259</v>
      </c>
      <c r="H408" s="136">
        <v>8.8650000000000002</v>
      </c>
      <c r="I408" s="137"/>
      <c r="J408" s="137">
        <f>ROUND(I408*H408,2)</f>
        <v>0</v>
      </c>
      <c r="K408" s="134" t="s">
        <v>4029</v>
      </c>
      <c r="L408" s="185" t="s">
        <v>4032</v>
      </c>
      <c r="M408" s="215" t="s">
        <v>4035</v>
      </c>
      <c r="N408" s="213" t="s">
        <v>1</v>
      </c>
      <c r="O408" s="139" t="s">
        <v>40</v>
      </c>
      <c r="P408" s="140">
        <v>0.27800000000000002</v>
      </c>
      <c r="Q408" s="140">
        <f>P408*H408</f>
        <v>2.4644700000000004</v>
      </c>
      <c r="R408" s="140">
        <v>1.5E-3</v>
      </c>
      <c r="S408" s="140">
        <f>R408*H408</f>
        <v>1.32975E-2</v>
      </c>
      <c r="T408" s="140">
        <v>0</v>
      </c>
      <c r="U408" s="141">
        <f>T408*H408</f>
        <v>0</v>
      </c>
      <c r="AS408" s="142" t="s">
        <v>268</v>
      </c>
      <c r="AU408" s="142" t="s">
        <v>187</v>
      </c>
      <c r="AV408" s="142" t="s">
        <v>85</v>
      </c>
      <c r="AZ408" s="16" t="s">
        <v>185</v>
      </c>
      <c r="BF408" s="143">
        <f>IF(O408="základní",J408,0)</f>
        <v>0</v>
      </c>
      <c r="BG408" s="143">
        <f>IF(O408="snížená",J408,0)</f>
        <v>0</v>
      </c>
      <c r="BH408" s="143">
        <f>IF(O408="zákl. přenesená",J408,0)</f>
        <v>0</v>
      </c>
      <c r="BI408" s="143">
        <f>IF(O408="sníž. přenesená",J408,0)</f>
        <v>0</v>
      </c>
      <c r="BJ408" s="143">
        <f>IF(O408="nulová",J408,0)</f>
        <v>0</v>
      </c>
      <c r="BK408" s="16" t="s">
        <v>83</v>
      </c>
      <c r="BL408" s="143">
        <f>ROUND(I408*H408,2)</f>
        <v>0</v>
      </c>
      <c r="BM408" s="16" t="s">
        <v>268</v>
      </c>
      <c r="BN408" s="142" t="s">
        <v>801</v>
      </c>
    </row>
    <row r="409" spans="2:66" s="1" customFormat="1" ht="24.2" customHeight="1">
      <c r="B409" s="131"/>
      <c r="C409" s="132" t="s">
        <v>802</v>
      </c>
      <c r="D409" s="132" t="s">
        <v>187</v>
      </c>
      <c r="E409" s="133" t="s">
        <v>803</v>
      </c>
      <c r="F409" s="134" t="s">
        <v>804</v>
      </c>
      <c r="G409" s="135" t="s">
        <v>204</v>
      </c>
      <c r="H409" s="136">
        <v>0.23100000000000001</v>
      </c>
      <c r="I409" s="137"/>
      <c r="J409" s="137">
        <f>ROUND(I409*H409,2)</f>
        <v>0</v>
      </c>
      <c r="K409" s="134" t="s">
        <v>4029</v>
      </c>
      <c r="L409" s="185" t="s">
        <v>4032</v>
      </c>
      <c r="M409" s="10"/>
      <c r="N409" s="213" t="s">
        <v>1</v>
      </c>
      <c r="O409" s="139" t="s">
        <v>40</v>
      </c>
      <c r="P409" s="140">
        <v>1.548</v>
      </c>
      <c r="Q409" s="140">
        <f>P409*H409</f>
        <v>0.35758800000000002</v>
      </c>
      <c r="R409" s="140">
        <v>0</v>
      </c>
      <c r="S409" s="140">
        <f>R409*H409</f>
        <v>0</v>
      </c>
      <c r="T409" s="140">
        <v>0</v>
      </c>
      <c r="U409" s="141">
        <f>T409*H409</f>
        <v>0</v>
      </c>
      <c r="AS409" s="142" t="s">
        <v>268</v>
      </c>
      <c r="AU409" s="142" t="s">
        <v>187</v>
      </c>
      <c r="AV409" s="142" t="s">
        <v>85</v>
      </c>
      <c r="AZ409" s="16" t="s">
        <v>185</v>
      </c>
      <c r="BF409" s="143">
        <f>IF(O409="základní",J409,0)</f>
        <v>0</v>
      </c>
      <c r="BG409" s="143">
        <f>IF(O409="snížená",J409,0)</f>
        <v>0</v>
      </c>
      <c r="BH409" s="143">
        <f>IF(O409="zákl. přenesená",J409,0)</f>
        <v>0</v>
      </c>
      <c r="BI409" s="143">
        <f>IF(O409="sníž. přenesená",J409,0)</f>
        <v>0</v>
      </c>
      <c r="BJ409" s="143">
        <f>IF(O409="nulová",J409,0)</f>
        <v>0</v>
      </c>
      <c r="BK409" s="16" t="s">
        <v>83</v>
      </c>
      <c r="BL409" s="143">
        <f>ROUND(I409*H409,2)</f>
        <v>0</v>
      </c>
      <c r="BM409" s="16" t="s">
        <v>268</v>
      </c>
      <c r="BN409" s="142" t="s">
        <v>805</v>
      </c>
    </row>
    <row r="410" spans="2:66" s="11" customFormat="1" ht="22.9" customHeight="1">
      <c r="B410" s="120"/>
      <c r="D410" s="121" t="s">
        <v>74</v>
      </c>
      <c r="E410" s="129" t="s">
        <v>806</v>
      </c>
      <c r="F410" s="129" t="s">
        <v>807</v>
      </c>
      <c r="J410" s="130">
        <f>BL410</f>
        <v>0</v>
      </c>
      <c r="L410" s="120"/>
      <c r="N410" s="124"/>
      <c r="Q410" s="125">
        <f>SUM(Q411:Q419)</f>
        <v>3.4416449999999998</v>
      </c>
      <c r="S410" s="125">
        <f>SUM(S411:S419)</f>
        <v>6.0800000000000003E-3</v>
      </c>
      <c r="U410" s="126">
        <f>SUM(U411:U419)</f>
        <v>0</v>
      </c>
      <c r="AS410" s="121" t="s">
        <v>85</v>
      </c>
      <c r="AU410" s="127" t="s">
        <v>74</v>
      </c>
      <c r="AV410" s="127" t="s">
        <v>83</v>
      </c>
      <c r="AZ410" s="121" t="s">
        <v>185</v>
      </c>
      <c r="BL410" s="128">
        <f>SUM(BL411:BL419)</f>
        <v>0</v>
      </c>
    </row>
    <row r="411" spans="2:66" s="1" customFormat="1" ht="24.2" customHeight="1">
      <c r="B411" s="131"/>
      <c r="C411" s="132" t="s">
        <v>808</v>
      </c>
      <c r="D411" s="132" t="s">
        <v>187</v>
      </c>
      <c r="E411" s="133" t="s">
        <v>809</v>
      </c>
      <c r="F411" s="134" t="s">
        <v>810</v>
      </c>
      <c r="G411" s="135" t="s">
        <v>259</v>
      </c>
      <c r="H411" s="136">
        <v>461.01</v>
      </c>
      <c r="I411" s="137"/>
      <c r="J411" s="137">
        <f>ROUND(I411*H411,2)</f>
        <v>0</v>
      </c>
      <c r="K411" s="134" t="s">
        <v>1</v>
      </c>
      <c r="L411" s="185" t="s">
        <v>4032</v>
      </c>
      <c r="M411" s="10"/>
      <c r="N411" s="213" t="s">
        <v>1</v>
      </c>
      <c r="O411" s="139" t="s">
        <v>40</v>
      </c>
      <c r="P411" s="140">
        <v>0</v>
      </c>
      <c r="Q411" s="140">
        <f>P411*H411</f>
        <v>0</v>
      </c>
      <c r="R411" s="140">
        <v>0</v>
      </c>
      <c r="S411" s="140">
        <f>R411*H411</f>
        <v>0</v>
      </c>
      <c r="T411" s="140">
        <v>0</v>
      </c>
      <c r="U411" s="141">
        <f>T411*H411</f>
        <v>0</v>
      </c>
      <c r="AS411" s="142" t="s">
        <v>268</v>
      </c>
      <c r="AU411" s="142" t="s">
        <v>187</v>
      </c>
      <c r="AV411" s="142" t="s">
        <v>85</v>
      </c>
      <c r="AZ411" s="16" t="s">
        <v>185</v>
      </c>
      <c r="BF411" s="143">
        <f>IF(O411="základní",J411,0)</f>
        <v>0</v>
      </c>
      <c r="BG411" s="143">
        <f>IF(O411="snížená",J411,0)</f>
        <v>0</v>
      </c>
      <c r="BH411" s="143">
        <f>IF(O411="zákl. přenesená",J411,0)</f>
        <v>0</v>
      </c>
      <c r="BI411" s="143">
        <f>IF(O411="sníž. přenesená",J411,0)</f>
        <v>0</v>
      </c>
      <c r="BJ411" s="143">
        <f>IF(O411="nulová",J411,0)</f>
        <v>0</v>
      </c>
      <c r="BK411" s="16" t="s">
        <v>83</v>
      </c>
      <c r="BL411" s="143">
        <f>ROUND(I411*H411,2)</f>
        <v>0</v>
      </c>
      <c r="BM411" s="16" t="s">
        <v>268</v>
      </c>
      <c r="BN411" s="142" t="s">
        <v>811</v>
      </c>
    </row>
    <row r="412" spans="2:66" s="12" customFormat="1">
      <c r="B412" s="144"/>
      <c r="D412" s="145" t="s">
        <v>193</v>
      </c>
      <c r="E412" s="146" t="s">
        <v>1</v>
      </c>
      <c r="F412" s="147" t="s">
        <v>812</v>
      </c>
      <c r="H412" s="148">
        <v>254.62</v>
      </c>
      <c r="L412" s="144"/>
      <c r="N412" s="149"/>
      <c r="U412" s="150"/>
      <c r="AU412" s="146" t="s">
        <v>193</v>
      </c>
      <c r="AV412" s="146" t="s">
        <v>85</v>
      </c>
      <c r="AW412" s="12" t="s">
        <v>85</v>
      </c>
      <c r="AX412" s="12" t="s">
        <v>31</v>
      </c>
      <c r="AY412" s="12" t="s">
        <v>75</v>
      </c>
      <c r="AZ412" s="146" t="s">
        <v>185</v>
      </c>
    </row>
    <row r="413" spans="2:66" s="12" customFormat="1">
      <c r="B413" s="144"/>
      <c r="D413" s="145" t="s">
        <v>193</v>
      </c>
      <c r="E413" s="146" t="s">
        <v>1</v>
      </c>
      <c r="F413" s="147" t="s">
        <v>813</v>
      </c>
      <c r="H413" s="148">
        <v>206.39</v>
      </c>
      <c r="L413" s="144"/>
      <c r="N413" s="149"/>
      <c r="U413" s="150"/>
      <c r="AU413" s="146" t="s">
        <v>193</v>
      </c>
      <c r="AV413" s="146" t="s">
        <v>85</v>
      </c>
      <c r="AW413" s="12" t="s">
        <v>85</v>
      </c>
      <c r="AX413" s="12" t="s">
        <v>31</v>
      </c>
      <c r="AY413" s="12" t="s">
        <v>75</v>
      </c>
      <c r="AZ413" s="146" t="s">
        <v>185</v>
      </c>
    </row>
    <row r="414" spans="2:66" s="13" customFormat="1">
      <c r="B414" s="151"/>
      <c r="D414" s="145" t="s">
        <v>193</v>
      </c>
      <c r="E414" s="152" t="s">
        <v>1</v>
      </c>
      <c r="F414" s="153" t="s">
        <v>217</v>
      </c>
      <c r="H414" s="154">
        <v>461.01</v>
      </c>
      <c r="L414" s="151"/>
      <c r="N414" s="155"/>
      <c r="U414" s="156"/>
      <c r="AU414" s="152" t="s">
        <v>193</v>
      </c>
      <c r="AV414" s="152" t="s">
        <v>85</v>
      </c>
      <c r="AW414" s="13" t="s">
        <v>191</v>
      </c>
      <c r="AX414" s="13" t="s">
        <v>31</v>
      </c>
      <c r="AY414" s="13" t="s">
        <v>83</v>
      </c>
      <c r="AZ414" s="152" t="s">
        <v>185</v>
      </c>
    </row>
    <row r="415" spans="2:66" s="1" customFormat="1" ht="24.2" customHeight="1">
      <c r="B415" s="131"/>
      <c r="C415" s="132" t="s">
        <v>814</v>
      </c>
      <c r="D415" s="132" t="s">
        <v>187</v>
      </c>
      <c r="E415" s="133" t="s">
        <v>815</v>
      </c>
      <c r="F415" s="134" t="s">
        <v>816</v>
      </c>
      <c r="G415" s="135" t="s">
        <v>259</v>
      </c>
      <c r="H415" s="136">
        <v>15.2</v>
      </c>
      <c r="I415" s="137"/>
      <c r="J415" s="137">
        <f>ROUND(I415*H415,2)</f>
        <v>0</v>
      </c>
      <c r="K415" s="134" t="s">
        <v>4029</v>
      </c>
      <c r="L415" s="185" t="s">
        <v>4032</v>
      </c>
      <c r="M415" s="215" t="s">
        <v>4035</v>
      </c>
      <c r="N415" s="213" t="s">
        <v>1</v>
      </c>
      <c r="O415" s="139" t="s">
        <v>40</v>
      </c>
      <c r="P415" s="140">
        <v>0.113</v>
      </c>
      <c r="Q415" s="140">
        <f>P415*H415</f>
        <v>1.7176</v>
      </c>
      <c r="R415" s="140">
        <v>2.0000000000000001E-4</v>
      </c>
      <c r="S415" s="140">
        <f>R415*H415</f>
        <v>3.0400000000000002E-3</v>
      </c>
      <c r="T415" s="140">
        <v>0</v>
      </c>
      <c r="U415" s="141">
        <f>T415*H415</f>
        <v>0</v>
      </c>
      <c r="AS415" s="142" t="s">
        <v>268</v>
      </c>
      <c r="AU415" s="142" t="s">
        <v>187</v>
      </c>
      <c r="AV415" s="142" t="s">
        <v>85</v>
      </c>
      <c r="AZ415" s="16" t="s">
        <v>185</v>
      </c>
      <c r="BF415" s="143">
        <f>IF(O415="základní",J415,0)</f>
        <v>0</v>
      </c>
      <c r="BG415" s="143">
        <f>IF(O415="snížená",J415,0)</f>
        <v>0</v>
      </c>
      <c r="BH415" s="143">
        <f>IF(O415="zákl. přenesená",J415,0)</f>
        <v>0</v>
      </c>
      <c r="BI415" s="143">
        <f>IF(O415="sníž. přenesená",J415,0)</f>
        <v>0</v>
      </c>
      <c r="BJ415" s="143">
        <f>IF(O415="nulová",J415,0)</f>
        <v>0</v>
      </c>
      <c r="BK415" s="16" t="s">
        <v>83</v>
      </c>
      <c r="BL415" s="143">
        <f>ROUND(I415*H415,2)</f>
        <v>0</v>
      </c>
      <c r="BM415" s="16" t="s">
        <v>268</v>
      </c>
      <c r="BN415" s="142" t="s">
        <v>817</v>
      </c>
    </row>
    <row r="416" spans="2:66" s="1" customFormat="1" ht="24.2" customHeight="1">
      <c r="B416" s="131"/>
      <c r="C416" s="132" t="s">
        <v>818</v>
      </c>
      <c r="D416" s="132" t="s">
        <v>187</v>
      </c>
      <c r="E416" s="133" t="s">
        <v>819</v>
      </c>
      <c r="F416" s="134" t="s">
        <v>820</v>
      </c>
      <c r="G416" s="135" t="s">
        <v>259</v>
      </c>
      <c r="H416" s="136">
        <v>15.2</v>
      </c>
      <c r="I416" s="137"/>
      <c r="J416" s="137">
        <f>ROUND(I416*H416,2)</f>
        <v>0</v>
      </c>
      <c r="K416" s="134" t="s">
        <v>1</v>
      </c>
      <c r="L416" s="185" t="s">
        <v>4032</v>
      </c>
      <c r="AS416" s="142" t="s">
        <v>268</v>
      </c>
      <c r="AU416" s="142" t="s">
        <v>187</v>
      </c>
      <c r="AV416" s="142" t="s">
        <v>85</v>
      </c>
      <c r="AZ416" s="16" t="s">
        <v>185</v>
      </c>
      <c r="BF416" s="143">
        <f>IF(O416="základní",J416,0)</f>
        <v>0</v>
      </c>
      <c r="BG416" s="143">
        <f>IF(O416="snížená",J416,0)</f>
        <v>0</v>
      </c>
      <c r="BH416" s="143">
        <f>IF(O416="zákl. přenesená",J416,0)</f>
        <v>0</v>
      </c>
      <c r="BI416" s="143">
        <f>IF(O416="sníž. přenesená",J416,0)</f>
        <v>0</v>
      </c>
      <c r="BJ416" s="143">
        <f>IF(O416="nulová",J416,0)</f>
        <v>0</v>
      </c>
      <c r="BK416" s="16" t="s">
        <v>83</v>
      </c>
      <c r="BL416" s="143">
        <f>ROUND(I416*H416,2)</f>
        <v>0</v>
      </c>
      <c r="BM416" s="16" t="s">
        <v>268</v>
      </c>
      <c r="BN416" s="142" t="s">
        <v>821</v>
      </c>
    </row>
    <row r="417" spans="2:66" s="12" customFormat="1">
      <c r="B417" s="144"/>
      <c r="D417" s="145" t="s">
        <v>193</v>
      </c>
      <c r="E417" s="146" t="s">
        <v>1</v>
      </c>
      <c r="F417" s="147" t="s">
        <v>473</v>
      </c>
      <c r="H417" s="148">
        <v>15.2</v>
      </c>
      <c r="L417" s="144"/>
      <c r="N417" s="149"/>
      <c r="U417" s="150"/>
      <c r="AU417" s="146" t="s">
        <v>193</v>
      </c>
      <c r="AV417" s="146" t="s">
        <v>85</v>
      </c>
      <c r="AW417" s="12" t="s">
        <v>85</v>
      </c>
      <c r="AX417" s="12" t="s">
        <v>31</v>
      </c>
      <c r="AY417" s="12" t="s">
        <v>83</v>
      </c>
      <c r="AZ417" s="146" t="s">
        <v>185</v>
      </c>
    </row>
    <row r="418" spans="2:66" s="1" customFormat="1" ht="21.75" customHeight="1">
      <c r="B418" s="131"/>
      <c r="C418" s="132" t="s">
        <v>822</v>
      </c>
      <c r="D418" s="132" t="s">
        <v>187</v>
      </c>
      <c r="E418" s="133" t="s">
        <v>823</v>
      </c>
      <c r="F418" s="134" t="s">
        <v>824</v>
      </c>
      <c r="G418" s="135" t="s">
        <v>259</v>
      </c>
      <c r="H418" s="136">
        <v>15.2</v>
      </c>
      <c r="I418" s="137"/>
      <c r="J418" s="137">
        <f>ROUND(I418*H418,2)</f>
        <v>0</v>
      </c>
      <c r="K418" s="134" t="s">
        <v>4029</v>
      </c>
      <c r="L418" s="185" t="s">
        <v>4032</v>
      </c>
      <c r="M418" s="10"/>
      <c r="N418" s="213" t="s">
        <v>1</v>
      </c>
      <c r="O418" s="139" t="s">
        <v>40</v>
      </c>
      <c r="P418" s="140">
        <v>0.108</v>
      </c>
      <c r="Q418" s="140">
        <f>P418*H418</f>
        <v>1.6415999999999999</v>
      </c>
      <c r="R418" s="140">
        <v>2.0000000000000001E-4</v>
      </c>
      <c r="S418" s="140">
        <f>R418*H418</f>
        <v>3.0400000000000002E-3</v>
      </c>
      <c r="T418" s="140">
        <v>0</v>
      </c>
      <c r="U418" s="141">
        <f>T418*H418</f>
        <v>0</v>
      </c>
      <c r="AS418" s="142" t="s">
        <v>268</v>
      </c>
      <c r="AU418" s="142" t="s">
        <v>187</v>
      </c>
      <c r="AV418" s="142" t="s">
        <v>85</v>
      </c>
      <c r="AZ418" s="16" t="s">
        <v>185</v>
      </c>
      <c r="BF418" s="143">
        <f>IF(O418="základní",J418,0)</f>
        <v>0</v>
      </c>
      <c r="BG418" s="143">
        <f>IF(O418="snížená",J418,0)</f>
        <v>0</v>
      </c>
      <c r="BH418" s="143">
        <f>IF(O418="zákl. přenesená",J418,0)</f>
        <v>0</v>
      </c>
      <c r="BI418" s="143">
        <f>IF(O418="sníž. přenesená",J418,0)</f>
        <v>0</v>
      </c>
      <c r="BJ418" s="143">
        <f>IF(O418="nulová",J418,0)</f>
        <v>0</v>
      </c>
      <c r="BK418" s="16" t="s">
        <v>83</v>
      </c>
      <c r="BL418" s="143">
        <f>ROUND(I418*H418,2)</f>
        <v>0</v>
      </c>
      <c r="BM418" s="16" t="s">
        <v>268</v>
      </c>
      <c r="BN418" s="142" t="s">
        <v>825</v>
      </c>
    </row>
    <row r="419" spans="2:66" s="1" customFormat="1" ht="24.2" customHeight="1">
      <c r="B419" s="131"/>
      <c r="C419" s="132" t="s">
        <v>826</v>
      </c>
      <c r="D419" s="132" t="s">
        <v>187</v>
      </c>
      <c r="E419" s="133" t="s">
        <v>827</v>
      </c>
      <c r="F419" s="134" t="s">
        <v>828</v>
      </c>
      <c r="G419" s="135" t="s">
        <v>204</v>
      </c>
      <c r="H419" s="136">
        <v>5.5E-2</v>
      </c>
      <c r="I419" s="137"/>
      <c r="J419" s="137">
        <f>ROUND(I419*H419,2)</f>
        <v>0</v>
      </c>
      <c r="K419" s="134" t="s">
        <v>4029</v>
      </c>
      <c r="L419" s="185" t="s">
        <v>4032</v>
      </c>
      <c r="M419" s="10"/>
      <c r="N419" s="213" t="s">
        <v>1</v>
      </c>
      <c r="O419" s="139" t="s">
        <v>40</v>
      </c>
      <c r="P419" s="140">
        <v>1.4990000000000001</v>
      </c>
      <c r="Q419" s="140">
        <f>P419*H419</f>
        <v>8.2445000000000004E-2</v>
      </c>
      <c r="R419" s="140">
        <v>0</v>
      </c>
      <c r="S419" s="140">
        <f>R419*H419</f>
        <v>0</v>
      </c>
      <c r="T419" s="140">
        <v>0</v>
      </c>
      <c r="U419" s="141">
        <f>T419*H419</f>
        <v>0</v>
      </c>
      <c r="AS419" s="142" t="s">
        <v>268</v>
      </c>
      <c r="AU419" s="142" t="s">
        <v>187</v>
      </c>
      <c r="AV419" s="142" t="s">
        <v>85</v>
      </c>
      <c r="AZ419" s="16" t="s">
        <v>185</v>
      </c>
      <c r="BF419" s="143">
        <f>IF(O419="základní",J419,0)</f>
        <v>0</v>
      </c>
      <c r="BG419" s="143">
        <f>IF(O419="snížená",J419,0)</f>
        <v>0</v>
      </c>
      <c r="BH419" s="143">
        <f>IF(O419="zákl. přenesená",J419,0)</f>
        <v>0</v>
      </c>
      <c r="BI419" s="143">
        <f>IF(O419="sníž. přenesená",J419,0)</f>
        <v>0</v>
      </c>
      <c r="BJ419" s="143">
        <f>IF(O419="nulová",J419,0)</f>
        <v>0</v>
      </c>
      <c r="BK419" s="16" t="s">
        <v>83</v>
      </c>
      <c r="BL419" s="143">
        <f>ROUND(I419*H419,2)</f>
        <v>0</v>
      </c>
      <c r="BM419" s="16" t="s">
        <v>268</v>
      </c>
      <c r="BN419" s="142" t="s">
        <v>829</v>
      </c>
    </row>
    <row r="420" spans="2:66" s="11" customFormat="1" ht="22.9" customHeight="1">
      <c r="B420" s="120"/>
      <c r="D420" s="121" t="s">
        <v>74</v>
      </c>
      <c r="E420" s="129" t="s">
        <v>830</v>
      </c>
      <c r="F420" s="129" t="s">
        <v>831</v>
      </c>
      <c r="J420" s="130">
        <f>BL420</f>
        <v>0</v>
      </c>
      <c r="L420" s="120"/>
      <c r="N420" s="124"/>
      <c r="Q420" s="125">
        <f>SUM(Q421:Q436)</f>
        <v>32.457790000000003</v>
      </c>
      <c r="S420" s="125">
        <f>SUM(S421:S436)</f>
        <v>0.52993299999999999</v>
      </c>
      <c r="U420" s="126">
        <f>SUM(U421:U436)</f>
        <v>0</v>
      </c>
      <c r="AS420" s="121" t="s">
        <v>85</v>
      </c>
      <c r="AU420" s="127" t="s">
        <v>74</v>
      </c>
      <c r="AV420" s="127" t="s">
        <v>83</v>
      </c>
      <c r="AZ420" s="121" t="s">
        <v>185</v>
      </c>
      <c r="BL420" s="128">
        <f>SUM(BL421:BL436)</f>
        <v>0</v>
      </c>
    </row>
    <row r="421" spans="2:66" s="1" customFormat="1" ht="24.2" customHeight="1">
      <c r="B421" s="131"/>
      <c r="C421" s="132" t="s">
        <v>832</v>
      </c>
      <c r="D421" s="132" t="s">
        <v>187</v>
      </c>
      <c r="E421" s="133" t="s">
        <v>833</v>
      </c>
      <c r="F421" s="134" t="s">
        <v>834</v>
      </c>
      <c r="G421" s="135" t="s">
        <v>259</v>
      </c>
      <c r="H421" s="136">
        <v>25.35</v>
      </c>
      <c r="I421" s="137"/>
      <c r="J421" s="137">
        <f>ROUND(I421*H421,2)</f>
        <v>0</v>
      </c>
      <c r="K421" s="134" t="s">
        <v>4029</v>
      </c>
      <c r="L421" s="185" t="s">
        <v>4032</v>
      </c>
      <c r="M421" s="215" t="s">
        <v>4035</v>
      </c>
      <c r="N421" s="213" t="s">
        <v>1</v>
      </c>
      <c r="O421" s="139" t="s">
        <v>40</v>
      </c>
      <c r="P421" s="140">
        <v>0.375</v>
      </c>
      <c r="Q421" s="140">
        <f>P421*H421</f>
        <v>9.5062500000000014</v>
      </c>
      <c r="R421" s="140">
        <v>1.5E-3</v>
      </c>
      <c r="S421" s="140">
        <f>R421*H421</f>
        <v>3.8025000000000003E-2</v>
      </c>
      <c r="T421" s="140">
        <v>0</v>
      </c>
      <c r="U421" s="141">
        <f>T421*H421</f>
        <v>0</v>
      </c>
      <c r="AS421" s="142" t="s">
        <v>268</v>
      </c>
      <c r="AU421" s="142" t="s">
        <v>187</v>
      </c>
      <c r="AV421" s="142" t="s">
        <v>85</v>
      </c>
      <c r="AZ421" s="16" t="s">
        <v>185</v>
      </c>
      <c r="BF421" s="143">
        <f>IF(O421="základní",J421,0)</f>
        <v>0</v>
      </c>
      <c r="BG421" s="143">
        <f>IF(O421="snížená",J421,0)</f>
        <v>0</v>
      </c>
      <c r="BH421" s="143">
        <f>IF(O421="zákl. přenesená",J421,0)</f>
        <v>0</v>
      </c>
      <c r="BI421" s="143">
        <f>IF(O421="sníž. přenesená",J421,0)</f>
        <v>0</v>
      </c>
      <c r="BJ421" s="143">
        <f>IF(O421="nulová",J421,0)</f>
        <v>0</v>
      </c>
      <c r="BK421" s="16" t="s">
        <v>83</v>
      </c>
      <c r="BL421" s="143">
        <f>ROUND(I421*H421,2)</f>
        <v>0</v>
      </c>
      <c r="BM421" s="16" t="s">
        <v>268</v>
      </c>
      <c r="BN421" s="142" t="s">
        <v>835</v>
      </c>
    </row>
    <row r="422" spans="2:66" s="1" customFormat="1" ht="16.5" customHeight="1">
      <c r="B422" s="131"/>
      <c r="C422" s="132" t="s">
        <v>836</v>
      </c>
      <c r="D422" s="132" t="s">
        <v>187</v>
      </c>
      <c r="E422" s="133" t="s">
        <v>837</v>
      </c>
      <c r="F422" s="134" t="s">
        <v>838</v>
      </c>
      <c r="G422" s="135" t="s">
        <v>245</v>
      </c>
      <c r="H422" s="136">
        <v>12</v>
      </c>
      <c r="I422" s="137"/>
      <c r="J422" s="137">
        <f>ROUND(I422*H422,2)</f>
        <v>0</v>
      </c>
      <c r="K422" s="134" t="s">
        <v>4029</v>
      </c>
      <c r="L422" s="185" t="s">
        <v>4032</v>
      </c>
      <c r="M422" s="215" t="s">
        <v>4035</v>
      </c>
      <c r="N422" s="213" t="s">
        <v>1</v>
      </c>
      <c r="O422" s="139" t="s">
        <v>40</v>
      </c>
      <c r="P422" s="140">
        <v>3.5000000000000003E-2</v>
      </c>
      <c r="Q422" s="140">
        <f>P422*H422</f>
        <v>0.42000000000000004</v>
      </c>
      <c r="R422" s="140">
        <v>2.1000000000000001E-4</v>
      </c>
      <c r="S422" s="140">
        <f>R422*H422</f>
        <v>2.5200000000000001E-3</v>
      </c>
      <c r="T422" s="140">
        <v>0</v>
      </c>
      <c r="U422" s="141">
        <f>T422*H422</f>
        <v>0</v>
      </c>
      <c r="AS422" s="142" t="s">
        <v>268</v>
      </c>
      <c r="AU422" s="142" t="s">
        <v>187</v>
      </c>
      <c r="AV422" s="142" t="s">
        <v>85</v>
      </c>
      <c r="AZ422" s="16" t="s">
        <v>185</v>
      </c>
      <c r="BF422" s="143">
        <f>IF(O422="základní",J422,0)</f>
        <v>0</v>
      </c>
      <c r="BG422" s="143">
        <f>IF(O422="snížená",J422,0)</f>
        <v>0</v>
      </c>
      <c r="BH422" s="143">
        <f>IF(O422="zákl. přenesená",J422,0)</f>
        <v>0</v>
      </c>
      <c r="BI422" s="143">
        <f>IF(O422="sníž. přenesená",J422,0)</f>
        <v>0</v>
      </c>
      <c r="BJ422" s="143">
        <f>IF(O422="nulová",J422,0)</f>
        <v>0</v>
      </c>
      <c r="BK422" s="16" t="s">
        <v>83</v>
      </c>
      <c r="BL422" s="143">
        <f>ROUND(I422*H422,2)</f>
        <v>0</v>
      </c>
      <c r="BM422" s="16" t="s">
        <v>268</v>
      </c>
      <c r="BN422" s="142" t="s">
        <v>839</v>
      </c>
    </row>
    <row r="423" spans="2:66" s="12" customFormat="1">
      <c r="B423" s="144"/>
      <c r="D423" s="145" t="s">
        <v>193</v>
      </c>
      <c r="E423" s="146" t="s">
        <v>1</v>
      </c>
      <c r="F423" s="147" t="s">
        <v>247</v>
      </c>
      <c r="H423" s="148">
        <v>12</v>
      </c>
      <c r="L423" s="144"/>
      <c r="N423" s="149"/>
      <c r="U423" s="150"/>
      <c r="AU423" s="146" t="s">
        <v>193</v>
      </c>
      <c r="AV423" s="146" t="s">
        <v>85</v>
      </c>
      <c r="AW423" s="12" t="s">
        <v>85</v>
      </c>
      <c r="AX423" s="12" t="s">
        <v>31</v>
      </c>
      <c r="AY423" s="12" t="s">
        <v>83</v>
      </c>
      <c r="AZ423" s="146" t="s">
        <v>185</v>
      </c>
    </row>
    <row r="424" spans="2:66" s="1" customFormat="1" ht="24.2" customHeight="1">
      <c r="B424" s="131"/>
      <c r="C424" s="132" t="s">
        <v>840</v>
      </c>
      <c r="D424" s="132" t="s">
        <v>187</v>
      </c>
      <c r="E424" s="133" t="s">
        <v>841</v>
      </c>
      <c r="F424" s="134" t="s">
        <v>842</v>
      </c>
      <c r="G424" s="135" t="s">
        <v>276</v>
      </c>
      <c r="H424" s="136">
        <v>13.6</v>
      </c>
      <c r="I424" s="137"/>
      <c r="J424" s="137">
        <f>ROUND(I424*H424,2)</f>
        <v>0</v>
      </c>
      <c r="K424" s="134" t="s">
        <v>4029</v>
      </c>
      <c r="L424" s="185" t="s">
        <v>4032</v>
      </c>
      <c r="M424" s="215" t="s">
        <v>4035</v>
      </c>
      <c r="N424" s="213" t="s">
        <v>1</v>
      </c>
      <c r="O424" s="139" t="s">
        <v>40</v>
      </c>
      <c r="P424" s="140">
        <v>0.06</v>
      </c>
      <c r="Q424" s="140">
        <f>P424*H424</f>
        <v>0.81599999999999995</v>
      </c>
      <c r="R424" s="140">
        <v>3.2000000000000003E-4</v>
      </c>
      <c r="S424" s="140">
        <f>R424*H424</f>
        <v>4.352E-3</v>
      </c>
      <c r="T424" s="140">
        <v>0</v>
      </c>
      <c r="U424" s="141">
        <f>T424*H424</f>
        <v>0</v>
      </c>
      <c r="AS424" s="142" t="s">
        <v>268</v>
      </c>
      <c r="AU424" s="142" t="s">
        <v>187</v>
      </c>
      <c r="AV424" s="142" t="s">
        <v>85</v>
      </c>
      <c r="AZ424" s="16" t="s">
        <v>185</v>
      </c>
      <c r="BF424" s="143">
        <f>IF(O424="základní",J424,0)</f>
        <v>0</v>
      </c>
      <c r="BG424" s="143">
        <f>IF(O424="snížená",J424,0)</f>
        <v>0</v>
      </c>
      <c r="BH424" s="143">
        <f>IF(O424="zákl. přenesená",J424,0)</f>
        <v>0</v>
      </c>
      <c r="BI424" s="143">
        <f>IF(O424="sníž. přenesená",J424,0)</f>
        <v>0</v>
      </c>
      <c r="BJ424" s="143">
        <f>IF(O424="nulová",J424,0)</f>
        <v>0</v>
      </c>
      <c r="BK424" s="16" t="s">
        <v>83</v>
      </c>
      <c r="BL424" s="143">
        <f>ROUND(I424*H424,2)</f>
        <v>0</v>
      </c>
      <c r="BM424" s="16" t="s">
        <v>268</v>
      </c>
      <c r="BN424" s="142" t="s">
        <v>843</v>
      </c>
    </row>
    <row r="425" spans="2:66" s="12" customFormat="1">
      <c r="B425" s="144"/>
      <c r="D425" s="145" t="s">
        <v>193</v>
      </c>
      <c r="E425" s="146" t="s">
        <v>1</v>
      </c>
      <c r="F425" s="147" t="s">
        <v>844</v>
      </c>
      <c r="H425" s="148">
        <v>13</v>
      </c>
      <c r="L425" s="144"/>
      <c r="N425" s="149"/>
      <c r="U425" s="150"/>
      <c r="AU425" s="146" t="s">
        <v>193</v>
      </c>
      <c r="AV425" s="146" t="s">
        <v>85</v>
      </c>
      <c r="AW425" s="12" t="s">
        <v>85</v>
      </c>
      <c r="AX425" s="12" t="s">
        <v>31</v>
      </c>
      <c r="AY425" s="12" t="s">
        <v>75</v>
      </c>
      <c r="AZ425" s="146" t="s">
        <v>185</v>
      </c>
    </row>
    <row r="426" spans="2:66" s="12" customFormat="1">
      <c r="B426" s="144"/>
      <c r="D426" s="145" t="s">
        <v>193</v>
      </c>
      <c r="E426" s="146" t="s">
        <v>1</v>
      </c>
      <c r="F426" s="147" t="s">
        <v>845</v>
      </c>
      <c r="H426" s="148">
        <v>0.6</v>
      </c>
      <c r="L426" s="144"/>
      <c r="N426" s="149"/>
      <c r="U426" s="150"/>
      <c r="AU426" s="146" t="s">
        <v>193</v>
      </c>
      <c r="AV426" s="146" t="s">
        <v>85</v>
      </c>
      <c r="AW426" s="12" t="s">
        <v>85</v>
      </c>
      <c r="AX426" s="12" t="s">
        <v>31</v>
      </c>
      <c r="AY426" s="12" t="s">
        <v>75</v>
      </c>
      <c r="AZ426" s="146" t="s">
        <v>185</v>
      </c>
    </row>
    <row r="427" spans="2:66" s="13" customFormat="1">
      <c r="B427" s="151"/>
      <c r="D427" s="145" t="s">
        <v>193</v>
      </c>
      <c r="E427" s="152" t="s">
        <v>1</v>
      </c>
      <c r="F427" s="153" t="s">
        <v>217</v>
      </c>
      <c r="H427" s="154">
        <v>13.6</v>
      </c>
      <c r="L427" s="151"/>
      <c r="N427" s="155"/>
      <c r="U427" s="156"/>
      <c r="AU427" s="152" t="s">
        <v>193</v>
      </c>
      <c r="AV427" s="152" t="s">
        <v>85</v>
      </c>
      <c r="AW427" s="13" t="s">
        <v>191</v>
      </c>
      <c r="AX427" s="13" t="s">
        <v>31</v>
      </c>
      <c r="AY427" s="13" t="s">
        <v>83</v>
      </c>
      <c r="AZ427" s="152" t="s">
        <v>185</v>
      </c>
    </row>
    <row r="428" spans="2:66" s="1" customFormat="1" ht="24.2" customHeight="1">
      <c r="B428" s="131"/>
      <c r="C428" s="132" t="s">
        <v>846</v>
      </c>
      <c r="D428" s="132" t="s">
        <v>187</v>
      </c>
      <c r="E428" s="133" t="s">
        <v>847</v>
      </c>
      <c r="F428" s="134" t="s">
        <v>848</v>
      </c>
      <c r="G428" s="135" t="s">
        <v>259</v>
      </c>
      <c r="H428" s="136">
        <v>25.35</v>
      </c>
      <c r="I428" s="137"/>
      <c r="J428" s="137">
        <f>ROUND(I428*H428,2)</f>
        <v>0</v>
      </c>
      <c r="K428" s="134" t="s">
        <v>4029</v>
      </c>
      <c r="L428" s="185" t="s">
        <v>4032</v>
      </c>
      <c r="M428" s="10"/>
      <c r="N428" s="213" t="s">
        <v>1</v>
      </c>
      <c r="O428" s="139" t="s">
        <v>40</v>
      </c>
      <c r="P428" s="140">
        <v>0.746</v>
      </c>
      <c r="Q428" s="140">
        <f>P428*H428</f>
        <v>18.911100000000001</v>
      </c>
      <c r="R428" s="140">
        <v>5.1000000000000004E-3</v>
      </c>
      <c r="S428" s="140">
        <f>R428*H428</f>
        <v>0.12928500000000001</v>
      </c>
      <c r="T428" s="140">
        <v>0</v>
      </c>
      <c r="U428" s="141">
        <f>T428*H428</f>
        <v>0</v>
      </c>
      <c r="AS428" s="142" t="s">
        <v>268</v>
      </c>
      <c r="AU428" s="142" t="s">
        <v>187</v>
      </c>
      <c r="AV428" s="142" t="s">
        <v>85</v>
      </c>
      <c r="AZ428" s="16" t="s">
        <v>185</v>
      </c>
      <c r="BF428" s="143">
        <f>IF(O428="základní",J428,0)</f>
        <v>0</v>
      </c>
      <c r="BG428" s="143">
        <f>IF(O428="snížená",J428,0)</f>
        <v>0</v>
      </c>
      <c r="BH428" s="143">
        <f>IF(O428="zákl. přenesená",J428,0)</f>
        <v>0</v>
      </c>
      <c r="BI428" s="143">
        <f>IF(O428="sníž. přenesená",J428,0)</f>
        <v>0</v>
      </c>
      <c r="BJ428" s="143">
        <f>IF(O428="nulová",J428,0)</f>
        <v>0</v>
      </c>
      <c r="BK428" s="16" t="s">
        <v>83</v>
      </c>
      <c r="BL428" s="143">
        <f>ROUND(I428*H428,2)</f>
        <v>0</v>
      </c>
      <c r="BM428" s="16" t="s">
        <v>268</v>
      </c>
      <c r="BN428" s="142" t="s">
        <v>849</v>
      </c>
    </row>
    <row r="429" spans="2:66" s="12" customFormat="1">
      <c r="B429" s="144"/>
      <c r="D429" s="145" t="s">
        <v>193</v>
      </c>
      <c r="E429" s="146" t="s">
        <v>1</v>
      </c>
      <c r="F429" s="147" t="s">
        <v>850</v>
      </c>
      <c r="H429" s="148">
        <v>7.2</v>
      </c>
      <c r="L429" s="144"/>
      <c r="N429" s="149"/>
      <c r="U429" s="150"/>
      <c r="AU429" s="146" t="s">
        <v>193</v>
      </c>
      <c r="AV429" s="146" t="s">
        <v>85</v>
      </c>
      <c r="AW429" s="12" t="s">
        <v>85</v>
      </c>
      <c r="AX429" s="12" t="s">
        <v>31</v>
      </c>
      <c r="AY429" s="12" t="s">
        <v>75</v>
      </c>
      <c r="AZ429" s="146" t="s">
        <v>185</v>
      </c>
    </row>
    <row r="430" spans="2:66" s="12" customFormat="1">
      <c r="B430" s="144"/>
      <c r="D430" s="145" t="s">
        <v>193</v>
      </c>
      <c r="E430" s="146" t="s">
        <v>1</v>
      </c>
      <c r="F430" s="147" t="s">
        <v>851</v>
      </c>
      <c r="H430" s="148">
        <v>9.9</v>
      </c>
      <c r="L430" s="144"/>
      <c r="N430" s="149"/>
      <c r="U430" s="150"/>
      <c r="AU430" s="146" t="s">
        <v>193</v>
      </c>
      <c r="AV430" s="146" t="s">
        <v>85</v>
      </c>
      <c r="AW430" s="12" t="s">
        <v>85</v>
      </c>
      <c r="AX430" s="12" t="s">
        <v>31</v>
      </c>
      <c r="AY430" s="12" t="s">
        <v>75</v>
      </c>
      <c r="AZ430" s="146" t="s">
        <v>185</v>
      </c>
    </row>
    <row r="431" spans="2:66" s="12" customFormat="1">
      <c r="B431" s="144"/>
      <c r="D431" s="145" t="s">
        <v>193</v>
      </c>
      <c r="E431" s="146" t="s">
        <v>1</v>
      </c>
      <c r="F431" s="147" t="s">
        <v>852</v>
      </c>
      <c r="H431" s="148">
        <v>8.25</v>
      </c>
      <c r="L431" s="144"/>
      <c r="N431" s="149"/>
      <c r="U431" s="150"/>
      <c r="AU431" s="146" t="s">
        <v>193</v>
      </c>
      <c r="AV431" s="146" t="s">
        <v>85</v>
      </c>
      <c r="AW431" s="12" t="s">
        <v>85</v>
      </c>
      <c r="AX431" s="12" t="s">
        <v>31</v>
      </c>
      <c r="AY431" s="12" t="s">
        <v>75</v>
      </c>
      <c r="AZ431" s="146" t="s">
        <v>185</v>
      </c>
    </row>
    <row r="432" spans="2:66" s="13" customFormat="1">
      <c r="B432" s="151"/>
      <c r="D432" s="145" t="s">
        <v>193</v>
      </c>
      <c r="E432" s="152" t="s">
        <v>1</v>
      </c>
      <c r="F432" s="153" t="s">
        <v>853</v>
      </c>
      <c r="H432" s="154">
        <v>25.35</v>
      </c>
      <c r="L432" s="151"/>
      <c r="N432" s="155"/>
      <c r="U432" s="156"/>
      <c r="AU432" s="152" t="s">
        <v>193</v>
      </c>
      <c r="AV432" s="152" t="s">
        <v>85</v>
      </c>
      <c r="AW432" s="13" t="s">
        <v>191</v>
      </c>
      <c r="AX432" s="13" t="s">
        <v>31</v>
      </c>
      <c r="AY432" s="13" t="s">
        <v>83</v>
      </c>
      <c r="AZ432" s="152" t="s">
        <v>185</v>
      </c>
    </row>
    <row r="433" spans="2:66" s="1" customFormat="1" ht="16.5" customHeight="1">
      <c r="B433" s="131"/>
      <c r="C433" s="157" t="s">
        <v>854</v>
      </c>
      <c r="D433" s="157" t="s">
        <v>280</v>
      </c>
      <c r="E433" s="158" t="s">
        <v>855</v>
      </c>
      <c r="F433" s="159" t="s">
        <v>856</v>
      </c>
      <c r="G433" s="160" t="s">
        <v>259</v>
      </c>
      <c r="H433" s="161">
        <v>27.885000000000002</v>
      </c>
      <c r="I433" s="162"/>
      <c r="J433" s="162">
        <f>ROUND(I433*H433,2)</f>
        <v>0</v>
      </c>
      <c r="K433" s="159" t="s">
        <v>4029</v>
      </c>
      <c r="L433" s="185" t="s">
        <v>4032</v>
      </c>
      <c r="M433" s="10"/>
      <c r="N433" s="214" t="s">
        <v>1</v>
      </c>
      <c r="O433" s="164" t="s">
        <v>40</v>
      </c>
      <c r="P433" s="140">
        <v>0</v>
      </c>
      <c r="Q433" s="140">
        <f>P433*H433</f>
        <v>0</v>
      </c>
      <c r="R433" s="140">
        <v>1.26E-2</v>
      </c>
      <c r="S433" s="140">
        <f>R433*H433</f>
        <v>0.35135100000000002</v>
      </c>
      <c r="T433" s="140">
        <v>0</v>
      </c>
      <c r="U433" s="141">
        <f>T433*H433</f>
        <v>0</v>
      </c>
      <c r="AS433" s="142" t="s">
        <v>357</v>
      </c>
      <c r="AU433" s="142" t="s">
        <v>280</v>
      </c>
      <c r="AV433" s="142" t="s">
        <v>85</v>
      </c>
      <c r="AZ433" s="16" t="s">
        <v>185</v>
      </c>
      <c r="BF433" s="143">
        <f>IF(O433="základní",J433,0)</f>
        <v>0</v>
      </c>
      <c r="BG433" s="143">
        <f>IF(O433="snížená",J433,0)</f>
        <v>0</v>
      </c>
      <c r="BH433" s="143">
        <f>IF(O433="zákl. přenesená",J433,0)</f>
        <v>0</v>
      </c>
      <c r="BI433" s="143">
        <f>IF(O433="sníž. přenesená",J433,0)</f>
        <v>0</v>
      </c>
      <c r="BJ433" s="143">
        <f>IF(O433="nulová",J433,0)</f>
        <v>0</v>
      </c>
      <c r="BK433" s="16" t="s">
        <v>83</v>
      </c>
      <c r="BL433" s="143">
        <f>ROUND(I433*H433,2)</f>
        <v>0</v>
      </c>
      <c r="BM433" s="16" t="s">
        <v>268</v>
      </c>
      <c r="BN433" s="142" t="s">
        <v>857</v>
      </c>
    </row>
    <row r="434" spans="2:66" s="12" customFormat="1">
      <c r="B434" s="144"/>
      <c r="D434" s="145" t="s">
        <v>193</v>
      </c>
      <c r="F434" s="147" t="s">
        <v>858</v>
      </c>
      <c r="H434" s="148">
        <v>27.885000000000002</v>
      </c>
      <c r="L434" s="144"/>
      <c r="N434" s="149"/>
      <c r="U434" s="150"/>
      <c r="AU434" s="146" t="s">
        <v>193</v>
      </c>
      <c r="AV434" s="146" t="s">
        <v>85</v>
      </c>
      <c r="AW434" s="12" t="s">
        <v>85</v>
      </c>
      <c r="AX434" s="12" t="s">
        <v>3</v>
      </c>
      <c r="AY434" s="12" t="s">
        <v>83</v>
      </c>
      <c r="AZ434" s="146" t="s">
        <v>185</v>
      </c>
    </row>
    <row r="435" spans="2:66" s="1" customFormat="1" ht="21.75" customHeight="1">
      <c r="B435" s="131"/>
      <c r="C435" s="132" t="s">
        <v>859</v>
      </c>
      <c r="D435" s="132" t="s">
        <v>187</v>
      </c>
      <c r="E435" s="133" t="s">
        <v>860</v>
      </c>
      <c r="F435" s="134" t="s">
        <v>861</v>
      </c>
      <c r="G435" s="135" t="s">
        <v>276</v>
      </c>
      <c r="H435" s="136">
        <v>8</v>
      </c>
      <c r="I435" s="137"/>
      <c r="J435" s="137">
        <f>ROUND(I435*H435,2)</f>
        <v>0</v>
      </c>
      <c r="K435" s="134" t="s">
        <v>4029</v>
      </c>
      <c r="L435" s="185" t="s">
        <v>4032</v>
      </c>
      <c r="M435" s="10"/>
      <c r="N435" s="213" t="s">
        <v>1</v>
      </c>
      <c r="O435" s="139" t="s">
        <v>40</v>
      </c>
      <c r="P435" s="140">
        <v>0.248</v>
      </c>
      <c r="Q435" s="140">
        <f>P435*H435</f>
        <v>1.984</v>
      </c>
      <c r="R435" s="140">
        <v>5.5000000000000003E-4</v>
      </c>
      <c r="S435" s="140">
        <f>R435*H435</f>
        <v>4.4000000000000003E-3</v>
      </c>
      <c r="T435" s="140">
        <v>0</v>
      </c>
      <c r="U435" s="141">
        <f>T435*H435</f>
        <v>0</v>
      </c>
      <c r="AS435" s="142" t="s">
        <v>268</v>
      </c>
      <c r="AU435" s="142" t="s">
        <v>187</v>
      </c>
      <c r="AV435" s="142" t="s">
        <v>85</v>
      </c>
      <c r="AZ435" s="16" t="s">
        <v>185</v>
      </c>
      <c r="BF435" s="143">
        <f>IF(O435="základní",J435,0)</f>
        <v>0</v>
      </c>
      <c r="BG435" s="143">
        <f>IF(O435="snížená",J435,0)</f>
        <v>0</v>
      </c>
      <c r="BH435" s="143">
        <f>IF(O435="zákl. přenesená",J435,0)</f>
        <v>0</v>
      </c>
      <c r="BI435" s="143">
        <f>IF(O435="sníž. přenesená",J435,0)</f>
        <v>0</v>
      </c>
      <c r="BJ435" s="143">
        <f>IF(O435="nulová",J435,0)</f>
        <v>0</v>
      </c>
      <c r="BK435" s="16" t="s">
        <v>83</v>
      </c>
      <c r="BL435" s="143">
        <f>ROUND(I435*H435,2)</f>
        <v>0</v>
      </c>
      <c r="BM435" s="16" t="s">
        <v>268</v>
      </c>
      <c r="BN435" s="142" t="s">
        <v>862</v>
      </c>
    </row>
    <row r="436" spans="2:66" s="1" customFormat="1" ht="24.2" customHeight="1">
      <c r="B436" s="131"/>
      <c r="C436" s="132" t="s">
        <v>863</v>
      </c>
      <c r="D436" s="132" t="s">
        <v>187</v>
      </c>
      <c r="E436" s="133" t="s">
        <v>864</v>
      </c>
      <c r="F436" s="134" t="s">
        <v>865</v>
      </c>
      <c r="G436" s="135" t="s">
        <v>204</v>
      </c>
      <c r="H436" s="136">
        <v>0.53</v>
      </c>
      <c r="I436" s="137"/>
      <c r="J436" s="137">
        <f>ROUND(I436*H436,2)</f>
        <v>0</v>
      </c>
      <c r="K436" s="134" t="s">
        <v>4029</v>
      </c>
      <c r="L436" s="185" t="s">
        <v>4032</v>
      </c>
      <c r="M436" s="10"/>
      <c r="N436" s="213" t="s">
        <v>1</v>
      </c>
      <c r="O436" s="139" t="s">
        <v>40</v>
      </c>
      <c r="P436" s="140">
        <v>1.548</v>
      </c>
      <c r="Q436" s="140">
        <f>P436*H436</f>
        <v>0.82044000000000006</v>
      </c>
      <c r="R436" s="140">
        <v>0</v>
      </c>
      <c r="S436" s="140">
        <f>R436*H436</f>
        <v>0</v>
      </c>
      <c r="T436" s="140">
        <v>0</v>
      </c>
      <c r="U436" s="141">
        <f>T436*H436</f>
        <v>0</v>
      </c>
      <c r="AS436" s="142" t="s">
        <v>268</v>
      </c>
      <c r="AU436" s="142" t="s">
        <v>187</v>
      </c>
      <c r="AV436" s="142" t="s">
        <v>85</v>
      </c>
      <c r="AZ436" s="16" t="s">
        <v>185</v>
      </c>
      <c r="BF436" s="143">
        <f>IF(O436="základní",J436,0)</f>
        <v>0</v>
      </c>
      <c r="BG436" s="143">
        <f>IF(O436="snížená",J436,0)</f>
        <v>0</v>
      </c>
      <c r="BH436" s="143">
        <f>IF(O436="zákl. přenesená",J436,0)</f>
        <v>0</v>
      </c>
      <c r="BI436" s="143">
        <f>IF(O436="sníž. přenesená",J436,0)</f>
        <v>0</v>
      </c>
      <c r="BJ436" s="143">
        <f>IF(O436="nulová",J436,0)</f>
        <v>0</v>
      </c>
      <c r="BK436" s="16" t="s">
        <v>83</v>
      </c>
      <c r="BL436" s="143">
        <f>ROUND(I436*H436,2)</f>
        <v>0</v>
      </c>
      <c r="BM436" s="16" t="s">
        <v>268</v>
      </c>
      <c r="BN436" s="142" t="s">
        <v>866</v>
      </c>
    </row>
    <row r="437" spans="2:66" s="11" customFormat="1" ht="22.9" customHeight="1">
      <c r="B437" s="120"/>
      <c r="D437" s="121" t="s">
        <v>74</v>
      </c>
      <c r="E437" s="129" t="s">
        <v>867</v>
      </c>
      <c r="F437" s="129" t="s">
        <v>868</v>
      </c>
      <c r="J437" s="130">
        <f>BL437</f>
        <v>0</v>
      </c>
      <c r="L437" s="120"/>
      <c r="N437" s="124"/>
      <c r="Q437" s="125">
        <f>SUM(Q438:Q456)</f>
        <v>338.88169200000004</v>
      </c>
      <c r="S437" s="125">
        <f>SUM(S438:S456)</f>
        <v>1.1623820999999999</v>
      </c>
      <c r="U437" s="126">
        <f>SUM(U438:U456)</f>
        <v>5.8456579999999994E-2</v>
      </c>
      <c r="AS437" s="121" t="s">
        <v>85</v>
      </c>
      <c r="AU437" s="127" t="s">
        <v>74</v>
      </c>
      <c r="AV437" s="127" t="s">
        <v>83</v>
      </c>
      <c r="AZ437" s="121" t="s">
        <v>185</v>
      </c>
      <c r="BL437" s="128">
        <f>SUM(BL438:BL456)</f>
        <v>0</v>
      </c>
    </row>
    <row r="438" spans="2:66" s="1" customFormat="1" ht="24.2" customHeight="1">
      <c r="B438" s="131"/>
      <c r="C438" s="132" t="s">
        <v>869</v>
      </c>
      <c r="D438" s="132" t="s">
        <v>187</v>
      </c>
      <c r="E438" s="133" t="s">
        <v>870</v>
      </c>
      <c r="F438" s="134" t="s">
        <v>871</v>
      </c>
      <c r="G438" s="135" t="s">
        <v>259</v>
      </c>
      <c r="H438" s="136">
        <v>1284.76</v>
      </c>
      <c r="I438" s="137"/>
      <c r="J438" s="137">
        <f>ROUND(I438*H438,2)</f>
        <v>0</v>
      </c>
      <c r="K438" s="134" t="s">
        <v>4029</v>
      </c>
      <c r="L438" s="185" t="s">
        <v>4032</v>
      </c>
      <c r="M438" s="10"/>
      <c r="N438" s="213" t="s">
        <v>1</v>
      </c>
      <c r="O438" s="139" t="s">
        <v>40</v>
      </c>
      <c r="P438" s="140">
        <v>1.2E-2</v>
      </c>
      <c r="Q438" s="140">
        <f>P438*H438</f>
        <v>15.417120000000001</v>
      </c>
      <c r="R438" s="140">
        <v>0</v>
      </c>
      <c r="S438" s="140">
        <f>R438*H438</f>
        <v>0</v>
      </c>
      <c r="T438" s="140">
        <v>0</v>
      </c>
      <c r="U438" s="141">
        <f>T438*H438</f>
        <v>0</v>
      </c>
      <c r="AS438" s="142" t="s">
        <v>268</v>
      </c>
      <c r="AU438" s="142" t="s">
        <v>187</v>
      </c>
      <c r="AV438" s="142" t="s">
        <v>85</v>
      </c>
      <c r="AZ438" s="16" t="s">
        <v>185</v>
      </c>
      <c r="BF438" s="143">
        <f>IF(O438="základní",J438,0)</f>
        <v>0</v>
      </c>
      <c r="BG438" s="143">
        <f>IF(O438="snížená",J438,0)</f>
        <v>0</v>
      </c>
      <c r="BH438" s="143">
        <f>IF(O438="zákl. přenesená",J438,0)</f>
        <v>0</v>
      </c>
      <c r="BI438" s="143">
        <f>IF(O438="sníž. přenesená",J438,0)</f>
        <v>0</v>
      </c>
      <c r="BJ438" s="143">
        <f>IF(O438="nulová",J438,0)</f>
        <v>0</v>
      </c>
      <c r="BK438" s="16" t="s">
        <v>83</v>
      </c>
      <c r="BL438" s="143">
        <f>ROUND(I438*H438,2)</f>
        <v>0</v>
      </c>
      <c r="BM438" s="16" t="s">
        <v>268</v>
      </c>
      <c r="BN438" s="142" t="s">
        <v>872</v>
      </c>
    </row>
    <row r="439" spans="2:66" s="1" customFormat="1" ht="24.2" customHeight="1">
      <c r="B439" s="131"/>
      <c r="C439" s="132" t="s">
        <v>873</v>
      </c>
      <c r="D439" s="132" t="s">
        <v>187</v>
      </c>
      <c r="E439" s="133" t="s">
        <v>874</v>
      </c>
      <c r="F439" s="134" t="s">
        <v>875</v>
      </c>
      <c r="G439" s="135" t="s">
        <v>259</v>
      </c>
      <c r="H439" s="136">
        <v>256.952</v>
      </c>
      <c r="I439" s="137"/>
      <c r="J439" s="137">
        <f>ROUND(I439*H439,2)</f>
        <v>0</v>
      </c>
      <c r="K439" s="134" t="s">
        <v>4029</v>
      </c>
      <c r="L439" s="185" t="s">
        <v>4032</v>
      </c>
      <c r="M439" s="10"/>
      <c r="N439" s="213" t="s">
        <v>1</v>
      </c>
      <c r="O439" s="139" t="s">
        <v>40</v>
      </c>
      <c r="P439" s="140">
        <v>3.5000000000000003E-2</v>
      </c>
      <c r="Q439" s="140">
        <f>P439*H439</f>
        <v>8.9933200000000006</v>
      </c>
      <c r="R439" s="140">
        <v>0</v>
      </c>
      <c r="S439" s="140">
        <f>R439*H439</f>
        <v>0</v>
      </c>
      <c r="T439" s="140">
        <v>1.4999999999999999E-4</v>
      </c>
      <c r="U439" s="141">
        <f>T439*H439</f>
        <v>3.8542799999999995E-2</v>
      </c>
      <c r="AS439" s="142" t="s">
        <v>268</v>
      </c>
      <c r="AU439" s="142" t="s">
        <v>187</v>
      </c>
      <c r="AV439" s="142" t="s">
        <v>85</v>
      </c>
      <c r="AZ439" s="16" t="s">
        <v>185</v>
      </c>
      <c r="BF439" s="143">
        <f>IF(O439="základní",J439,0)</f>
        <v>0</v>
      </c>
      <c r="BG439" s="143">
        <f>IF(O439="snížená",J439,0)</f>
        <v>0</v>
      </c>
      <c r="BH439" s="143">
        <f>IF(O439="zákl. přenesená",J439,0)</f>
        <v>0</v>
      </c>
      <c r="BI439" s="143">
        <f>IF(O439="sníž. přenesená",J439,0)</f>
        <v>0</v>
      </c>
      <c r="BJ439" s="143">
        <f>IF(O439="nulová",J439,0)</f>
        <v>0</v>
      </c>
      <c r="BK439" s="16" t="s">
        <v>83</v>
      </c>
      <c r="BL439" s="143">
        <f>ROUND(I439*H439,2)</f>
        <v>0</v>
      </c>
      <c r="BM439" s="16" t="s">
        <v>268</v>
      </c>
      <c r="BN439" s="142" t="s">
        <v>876</v>
      </c>
    </row>
    <row r="440" spans="2:66" s="12" customFormat="1">
      <c r="B440" s="144"/>
      <c r="D440" s="145" t="s">
        <v>193</v>
      </c>
      <c r="E440" s="146" t="s">
        <v>1</v>
      </c>
      <c r="F440" s="147" t="s">
        <v>877</v>
      </c>
      <c r="H440" s="148">
        <v>256.952</v>
      </c>
      <c r="L440" s="144"/>
      <c r="N440" s="149"/>
      <c r="U440" s="150"/>
      <c r="AU440" s="146" t="s">
        <v>193</v>
      </c>
      <c r="AV440" s="146" t="s">
        <v>85</v>
      </c>
      <c r="AW440" s="12" t="s">
        <v>85</v>
      </c>
      <c r="AX440" s="12" t="s">
        <v>31</v>
      </c>
      <c r="AY440" s="12" t="s">
        <v>83</v>
      </c>
      <c r="AZ440" s="146" t="s">
        <v>185</v>
      </c>
    </row>
    <row r="441" spans="2:66" s="1" customFormat="1" ht="16.5" customHeight="1">
      <c r="B441" s="131"/>
      <c r="C441" s="132" t="s">
        <v>878</v>
      </c>
      <c r="D441" s="132" t="s">
        <v>187</v>
      </c>
      <c r="E441" s="133" t="s">
        <v>879</v>
      </c>
      <c r="F441" s="134" t="s">
        <v>880</v>
      </c>
      <c r="G441" s="135" t="s">
        <v>259</v>
      </c>
      <c r="H441" s="136">
        <v>64.238</v>
      </c>
      <c r="I441" s="137"/>
      <c r="J441" s="137">
        <f>ROUND(I441*H441,2)</f>
        <v>0</v>
      </c>
      <c r="K441" s="134" t="s">
        <v>4029</v>
      </c>
      <c r="L441" s="185" t="s">
        <v>4032</v>
      </c>
      <c r="M441" s="10"/>
      <c r="N441" s="213" t="s">
        <v>1</v>
      </c>
      <c r="O441" s="139" t="s">
        <v>40</v>
      </c>
      <c r="P441" s="140">
        <v>7.3999999999999996E-2</v>
      </c>
      <c r="Q441" s="140">
        <f>P441*H441</f>
        <v>4.7536119999999995</v>
      </c>
      <c r="R441" s="140">
        <v>1E-3</v>
      </c>
      <c r="S441" s="140">
        <f>R441*H441</f>
        <v>6.4238000000000003E-2</v>
      </c>
      <c r="T441" s="140">
        <v>3.1E-4</v>
      </c>
      <c r="U441" s="141">
        <f>T441*H441</f>
        <v>1.9913779999999999E-2</v>
      </c>
      <c r="AS441" s="142" t="s">
        <v>268</v>
      </c>
      <c r="AU441" s="142" t="s">
        <v>187</v>
      </c>
      <c r="AV441" s="142" t="s">
        <v>85</v>
      </c>
      <c r="AZ441" s="16" t="s">
        <v>185</v>
      </c>
      <c r="BF441" s="143">
        <f>IF(O441="základní",J441,0)</f>
        <v>0</v>
      </c>
      <c r="BG441" s="143">
        <f>IF(O441="snížená",J441,0)</f>
        <v>0</v>
      </c>
      <c r="BH441" s="143">
        <f>IF(O441="zákl. přenesená",J441,0)</f>
        <v>0</v>
      </c>
      <c r="BI441" s="143">
        <f>IF(O441="sníž. přenesená",J441,0)</f>
        <v>0</v>
      </c>
      <c r="BJ441" s="143">
        <f>IF(O441="nulová",J441,0)</f>
        <v>0</v>
      </c>
      <c r="BK441" s="16" t="s">
        <v>83</v>
      </c>
      <c r="BL441" s="143">
        <f>ROUND(I441*H441,2)</f>
        <v>0</v>
      </c>
      <c r="BM441" s="16" t="s">
        <v>268</v>
      </c>
      <c r="BN441" s="142" t="s">
        <v>881</v>
      </c>
    </row>
    <row r="442" spans="2:66" s="12" customFormat="1">
      <c r="B442" s="144"/>
      <c r="D442" s="145" t="s">
        <v>193</v>
      </c>
      <c r="E442" s="146" t="s">
        <v>1</v>
      </c>
      <c r="F442" s="147" t="s">
        <v>882</v>
      </c>
      <c r="H442" s="148">
        <v>64.238</v>
      </c>
      <c r="L442" s="144"/>
      <c r="N442" s="149"/>
      <c r="U442" s="150"/>
      <c r="AU442" s="146" t="s">
        <v>193</v>
      </c>
      <c r="AV442" s="146" t="s">
        <v>85</v>
      </c>
      <c r="AW442" s="12" t="s">
        <v>85</v>
      </c>
      <c r="AX442" s="12" t="s">
        <v>31</v>
      </c>
      <c r="AY442" s="12" t="s">
        <v>83</v>
      </c>
      <c r="AZ442" s="146" t="s">
        <v>185</v>
      </c>
    </row>
    <row r="443" spans="2:66" s="1" customFormat="1" ht="24.2" customHeight="1">
      <c r="B443" s="131"/>
      <c r="C443" s="132" t="s">
        <v>883</v>
      </c>
      <c r="D443" s="132" t="s">
        <v>187</v>
      </c>
      <c r="E443" s="133" t="s">
        <v>884</v>
      </c>
      <c r="F443" s="134" t="s">
        <v>885</v>
      </c>
      <c r="G443" s="135" t="s">
        <v>259</v>
      </c>
      <c r="H443" s="136">
        <v>2267.33</v>
      </c>
      <c r="I443" s="137"/>
      <c r="J443" s="137">
        <f>ROUND(I443*H443,2)</f>
        <v>0</v>
      </c>
      <c r="K443" s="134" t="s">
        <v>4029</v>
      </c>
      <c r="L443" s="185" t="s">
        <v>4032</v>
      </c>
      <c r="M443" s="10"/>
      <c r="N443" s="213" t="s">
        <v>1</v>
      </c>
      <c r="O443" s="139" t="s">
        <v>40</v>
      </c>
      <c r="P443" s="140">
        <v>3.3000000000000002E-2</v>
      </c>
      <c r="Q443" s="140">
        <f>P443*H443</f>
        <v>74.821889999999996</v>
      </c>
      <c r="R443" s="140">
        <v>2.0000000000000001E-4</v>
      </c>
      <c r="S443" s="140">
        <f>R443*H443</f>
        <v>0.45346599999999998</v>
      </c>
      <c r="T443" s="140">
        <v>0</v>
      </c>
      <c r="U443" s="141">
        <f>T443*H443</f>
        <v>0</v>
      </c>
      <c r="AS443" s="142" t="s">
        <v>268</v>
      </c>
      <c r="AU443" s="142" t="s">
        <v>187</v>
      </c>
      <c r="AV443" s="142" t="s">
        <v>85</v>
      </c>
      <c r="AZ443" s="16" t="s">
        <v>185</v>
      </c>
      <c r="BF443" s="143">
        <f>IF(O443="základní",J443,0)</f>
        <v>0</v>
      </c>
      <c r="BG443" s="143">
        <f>IF(O443="snížená",J443,0)</f>
        <v>0</v>
      </c>
      <c r="BH443" s="143">
        <f>IF(O443="zákl. přenesená",J443,0)</f>
        <v>0</v>
      </c>
      <c r="BI443" s="143">
        <f>IF(O443="sníž. přenesená",J443,0)</f>
        <v>0</v>
      </c>
      <c r="BJ443" s="143">
        <f>IF(O443="nulová",J443,0)</f>
        <v>0</v>
      </c>
      <c r="BK443" s="16" t="s">
        <v>83</v>
      </c>
      <c r="BL443" s="143">
        <f>ROUND(I443*H443,2)</f>
        <v>0</v>
      </c>
      <c r="BM443" s="16" t="s">
        <v>268</v>
      </c>
      <c r="BN443" s="142" t="s">
        <v>886</v>
      </c>
    </row>
    <row r="444" spans="2:66" s="1" customFormat="1" ht="21.75" customHeight="1">
      <c r="B444" s="131"/>
      <c r="C444" s="132" t="s">
        <v>887</v>
      </c>
      <c r="D444" s="132" t="s">
        <v>187</v>
      </c>
      <c r="E444" s="133" t="s">
        <v>888</v>
      </c>
      <c r="F444" s="134" t="s">
        <v>889</v>
      </c>
      <c r="G444" s="135" t="s">
        <v>259</v>
      </c>
      <c r="H444" s="136">
        <v>982.57</v>
      </c>
      <c r="I444" s="137"/>
      <c r="J444" s="137">
        <f>ROUND(I444*H444,2)</f>
        <v>0</v>
      </c>
      <c r="K444" s="134" t="s">
        <v>1</v>
      </c>
      <c r="L444" s="185" t="s">
        <v>4032</v>
      </c>
      <c r="M444" s="10"/>
      <c r="N444" s="213" t="s">
        <v>1</v>
      </c>
      <c r="O444" s="139" t="s">
        <v>40</v>
      </c>
      <c r="P444" s="140">
        <v>6.0000000000000001E-3</v>
      </c>
      <c r="Q444" s="140">
        <f>P444*H444</f>
        <v>5.8954200000000005</v>
      </c>
      <c r="R444" s="140">
        <v>1.0000000000000001E-5</v>
      </c>
      <c r="S444" s="140">
        <f>R444*H444</f>
        <v>9.8257000000000014E-3</v>
      </c>
      <c r="T444" s="140">
        <v>0</v>
      </c>
      <c r="U444" s="141">
        <f>T444*H444</f>
        <v>0</v>
      </c>
      <c r="AS444" s="142" t="s">
        <v>268</v>
      </c>
      <c r="AU444" s="142" t="s">
        <v>187</v>
      </c>
      <c r="AV444" s="142" t="s">
        <v>85</v>
      </c>
      <c r="AZ444" s="16" t="s">
        <v>185</v>
      </c>
      <c r="BF444" s="143">
        <f>IF(O444="základní",J444,0)</f>
        <v>0</v>
      </c>
      <c r="BG444" s="143">
        <f>IF(O444="snížená",J444,0)</f>
        <v>0</v>
      </c>
      <c r="BH444" s="143">
        <f>IF(O444="zákl. přenesená",J444,0)</f>
        <v>0</v>
      </c>
      <c r="BI444" s="143">
        <f>IF(O444="sníž. přenesená",J444,0)</f>
        <v>0</v>
      </c>
      <c r="BJ444" s="143">
        <f>IF(O444="nulová",J444,0)</f>
        <v>0</v>
      </c>
      <c r="BK444" s="16" t="s">
        <v>83</v>
      </c>
      <c r="BL444" s="143">
        <f>ROUND(I444*H444,2)</f>
        <v>0</v>
      </c>
      <c r="BM444" s="16" t="s">
        <v>268</v>
      </c>
      <c r="BN444" s="142" t="s">
        <v>890</v>
      </c>
    </row>
    <row r="445" spans="2:66" s="12" customFormat="1">
      <c r="B445" s="144"/>
      <c r="D445" s="145" t="s">
        <v>193</v>
      </c>
      <c r="E445" s="146" t="s">
        <v>1</v>
      </c>
      <c r="F445" s="147" t="s">
        <v>891</v>
      </c>
      <c r="H445" s="148">
        <v>982.57</v>
      </c>
      <c r="L445" s="144"/>
      <c r="N445" s="149"/>
      <c r="U445" s="150"/>
      <c r="AU445" s="146" t="s">
        <v>193</v>
      </c>
      <c r="AV445" s="146" t="s">
        <v>85</v>
      </c>
      <c r="AW445" s="12" t="s">
        <v>85</v>
      </c>
      <c r="AX445" s="12" t="s">
        <v>31</v>
      </c>
      <c r="AY445" s="12" t="s">
        <v>83</v>
      </c>
      <c r="AZ445" s="146" t="s">
        <v>185</v>
      </c>
    </row>
    <row r="446" spans="2:66" s="1" customFormat="1" ht="33" customHeight="1">
      <c r="B446" s="131"/>
      <c r="C446" s="132" t="s">
        <v>892</v>
      </c>
      <c r="D446" s="132" t="s">
        <v>187</v>
      </c>
      <c r="E446" s="133" t="s">
        <v>893</v>
      </c>
      <c r="F446" s="134" t="s">
        <v>894</v>
      </c>
      <c r="G446" s="135" t="s">
        <v>259</v>
      </c>
      <c r="H446" s="136">
        <v>2267.33</v>
      </c>
      <c r="I446" s="137"/>
      <c r="J446" s="137">
        <f>ROUND(I446*H446,2)</f>
        <v>0</v>
      </c>
      <c r="K446" s="134" t="s">
        <v>4029</v>
      </c>
      <c r="L446" s="185" t="s">
        <v>4032</v>
      </c>
      <c r="M446" s="10"/>
      <c r="N446" s="213" t="s">
        <v>1</v>
      </c>
      <c r="O446" s="139" t="s">
        <v>40</v>
      </c>
      <c r="P446" s="140">
        <v>0.10100000000000001</v>
      </c>
      <c r="Q446" s="140">
        <f>P446*H446</f>
        <v>229.00033000000002</v>
      </c>
      <c r="R446" s="140">
        <v>2.7999999999999998E-4</v>
      </c>
      <c r="S446" s="140">
        <f>R446*H446</f>
        <v>0.63485239999999987</v>
      </c>
      <c r="T446" s="140">
        <v>0</v>
      </c>
      <c r="U446" s="141">
        <f>T446*H446</f>
        <v>0</v>
      </c>
      <c r="AS446" s="142" t="s">
        <v>268</v>
      </c>
      <c r="AU446" s="142" t="s">
        <v>187</v>
      </c>
      <c r="AV446" s="142" t="s">
        <v>85</v>
      </c>
      <c r="AZ446" s="16" t="s">
        <v>185</v>
      </c>
      <c r="BF446" s="143">
        <f>IF(O446="základní",J446,0)</f>
        <v>0</v>
      </c>
      <c r="BG446" s="143">
        <f>IF(O446="snížená",J446,0)</f>
        <v>0</v>
      </c>
      <c r="BH446" s="143">
        <f>IF(O446="zákl. přenesená",J446,0)</f>
        <v>0</v>
      </c>
      <c r="BI446" s="143">
        <f>IF(O446="sníž. přenesená",J446,0)</f>
        <v>0</v>
      </c>
      <c r="BJ446" s="143">
        <f>IF(O446="nulová",J446,0)</f>
        <v>0</v>
      </c>
      <c r="BK446" s="16" t="s">
        <v>83</v>
      </c>
      <c r="BL446" s="143">
        <f>ROUND(I446*H446,2)</f>
        <v>0</v>
      </c>
      <c r="BM446" s="16" t="s">
        <v>268</v>
      </c>
      <c r="BN446" s="142" t="s">
        <v>895</v>
      </c>
    </row>
    <row r="447" spans="2:66" s="12" customFormat="1">
      <c r="B447" s="144"/>
      <c r="D447" s="145" t="s">
        <v>193</v>
      </c>
      <c r="E447" s="146" t="s">
        <v>1</v>
      </c>
      <c r="F447" s="147" t="s">
        <v>896</v>
      </c>
      <c r="H447" s="148">
        <v>277.44</v>
      </c>
      <c r="L447" s="144"/>
      <c r="N447" s="149"/>
      <c r="U447" s="150"/>
      <c r="AU447" s="146" t="s">
        <v>193</v>
      </c>
      <c r="AV447" s="146" t="s">
        <v>85</v>
      </c>
      <c r="AW447" s="12" t="s">
        <v>85</v>
      </c>
      <c r="AX447" s="12" t="s">
        <v>31</v>
      </c>
      <c r="AY447" s="12" t="s">
        <v>75</v>
      </c>
      <c r="AZ447" s="146" t="s">
        <v>185</v>
      </c>
    </row>
    <row r="448" spans="2:66" s="12" customFormat="1">
      <c r="B448" s="144"/>
      <c r="D448" s="145" t="s">
        <v>193</v>
      </c>
      <c r="E448" s="146" t="s">
        <v>1</v>
      </c>
      <c r="F448" s="147" t="s">
        <v>897</v>
      </c>
      <c r="H448" s="148">
        <v>315.72000000000003</v>
      </c>
      <c r="L448" s="144"/>
      <c r="N448" s="149"/>
      <c r="U448" s="150"/>
      <c r="AU448" s="146" t="s">
        <v>193</v>
      </c>
      <c r="AV448" s="146" t="s">
        <v>85</v>
      </c>
      <c r="AW448" s="12" t="s">
        <v>85</v>
      </c>
      <c r="AX448" s="12" t="s">
        <v>31</v>
      </c>
      <c r="AY448" s="12" t="s">
        <v>75</v>
      </c>
      <c r="AZ448" s="146" t="s">
        <v>185</v>
      </c>
    </row>
    <row r="449" spans="2:66" s="12" customFormat="1">
      <c r="B449" s="144"/>
      <c r="D449" s="145" t="s">
        <v>193</v>
      </c>
      <c r="E449" s="146" t="s">
        <v>1</v>
      </c>
      <c r="F449" s="147" t="s">
        <v>898</v>
      </c>
      <c r="H449" s="148">
        <v>412.8</v>
      </c>
      <c r="L449" s="144"/>
      <c r="N449" s="149"/>
      <c r="U449" s="150"/>
      <c r="AU449" s="146" t="s">
        <v>193</v>
      </c>
      <c r="AV449" s="146" t="s">
        <v>85</v>
      </c>
      <c r="AW449" s="12" t="s">
        <v>85</v>
      </c>
      <c r="AX449" s="12" t="s">
        <v>31</v>
      </c>
      <c r="AY449" s="12" t="s">
        <v>75</v>
      </c>
      <c r="AZ449" s="146" t="s">
        <v>185</v>
      </c>
    </row>
    <row r="450" spans="2:66" s="12" customFormat="1">
      <c r="B450" s="144"/>
      <c r="D450" s="145" t="s">
        <v>193</v>
      </c>
      <c r="E450" s="146" t="s">
        <v>1</v>
      </c>
      <c r="F450" s="147" t="s">
        <v>899</v>
      </c>
      <c r="H450" s="148">
        <v>440.8</v>
      </c>
      <c r="L450" s="144"/>
      <c r="N450" s="149"/>
      <c r="U450" s="150"/>
      <c r="AU450" s="146" t="s">
        <v>193</v>
      </c>
      <c r="AV450" s="146" t="s">
        <v>85</v>
      </c>
      <c r="AW450" s="12" t="s">
        <v>85</v>
      </c>
      <c r="AX450" s="12" t="s">
        <v>31</v>
      </c>
      <c r="AY450" s="12" t="s">
        <v>75</v>
      </c>
      <c r="AZ450" s="146" t="s">
        <v>185</v>
      </c>
    </row>
    <row r="451" spans="2:66" s="12" customFormat="1">
      <c r="B451" s="144"/>
      <c r="D451" s="145" t="s">
        <v>193</v>
      </c>
      <c r="E451" s="146" t="s">
        <v>1</v>
      </c>
      <c r="F451" s="147" t="s">
        <v>900</v>
      </c>
      <c r="H451" s="148">
        <v>-162</v>
      </c>
      <c r="L451" s="144"/>
      <c r="N451" s="149"/>
      <c r="U451" s="150"/>
      <c r="AU451" s="146" t="s">
        <v>193</v>
      </c>
      <c r="AV451" s="146" t="s">
        <v>85</v>
      </c>
      <c r="AW451" s="12" t="s">
        <v>85</v>
      </c>
      <c r="AX451" s="12" t="s">
        <v>31</v>
      </c>
      <c r="AY451" s="12" t="s">
        <v>75</v>
      </c>
      <c r="AZ451" s="146" t="s">
        <v>185</v>
      </c>
    </row>
    <row r="452" spans="2:66" s="14" customFormat="1">
      <c r="B452" s="165"/>
      <c r="D452" s="145" t="s">
        <v>193</v>
      </c>
      <c r="E452" s="166" t="s">
        <v>1</v>
      </c>
      <c r="F452" s="167" t="s">
        <v>901</v>
      </c>
      <c r="H452" s="168">
        <v>1284.76</v>
      </c>
      <c r="L452" s="165"/>
      <c r="N452" s="169"/>
      <c r="U452" s="170"/>
      <c r="AU452" s="166" t="s">
        <v>193</v>
      </c>
      <c r="AV452" s="166" t="s">
        <v>85</v>
      </c>
      <c r="AW452" s="14" t="s">
        <v>100</v>
      </c>
      <c r="AX452" s="14" t="s">
        <v>31</v>
      </c>
      <c r="AY452" s="14" t="s">
        <v>75</v>
      </c>
      <c r="AZ452" s="166" t="s">
        <v>185</v>
      </c>
    </row>
    <row r="453" spans="2:66" s="12" customFormat="1">
      <c r="B453" s="144"/>
      <c r="D453" s="145" t="s">
        <v>193</v>
      </c>
      <c r="E453" s="146" t="s">
        <v>1</v>
      </c>
      <c r="F453" s="147" t="s">
        <v>902</v>
      </c>
      <c r="H453" s="148">
        <v>741.92</v>
      </c>
      <c r="L453" s="144"/>
      <c r="N453" s="149"/>
      <c r="U453" s="150"/>
      <c r="AU453" s="146" t="s">
        <v>193</v>
      </c>
      <c r="AV453" s="146" t="s">
        <v>85</v>
      </c>
      <c r="AW453" s="12" t="s">
        <v>85</v>
      </c>
      <c r="AX453" s="12" t="s">
        <v>31</v>
      </c>
      <c r="AY453" s="12" t="s">
        <v>75</v>
      </c>
      <c r="AZ453" s="146" t="s">
        <v>185</v>
      </c>
    </row>
    <row r="454" spans="2:66" s="12" customFormat="1">
      <c r="B454" s="144"/>
      <c r="D454" s="145" t="s">
        <v>193</v>
      </c>
      <c r="E454" s="146" t="s">
        <v>1</v>
      </c>
      <c r="F454" s="147" t="s">
        <v>903</v>
      </c>
      <c r="H454" s="148">
        <v>240.65</v>
      </c>
      <c r="L454" s="144"/>
      <c r="N454" s="149"/>
      <c r="U454" s="150"/>
      <c r="AU454" s="146" t="s">
        <v>193</v>
      </c>
      <c r="AV454" s="146" t="s">
        <v>85</v>
      </c>
      <c r="AW454" s="12" t="s">
        <v>85</v>
      </c>
      <c r="AX454" s="12" t="s">
        <v>31</v>
      </c>
      <c r="AY454" s="12" t="s">
        <v>75</v>
      </c>
      <c r="AZ454" s="146" t="s">
        <v>185</v>
      </c>
    </row>
    <row r="455" spans="2:66" s="14" customFormat="1">
      <c r="B455" s="165"/>
      <c r="D455" s="145" t="s">
        <v>193</v>
      </c>
      <c r="E455" s="166" t="s">
        <v>1</v>
      </c>
      <c r="F455" s="167" t="s">
        <v>904</v>
      </c>
      <c r="H455" s="168">
        <v>982.56999999999994</v>
      </c>
      <c r="L455" s="165"/>
      <c r="N455" s="169"/>
      <c r="U455" s="170"/>
      <c r="AU455" s="166" t="s">
        <v>193</v>
      </c>
      <c r="AV455" s="166" t="s">
        <v>85</v>
      </c>
      <c r="AW455" s="14" t="s">
        <v>100</v>
      </c>
      <c r="AX455" s="14" t="s">
        <v>31</v>
      </c>
      <c r="AY455" s="14" t="s">
        <v>75</v>
      </c>
      <c r="AZ455" s="166" t="s">
        <v>185</v>
      </c>
    </row>
    <row r="456" spans="2:66" s="13" customFormat="1">
      <c r="B456" s="151"/>
      <c r="D456" s="145" t="s">
        <v>193</v>
      </c>
      <c r="E456" s="152" t="s">
        <v>1</v>
      </c>
      <c r="F456" s="153" t="s">
        <v>217</v>
      </c>
      <c r="H456" s="154">
        <v>2267.33</v>
      </c>
      <c r="L456" s="151"/>
      <c r="N456" s="155"/>
      <c r="U456" s="156"/>
      <c r="AU456" s="152" t="s">
        <v>193</v>
      </c>
      <c r="AV456" s="152" t="s">
        <v>85</v>
      </c>
      <c r="AW456" s="13" t="s">
        <v>191</v>
      </c>
      <c r="AX456" s="13" t="s">
        <v>31</v>
      </c>
      <c r="AY456" s="13" t="s">
        <v>83</v>
      </c>
      <c r="AZ456" s="152" t="s">
        <v>185</v>
      </c>
    </row>
    <row r="457" spans="2:66" s="11" customFormat="1" ht="25.9" customHeight="1">
      <c r="B457" s="120"/>
      <c r="D457" s="121" t="s">
        <v>74</v>
      </c>
      <c r="E457" s="122" t="s">
        <v>905</v>
      </c>
      <c r="F457" s="122" t="s">
        <v>906</v>
      </c>
      <c r="J457" s="123">
        <f>BL457</f>
        <v>0</v>
      </c>
      <c r="L457" s="120"/>
      <c r="N457" s="124"/>
      <c r="Q457" s="125">
        <f>SUM(Q458:Q459)</f>
        <v>15</v>
      </c>
      <c r="S457" s="125">
        <f>SUM(S458:S459)</f>
        <v>0</v>
      </c>
      <c r="U457" s="126">
        <f>SUM(U458:U459)</f>
        <v>0</v>
      </c>
      <c r="AS457" s="121" t="s">
        <v>191</v>
      </c>
      <c r="AU457" s="127" t="s">
        <v>74</v>
      </c>
      <c r="AV457" s="127" t="s">
        <v>75</v>
      </c>
      <c r="AZ457" s="121" t="s">
        <v>185</v>
      </c>
      <c r="BL457" s="128">
        <f>SUM(BL458:BL459)</f>
        <v>0</v>
      </c>
    </row>
    <row r="458" spans="2:66" s="1" customFormat="1" ht="16.5" customHeight="1">
      <c r="B458" s="131"/>
      <c r="C458" s="132" t="s">
        <v>907</v>
      </c>
      <c r="D458" s="132" t="s">
        <v>187</v>
      </c>
      <c r="E458" s="133" t="s">
        <v>908</v>
      </c>
      <c r="F458" s="134" t="s">
        <v>909</v>
      </c>
      <c r="G458" s="135" t="s">
        <v>910</v>
      </c>
      <c r="H458" s="136">
        <v>15</v>
      </c>
      <c r="I458" s="137"/>
      <c r="J458" s="137">
        <f>ROUND(I458*H458,2)</f>
        <v>0</v>
      </c>
      <c r="K458" s="134" t="s">
        <v>4029</v>
      </c>
      <c r="L458" s="185" t="s">
        <v>4032</v>
      </c>
      <c r="M458" s="10"/>
      <c r="N458" s="213" t="s">
        <v>1</v>
      </c>
      <c r="O458" s="139" t="s">
        <v>40</v>
      </c>
      <c r="P458" s="140">
        <v>1</v>
      </c>
      <c r="Q458" s="140">
        <f>P458*H458</f>
        <v>15</v>
      </c>
      <c r="R458" s="140">
        <v>0</v>
      </c>
      <c r="S458" s="140">
        <f>R458*H458</f>
        <v>0</v>
      </c>
      <c r="T458" s="140">
        <v>0</v>
      </c>
      <c r="U458" s="141">
        <f>T458*H458</f>
        <v>0</v>
      </c>
      <c r="AS458" s="142" t="s">
        <v>911</v>
      </c>
      <c r="AU458" s="142" t="s">
        <v>187</v>
      </c>
      <c r="AV458" s="142" t="s">
        <v>83</v>
      </c>
      <c r="AZ458" s="16" t="s">
        <v>185</v>
      </c>
      <c r="BF458" s="143">
        <f>IF(O458="základní",J458,0)</f>
        <v>0</v>
      </c>
      <c r="BG458" s="143">
        <f>IF(O458="snížená",J458,0)</f>
        <v>0</v>
      </c>
      <c r="BH458" s="143">
        <f>IF(O458="zákl. přenesená",J458,0)</f>
        <v>0</v>
      </c>
      <c r="BI458" s="143">
        <f>IF(O458="sníž. přenesená",J458,0)</f>
        <v>0</v>
      </c>
      <c r="BJ458" s="143">
        <f>IF(O458="nulová",J458,0)</f>
        <v>0</v>
      </c>
      <c r="BK458" s="16" t="s">
        <v>83</v>
      </c>
      <c r="BL458" s="143">
        <f>ROUND(I458*H458,2)</f>
        <v>0</v>
      </c>
      <c r="BM458" s="16" t="s">
        <v>911</v>
      </c>
      <c r="BN458" s="142" t="s">
        <v>912</v>
      </c>
    </row>
    <row r="459" spans="2:66" s="12" customFormat="1">
      <c r="B459" s="144"/>
      <c r="D459" s="145" t="s">
        <v>193</v>
      </c>
      <c r="E459" s="146" t="s">
        <v>1</v>
      </c>
      <c r="F459" s="147" t="s">
        <v>913</v>
      </c>
      <c r="H459" s="148">
        <v>15</v>
      </c>
      <c r="L459" s="144"/>
      <c r="N459" s="171"/>
      <c r="O459" s="172"/>
      <c r="P459" s="172"/>
      <c r="Q459" s="172"/>
      <c r="R459" s="172"/>
      <c r="S459" s="172"/>
      <c r="T459" s="172"/>
      <c r="U459" s="173"/>
      <c r="AU459" s="146" t="s">
        <v>193</v>
      </c>
      <c r="AV459" s="146" t="s">
        <v>83</v>
      </c>
      <c r="AW459" s="12" t="s">
        <v>85</v>
      </c>
      <c r="AX459" s="12" t="s">
        <v>31</v>
      </c>
      <c r="AY459" s="12" t="s">
        <v>83</v>
      </c>
      <c r="AZ459" s="146" t="s">
        <v>185</v>
      </c>
    </row>
    <row r="460" spans="2:66" s="1" customFormat="1" ht="6.95" customHeight="1">
      <c r="B460" s="40"/>
      <c r="C460" s="41"/>
      <c r="D460" s="41"/>
      <c r="E460" s="41"/>
      <c r="F460" s="41"/>
      <c r="G460" s="41"/>
      <c r="H460" s="41"/>
      <c r="I460" s="41"/>
      <c r="J460" s="41"/>
      <c r="K460" s="41"/>
      <c r="L460" s="183"/>
      <c r="M460" s="212"/>
    </row>
  </sheetData>
  <autoFilter ref="C135:M459" xr:uid="{00000000-0001-0000-0100-000000000000}"/>
  <mergeCells count="9">
    <mergeCell ref="E87:H87"/>
    <mergeCell ref="E126:H126"/>
    <mergeCell ref="E128:H128"/>
    <mergeCell ref="L2:W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  <pageSetUpPr fitToPage="1"/>
  </sheetPr>
  <dimension ref="B2:BM585"/>
  <sheetViews>
    <sheetView showGridLines="0" workbookViewId="0">
      <selection activeCell="I143" sqref="I143:I58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88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s="1" customFormat="1" ht="12" hidden="1" customHeight="1">
      <c r="B8" s="28"/>
      <c r="D8" s="25" t="s">
        <v>143</v>
      </c>
      <c r="L8" s="28"/>
    </row>
    <row r="9" spans="2:46" s="1" customFormat="1" ht="16.5" hidden="1" customHeight="1">
      <c r="B9" s="28"/>
      <c r="E9" s="269" t="s">
        <v>914</v>
      </c>
      <c r="F9" s="288"/>
      <c r="G9" s="288"/>
      <c r="H9" s="288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10. 11. 2021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244" t="str">
        <f>'Rekapitulace stavby'!E14</f>
        <v xml:space="preserve"> </v>
      </c>
      <c r="F18" s="244"/>
      <c r="G18" s="244"/>
      <c r="H18" s="244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">
        <v>29</v>
      </c>
      <c r="L20" s="28"/>
    </row>
    <row r="21" spans="2:12" s="1" customFormat="1" ht="18" hidden="1" customHeight="1">
      <c r="B21" s="28"/>
      <c r="E21" s="23" t="s">
        <v>30</v>
      </c>
      <c r="I21" s="25" t="s">
        <v>25</v>
      </c>
      <c r="J21" s="23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32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33</v>
      </c>
      <c r="L26" s="28"/>
    </row>
    <row r="27" spans="2:12" s="7" customFormat="1" ht="16.5" hidden="1" customHeight="1">
      <c r="B27" s="90"/>
      <c r="E27" s="246" t="s">
        <v>1</v>
      </c>
      <c r="F27" s="246"/>
      <c r="G27" s="246"/>
      <c r="H27" s="246"/>
      <c r="L27" s="90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91" t="s">
        <v>35</v>
      </c>
      <c r="J30" s="62">
        <f>ROUND(J140,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hidden="1" customHeight="1">
      <c r="B33" s="28"/>
      <c r="D33" s="51" t="s">
        <v>39</v>
      </c>
      <c r="E33" s="25" t="s">
        <v>40</v>
      </c>
      <c r="F33" s="82">
        <f>ROUND((SUM(BE140:BE584)),  2)</f>
        <v>0</v>
      </c>
      <c r="I33" s="92">
        <v>0.21</v>
      </c>
      <c r="J33" s="82">
        <f>ROUND(((SUM(BE140:BE584))*I33),  2)</f>
        <v>0</v>
      </c>
      <c r="L33" s="28"/>
    </row>
    <row r="34" spans="2:12" s="1" customFormat="1" ht="14.45" hidden="1" customHeight="1">
      <c r="B34" s="28"/>
      <c r="E34" s="25" t="s">
        <v>41</v>
      </c>
      <c r="F34" s="82">
        <f>ROUND((SUM(BF140:BF584)),  2)</f>
        <v>0</v>
      </c>
      <c r="I34" s="92">
        <v>0.15</v>
      </c>
      <c r="J34" s="82">
        <f>ROUND(((SUM(BF140:BF584))*I34),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2">
        <f>ROUND((SUM(BG140:BG584)),  2)</f>
        <v>0</v>
      </c>
      <c r="I35" s="92">
        <v>0.21</v>
      </c>
      <c r="J35" s="82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2">
        <f>ROUND((SUM(BH140:BH584)),  2)</f>
        <v>0</v>
      </c>
      <c r="I36" s="92">
        <v>0.15</v>
      </c>
      <c r="J36" s="82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2">
        <f>ROUND((SUM(BI140:BI584)),  2)</f>
        <v>0</v>
      </c>
      <c r="I37" s="92">
        <v>0</v>
      </c>
      <c r="J37" s="82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93"/>
      <c r="D39" s="94" t="s">
        <v>45</v>
      </c>
      <c r="E39" s="53"/>
      <c r="F39" s="53"/>
      <c r="G39" s="95" t="s">
        <v>46</v>
      </c>
      <c r="H39" s="96" t="s">
        <v>47</v>
      </c>
      <c r="I39" s="53"/>
      <c r="J39" s="97">
        <f>SUM(J30:J37)</f>
        <v>0</v>
      </c>
      <c r="K39" s="98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145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47" s="1" customFormat="1" ht="12" hidden="1" customHeight="1">
      <c r="B86" s="28"/>
      <c r="C86" s="25" t="s">
        <v>143</v>
      </c>
      <c r="L86" s="28"/>
    </row>
    <row r="87" spans="2:47" s="1" customFormat="1" ht="16.5" hidden="1" customHeight="1">
      <c r="B87" s="28"/>
      <c r="E87" s="269" t="str">
        <f>E9</f>
        <v>SO 04 - Dílny - Strojní a Truhlářská</v>
      </c>
      <c r="F87" s="288"/>
      <c r="G87" s="288"/>
      <c r="H87" s="28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>Husova 140, Jaroměř</v>
      </c>
      <c r="I89" s="25" t="s">
        <v>20</v>
      </c>
      <c r="J89" s="48" t="str">
        <f>IF(J12="","",J12)</f>
        <v>10. 11. 2021</v>
      </c>
      <c r="L89" s="28"/>
    </row>
    <row r="90" spans="2:47" s="1" customFormat="1" ht="6.95" hidden="1" customHeight="1">
      <c r="B90" s="28"/>
      <c r="L90" s="28"/>
    </row>
    <row r="91" spans="2:47" s="1" customFormat="1" ht="40.15" hidden="1" customHeight="1">
      <c r="B91" s="28"/>
      <c r="C91" s="25" t="s">
        <v>22</v>
      </c>
      <c r="F91" s="23" t="str">
        <f>E15</f>
        <v>Královéhradecký kraj</v>
      </c>
      <c r="I91" s="25" t="s">
        <v>28</v>
      </c>
      <c r="J91" s="26" t="str">
        <f>E21</f>
        <v>ATELIER H1 &amp; ATELIER HÁJEK s.r.o.</v>
      </c>
      <c r="L91" s="28"/>
    </row>
    <row r="92" spans="2:47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32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1" t="s">
        <v>146</v>
      </c>
      <c r="D94" s="93"/>
      <c r="E94" s="93"/>
      <c r="F94" s="93"/>
      <c r="G94" s="93"/>
      <c r="H94" s="93"/>
      <c r="I94" s="93"/>
      <c r="J94" s="102" t="s">
        <v>147</v>
      </c>
      <c r="K94" s="93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103" t="s">
        <v>148</v>
      </c>
      <c r="J96" s="62">
        <f>J140</f>
        <v>0</v>
      </c>
      <c r="L96" s="28"/>
      <c r="AU96" s="16" t="s">
        <v>149</v>
      </c>
    </row>
    <row r="97" spans="2:12" s="8" customFormat="1" ht="24.95" hidden="1" customHeight="1">
      <c r="B97" s="104"/>
      <c r="D97" s="105" t="s">
        <v>150</v>
      </c>
      <c r="E97" s="106"/>
      <c r="F97" s="106"/>
      <c r="G97" s="106"/>
      <c r="H97" s="106"/>
      <c r="I97" s="106"/>
      <c r="J97" s="107">
        <f>J141</f>
        <v>0</v>
      </c>
      <c r="L97" s="104"/>
    </row>
    <row r="98" spans="2:12" s="9" customFormat="1" ht="19.899999999999999" hidden="1" customHeight="1">
      <c r="B98" s="108"/>
      <c r="D98" s="109" t="s">
        <v>151</v>
      </c>
      <c r="E98" s="110"/>
      <c r="F98" s="110"/>
      <c r="G98" s="110"/>
      <c r="H98" s="110"/>
      <c r="I98" s="110"/>
      <c r="J98" s="111">
        <f>J142</f>
        <v>0</v>
      </c>
      <c r="L98" s="108"/>
    </row>
    <row r="99" spans="2:12" s="9" customFormat="1" ht="19.899999999999999" hidden="1" customHeight="1">
      <c r="B99" s="108"/>
      <c r="D99" s="109" t="s">
        <v>152</v>
      </c>
      <c r="E99" s="110"/>
      <c r="F99" s="110"/>
      <c r="G99" s="110"/>
      <c r="H99" s="110"/>
      <c r="I99" s="110"/>
      <c r="J99" s="111">
        <f>J168</f>
        <v>0</v>
      </c>
      <c r="L99" s="108"/>
    </row>
    <row r="100" spans="2:12" s="9" customFormat="1" ht="19.899999999999999" hidden="1" customHeight="1">
      <c r="B100" s="108"/>
      <c r="D100" s="109" t="s">
        <v>153</v>
      </c>
      <c r="E100" s="110"/>
      <c r="F100" s="110"/>
      <c r="G100" s="110"/>
      <c r="H100" s="110"/>
      <c r="I100" s="110"/>
      <c r="J100" s="111">
        <f>J208</f>
        <v>0</v>
      </c>
      <c r="L100" s="108"/>
    </row>
    <row r="101" spans="2:12" s="9" customFormat="1" ht="19.899999999999999" hidden="1" customHeight="1">
      <c r="B101" s="108"/>
      <c r="D101" s="109" t="s">
        <v>915</v>
      </c>
      <c r="E101" s="110"/>
      <c r="F101" s="110"/>
      <c r="G101" s="110"/>
      <c r="H101" s="110"/>
      <c r="I101" s="110"/>
      <c r="J101" s="111">
        <f>J266</f>
        <v>0</v>
      </c>
      <c r="L101" s="108"/>
    </row>
    <row r="102" spans="2:12" s="9" customFormat="1" ht="19.899999999999999" hidden="1" customHeight="1">
      <c r="B102" s="108"/>
      <c r="D102" s="109" t="s">
        <v>154</v>
      </c>
      <c r="E102" s="110"/>
      <c r="F102" s="110"/>
      <c r="G102" s="110"/>
      <c r="H102" s="110"/>
      <c r="I102" s="110"/>
      <c r="J102" s="111">
        <f>J269</f>
        <v>0</v>
      </c>
      <c r="L102" s="108"/>
    </row>
    <row r="103" spans="2:12" s="9" customFormat="1" ht="19.899999999999999" hidden="1" customHeight="1">
      <c r="B103" s="108"/>
      <c r="D103" s="109" t="s">
        <v>916</v>
      </c>
      <c r="E103" s="110"/>
      <c r="F103" s="110"/>
      <c r="G103" s="110"/>
      <c r="H103" s="110"/>
      <c r="I103" s="110"/>
      <c r="J103" s="111">
        <f>J315</f>
        <v>0</v>
      </c>
      <c r="L103" s="108"/>
    </row>
    <row r="104" spans="2:12" s="9" customFormat="1" ht="19.899999999999999" hidden="1" customHeight="1">
      <c r="B104" s="108"/>
      <c r="D104" s="109" t="s">
        <v>155</v>
      </c>
      <c r="E104" s="110"/>
      <c r="F104" s="110"/>
      <c r="G104" s="110"/>
      <c r="H104" s="110"/>
      <c r="I104" s="110"/>
      <c r="J104" s="111">
        <f>J319</f>
        <v>0</v>
      </c>
      <c r="L104" s="108"/>
    </row>
    <row r="105" spans="2:12" s="9" customFormat="1" ht="19.899999999999999" hidden="1" customHeight="1">
      <c r="B105" s="108"/>
      <c r="D105" s="109" t="s">
        <v>156</v>
      </c>
      <c r="E105" s="110"/>
      <c r="F105" s="110"/>
      <c r="G105" s="110"/>
      <c r="H105" s="110"/>
      <c r="I105" s="110"/>
      <c r="J105" s="111">
        <f>J366</f>
        <v>0</v>
      </c>
      <c r="L105" s="108"/>
    </row>
    <row r="106" spans="2:12" s="9" customFormat="1" ht="19.899999999999999" hidden="1" customHeight="1">
      <c r="B106" s="108"/>
      <c r="D106" s="109" t="s">
        <v>157</v>
      </c>
      <c r="E106" s="110"/>
      <c r="F106" s="110"/>
      <c r="G106" s="110"/>
      <c r="H106" s="110"/>
      <c r="I106" s="110"/>
      <c r="J106" s="111">
        <f>J372</f>
        <v>0</v>
      </c>
      <c r="L106" s="108"/>
    </row>
    <row r="107" spans="2:12" s="8" customFormat="1" ht="24.95" hidden="1" customHeight="1">
      <c r="B107" s="104"/>
      <c r="D107" s="105" t="s">
        <v>158</v>
      </c>
      <c r="E107" s="106"/>
      <c r="F107" s="106"/>
      <c r="G107" s="106"/>
      <c r="H107" s="106"/>
      <c r="I107" s="106"/>
      <c r="J107" s="107">
        <f>J374</f>
        <v>0</v>
      </c>
      <c r="L107" s="104"/>
    </row>
    <row r="108" spans="2:12" s="9" customFormat="1" ht="19.899999999999999" hidden="1" customHeight="1">
      <c r="B108" s="108"/>
      <c r="D108" s="109" t="s">
        <v>159</v>
      </c>
      <c r="E108" s="110"/>
      <c r="F108" s="110"/>
      <c r="G108" s="110"/>
      <c r="H108" s="110"/>
      <c r="I108" s="110"/>
      <c r="J108" s="111">
        <f>J375</f>
        <v>0</v>
      </c>
      <c r="L108" s="108"/>
    </row>
    <row r="109" spans="2:12" s="9" customFormat="1" ht="19.899999999999999" hidden="1" customHeight="1">
      <c r="B109" s="108"/>
      <c r="D109" s="109" t="s">
        <v>917</v>
      </c>
      <c r="E109" s="110"/>
      <c r="F109" s="110"/>
      <c r="G109" s="110"/>
      <c r="H109" s="110"/>
      <c r="I109" s="110"/>
      <c r="J109" s="111">
        <f>J391</f>
        <v>0</v>
      </c>
      <c r="L109" s="108"/>
    </row>
    <row r="110" spans="2:12" s="9" customFormat="1" ht="19.899999999999999" hidden="1" customHeight="1">
      <c r="B110" s="108"/>
      <c r="D110" s="109" t="s">
        <v>160</v>
      </c>
      <c r="E110" s="110"/>
      <c r="F110" s="110"/>
      <c r="G110" s="110"/>
      <c r="H110" s="110"/>
      <c r="I110" s="110"/>
      <c r="J110" s="111">
        <f>J397</f>
        <v>0</v>
      </c>
      <c r="L110" s="108"/>
    </row>
    <row r="111" spans="2:12" s="9" customFormat="1" ht="19.899999999999999" hidden="1" customHeight="1">
      <c r="B111" s="108"/>
      <c r="D111" s="109" t="s">
        <v>918</v>
      </c>
      <c r="E111" s="110"/>
      <c r="F111" s="110"/>
      <c r="G111" s="110"/>
      <c r="H111" s="110"/>
      <c r="I111" s="110"/>
      <c r="J111" s="111">
        <f>J426</f>
        <v>0</v>
      </c>
      <c r="L111" s="108"/>
    </row>
    <row r="112" spans="2:12" s="9" customFormat="1" ht="19.899999999999999" hidden="1" customHeight="1">
      <c r="B112" s="108"/>
      <c r="D112" s="109" t="s">
        <v>161</v>
      </c>
      <c r="E112" s="110"/>
      <c r="F112" s="110"/>
      <c r="G112" s="110"/>
      <c r="H112" s="110"/>
      <c r="I112" s="110"/>
      <c r="J112" s="111">
        <f>J428</f>
        <v>0</v>
      </c>
      <c r="L112" s="108"/>
    </row>
    <row r="113" spans="2:12" s="9" customFormat="1" ht="19.899999999999999" hidden="1" customHeight="1">
      <c r="B113" s="108"/>
      <c r="D113" s="109" t="s">
        <v>162</v>
      </c>
      <c r="E113" s="110"/>
      <c r="F113" s="110"/>
      <c r="G113" s="110"/>
      <c r="H113" s="110"/>
      <c r="I113" s="110"/>
      <c r="J113" s="111">
        <f>J440</f>
        <v>0</v>
      </c>
      <c r="L113" s="108"/>
    </row>
    <row r="114" spans="2:12" s="9" customFormat="1" ht="19.899999999999999" hidden="1" customHeight="1">
      <c r="B114" s="108"/>
      <c r="D114" s="109" t="s">
        <v>163</v>
      </c>
      <c r="E114" s="110"/>
      <c r="F114" s="110"/>
      <c r="G114" s="110"/>
      <c r="H114" s="110"/>
      <c r="I114" s="110"/>
      <c r="J114" s="111">
        <f>J490</f>
        <v>0</v>
      </c>
      <c r="L114" s="108"/>
    </row>
    <row r="115" spans="2:12" s="9" customFormat="1" ht="19.899999999999999" hidden="1" customHeight="1">
      <c r="B115" s="108"/>
      <c r="D115" s="109" t="s">
        <v>164</v>
      </c>
      <c r="E115" s="110"/>
      <c r="F115" s="110"/>
      <c r="G115" s="110"/>
      <c r="H115" s="110"/>
      <c r="I115" s="110"/>
      <c r="J115" s="111">
        <f>J536</f>
        <v>0</v>
      </c>
      <c r="L115" s="108"/>
    </row>
    <row r="116" spans="2:12" s="9" customFormat="1" ht="19.899999999999999" hidden="1" customHeight="1">
      <c r="B116" s="108"/>
      <c r="D116" s="109" t="s">
        <v>165</v>
      </c>
      <c r="E116" s="110"/>
      <c r="F116" s="110"/>
      <c r="G116" s="110"/>
      <c r="H116" s="110"/>
      <c r="I116" s="110"/>
      <c r="J116" s="111">
        <f>J544</f>
        <v>0</v>
      </c>
      <c r="L116" s="108"/>
    </row>
    <row r="117" spans="2:12" s="9" customFormat="1" ht="19.899999999999999" hidden="1" customHeight="1">
      <c r="B117" s="108"/>
      <c r="D117" s="109" t="s">
        <v>166</v>
      </c>
      <c r="E117" s="110"/>
      <c r="F117" s="110"/>
      <c r="G117" s="110"/>
      <c r="H117" s="110"/>
      <c r="I117" s="110"/>
      <c r="J117" s="111">
        <f>J550</f>
        <v>0</v>
      </c>
      <c r="L117" s="108"/>
    </row>
    <row r="118" spans="2:12" s="9" customFormat="1" ht="19.899999999999999" hidden="1" customHeight="1">
      <c r="B118" s="108"/>
      <c r="D118" s="109" t="s">
        <v>167</v>
      </c>
      <c r="E118" s="110"/>
      <c r="F118" s="110"/>
      <c r="G118" s="110"/>
      <c r="H118" s="110"/>
      <c r="I118" s="110"/>
      <c r="J118" s="111">
        <f>J556</f>
        <v>0</v>
      </c>
      <c r="L118" s="108"/>
    </row>
    <row r="119" spans="2:12" s="9" customFormat="1" ht="19.899999999999999" hidden="1" customHeight="1">
      <c r="B119" s="108"/>
      <c r="D119" s="109" t="s">
        <v>168</v>
      </c>
      <c r="E119" s="110"/>
      <c r="F119" s="110"/>
      <c r="G119" s="110"/>
      <c r="H119" s="110"/>
      <c r="I119" s="110"/>
      <c r="J119" s="111">
        <f>J573</f>
        <v>0</v>
      </c>
      <c r="L119" s="108"/>
    </row>
    <row r="120" spans="2:12" s="8" customFormat="1" ht="24.95" hidden="1" customHeight="1">
      <c r="B120" s="104"/>
      <c r="D120" s="105" t="s">
        <v>169</v>
      </c>
      <c r="E120" s="106"/>
      <c r="F120" s="106"/>
      <c r="G120" s="106"/>
      <c r="H120" s="106"/>
      <c r="I120" s="106"/>
      <c r="J120" s="107">
        <f>J582</f>
        <v>0</v>
      </c>
      <c r="L120" s="104"/>
    </row>
    <row r="121" spans="2:12" s="1" customFormat="1" ht="21.75" hidden="1" customHeight="1">
      <c r="B121" s="28"/>
      <c r="L121" s="28"/>
    </row>
    <row r="122" spans="2:12" s="1" customFormat="1" ht="6.95" hidden="1" customHeight="1"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28"/>
    </row>
    <row r="123" spans="2:12" hidden="1"/>
    <row r="124" spans="2:12" hidden="1"/>
    <row r="125" spans="2:12" hidden="1"/>
    <row r="126" spans="2:12" s="1" customFormat="1" ht="6.95" customHeight="1"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28"/>
    </row>
    <row r="127" spans="2:12" s="1" customFormat="1" ht="24.95" customHeight="1">
      <c r="B127" s="28"/>
      <c r="C127" s="20" t="s">
        <v>170</v>
      </c>
      <c r="L127" s="28"/>
    </row>
    <row r="128" spans="2:12" s="1" customFormat="1" ht="6.95" customHeight="1">
      <c r="B128" s="28"/>
      <c r="L128" s="28"/>
    </row>
    <row r="129" spans="2:65" s="1" customFormat="1" ht="12" customHeight="1">
      <c r="B129" s="28"/>
      <c r="C129" s="25" t="s">
        <v>14</v>
      </c>
      <c r="L129" s="28"/>
    </row>
    <row r="130" spans="2:65" s="1" customFormat="1" ht="26.25" customHeight="1">
      <c r="B130" s="28"/>
      <c r="E130" s="289" t="str">
        <f>E7</f>
        <v>Rekonstrukce dílen Střední školy řemeslné Jaroměř - TRUHLÁŘSKÉ DÍLNY</v>
      </c>
      <c r="F130" s="290"/>
      <c r="G130" s="290"/>
      <c r="H130" s="290"/>
      <c r="L130" s="28"/>
    </row>
    <row r="131" spans="2:65" s="1" customFormat="1" ht="12" customHeight="1">
      <c r="B131" s="28"/>
      <c r="C131" s="25" t="s">
        <v>143</v>
      </c>
      <c r="L131" s="28"/>
    </row>
    <row r="132" spans="2:65" s="1" customFormat="1" ht="16.5" customHeight="1">
      <c r="B132" s="28"/>
      <c r="E132" s="269" t="str">
        <f>E9</f>
        <v>SO 04 - Dílny - Strojní a Truhlářská</v>
      </c>
      <c r="F132" s="288"/>
      <c r="G132" s="288"/>
      <c r="H132" s="288"/>
      <c r="L132" s="28"/>
    </row>
    <row r="133" spans="2:65" s="1" customFormat="1" ht="6.95" customHeight="1">
      <c r="B133" s="28"/>
      <c r="L133" s="28"/>
    </row>
    <row r="134" spans="2:65" s="1" customFormat="1" ht="12" customHeight="1">
      <c r="B134" s="28"/>
      <c r="C134" s="25" t="s">
        <v>18</v>
      </c>
      <c r="F134" s="23" t="str">
        <f>F12</f>
        <v>Husova 140, Jaroměř</v>
      </c>
      <c r="I134" s="25" t="s">
        <v>20</v>
      </c>
      <c r="J134" s="48" t="str">
        <f>IF(J12="","",J12)</f>
        <v>10. 11. 2021</v>
      </c>
      <c r="L134" s="28"/>
    </row>
    <row r="135" spans="2:65" s="1" customFormat="1" ht="6.95" customHeight="1">
      <c r="B135" s="28"/>
      <c r="L135" s="28"/>
    </row>
    <row r="136" spans="2:65" s="1" customFormat="1" ht="40.15" customHeight="1">
      <c r="B136" s="28"/>
      <c r="C136" s="25" t="s">
        <v>22</v>
      </c>
      <c r="F136" s="23" t="str">
        <f>E15</f>
        <v>Královéhradecký kraj</v>
      </c>
      <c r="I136" s="25" t="s">
        <v>28</v>
      </c>
      <c r="J136" s="26" t="str">
        <f>E21</f>
        <v>ATELIER H1 &amp; ATELIER HÁJEK s.r.o.</v>
      </c>
      <c r="L136" s="28"/>
    </row>
    <row r="137" spans="2:65" s="1" customFormat="1" ht="15.2" customHeight="1">
      <c r="B137" s="28"/>
      <c r="C137" s="25" t="s">
        <v>26</v>
      </c>
      <c r="F137" s="23" t="str">
        <f>IF(E18="","",E18)</f>
        <v xml:space="preserve"> </v>
      </c>
      <c r="I137" s="25" t="s">
        <v>32</v>
      </c>
      <c r="J137" s="26" t="str">
        <f>E24</f>
        <v xml:space="preserve"> </v>
      </c>
      <c r="L137" s="28"/>
    </row>
    <row r="138" spans="2:65" s="1" customFormat="1" ht="10.35" customHeight="1">
      <c r="B138" s="28"/>
      <c r="L138" s="28"/>
    </row>
    <row r="139" spans="2:65" s="10" customFormat="1" ht="35.25" customHeight="1">
      <c r="B139" s="112"/>
      <c r="C139" s="113" t="s">
        <v>171</v>
      </c>
      <c r="D139" s="114" t="s">
        <v>60</v>
      </c>
      <c r="E139" s="114" t="s">
        <v>56</v>
      </c>
      <c r="F139" s="114" t="s">
        <v>57</v>
      </c>
      <c r="G139" s="114" t="s">
        <v>172</v>
      </c>
      <c r="H139" s="114" t="s">
        <v>173</v>
      </c>
      <c r="I139" s="114" t="s">
        <v>174</v>
      </c>
      <c r="J139" s="114" t="s">
        <v>147</v>
      </c>
      <c r="K139" s="115" t="s">
        <v>175</v>
      </c>
      <c r="L139" s="114" t="s">
        <v>4033</v>
      </c>
      <c r="M139" s="55" t="s">
        <v>1</v>
      </c>
      <c r="N139" s="56" t="s">
        <v>39</v>
      </c>
      <c r="O139" s="56" t="s">
        <v>176</v>
      </c>
      <c r="P139" s="56" t="s">
        <v>177</v>
      </c>
      <c r="Q139" s="56" t="s">
        <v>178</v>
      </c>
      <c r="R139" s="56" t="s">
        <v>179</v>
      </c>
      <c r="S139" s="56" t="s">
        <v>180</v>
      </c>
      <c r="T139" s="57" t="s">
        <v>181</v>
      </c>
      <c r="V139" s="216" t="s">
        <v>4036</v>
      </c>
    </row>
    <row r="140" spans="2:65" s="1" customFormat="1" ht="22.9" customHeight="1">
      <c r="B140" s="28"/>
      <c r="C140" s="60" t="s">
        <v>182</v>
      </c>
      <c r="J140" s="116">
        <f>BK140</f>
        <v>0</v>
      </c>
      <c r="L140" s="28"/>
      <c r="M140" s="58"/>
      <c r="N140" s="49"/>
      <c r="O140" s="49"/>
      <c r="P140" s="117">
        <f>P141+P374+P582</f>
        <v>11594.599352000001</v>
      </c>
      <c r="Q140" s="49"/>
      <c r="R140" s="117">
        <f>R141+R374+R582</f>
        <v>1681.0076447899999</v>
      </c>
      <c r="S140" s="49"/>
      <c r="T140" s="118">
        <f>T141+T374+T582</f>
        <v>915.52325899999994</v>
      </c>
      <c r="AT140" s="16" t="s">
        <v>74</v>
      </c>
      <c r="AU140" s="16" t="s">
        <v>149</v>
      </c>
      <c r="BK140" s="119">
        <f>BK141+BK374+BK582</f>
        <v>0</v>
      </c>
    </row>
    <row r="141" spans="2:65" s="11" customFormat="1" ht="25.9" customHeight="1">
      <c r="B141" s="120"/>
      <c r="D141" s="121" t="s">
        <v>74</v>
      </c>
      <c r="E141" s="122" t="s">
        <v>183</v>
      </c>
      <c r="F141" s="122" t="s">
        <v>184</v>
      </c>
      <c r="J141" s="123">
        <f>BK141</f>
        <v>0</v>
      </c>
      <c r="L141" s="120"/>
      <c r="M141" s="124"/>
      <c r="P141" s="125">
        <f>P142+P168+P208+P266+P269+P315+P319+P366+P372</f>
        <v>9159.3864290000001</v>
      </c>
      <c r="R141" s="125">
        <f>R142+R168+R208+R266+R269+R315+R319+R366+R372</f>
        <v>1626.9874112599998</v>
      </c>
      <c r="T141" s="126">
        <f>T142+T168+T208+T266+T269+T315+T319+T366+T372</f>
        <v>912.99155899999994</v>
      </c>
      <c r="AR141" s="121" t="s">
        <v>83</v>
      </c>
      <c r="AT141" s="127" t="s">
        <v>74</v>
      </c>
      <c r="AU141" s="127" t="s">
        <v>75</v>
      </c>
      <c r="AY141" s="121" t="s">
        <v>185</v>
      </c>
      <c r="BK141" s="128">
        <f>BK142+BK168+BK208+BK266+BK269+BK315+BK319+BK366+BK372</f>
        <v>0</v>
      </c>
    </row>
    <row r="142" spans="2:65" s="11" customFormat="1" ht="22.9" customHeight="1">
      <c r="B142" s="120"/>
      <c r="D142" s="121" t="s">
        <v>74</v>
      </c>
      <c r="E142" s="129" t="s">
        <v>83</v>
      </c>
      <c r="F142" s="129" t="s">
        <v>186</v>
      </c>
      <c r="J142" s="130">
        <f>BK142</f>
        <v>0</v>
      </c>
      <c r="L142" s="120"/>
      <c r="M142" s="124"/>
      <c r="P142" s="125">
        <f>SUM(P143:P167)</f>
        <v>149.60972400000003</v>
      </c>
      <c r="R142" s="125">
        <f>SUM(R143:R167)</f>
        <v>30.768999999999998</v>
      </c>
      <c r="T142" s="126">
        <f>SUM(T143:T167)</f>
        <v>0</v>
      </c>
      <c r="AR142" s="121" t="s">
        <v>83</v>
      </c>
      <c r="AT142" s="127" t="s">
        <v>74</v>
      </c>
      <c r="AU142" s="127" t="s">
        <v>83</v>
      </c>
      <c r="AY142" s="121" t="s">
        <v>185</v>
      </c>
      <c r="BK142" s="128">
        <f>SUM(BK143:BK167)</f>
        <v>0</v>
      </c>
    </row>
    <row r="143" spans="2:65" s="1" customFormat="1" ht="24.2" customHeight="1">
      <c r="B143" s="131"/>
      <c r="C143" s="132" t="s">
        <v>83</v>
      </c>
      <c r="D143" s="132" t="s">
        <v>187</v>
      </c>
      <c r="E143" s="133" t="s">
        <v>919</v>
      </c>
      <c r="F143" s="134" t="s">
        <v>920</v>
      </c>
      <c r="G143" s="135" t="s">
        <v>190</v>
      </c>
      <c r="H143" s="136">
        <v>307.69200000000001</v>
      </c>
      <c r="I143" s="137"/>
      <c r="J143" s="137">
        <f>ROUND(I143*H143,2)</f>
        <v>0</v>
      </c>
      <c r="K143" s="134" t="s">
        <v>4029</v>
      </c>
      <c r="L143" s="185" t="s">
        <v>4032</v>
      </c>
      <c r="M143" s="138" t="s">
        <v>1</v>
      </c>
      <c r="N143" s="139" t="s">
        <v>40</v>
      </c>
      <c r="O143" s="140">
        <v>9.1999999999999998E-2</v>
      </c>
      <c r="P143" s="140">
        <f>O143*H143</f>
        <v>28.307663999999999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191</v>
      </c>
      <c r="AT143" s="142" t="s">
        <v>187</v>
      </c>
      <c r="AU143" s="142" t="s">
        <v>85</v>
      </c>
      <c r="AY143" s="16" t="s">
        <v>185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83</v>
      </c>
      <c r="BK143" s="143">
        <f>ROUND(I143*H143,2)</f>
        <v>0</v>
      </c>
      <c r="BL143" s="16" t="s">
        <v>191</v>
      </c>
      <c r="BM143" s="142" t="s">
        <v>921</v>
      </c>
    </row>
    <row r="144" spans="2:65" s="12" customFormat="1">
      <c r="B144" s="144"/>
      <c r="D144" s="145" t="s">
        <v>193</v>
      </c>
      <c r="E144" s="146" t="s">
        <v>1</v>
      </c>
      <c r="F144" s="147" t="s">
        <v>922</v>
      </c>
      <c r="H144" s="148">
        <v>307.69200000000001</v>
      </c>
      <c r="L144" s="144"/>
      <c r="M144" s="149"/>
      <c r="T144" s="150"/>
      <c r="AT144" s="146" t="s">
        <v>193</v>
      </c>
      <c r="AU144" s="146" t="s">
        <v>85</v>
      </c>
      <c r="AV144" s="12" t="s">
        <v>85</v>
      </c>
      <c r="AW144" s="12" t="s">
        <v>31</v>
      </c>
      <c r="AX144" s="12" t="s">
        <v>83</v>
      </c>
      <c r="AY144" s="146" t="s">
        <v>185</v>
      </c>
    </row>
    <row r="145" spans="2:65" s="1" customFormat="1" ht="21.75" customHeight="1">
      <c r="B145" s="131"/>
      <c r="C145" s="157" t="s">
        <v>85</v>
      </c>
      <c r="D145" s="157" t="s">
        <v>280</v>
      </c>
      <c r="E145" s="158" t="s">
        <v>923</v>
      </c>
      <c r="F145" s="159" t="s">
        <v>924</v>
      </c>
      <c r="G145" s="160" t="s">
        <v>204</v>
      </c>
      <c r="H145" s="161">
        <v>30.768999999999998</v>
      </c>
      <c r="I145" s="162"/>
      <c r="J145" s="162">
        <f>ROUND(I145*H145,2)</f>
        <v>0</v>
      </c>
      <c r="K145" s="159" t="s">
        <v>4029</v>
      </c>
      <c r="L145" s="185" t="s">
        <v>4032</v>
      </c>
      <c r="M145" s="163" t="s">
        <v>1</v>
      </c>
      <c r="N145" s="164" t="s">
        <v>40</v>
      </c>
      <c r="O145" s="140">
        <v>0</v>
      </c>
      <c r="P145" s="140">
        <f>O145*H145</f>
        <v>0</v>
      </c>
      <c r="Q145" s="140">
        <v>1</v>
      </c>
      <c r="R145" s="140">
        <f>Q145*H145</f>
        <v>30.768999999999998</v>
      </c>
      <c r="S145" s="140">
        <v>0</v>
      </c>
      <c r="T145" s="141">
        <f>S145*H145</f>
        <v>0</v>
      </c>
      <c r="AR145" s="142" t="s">
        <v>224</v>
      </c>
      <c r="AT145" s="142" t="s">
        <v>280</v>
      </c>
      <c r="AU145" s="142" t="s">
        <v>85</v>
      </c>
      <c r="AY145" s="16" t="s">
        <v>185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83</v>
      </c>
      <c r="BK145" s="143">
        <f>ROUND(I145*H145,2)</f>
        <v>0</v>
      </c>
      <c r="BL145" s="16" t="s">
        <v>191</v>
      </c>
      <c r="BM145" s="142" t="s">
        <v>925</v>
      </c>
    </row>
    <row r="146" spans="2:65" s="12" customFormat="1">
      <c r="B146" s="144"/>
      <c r="D146" s="145" t="s">
        <v>193</v>
      </c>
      <c r="F146" s="147" t="s">
        <v>926</v>
      </c>
      <c r="H146" s="148">
        <v>30.768999999999998</v>
      </c>
      <c r="L146" s="144"/>
      <c r="M146" s="149"/>
      <c r="T146" s="150"/>
      <c r="AT146" s="146" t="s">
        <v>193</v>
      </c>
      <c r="AU146" s="146" t="s">
        <v>85</v>
      </c>
      <c r="AV146" s="12" t="s">
        <v>85</v>
      </c>
      <c r="AW146" s="12" t="s">
        <v>3</v>
      </c>
      <c r="AX146" s="12" t="s">
        <v>83</v>
      </c>
      <c r="AY146" s="146" t="s">
        <v>185</v>
      </c>
    </row>
    <row r="147" spans="2:65" s="1" customFormat="1" ht="33" customHeight="1">
      <c r="B147" s="131"/>
      <c r="C147" s="132" t="s">
        <v>100</v>
      </c>
      <c r="D147" s="132" t="s">
        <v>187</v>
      </c>
      <c r="E147" s="133" t="s">
        <v>927</v>
      </c>
      <c r="F147" s="134" t="s">
        <v>928</v>
      </c>
      <c r="G147" s="135" t="s">
        <v>190</v>
      </c>
      <c r="H147" s="136">
        <v>153.846</v>
      </c>
      <c r="I147" s="137"/>
      <c r="J147" s="137">
        <f>ROUND(I147*H147,2)</f>
        <v>0</v>
      </c>
      <c r="K147" s="134" t="s">
        <v>4029</v>
      </c>
      <c r="L147" s="185" t="s">
        <v>4032</v>
      </c>
      <c r="M147" s="138" t="s">
        <v>1</v>
      </c>
      <c r="N147" s="139" t="s">
        <v>40</v>
      </c>
      <c r="O147" s="140">
        <v>0.21199999999999999</v>
      </c>
      <c r="P147" s="140">
        <f>O147*H147</f>
        <v>32.615352000000001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191</v>
      </c>
      <c r="AT147" s="142" t="s">
        <v>187</v>
      </c>
      <c r="AU147" s="142" t="s">
        <v>85</v>
      </c>
      <c r="AY147" s="16" t="s">
        <v>185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83</v>
      </c>
      <c r="BK147" s="143">
        <f>ROUND(I147*H147,2)</f>
        <v>0</v>
      </c>
      <c r="BL147" s="16" t="s">
        <v>191</v>
      </c>
      <c r="BM147" s="142" t="s">
        <v>929</v>
      </c>
    </row>
    <row r="148" spans="2:65" s="12" customFormat="1">
      <c r="B148" s="144"/>
      <c r="D148" s="145" t="s">
        <v>193</v>
      </c>
      <c r="E148" s="146" t="s">
        <v>1</v>
      </c>
      <c r="F148" s="147" t="s">
        <v>930</v>
      </c>
      <c r="H148" s="148">
        <v>153.846</v>
      </c>
      <c r="L148" s="144"/>
      <c r="M148" s="149"/>
      <c r="T148" s="150"/>
      <c r="AT148" s="146" t="s">
        <v>193</v>
      </c>
      <c r="AU148" s="146" t="s">
        <v>85</v>
      </c>
      <c r="AV148" s="12" t="s">
        <v>85</v>
      </c>
      <c r="AW148" s="12" t="s">
        <v>31</v>
      </c>
      <c r="AX148" s="12" t="s">
        <v>83</v>
      </c>
      <c r="AY148" s="146" t="s">
        <v>185</v>
      </c>
    </row>
    <row r="149" spans="2:65" s="1" customFormat="1" ht="33" customHeight="1">
      <c r="B149" s="131"/>
      <c r="C149" s="132" t="s">
        <v>191</v>
      </c>
      <c r="D149" s="132" t="s">
        <v>187</v>
      </c>
      <c r="E149" s="133" t="s">
        <v>931</v>
      </c>
      <c r="F149" s="134" t="s">
        <v>932</v>
      </c>
      <c r="G149" s="135" t="s">
        <v>190</v>
      </c>
      <c r="H149" s="136">
        <v>63.536000000000001</v>
      </c>
      <c r="I149" s="137"/>
      <c r="J149" s="137">
        <f>ROUND(I149*H149,2)</f>
        <v>0</v>
      </c>
      <c r="K149" s="134" t="s">
        <v>4029</v>
      </c>
      <c r="L149" s="185" t="s">
        <v>4032</v>
      </c>
      <c r="M149" s="138" t="s">
        <v>1</v>
      </c>
      <c r="N149" s="139" t="s">
        <v>40</v>
      </c>
      <c r="O149" s="140">
        <v>0.41399999999999998</v>
      </c>
      <c r="P149" s="140">
        <f>O149*H149</f>
        <v>26.303903999999999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191</v>
      </c>
      <c r="AT149" s="142" t="s">
        <v>187</v>
      </c>
      <c r="AU149" s="142" t="s">
        <v>85</v>
      </c>
      <c r="AY149" s="16" t="s">
        <v>185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83</v>
      </c>
      <c r="BK149" s="143">
        <f>ROUND(I149*H149,2)</f>
        <v>0</v>
      </c>
      <c r="BL149" s="16" t="s">
        <v>191</v>
      </c>
      <c r="BM149" s="142" t="s">
        <v>933</v>
      </c>
    </row>
    <row r="150" spans="2:65" s="12" customFormat="1">
      <c r="B150" s="144"/>
      <c r="D150" s="145" t="s">
        <v>193</v>
      </c>
      <c r="E150" s="146" t="s">
        <v>1</v>
      </c>
      <c r="F150" s="147" t="s">
        <v>934</v>
      </c>
      <c r="H150" s="148">
        <v>1.1180000000000001</v>
      </c>
      <c r="L150" s="144"/>
      <c r="M150" s="149"/>
      <c r="T150" s="150"/>
      <c r="AT150" s="146" t="s">
        <v>193</v>
      </c>
      <c r="AU150" s="146" t="s">
        <v>85</v>
      </c>
      <c r="AV150" s="12" t="s">
        <v>85</v>
      </c>
      <c r="AW150" s="12" t="s">
        <v>31</v>
      </c>
      <c r="AX150" s="12" t="s">
        <v>75</v>
      </c>
      <c r="AY150" s="146" t="s">
        <v>185</v>
      </c>
    </row>
    <row r="151" spans="2:65" s="12" customFormat="1">
      <c r="B151" s="144"/>
      <c r="D151" s="145" t="s">
        <v>193</v>
      </c>
      <c r="E151" s="146" t="s">
        <v>1</v>
      </c>
      <c r="F151" s="147" t="s">
        <v>935</v>
      </c>
      <c r="H151" s="148">
        <v>31.212</v>
      </c>
      <c r="L151" s="144"/>
      <c r="M151" s="149"/>
      <c r="T151" s="150"/>
      <c r="AT151" s="146" t="s">
        <v>193</v>
      </c>
      <c r="AU151" s="146" t="s">
        <v>85</v>
      </c>
      <c r="AV151" s="12" t="s">
        <v>85</v>
      </c>
      <c r="AW151" s="12" t="s">
        <v>31</v>
      </c>
      <c r="AX151" s="12" t="s">
        <v>75</v>
      </c>
      <c r="AY151" s="146" t="s">
        <v>185</v>
      </c>
    </row>
    <row r="152" spans="2:65" s="12" customFormat="1">
      <c r="B152" s="144"/>
      <c r="D152" s="145" t="s">
        <v>193</v>
      </c>
      <c r="E152" s="146" t="s">
        <v>1</v>
      </c>
      <c r="F152" s="147" t="s">
        <v>936</v>
      </c>
      <c r="H152" s="148">
        <v>16.907</v>
      </c>
      <c r="L152" s="144"/>
      <c r="M152" s="149"/>
      <c r="T152" s="150"/>
      <c r="AT152" s="146" t="s">
        <v>193</v>
      </c>
      <c r="AU152" s="146" t="s">
        <v>85</v>
      </c>
      <c r="AV152" s="12" t="s">
        <v>85</v>
      </c>
      <c r="AW152" s="12" t="s">
        <v>31</v>
      </c>
      <c r="AX152" s="12" t="s">
        <v>75</v>
      </c>
      <c r="AY152" s="146" t="s">
        <v>185</v>
      </c>
    </row>
    <row r="153" spans="2:65" s="12" customFormat="1">
      <c r="B153" s="144"/>
      <c r="D153" s="145" t="s">
        <v>193</v>
      </c>
      <c r="E153" s="146" t="s">
        <v>1</v>
      </c>
      <c r="F153" s="147" t="s">
        <v>937</v>
      </c>
      <c r="H153" s="148">
        <v>2.5920000000000001</v>
      </c>
      <c r="L153" s="144"/>
      <c r="M153" s="149"/>
      <c r="T153" s="150"/>
      <c r="AT153" s="146" t="s">
        <v>193</v>
      </c>
      <c r="AU153" s="146" t="s">
        <v>85</v>
      </c>
      <c r="AV153" s="12" t="s">
        <v>85</v>
      </c>
      <c r="AW153" s="12" t="s">
        <v>31</v>
      </c>
      <c r="AX153" s="12" t="s">
        <v>75</v>
      </c>
      <c r="AY153" s="146" t="s">
        <v>185</v>
      </c>
    </row>
    <row r="154" spans="2:65" s="12" customFormat="1">
      <c r="B154" s="144"/>
      <c r="D154" s="145" t="s">
        <v>193</v>
      </c>
      <c r="E154" s="146" t="s">
        <v>1</v>
      </c>
      <c r="F154" s="147" t="s">
        <v>938</v>
      </c>
      <c r="H154" s="148">
        <v>1.1180000000000001</v>
      </c>
      <c r="L154" s="144"/>
      <c r="M154" s="149"/>
      <c r="T154" s="150"/>
      <c r="AT154" s="146" t="s">
        <v>193</v>
      </c>
      <c r="AU154" s="146" t="s">
        <v>85</v>
      </c>
      <c r="AV154" s="12" t="s">
        <v>85</v>
      </c>
      <c r="AW154" s="12" t="s">
        <v>31</v>
      </c>
      <c r="AX154" s="12" t="s">
        <v>75</v>
      </c>
      <c r="AY154" s="146" t="s">
        <v>185</v>
      </c>
    </row>
    <row r="155" spans="2:65" s="14" customFormat="1">
      <c r="B155" s="165"/>
      <c r="D155" s="145" t="s">
        <v>193</v>
      </c>
      <c r="E155" s="166" t="s">
        <v>1</v>
      </c>
      <c r="F155" s="167" t="s">
        <v>939</v>
      </c>
      <c r="H155" s="168">
        <v>52.947000000000003</v>
      </c>
      <c r="L155" s="165"/>
      <c r="M155" s="169"/>
      <c r="T155" s="170"/>
      <c r="AT155" s="166" t="s">
        <v>193</v>
      </c>
      <c r="AU155" s="166" t="s">
        <v>85</v>
      </c>
      <c r="AV155" s="14" t="s">
        <v>100</v>
      </c>
      <c r="AW155" s="14" t="s">
        <v>31</v>
      </c>
      <c r="AX155" s="14" t="s">
        <v>75</v>
      </c>
      <c r="AY155" s="166" t="s">
        <v>185</v>
      </c>
    </row>
    <row r="156" spans="2:65" s="12" customFormat="1">
      <c r="B156" s="144"/>
      <c r="D156" s="145" t="s">
        <v>193</v>
      </c>
      <c r="E156" s="146" t="s">
        <v>1</v>
      </c>
      <c r="F156" s="147" t="s">
        <v>940</v>
      </c>
      <c r="H156" s="148">
        <v>10.589</v>
      </c>
      <c r="L156" s="144"/>
      <c r="M156" s="149"/>
      <c r="T156" s="150"/>
      <c r="AT156" s="146" t="s">
        <v>193</v>
      </c>
      <c r="AU156" s="146" t="s">
        <v>85</v>
      </c>
      <c r="AV156" s="12" t="s">
        <v>85</v>
      </c>
      <c r="AW156" s="12" t="s">
        <v>31</v>
      </c>
      <c r="AX156" s="12" t="s">
        <v>75</v>
      </c>
      <c r="AY156" s="146" t="s">
        <v>185</v>
      </c>
    </row>
    <row r="157" spans="2:65" s="13" customFormat="1">
      <c r="B157" s="151"/>
      <c r="D157" s="145" t="s">
        <v>193</v>
      </c>
      <c r="E157" s="152" t="s">
        <v>1</v>
      </c>
      <c r="F157" s="153" t="s">
        <v>217</v>
      </c>
      <c r="H157" s="154">
        <v>63.536000000000001</v>
      </c>
      <c r="L157" s="151"/>
      <c r="M157" s="155"/>
      <c r="T157" s="156"/>
      <c r="AT157" s="152" t="s">
        <v>193</v>
      </c>
      <c r="AU157" s="152" t="s">
        <v>85</v>
      </c>
      <c r="AV157" s="13" t="s">
        <v>191</v>
      </c>
      <c r="AW157" s="13" t="s">
        <v>31</v>
      </c>
      <c r="AX157" s="13" t="s">
        <v>83</v>
      </c>
      <c r="AY157" s="152" t="s">
        <v>185</v>
      </c>
    </row>
    <row r="158" spans="2:65" s="1" customFormat="1" ht="37.9" customHeight="1">
      <c r="B158" s="131"/>
      <c r="C158" s="132" t="s">
        <v>207</v>
      </c>
      <c r="D158" s="132" t="s">
        <v>187</v>
      </c>
      <c r="E158" s="133" t="s">
        <v>195</v>
      </c>
      <c r="F158" s="134" t="s">
        <v>196</v>
      </c>
      <c r="G158" s="135" t="s">
        <v>190</v>
      </c>
      <c r="H158" s="136">
        <v>202.69300000000001</v>
      </c>
      <c r="I158" s="137"/>
      <c r="J158" s="137">
        <f>ROUND(I158*H158,2)</f>
        <v>0</v>
      </c>
      <c r="K158" s="134" t="s">
        <v>4029</v>
      </c>
      <c r="L158" s="185" t="s">
        <v>4032</v>
      </c>
      <c r="M158" s="138" t="s">
        <v>1</v>
      </c>
      <c r="N158" s="139" t="s">
        <v>40</v>
      </c>
      <c r="O158" s="140">
        <v>7.8E-2</v>
      </c>
      <c r="P158" s="140">
        <f>O158*H158</f>
        <v>15.810054000000001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191</v>
      </c>
      <c r="AT158" s="142" t="s">
        <v>187</v>
      </c>
      <c r="AU158" s="142" t="s">
        <v>85</v>
      </c>
      <c r="AY158" s="16" t="s">
        <v>185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83</v>
      </c>
      <c r="BK158" s="143">
        <f>ROUND(I158*H158,2)</f>
        <v>0</v>
      </c>
      <c r="BL158" s="16" t="s">
        <v>191</v>
      </c>
      <c r="BM158" s="142" t="s">
        <v>941</v>
      </c>
    </row>
    <row r="159" spans="2:65" s="12" customFormat="1">
      <c r="B159" s="144"/>
      <c r="D159" s="145" t="s">
        <v>193</v>
      </c>
      <c r="E159" s="146" t="s">
        <v>1</v>
      </c>
      <c r="F159" s="147" t="s">
        <v>942</v>
      </c>
      <c r="H159" s="148">
        <v>202.69300000000001</v>
      </c>
      <c r="L159" s="144"/>
      <c r="M159" s="149"/>
      <c r="T159" s="150"/>
      <c r="AT159" s="146" t="s">
        <v>193</v>
      </c>
      <c r="AU159" s="146" t="s">
        <v>85</v>
      </c>
      <c r="AV159" s="12" t="s">
        <v>85</v>
      </c>
      <c r="AW159" s="12" t="s">
        <v>31</v>
      </c>
      <c r="AX159" s="12" t="s">
        <v>83</v>
      </c>
      <c r="AY159" s="146" t="s">
        <v>185</v>
      </c>
    </row>
    <row r="160" spans="2:65" s="1" customFormat="1" ht="24.2" customHeight="1">
      <c r="B160" s="131"/>
      <c r="C160" s="132" t="s">
        <v>211</v>
      </c>
      <c r="D160" s="132" t="s">
        <v>187</v>
      </c>
      <c r="E160" s="133" t="s">
        <v>198</v>
      </c>
      <c r="F160" s="134" t="s">
        <v>199</v>
      </c>
      <c r="G160" s="135" t="s">
        <v>190</v>
      </c>
      <c r="H160" s="136">
        <v>202.69300000000001</v>
      </c>
      <c r="I160" s="137"/>
      <c r="J160" s="137">
        <f>ROUND(I160*H160,2)</f>
        <v>0</v>
      </c>
      <c r="K160" s="134" t="s">
        <v>4029</v>
      </c>
      <c r="L160" s="185" t="s">
        <v>4032</v>
      </c>
      <c r="M160" s="138" t="s">
        <v>1</v>
      </c>
      <c r="N160" s="139" t="s">
        <v>40</v>
      </c>
      <c r="O160" s="140">
        <v>0.19700000000000001</v>
      </c>
      <c r="P160" s="140">
        <f>O160*H160</f>
        <v>39.930521000000006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191</v>
      </c>
      <c r="AT160" s="142" t="s">
        <v>187</v>
      </c>
      <c r="AU160" s="142" t="s">
        <v>85</v>
      </c>
      <c r="AY160" s="16" t="s">
        <v>185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83</v>
      </c>
      <c r="BK160" s="143">
        <f>ROUND(I160*H160,2)</f>
        <v>0</v>
      </c>
      <c r="BL160" s="16" t="s">
        <v>191</v>
      </c>
      <c r="BM160" s="142" t="s">
        <v>943</v>
      </c>
    </row>
    <row r="161" spans="2:65" s="1" customFormat="1" ht="24.2" customHeight="1">
      <c r="B161" s="131"/>
      <c r="C161" s="132" t="s">
        <v>219</v>
      </c>
      <c r="D161" s="132" t="s">
        <v>187</v>
      </c>
      <c r="E161" s="133" t="s">
        <v>202</v>
      </c>
      <c r="F161" s="134" t="s">
        <v>203</v>
      </c>
      <c r="G161" s="135" t="s">
        <v>204</v>
      </c>
      <c r="H161" s="136">
        <v>324.30900000000003</v>
      </c>
      <c r="I161" s="137"/>
      <c r="J161" s="137">
        <f>ROUND(I161*H161,2)</f>
        <v>0</v>
      </c>
      <c r="K161" s="134" t="s">
        <v>4029</v>
      </c>
      <c r="L161" s="185" t="s">
        <v>4032</v>
      </c>
      <c r="M161" s="138" t="s">
        <v>1</v>
      </c>
      <c r="N161" s="139" t="s">
        <v>40</v>
      </c>
      <c r="O161" s="140">
        <v>0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191</v>
      </c>
      <c r="AT161" s="142" t="s">
        <v>187</v>
      </c>
      <c r="AU161" s="142" t="s">
        <v>85</v>
      </c>
      <c r="AY161" s="16" t="s">
        <v>185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83</v>
      </c>
      <c r="BK161" s="143">
        <f>ROUND(I161*H161,2)</f>
        <v>0</v>
      </c>
      <c r="BL161" s="16" t="s">
        <v>191</v>
      </c>
      <c r="BM161" s="142" t="s">
        <v>944</v>
      </c>
    </row>
    <row r="162" spans="2:65" s="12" customFormat="1">
      <c r="B162" s="144"/>
      <c r="D162" s="145" t="s">
        <v>193</v>
      </c>
      <c r="F162" s="147" t="s">
        <v>945</v>
      </c>
      <c r="H162" s="148">
        <v>324.30900000000003</v>
      </c>
      <c r="L162" s="144"/>
      <c r="M162" s="149"/>
      <c r="T162" s="150"/>
      <c r="AT162" s="146" t="s">
        <v>193</v>
      </c>
      <c r="AU162" s="146" t="s">
        <v>85</v>
      </c>
      <c r="AV162" s="12" t="s">
        <v>85</v>
      </c>
      <c r="AW162" s="12" t="s">
        <v>3</v>
      </c>
      <c r="AX162" s="12" t="s">
        <v>83</v>
      </c>
      <c r="AY162" s="146" t="s">
        <v>185</v>
      </c>
    </row>
    <row r="163" spans="2:65" s="1" customFormat="1" ht="16.5" customHeight="1">
      <c r="B163" s="131"/>
      <c r="C163" s="132" t="s">
        <v>224</v>
      </c>
      <c r="D163" s="132" t="s">
        <v>187</v>
      </c>
      <c r="E163" s="133" t="s">
        <v>208</v>
      </c>
      <c r="F163" s="134" t="s">
        <v>209</v>
      </c>
      <c r="G163" s="135" t="s">
        <v>190</v>
      </c>
      <c r="H163" s="136">
        <v>202.69300000000001</v>
      </c>
      <c r="I163" s="137"/>
      <c r="J163" s="137">
        <f>ROUND(I163*H163,2)</f>
        <v>0</v>
      </c>
      <c r="K163" s="134" t="s">
        <v>4029</v>
      </c>
      <c r="L163" s="185" t="s">
        <v>4032</v>
      </c>
      <c r="M163" s="138" t="s">
        <v>1</v>
      </c>
      <c r="N163" s="139" t="s">
        <v>40</v>
      </c>
      <c r="O163" s="140">
        <v>8.9999999999999993E-3</v>
      </c>
      <c r="P163" s="140">
        <f>O163*H163</f>
        <v>1.8242369999999999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191</v>
      </c>
      <c r="AT163" s="142" t="s">
        <v>187</v>
      </c>
      <c r="AU163" s="142" t="s">
        <v>85</v>
      </c>
      <c r="AY163" s="16" t="s">
        <v>185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83</v>
      </c>
      <c r="BK163" s="143">
        <f>ROUND(I163*H163,2)</f>
        <v>0</v>
      </c>
      <c r="BL163" s="16" t="s">
        <v>191</v>
      </c>
      <c r="BM163" s="142" t="s">
        <v>946</v>
      </c>
    </row>
    <row r="164" spans="2:65" s="1" customFormat="1" ht="24.2" customHeight="1">
      <c r="B164" s="131"/>
      <c r="C164" s="132" t="s">
        <v>229</v>
      </c>
      <c r="D164" s="132" t="s">
        <v>187</v>
      </c>
      <c r="E164" s="133" t="s">
        <v>212</v>
      </c>
      <c r="F164" s="134" t="s">
        <v>213</v>
      </c>
      <c r="G164" s="135" t="s">
        <v>190</v>
      </c>
      <c r="H164" s="136">
        <v>14.689</v>
      </c>
      <c r="I164" s="137"/>
      <c r="J164" s="137">
        <f>ROUND(I164*H164,2)</f>
        <v>0</v>
      </c>
      <c r="K164" s="134" t="s">
        <v>4029</v>
      </c>
      <c r="L164" s="185" t="s">
        <v>4032</v>
      </c>
      <c r="M164" s="138" t="s">
        <v>1</v>
      </c>
      <c r="N164" s="139" t="s">
        <v>40</v>
      </c>
      <c r="O164" s="140">
        <v>0.32800000000000001</v>
      </c>
      <c r="P164" s="140">
        <f>O164*H164</f>
        <v>4.8179920000000003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191</v>
      </c>
      <c r="AT164" s="142" t="s">
        <v>187</v>
      </c>
      <c r="AU164" s="142" t="s">
        <v>85</v>
      </c>
      <c r="AY164" s="16" t="s">
        <v>185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83</v>
      </c>
      <c r="BK164" s="143">
        <f>ROUND(I164*H164,2)</f>
        <v>0</v>
      </c>
      <c r="BL164" s="16" t="s">
        <v>191</v>
      </c>
      <c r="BM164" s="142" t="s">
        <v>947</v>
      </c>
    </row>
    <row r="165" spans="2:65" s="12" customFormat="1">
      <c r="B165" s="144"/>
      <c r="D165" s="145" t="s">
        <v>193</v>
      </c>
      <c r="E165" s="146" t="s">
        <v>1</v>
      </c>
      <c r="F165" s="147" t="s">
        <v>940</v>
      </c>
      <c r="H165" s="148">
        <v>10.589</v>
      </c>
      <c r="L165" s="144"/>
      <c r="M165" s="149"/>
      <c r="T165" s="150"/>
      <c r="AT165" s="146" t="s">
        <v>193</v>
      </c>
      <c r="AU165" s="146" t="s">
        <v>85</v>
      </c>
      <c r="AV165" s="12" t="s">
        <v>85</v>
      </c>
      <c r="AW165" s="12" t="s">
        <v>31</v>
      </c>
      <c r="AX165" s="12" t="s">
        <v>75</v>
      </c>
      <c r="AY165" s="146" t="s">
        <v>185</v>
      </c>
    </row>
    <row r="166" spans="2:65" s="12" customFormat="1">
      <c r="B166" s="144"/>
      <c r="D166" s="145" t="s">
        <v>193</v>
      </c>
      <c r="E166" s="146" t="s">
        <v>1</v>
      </c>
      <c r="F166" s="147" t="s">
        <v>948</v>
      </c>
      <c r="H166" s="148">
        <v>4.0999999999999996</v>
      </c>
      <c r="L166" s="144"/>
      <c r="M166" s="149"/>
      <c r="T166" s="150"/>
      <c r="AT166" s="146" t="s">
        <v>193</v>
      </c>
      <c r="AU166" s="146" t="s">
        <v>85</v>
      </c>
      <c r="AV166" s="12" t="s">
        <v>85</v>
      </c>
      <c r="AW166" s="12" t="s">
        <v>31</v>
      </c>
      <c r="AX166" s="12" t="s">
        <v>75</v>
      </c>
      <c r="AY166" s="146" t="s">
        <v>185</v>
      </c>
    </row>
    <row r="167" spans="2:65" s="13" customFormat="1">
      <c r="B167" s="151"/>
      <c r="D167" s="145" t="s">
        <v>193</v>
      </c>
      <c r="E167" s="152" t="s">
        <v>1</v>
      </c>
      <c r="F167" s="153" t="s">
        <v>217</v>
      </c>
      <c r="H167" s="154">
        <v>14.689</v>
      </c>
      <c r="L167" s="151"/>
      <c r="M167" s="155"/>
      <c r="T167" s="156"/>
      <c r="AT167" s="152" t="s">
        <v>193</v>
      </c>
      <c r="AU167" s="152" t="s">
        <v>85</v>
      </c>
      <c r="AV167" s="13" t="s">
        <v>191</v>
      </c>
      <c r="AW167" s="13" t="s">
        <v>31</v>
      </c>
      <c r="AX167" s="13" t="s">
        <v>83</v>
      </c>
      <c r="AY167" s="152" t="s">
        <v>185</v>
      </c>
    </row>
    <row r="168" spans="2:65" s="11" customFormat="1" ht="22.9" customHeight="1">
      <c r="B168" s="120"/>
      <c r="D168" s="121" t="s">
        <v>74</v>
      </c>
      <c r="E168" s="129" t="s">
        <v>85</v>
      </c>
      <c r="F168" s="129" t="s">
        <v>218</v>
      </c>
      <c r="J168" s="130">
        <f>BK168</f>
        <v>0</v>
      </c>
      <c r="L168" s="120"/>
      <c r="M168" s="124"/>
      <c r="P168" s="125">
        <f>SUM(P169:P207)</f>
        <v>612.11872100000005</v>
      </c>
      <c r="R168" s="125">
        <f>SUM(R169:R207)</f>
        <v>1092.7942773099999</v>
      </c>
      <c r="T168" s="126">
        <f>SUM(T169:T207)</f>
        <v>0</v>
      </c>
      <c r="AR168" s="121" t="s">
        <v>83</v>
      </c>
      <c r="AT168" s="127" t="s">
        <v>74</v>
      </c>
      <c r="AU168" s="127" t="s">
        <v>83</v>
      </c>
      <c r="AY168" s="121" t="s">
        <v>185</v>
      </c>
      <c r="BK168" s="128">
        <f>SUM(BK169:BK207)</f>
        <v>0</v>
      </c>
    </row>
    <row r="169" spans="2:65" s="1" customFormat="1" ht="24.2" customHeight="1">
      <c r="B169" s="131"/>
      <c r="C169" s="132" t="s">
        <v>235</v>
      </c>
      <c r="D169" s="132" t="s">
        <v>187</v>
      </c>
      <c r="E169" s="133" t="s">
        <v>220</v>
      </c>
      <c r="F169" s="134" t="s">
        <v>221</v>
      </c>
      <c r="G169" s="135" t="s">
        <v>190</v>
      </c>
      <c r="H169" s="136">
        <v>300</v>
      </c>
      <c r="I169" s="137"/>
      <c r="J169" s="137">
        <f>ROUND(I169*H169,2)</f>
        <v>0</v>
      </c>
      <c r="K169" s="134" t="s">
        <v>4029</v>
      </c>
      <c r="L169" s="185" t="s">
        <v>4032</v>
      </c>
      <c r="M169" s="138" t="s">
        <v>1</v>
      </c>
      <c r="N169" s="139" t="s">
        <v>40</v>
      </c>
      <c r="O169" s="140">
        <v>1.0249999999999999</v>
      </c>
      <c r="P169" s="140">
        <f>O169*H169</f>
        <v>307.5</v>
      </c>
      <c r="Q169" s="140">
        <v>2.16</v>
      </c>
      <c r="R169" s="140">
        <f>Q169*H169</f>
        <v>648</v>
      </c>
      <c r="S169" s="140">
        <v>0</v>
      </c>
      <c r="T169" s="141">
        <f>S169*H169</f>
        <v>0</v>
      </c>
      <c r="AR169" s="142" t="s">
        <v>191</v>
      </c>
      <c r="AT169" s="142" t="s">
        <v>187</v>
      </c>
      <c r="AU169" s="142" t="s">
        <v>85</v>
      </c>
      <c r="AY169" s="16" t="s">
        <v>185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83</v>
      </c>
      <c r="BK169" s="143">
        <f>ROUND(I169*H169,2)</f>
        <v>0</v>
      </c>
      <c r="BL169" s="16" t="s">
        <v>191</v>
      </c>
      <c r="BM169" s="142" t="s">
        <v>949</v>
      </c>
    </row>
    <row r="170" spans="2:65" s="12" customFormat="1">
      <c r="B170" s="144"/>
      <c r="D170" s="145" t="s">
        <v>193</v>
      </c>
      <c r="E170" s="146" t="s">
        <v>1</v>
      </c>
      <c r="F170" s="147" t="s">
        <v>950</v>
      </c>
      <c r="H170" s="148">
        <v>300</v>
      </c>
      <c r="L170" s="144"/>
      <c r="M170" s="149"/>
      <c r="T170" s="150"/>
      <c r="AT170" s="146" t="s">
        <v>193</v>
      </c>
      <c r="AU170" s="146" t="s">
        <v>85</v>
      </c>
      <c r="AV170" s="12" t="s">
        <v>85</v>
      </c>
      <c r="AW170" s="12" t="s">
        <v>31</v>
      </c>
      <c r="AX170" s="12" t="s">
        <v>83</v>
      </c>
      <c r="AY170" s="146" t="s">
        <v>185</v>
      </c>
    </row>
    <row r="171" spans="2:65" s="1" customFormat="1" ht="24.2" customHeight="1">
      <c r="B171" s="131"/>
      <c r="C171" s="132" t="s">
        <v>242</v>
      </c>
      <c r="D171" s="132" t="s">
        <v>187</v>
      </c>
      <c r="E171" s="133" t="s">
        <v>225</v>
      </c>
      <c r="F171" s="134" t="s">
        <v>226</v>
      </c>
      <c r="G171" s="135" t="s">
        <v>190</v>
      </c>
      <c r="H171" s="136">
        <v>84.614999999999995</v>
      </c>
      <c r="I171" s="137"/>
      <c r="J171" s="137">
        <f>ROUND(I171*H171,2)</f>
        <v>0</v>
      </c>
      <c r="K171" s="134" t="s">
        <v>4029</v>
      </c>
      <c r="L171" s="185" t="s">
        <v>4032</v>
      </c>
      <c r="M171" s="138" t="s">
        <v>1</v>
      </c>
      <c r="N171" s="139" t="s">
        <v>40</v>
      </c>
      <c r="O171" s="140">
        <v>0.629</v>
      </c>
      <c r="P171" s="140">
        <f>O171*H171</f>
        <v>53.222834999999996</v>
      </c>
      <c r="Q171" s="140">
        <v>2.45329</v>
      </c>
      <c r="R171" s="140">
        <f>Q171*H171</f>
        <v>207.58513334999998</v>
      </c>
      <c r="S171" s="140">
        <v>0</v>
      </c>
      <c r="T171" s="141">
        <f>S171*H171</f>
        <v>0</v>
      </c>
      <c r="AR171" s="142" t="s">
        <v>191</v>
      </c>
      <c r="AT171" s="142" t="s">
        <v>187</v>
      </c>
      <c r="AU171" s="142" t="s">
        <v>85</v>
      </c>
      <c r="AY171" s="16" t="s">
        <v>185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83</v>
      </c>
      <c r="BK171" s="143">
        <f>ROUND(I171*H171,2)</f>
        <v>0</v>
      </c>
      <c r="BL171" s="16" t="s">
        <v>191</v>
      </c>
      <c r="BM171" s="142" t="s">
        <v>951</v>
      </c>
    </row>
    <row r="172" spans="2:65" s="12" customFormat="1">
      <c r="B172" s="144"/>
      <c r="D172" s="145" t="s">
        <v>193</v>
      </c>
      <c r="E172" s="146" t="s">
        <v>1</v>
      </c>
      <c r="F172" s="147" t="s">
        <v>952</v>
      </c>
      <c r="H172" s="148">
        <v>84.614999999999995</v>
      </c>
      <c r="L172" s="144"/>
      <c r="M172" s="149"/>
      <c r="T172" s="150"/>
      <c r="AT172" s="146" t="s">
        <v>193</v>
      </c>
      <c r="AU172" s="146" t="s">
        <v>85</v>
      </c>
      <c r="AV172" s="12" t="s">
        <v>85</v>
      </c>
      <c r="AW172" s="12" t="s">
        <v>31</v>
      </c>
      <c r="AX172" s="12" t="s">
        <v>83</v>
      </c>
      <c r="AY172" s="146" t="s">
        <v>185</v>
      </c>
    </row>
    <row r="173" spans="2:65" s="1" customFormat="1" ht="16.5" customHeight="1">
      <c r="B173" s="131"/>
      <c r="C173" s="132" t="s">
        <v>247</v>
      </c>
      <c r="D173" s="132" t="s">
        <v>187</v>
      </c>
      <c r="E173" s="133" t="s">
        <v>230</v>
      </c>
      <c r="F173" s="134" t="s">
        <v>231</v>
      </c>
      <c r="G173" s="135" t="s">
        <v>204</v>
      </c>
      <c r="H173" s="136">
        <v>2.1150000000000002</v>
      </c>
      <c r="I173" s="137"/>
      <c r="J173" s="137">
        <f>ROUND(I173*H173,2)</f>
        <v>0</v>
      </c>
      <c r="K173" s="134" t="s">
        <v>4029</v>
      </c>
      <c r="L173" s="185" t="s">
        <v>4032</v>
      </c>
      <c r="M173" s="138" t="s">
        <v>1</v>
      </c>
      <c r="N173" s="139" t="s">
        <v>40</v>
      </c>
      <c r="O173" s="140">
        <v>15.231</v>
      </c>
      <c r="P173" s="140">
        <f>O173*H173</f>
        <v>32.213565000000003</v>
      </c>
      <c r="Q173" s="140">
        <v>1.06277</v>
      </c>
      <c r="R173" s="140">
        <f>Q173*H173</f>
        <v>2.2477585500000004</v>
      </c>
      <c r="S173" s="140">
        <v>0</v>
      </c>
      <c r="T173" s="141">
        <f>S173*H173</f>
        <v>0</v>
      </c>
      <c r="AR173" s="142" t="s">
        <v>191</v>
      </c>
      <c r="AT173" s="142" t="s">
        <v>187</v>
      </c>
      <c r="AU173" s="142" t="s">
        <v>85</v>
      </c>
      <c r="AY173" s="16" t="s">
        <v>185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83</v>
      </c>
      <c r="BK173" s="143">
        <f>ROUND(I173*H173,2)</f>
        <v>0</v>
      </c>
      <c r="BL173" s="16" t="s">
        <v>191</v>
      </c>
      <c r="BM173" s="142" t="s">
        <v>953</v>
      </c>
    </row>
    <row r="174" spans="2:65" s="12" customFormat="1">
      <c r="B174" s="144"/>
      <c r="D174" s="145" t="s">
        <v>193</v>
      </c>
      <c r="F174" s="147" t="s">
        <v>954</v>
      </c>
      <c r="H174" s="148">
        <v>2.1150000000000002</v>
      </c>
      <c r="L174" s="144"/>
      <c r="M174" s="149"/>
      <c r="T174" s="150"/>
      <c r="AT174" s="146" t="s">
        <v>193</v>
      </c>
      <c r="AU174" s="146" t="s">
        <v>85</v>
      </c>
      <c r="AV174" s="12" t="s">
        <v>85</v>
      </c>
      <c r="AW174" s="12" t="s">
        <v>3</v>
      </c>
      <c r="AX174" s="12" t="s">
        <v>83</v>
      </c>
      <c r="AY174" s="146" t="s">
        <v>185</v>
      </c>
    </row>
    <row r="175" spans="2:65" s="1" customFormat="1" ht="24.2" customHeight="1">
      <c r="B175" s="131"/>
      <c r="C175" s="132" t="s">
        <v>251</v>
      </c>
      <c r="D175" s="132" t="s">
        <v>187</v>
      </c>
      <c r="E175" s="133" t="s">
        <v>955</v>
      </c>
      <c r="F175" s="134" t="s">
        <v>956</v>
      </c>
      <c r="G175" s="135" t="s">
        <v>190</v>
      </c>
      <c r="H175" s="136">
        <v>41.481999999999999</v>
      </c>
      <c r="I175" s="137"/>
      <c r="J175" s="137">
        <f>ROUND(I175*H175,2)</f>
        <v>0</v>
      </c>
      <c r="K175" s="134" t="s">
        <v>4029</v>
      </c>
      <c r="L175" s="185" t="s">
        <v>4032</v>
      </c>
      <c r="M175" s="138" t="s">
        <v>1</v>
      </c>
      <c r="N175" s="139" t="s">
        <v>40</v>
      </c>
      <c r="O175" s="140">
        <v>0.629</v>
      </c>
      <c r="P175" s="140">
        <f>O175*H175</f>
        <v>26.092178000000001</v>
      </c>
      <c r="Q175" s="140">
        <v>2.45329</v>
      </c>
      <c r="R175" s="140">
        <f>Q175*H175</f>
        <v>101.76737577999999</v>
      </c>
      <c r="S175" s="140">
        <v>0</v>
      </c>
      <c r="T175" s="141">
        <f>S175*H175</f>
        <v>0</v>
      </c>
      <c r="AR175" s="142" t="s">
        <v>191</v>
      </c>
      <c r="AT175" s="142" t="s">
        <v>187</v>
      </c>
      <c r="AU175" s="142" t="s">
        <v>85</v>
      </c>
      <c r="AY175" s="16" t="s">
        <v>185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83</v>
      </c>
      <c r="BK175" s="143">
        <f>ROUND(I175*H175,2)</f>
        <v>0</v>
      </c>
      <c r="BL175" s="16" t="s">
        <v>191</v>
      </c>
      <c r="BM175" s="142" t="s">
        <v>957</v>
      </c>
    </row>
    <row r="176" spans="2:65" s="12" customFormat="1">
      <c r="B176" s="144"/>
      <c r="D176" s="145" t="s">
        <v>193</v>
      </c>
      <c r="E176" s="146" t="s">
        <v>1</v>
      </c>
      <c r="F176" s="147" t="s">
        <v>958</v>
      </c>
      <c r="H176" s="148">
        <v>11.52</v>
      </c>
      <c r="L176" s="144"/>
      <c r="M176" s="149"/>
      <c r="T176" s="150"/>
      <c r="AT176" s="146" t="s">
        <v>193</v>
      </c>
      <c r="AU176" s="146" t="s">
        <v>85</v>
      </c>
      <c r="AV176" s="12" t="s">
        <v>85</v>
      </c>
      <c r="AW176" s="12" t="s">
        <v>31</v>
      </c>
      <c r="AX176" s="12" t="s">
        <v>75</v>
      </c>
      <c r="AY176" s="146" t="s">
        <v>185</v>
      </c>
    </row>
    <row r="177" spans="2:65" s="12" customFormat="1">
      <c r="B177" s="144"/>
      <c r="D177" s="145" t="s">
        <v>193</v>
      </c>
      <c r="E177" s="146" t="s">
        <v>1</v>
      </c>
      <c r="F177" s="147" t="s">
        <v>959</v>
      </c>
      <c r="H177" s="148">
        <v>15.2</v>
      </c>
      <c r="L177" s="144"/>
      <c r="M177" s="149"/>
      <c r="T177" s="150"/>
      <c r="AT177" s="146" t="s">
        <v>193</v>
      </c>
      <c r="AU177" s="146" t="s">
        <v>85</v>
      </c>
      <c r="AV177" s="12" t="s">
        <v>85</v>
      </c>
      <c r="AW177" s="12" t="s">
        <v>31</v>
      </c>
      <c r="AX177" s="12" t="s">
        <v>75</v>
      </c>
      <c r="AY177" s="146" t="s">
        <v>185</v>
      </c>
    </row>
    <row r="178" spans="2:65" s="14" customFormat="1">
      <c r="B178" s="165"/>
      <c r="D178" s="145" t="s">
        <v>193</v>
      </c>
      <c r="E178" s="166" t="s">
        <v>1</v>
      </c>
      <c r="F178" s="167" t="s">
        <v>960</v>
      </c>
      <c r="H178" s="168">
        <v>26.72</v>
      </c>
      <c r="L178" s="165"/>
      <c r="M178" s="169"/>
      <c r="T178" s="170"/>
      <c r="AT178" s="166" t="s">
        <v>193</v>
      </c>
      <c r="AU178" s="166" t="s">
        <v>85</v>
      </c>
      <c r="AV178" s="14" t="s">
        <v>100</v>
      </c>
      <c r="AW178" s="14" t="s">
        <v>31</v>
      </c>
      <c r="AX178" s="14" t="s">
        <v>75</v>
      </c>
      <c r="AY178" s="166" t="s">
        <v>185</v>
      </c>
    </row>
    <row r="179" spans="2:65" s="12" customFormat="1">
      <c r="B179" s="144"/>
      <c r="D179" s="145" t="s">
        <v>193</v>
      </c>
      <c r="E179" s="146" t="s">
        <v>1</v>
      </c>
      <c r="F179" s="147" t="s">
        <v>961</v>
      </c>
      <c r="H179" s="148">
        <v>12.266</v>
      </c>
      <c r="L179" s="144"/>
      <c r="M179" s="149"/>
      <c r="T179" s="150"/>
      <c r="AT179" s="146" t="s">
        <v>193</v>
      </c>
      <c r="AU179" s="146" t="s">
        <v>85</v>
      </c>
      <c r="AV179" s="12" t="s">
        <v>85</v>
      </c>
      <c r="AW179" s="12" t="s">
        <v>31</v>
      </c>
      <c r="AX179" s="12" t="s">
        <v>75</v>
      </c>
      <c r="AY179" s="146" t="s">
        <v>185</v>
      </c>
    </row>
    <row r="180" spans="2:65" s="12" customFormat="1">
      <c r="B180" s="144"/>
      <c r="D180" s="145" t="s">
        <v>193</v>
      </c>
      <c r="E180" s="146" t="s">
        <v>1</v>
      </c>
      <c r="F180" s="147" t="s">
        <v>962</v>
      </c>
      <c r="H180" s="148">
        <v>2.496</v>
      </c>
      <c r="L180" s="144"/>
      <c r="M180" s="149"/>
      <c r="T180" s="150"/>
      <c r="AT180" s="146" t="s">
        <v>193</v>
      </c>
      <c r="AU180" s="146" t="s">
        <v>85</v>
      </c>
      <c r="AV180" s="12" t="s">
        <v>85</v>
      </c>
      <c r="AW180" s="12" t="s">
        <v>31</v>
      </c>
      <c r="AX180" s="12" t="s">
        <v>75</v>
      </c>
      <c r="AY180" s="146" t="s">
        <v>185</v>
      </c>
    </row>
    <row r="181" spans="2:65" s="13" customFormat="1">
      <c r="B181" s="151"/>
      <c r="D181" s="145" t="s">
        <v>193</v>
      </c>
      <c r="E181" s="152" t="s">
        <v>1</v>
      </c>
      <c r="F181" s="153" t="s">
        <v>217</v>
      </c>
      <c r="H181" s="154">
        <v>41.481999999999999</v>
      </c>
      <c r="L181" s="151"/>
      <c r="M181" s="155"/>
      <c r="T181" s="156"/>
      <c r="AT181" s="152" t="s">
        <v>193</v>
      </c>
      <c r="AU181" s="152" t="s">
        <v>85</v>
      </c>
      <c r="AV181" s="13" t="s">
        <v>191</v>
      </c>
      <c r="AW181" s="13" t="s">
        <v>31</v>
      </c>
      <c r="AX181" s="13" t="s">
        <v>83</v>
      </c>
      <c r="AY181" s="152" t="s">
        <v>185</v>
      </c>
    </row>
    <row r="182" spans="2:65" s="1" customFormat="1" ht="16.5" customHeight="1">
      <c r="B182" s="131"/>
      <c r="C182" s="132" t="s">
        <v>256</v>
      </c>
      <c r="D182" s="132" t="s">
        <v>187</v>
      </c>
      <c r="E182" s="133" t="s">
        <v>963</v>
      </c>
      <c r="F182" s="134" t="s">
        <v>964</v>
      </c>
      <c r="G182" s="135" t="s">
        <v>259</v>
      </c>
      <c r="H182" s="136">
        <v>165.21</v>
      </c>
      <c r="I182" s="137"/>
      <c r="J182" s="137">
        <f>ROUND(I182*H182,2)</f>
        <v>0</v>
      </c>
      <c r="K182" s="134" t="s">
        <v>4029</v>
      </c>
      <c r="L182" s="185" t="s">
        <v>4032</v>
      </c>
      <c r="M182" s="138" t="s">
        <v>1</v>
      </c>
      <c r="N182" s="139" t="s">
        <v>40</v>
      </c>
      <c r="O182" s="140">
        <v>0.247</v>
      </c>
      <c r="P182" s="140">
        <f>O182*H182</f>
        <v>40.806870000000004</v>
      </c>
      <c r="Q182" s="140">
        <v>2.6900000000000001E-3</v>
      </c>
      <c r="R182" s="140">
        <f>Q182*H182</f>
        <v>0.44441490000000006</v>
      </c>
      <c r="S182" s="140">
        <v>0</v>
      </c>
      <c r="T182" s="141">
        <f>S182*H182</f>
        <v>0</v>
      </c>
      <c r="AR182" s="142" t="s">
        <v>191</v>
      </c>
      <c r="AT182" s="142" t="s">
        <v>187</v>
      </c>
      <c r="AU182" s="142" t="s">
        <v>85</v>
      </c>
      <c r="AY182" s="16" t="s">
        <v>185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83</v>
      </c>
      <c r="BK182" s="143">
        <f>ROUND(I182*H182,2)</f>
        <v>0</v>
      </c>
      <c r="BL182" s="16" t="s">
        <v>191</v>
      </c>
      <c r="BM182" s="142" t="s">
        <v>965</v>
      </c>
    </row>
    <row r="183" spans="2:65" s="12" customFormat="1">
      <c r="B183" s="144"/>
      <c r="D183" s="145" t="s">
        <v>193</v>
      </c>
      <c r="E183" s="146" t="s">
        <v>1</v>
      </c>
      <c r="F183" s="147" t="s">
        <v>966</v>
      </c>
      <c r="H183" s="148">
        <v>28.8</v>
      </c>
      <c r="L183" s="144"/>
      <c r="M183" s="149"/>
      <c r="T183" s="150"/>
      <c r="AT183" s="146" t="s">
        <v>193</v>
      </c>
      <c r="AU183" s="146" t="s">
        <v>85</v>
      </c>
      <c r="AV183" s="12" t="s">
        <v>85</v>
      </c>
      <c r="AW183" s="12" t="s">
        <v>31</v>
      </c>
      <c r="AX183" s="12" t="s">
        <v>75</v>
      </c>
      <c r="AY183" s="146" t="s">
        <v>185</v>
      </c>
    </row>
    <row r="184" spans="2:65" s="12" customFormat="1">
      <c r="B184" s="144"/>
      <c r="D184" s="145" t="s">
        <v>193</v>
      </c>
      <c r="E184" s="146" t="s">
        <v>1</v>
      </c>
      <c r="F184" s="147" t="s">
        <v>967</v>
      </c>
      <c r="H184" s="148">
        <v>38</v>
      </c>
      <c r="L184" s="144"/>
      <c r="M184" s="149"/>
      <c r="T184" s="150"/>
      <c r="AT184" s="146" t="s">
        <v>193</v>
      </c>
      <c r="AU184" s="146" t="s">
        <v>85</v>
      </c>
      <c r="AV184" s="12" t="s">
        <v>85</v>
      </c>
      <c r="AW184" s="12" t="s">
        <v>31</v>
      </c>
      <c r="AX184" s="12" t="s">
        <v>75</v>
      </c>
      <c r="AY184" s="146" t="s">
        <v>185</v>
      </c>
    </row>
    <row r="185" spans="2:65" s="12" customFormat="1">
      <c r="B185" s="144"/>
      <c r="D185" s="145" t="s">
        <v>193</v>
      </c>
      <c r="E185" s="146" t="s">
        <v>1</v>
      </c>
      <c r="F185" s="147" t="s">
        <v>968</v>
      </c>
      <c r="H185" s="148">
        <v>81.77</v>
      </c>
      <c r="L185" s="144"/>
      <c r="M185" s="149"/>
      <c r="T185" s="150"/>
      <c r="AT185" s="146" t="s">
        <v>193</v>
      </c>
      <c r="AU185" s="146" t="s">
        <v>85</v>
      </c>
      <c r="AV185" s="12" t="s">
        <v>85</v>
      </c>
      <c r="AW185" s="12" t="s">
        <v>31</v>
      </c>
      <c r="AX185" s="12" t="s">
        <v>75</v>
      </c>
      <c r="AY185" s="146" t="s">
        <v>185</v>
      </c>
    </row>
    <row r="186" spans="2:65" s="12" customFormat="1">
      <c r="B186" s="144"/>
      <c r="D186" s="145" t="s">
        <v>193</v>
      </c>
      <c r="E186" s="146" t="s">
        <v>1</v>
      </c>
      <c r="F186" s="147" t="s">
        <v>969</v>
      </c>
      <c r="H186" s="148">
        <v>16.64</v>
      </c>
      <c r="L186" s="144"/>
      <c r="M186" s="149"/>
      <c r="T186" s="150"/>
      <c r="AT186" s="146" t="s">
        <v>193</v>
      </c>
      <c r="AU186" s="146" t="s">
        <v>85</v>
      </c>
      <c r="AV186" s="12" t="s">
        <v>85</v>
      </c>
      <c r="AW186" s="12" t="s">
        <v>31</v>
      </c>
      <c r="AX186" s="12" t="s">
        <v>75</v>
      </c>
      <c r="AY186" s="146" t="s">
        <v>185</v>
      </c>
    </row>
    <row r="187" spans="2:65" s="13" customFormat="1">
      <c r="B187" s="151"/>
      <c r="D187" s="145" t="s">
        <v>193</v>
      </c>
      <c r="E187" s="152" t="s">
        <v>1</v>
      </c>
      <c r="F187" s="153" t="s">
        <v>217</v>
      </c>
      <c r="H187" s="154">
        <v>165.21</v>
      </c>
      <c r="L187" s="151"/>
      <c r="M187" s="155"/>
      <c r="T187" s="156"/>
      <c r="AT187" s="152" t="s">
        <v>193</v>
      </c>
      <c r="AU187" s="152" t="s">
        <v>85</v>
      </c>
      <c r="AV187" s="13" t="s">
        <v>191</v>
      </c>
      <c r="AW187" s="13" t="s">
        <v>31</v>
      </c>
      <c r="AX187" s="13" t="s">
        <v>83</v>
      </c>
      <c r="AY187" s="152" t="s">
        <v>185</v>
      </c>
    </row>
    <row r="188" spans="2:65" s="1" customFormat="1" ht="16.5" customHeight="1">
      <c r="B188" s="131"/>
      <c r="C188" s="132" t="s">
        <v>8</v>
      </c>
      <c r="D188" s="132" t="s">
        <v>187</v>
      </c>
      <c r="E188" s="133" t="s">
        <v>970</v>
      </c>
      <c r="F188" s="134" t="s">
        <v>971</v>
      </c>
      <c r="G188" s="135" t="s">
        <v>259</v>
      </c>
      <c r="H188" s="136">
        <v>165.21</v>
      </c>
      <c r="I188" s="137"/>
      <c r="J188" s="137">
        <f>ROUND(I188*H188,2)</f>
        <v>0</v>
      </c>
      <c r="K188" s="134" t="s">
        <v>4029</v>
      </c>
      <c r="L188" s="185" t="s">
        <v>4032</v>
      </c>
      <c r="M188" s="138" t="s">
        <v>1</v>
      </c>
      <c r="N188" s="139" t="s">
        <v>40</v>
      </c>
      <c r="O188" s="140">
        <v>8.3000000000000004E-2</v>
      </c>
      <c r="P188" s="140">
        <f>O188*H188</f>
        <v>13.712430000000001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191</v>
      </c>
      <c r="AT188" s="142" t="s">
        <v>187</v>
      </c>
      <c r="AU188" s="142" t="s">
        <v>85</v>
      </c>
      <c r="AY188" s="16" t="s">
        <v>185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83</v>
      </c>
      <c r="BK188" s="143">
        <f>ROUND(I188*H188,2)</f>
        <v>0</v>
      </c>
      <c r="BL188" s="16" t="s">
        <v>191</v>
      </c>
      <c r="BM188" s="142" t="s">
        <v>972</v>
      </c>
    </row>
    <row r="189" spans="2:65" s="1" customFormat="1" ht="21.75" customHeight="1">
      <c r="B189" s="131"/>
      <c r="C189" s="132" t="s">
        <v>268</v>
      </c>
      <c r="D189" s="132" t="s">
        <v>187</v>
      </c>
      <c r="E189" s="133" t="s">
        <v>973</v>
      </c>
      <c r="F189" s="134" t="s">
        <v>974</v>
      </c>
      <c r="G189" s="135" t="s">
        <v>204</v>
      </c>
      <c r="H189" s="136">
        <v>1.0369999999999999</v>
      </c>
      <c r="I189" s="137"/>
      <c r="J189" s="137">
        <f>ROUND(I189*H189,2)</f>
        <v>0</v>
      </c>
      <c r="K189" s="134" t="s">
        <v>4029</v>
      </c>
      <c r="L189" s="185" t="s">
        <v>4032</v>
      </c>
      <c r="M189" s="138" t="s">
        <v>1</v>
      </c>
      <c r="N189" s="139" t="s">
        <v>40</v>
      </c>
      <c r="O189" s="140">
        <v>23.968</v>
      </c>
      <c r="P189" s="140">
        <f>O189*H189</f>
        <v>24.854816</v>
      </c>
      <c r="Q189" s="140">
        <v>1.0606199999999999</v>
      </c>
      <c r="R189" s="140">
        <f>Q189*H189</f>
        <v>1.0998629399999997</v>
      </c>
      <c r="S189" s="140">
        <v>0</v>
      </c>
      <c r="T189" s="141">
        <f>S189*H189</f>
        <v>0</v>
      </c>
      <c r="AR189" s="142" t="s">
        <v>191</v>
      </c>
      <c r="AT189" s="142" t="s">
        <v>187</v>
      </c>
      <c r="AU189" s="142" t="s">
        <v>85</v>
      </c>
      <c r="AY189" s="16" t="s">
        <v>185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83</v>
      </c>
      <c r="BK189" s="143">
        <f>ROUND(I189*H189,2)</f>
        <v>0</v>
      </c>
      <c r="BL189" s="16" t="s">
        <v>191</v>
      </c>
      <c r="BM189" s="142" t="s">
        <v>975</v>
      </c>
    </row>
    <row r="190" spans="2:65" s="12" customFormat="1">
      <c r="B190" s="144"/>
      <c r="D190" s="145" t="s">
        <v>193</v>
      </c>
      <c r="F190" s="147" t="s">
        <v>976</v>
      </c>
      <c r="H190" s="148">
        <v>1.0369999999999999</v>
      </c>
      <c r="L190" s="144"/>
      <c r="M190" s="149"/>
      <c r="T190" s="150"/>
      <c r="AT190" s="146" t="s">
        <v>193</v>
      </c>
      <c r="AU190" s="146" t="s">
        <v>85</v>
      </c>
      <c r="AV190" s="12" t="s">
        <v>85</v>
      </c>
      <c r="AW190" s="12" t="s">
        <v>3</v>
      </c>
      <c r="AX190" s="12" t="s">
        <v>83</v>
      </c>
      <c r="AY190" s="146" t="s">
        <v>185</v>
      </c>
    </row>
    <row r="191" spans="2:65" s="1" customFormat="1" ht="24.2" customHeight="1">
      <c r="B191" s="131"/>
      <c r="C191" s="132" t="s">
        <v>273</v>
      </c>
      <c r="D191" s="132" t="s">
        <v>187</v>
      </c>
      <c r="E191" s="133" t="s">
        <v>977</v>
      </c>
      <c r="F191" s="134" t="s">
        <v>978</v>
      </c>
      <c r="G191" s="135" t="s">
        <v>190</v>
      </c>
      <c r="H191" s="136">
        <v>52.947000000000003</v>
      </c>
      <c r="I191" s="137"/>
      <c r="J191" s="137">
        <f>ROUND(I191*H191,2)</f>
        <v>0</v>
      </c>
      <c r="K191" s="134" t="s">
        <v>4029</v>
      </c>
      <c r="L191" s="185" t="s">
        <v>4032</v>
      </c>
      <c r="M191" s="138" t="s">
        <v>1</v>
      </c>
      <c r="N191" s="139" t="s">
        <v>40</v>
      </c>
      <c r="O191" s="140">
        <v>0.629</v>
      </c>
      <c r="P191" s="140">
        <f>O191*H191</f>
        <v>33.303663</v>
      </c>
      <c r="Q191" s="140">
        <v>2.45329</v>
      </c>
      <c r="R191" s="140">
        <f>Q191*H191</f>
        <v>129.89434563</v>
      </c>
      <c r="S191" s="140">
        <v>0</v>
      </c>
      <c r="T191" s="141">
        <f>S191*H191</f>
        <v>0</v>
      </c>
      <c r="AR191" s="142" t="s">
        <v>191</v>
      </c>
      <c r="AT191" s="142" t="s">
        <v>187</v>
      </c>
      <c r="AU191" s="142" t="s">
        <v>85</v>
      </c>
      <c r="AY191" s="16" t="s">
        <v>185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83</v>
      </c>
      <c r="BK191" s="143">
        <f>ROUND(I191*H191,2)</f>
        <v>0</v>
      </c>
      <c r="BL191" s="16" t="s">
        <v>191</v>
      </c>
      <c r="BM191" s="142" t="s">
        <v>979</v>
      </c>
    </row>
    <row r="192" spans="2:65" s="12" customFormat="1">
      <c r="B192" s="144"/>
      <c r="D192" s="145" t="s">
        <v>193</v>
      </c>
      <c r="E192" s="146" t="s">
        <v>1</v>
      </c>
      <c r="F192" s="147" t="s">
        <v>934</v>
      </c>
      <c r="H192" s="148">
        <v>1.1180000000000001</v>
      </c>
      <c r="L192" s="144"/>
      <c r="M192" s="149"/>
      <c r="T192" s="150"/>
      <c r="AT192" s="146" t="s">
        <v>193</v>
      </c>
      <c r="AU192" s="146" t="s">
        <v>85</v>
      </c>
      <c r="AV192" s="12" t="s">
        <v>85</v>
      </c>
      <c r="AW192" s="12" t="s">
        <v>31</v>
      </c>
      <c r="AX192" s="12" t="s">
        <v>75</v>
      </c>
      <c r="AY192" s="146" t="s">
        <v>185</v>
      </c>
    </row>
    <row r="193" spans="2:65" s="12" customFormat="1">
      <c r="B193" s="144"/>
      <c r="D193" s="145" t="s">
        <v>193</v>
      </c>
      <c r="E193" s="146" t="s">
        <v>1</v>
      </c>
      <c r="F193" s="147" t="s">
        <v>935</v>
      </c>
      <c r="H193" s="148">
        <v>31.212</v>
      </c>
      <c r="L193" s="144"/>
      <c r="M193" s="149"/>
      <c r="T193" s="150"/>
      <c r="AT193" s="146" t="s">
        <v>193</v>
      </c>
      <c r="AU193" s="146" t="s">
        <v>85</v>
      </c>
      <c r="AV193" s="12" t="s">
        <v>85</v>
      </c>
      <c r="AW193" s="12" t="s">
        <v>31</v>
      </c>
      <c r="AX193" s="12" t="s">
        <v>75</v>
      </c>
      <c r="AY193" s="146" t="s">
        <v>185</v>
      </c>
    </row>
    <row r="194" spans="2:65" s="12" customFormat="1">
      <c r="B194" s="144"/>
      <c r="D194" s="145" t="s">
        <v>193</v>
      </c>
      <c r="E194" s="146" t="s">
        <v>1</v>
      </c>
      <c r="F194" s="147" t="s">
        <v>936</v>
      </c>
      <c r="H194" s="148">
        <v>16.907</v>
      </c>
      <c r="L194" s="144"/>
      <c r="M194" s="149"/>
      <c r="T194" s="150"/>
      <c r="AT194" s="146" t="s">
        <v>193</v>
      </c>
      <c r="AU194" s="146" t="s">
        <v>85</v>
      </c>
      <c r="AV194" s="12" t="s">
        <v>85</v>
      </c>
      <c r="AW194" s="12" t="s">
        <v>31</v>
      </c>
      <c r="AX194" s="12" t="s">
        <v>75</v>
      </c>
      <c r="AY194" s="146" t="s">
        <v>185</v>
      </c>
    </row>
    <row r="195" spans="2:65" s="12" customFormat="1">
      <c r="B195" s="144"/>
      <c r="D195" s="145" t="s">
        <v>193</v>
      </c>
      <c r="E195" s="146" t="s">
        <v>1</v>
      </c>
      <c r="F195" s="147" t="s">
        <v>937</v>
      </c>
      <c r="H195" s="148">
        <v>2.5920000000000001</v>
      </c>
      <c r="L195" s="144"/>
      <c r="M195" s="149"/>
      <c r="T195" s="150"/>
      <c r="AT195" s="146" t="s">
        <v>193</v>
      </c>
      <c r="AU195" s="146" t="s">
        <v>85</v>
      </c>
      <c r="AV195" s="12" t="s">
        <v>85</v>
      </c>
      <c r="AW195" s="12" t="s">
        <v>31</v>
      </c>
      <c r="AX195" s="12" t="s">
        <v>75</v>
      </c>
      <c r="AY195" s="146" t="s">
        <v>185</v>
      </c>
    </row>
    <row r="196" spans="2:65" s="12" customFormat="1">
      <c r="B196" s="144"/>
      <c r="D196" s="145" t="s">
        <v>193</v>
      </c>
      <c r="E196" s="146" t="s">
        <v>1</v>
      </c>
      <c r="F196" s="147" t="s">
        <v>938</v>
      </c>
      <c r="H196" s="148">
        <v>1.1180000000000001</v>
      </c>
      <c r="L196" s="144"/>
      <c r="M196" s="149"/>
      <c r="T196" s="150"/>
      <c r="AT196" s="146" t="s">
        <v>193</v>
      </c>
      <c r="AU196" s="146" t="s">
        <v>85</v>
      </c>
      <c r="AV196" s="12" t="s">
        <v>85</v>
      </c>
      <c r="AW196" s="12" t="s">
        <v>31</v>
      </c>
      <c r="AX196" s="12" t="s">
        <v>75</v>
      </c>
      <c r="AY196" s="146" t="s">
        <v>185</v>
      </c>
    </row>
    <row r="197" spans="2:65" s="13" customFormat="1">
      <c r="B197" s="151"/>
      <c r="D197" s="145" t="s">
        <v>193</v>
      </c>
      <c r="E197" s="152" t="s">
        <v>1</v>
      </c>
      <c r="F197" s="153" t="s">
        <v>217</v>
      </c>
      <c r="H197" s="154">
        <v>52.947000000000003</v>
      </c>
      <c r="L197" s="151"/>
      <c r="M197" s="155"/>
      <c r="T197" s="156"/>
      <c r="AT197" s="152" t="s">
        <v>193</v>
      </c>
      <c r="AU197" s="152" t="s">
        <v>85</v>
      </c>
      <c r="AV197" s="13" t="s">
        <v>191</v>
      </c>
      <c r="AW197" s="13" t="s">
        <v>31</v>
      </c>
      <c r="AX197" s="13" t="s">
        <v>83</v>
      </c>
      <c r="AY197" s="152" t="s">
        <v>185</v>
      </c>
    </row>
    <row r="198" spans="2:65" s="1" customFormat="1" ht="16.5" customHeight="1">
      <c r="B198" s="131"/>
      <c r="C198" s="132" t="s">
        <v>279</v>
      </c>
      <c r="D198" s="132" t="s">
        <v>187</v>
      </c>
      <c r="E198" s="133" t="s">
        <v>980</v>
      </c>
      <c r="F198" s="134" t="s">
        <v>981</v>
      </c>
      <c r="G198" s="135" t="s">
        <v>259</v>
      </c>
      <c r="H198" s="136">
        <v>133.00200000000001</v>
      </c>
      <c r="I198" s="137"/>
      <c r="J198" s="137">
        <f>ROUND(I198*H198,2)</f>
        <v>0</v>
      </c>
      <c r="K198" s="134" t="s">
        <v>4029</v>
      </c>
      <c r="L198" s="185" t="s">
        <v>4032</v>
      </c>
      <c r="M198" s="138" t="s">
        <v>1</v>
      </c>
      <c r="N198" s="139" t="s">
        <v>40</v>
      </c>
      <c r="O198" s="140">
        <v>0.27400000000000002</v>
      </c>
      <c r="P198" s="140">
        <f>O198*H198</f>
        <v>36.442548000000002</v>
      </c>
      <c r="Q198" s="140">
        <v>2.64E-3</v>
      </c>
      <c r="R198" s="140">
        <f>Q198*H198</f>
        <v>0.35112528000000004</v>
      </c>
      <c r="S198" s="140">
        <v>0</v>
      </c>
      <c r="T198" s="141">
        <f>S198*H198</f>
        <v>0</v>
      </c>
      <c r="AR198" s="142" t="s">
        <v>191</v>
      </c>
      <c r="AT198" s="142" t="s">
        <v>187</v>
      </c>
      <c r="AU198" s="142" t="s">
        <v>85</v>
      </c>
      <c r="AY198" s="16" t="s">
        <v>185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83</v>
      </c>
      <c r="BK198" s="143">
        <f>ROUND(I198*H198,2)</f>
        <v>0</v>
      </c>
      <c r="BL198" s="16" t="s">
        <v>191</v>
      </c>
      <c r="BM198" s="142" t="s">
        <v>982</v>
      </c>
    </row>
    <row r="199" spans="2:65" s="12" customFormat="1">
      <c r="B199" s="144"/>
      <c r="D199" s="145" t="s">
        <v>193</v>
      </c>
      <c r="E199" s="146" t="s">
        <v>1</v>
      </c>
      <c r="F199" s="147" t="s">
        <v>983</v>
      </c>
      <c r="H199" s="148">
        <v>4.968</v>
      </c>
      <c r="L199" s="144"/>
      <c r="M199" s="149"/>
      <c r="T199" s="150"/>
      <c r="AT199" s="146" t="s">
        <v>193</v>
      </c>
      <c r="AU199" s="146" t="s">
        <v>85</v>
      </c>
      <c r="AV199" s="12" t="s">
        <v>85</v>
      </c>
      <c r="AW199" s="12" t="s">
        <v>31</v>
      </c>
      <c r="AX199" s="12" t="s">
        <v>75</v>
      </c>
      <c r="AY199" s="146" t="s">
        <v>185</v>
      </c>
    </row>
    <row r="200" spans="2:65" s="12" customFormat="1">
      <c r="B200" s="144"/>
      <c r="D200" s="145" t="s">
        <v>193</v>
      </c>
      <c r="E200" s="146" t="s">
        <v>1</v>
      </c>
      <c r="F200" s="147" t="s">
        <v>984</v>
      </c>
      <c r="H200" s="148">
        <v>73.44</v>
      </c>
      <c r="L200" s="144"/>
      <c r="M200" s="149"/>
      <c r="T200" s="150"/>
      <c r="AT200" s="146" t="s">
        <v>193</v>
      </c>
      <c r="AU200" s="146" t="s">
        <v>85</v>
      </c>
      <c r="AV200" s="12" t="s">
        <v>85</v>
      </c>
      <c r="AW200" s="12" t="s">
        <v>31</v>
      </c>
      <c r="AX200" s="12" t="s">
        <v>75</v>
      </c>
      <c r="AY200" s="146" t="s">
        <v>185</v>
      </c>
    </row>
    <row r="201" spans="2:65" s="12" customFormat="1">
      <c r="B201" s="144"/>
      <c r="D201" s="145" t="s">
        <v>193</v>
      </c>
      <c r="E201" s="146" t="s">
        <v>1</v>
      </c>
      <c r="F201" s="147" t="s">
        <v>985</v>
      </c>
      <c r="H201" s="148">
        <v>40.985999999999997</v>
      </c>
      <c r="L201" s="144"/>
      <c r="M201" s="149"/>
      <c r="T201" s="150"/>
      <c r="AT201" s="146" t="s">
        <v>193</v>
      </c>
      <c r="AU201" s="146" t="s">
        <v>85</v>
      </c>
      <c r="AV201" s="12" t="s">
        <v>85</v>
      </c>
      <c r="AW201" s="12" t="s">
        <v>31</v>
      </c>
      <c r="AX201" s="12" t="s">
        <v>75</v>
      </c>
      <c r="AY201" s="146" t="s">
        <v>185</v>
      </c>
    </row>
    <row r="202" spans="2:65" s="12" customFormat="1">
      <c r="B202" s="144"/>
      <c r="D202" s="145" t="s">
        <v>193</v>
      </c>
      <c r="E202" s="146" t="s">
        <v>1</v>
      </c>
      <c r="F202" s="147" t="s">
        <v>986</v>
      </c>
      <c r="H202" s="148">
        <v>8.64</v>
      </c>
      <c r="L202" s="144"/>
      <c r="M202" s="149"/>
      <c r="T202" s="150"/>
      <c r="AT202" s="146" t="s">
        <v>193</v>
      </c>
      <c r="AU202" s="146" t="s">
        <v>85</v>
      </c>
      <c r="AV202" s="12" t="s">
        <v>85</v>
      </c>
      <c r="AW202" s="12" t="s">
        <v>31</v>
      </c>
      <c r="AX202" s="12" t="s">
        <v>75</v>
      </c>
      <c r="AY202" s="146" t="s">
        <v>185</v>
      </c>
    </row>
    <row r="203" spans="2:65" s="12" customFormat="1">
      <c r="B203" s="144"/>
      <c r="D203" s="145" t="s">
        <v>193</v>
      </c>
      <c r="E203" s="146" t="s">
        <v>1</v>
      </c>
      <c r="F203" s="147" t="s">
        <v>987</v>
      </c>
      <c r="H203" s="148">
        <v>4.968</v>
      </c>
      <c r="L203" s="144"/>
      <c r="M203" s="149"/>
      <c r="T203" s="150"/>
      <c r="AT203" s="146" t="s">
        <v>193</v>
      </c>
      <c r="AU203" s="146" t="s">
        <v>85</v>
      </c>
      <c r="AV203" s="12" t="s">
        <v>85</v>
      </c>
      <c r="AW203" s="12" t="s">
        <v>31</v>
      </c>
      <c r="AX203" s="12" t="s">
        <v>75</v>
      </c>
      <c r="AY203" s="146" t="s">
        <v>185</v>
      </c>
    </row>
    <row r="204" spans="2:65" s="13" customFormat="1">
      <c r="B204" s="151"/>
      <c r="D204" s="145" t="s">
        <v>193</v>
      </c>
      <c r="E204" s="152" t="s">
        <v>1</v>
      </c>
      <c r="F204" s="153" t="s">
        <v>217</v>
      </c>
      <c r="H204" s="154">
        <v>133.00200000000001</v>
      </c>
      <c r="L204" s="151"/>
      <c r="M204" s="155"/>
      <c r="T204" s="156"/>
      <c r="AT204" s="152" t="s">
        <v>193</v>
      </c>
      <c r="AU204" s="152" t="s">
        <v>85</v>
      </c>
      <c r="AV204" s="13" t="s">
        <v>191</v>
      </c>
      <c r="AW204" s="13" t="s">
        <v>31</v>
      </c>
      <c r="AX204" s="13" t="s">
        <v>83</v>
      </c>
      <c r="AY204" s="152" t="s">
        <v>185</v>
      </c>
    </row>
    <row r="205" spans="2:65" s="1" customFormat="1" ht="16.5" customHeight="1">
      <c r="B205" s="131"/>
      <c r="C205" s="132" t="s">
        <v>285</v>
      </c>
      <c r="D205" s="132" t="s">
        <v>187</v>
      </c>
      <c r="E205" s="133" t="s">
        <v>988</v>
      </c>
      <c r="F205" s="134" t="s">
        <v>989</v>
      </c>
      <c r="G205" s="135" t="s">
        <v>259</v>
      </c>
      <c r="H205" s="136">
        <v>133.00200000000001</v>
      </c>
      <c r="I205" s="137"/>
      <c r="J205" s="137">
        <f>ROUND(I205*H205,2)</f>
        <v>0</v>
      </c>
      <c r="K205" s="134" t="s">
        <v>4029</v>
      </c>
      <c r="L205" s="185" t="s">
        <v>4032</v>
      </c>
      <c r="M205" s="138" t="s">
        <v>1</v>
      </c>
      <c r="N205" s="139" t="s">
        <v>40</v>
      </c>
      <c r="O205" s="140">
        <v>9.1999999999999998E-2</v>
      </c>
      <c r="P205" s="140">
        <f>O205*H205</f>
        <v>12.236184000000002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191</v>
      </c>
      <c r="AT205" s="142" t="s">
        <v>187</v>
      </c>
      <c r="AU205" s="142" t="s">
        <v>85</v>
      </c>
      <c r="AY205" s="16" t="s">
        <v>185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83</v>
      </c>
      <c r="BK205" s="143">
        <f>ROUND(I205*H205,2)</f>
        <v>0</v>
      </c>
      <c r="BL205" s="16" t="s">
        <v>191</v>
      </c>
      <c r="BM205" s="142" t="s">
        <v>990</v>
      </c>
    </row>
    <row r="206" spans="2:65" s="1" customFormat="1" ht="21.75" customHeight="1">
      <c r="B206" s="131"/>
      <c r="C206" s="132" t="s">
        <v>290</v>
      </c>
      <c r="D206" s="132" t="s">
        <v>187</v>
      </c>
      <c r="E206" s="133" t="s">
        <v>991</v>
      </c>
      <c r="F206" s="134" t="s">
        <v>992</v>
      </c>
      <c r="G206" s="135" t="s">
        <v>204</v>
      </c>
      <c r="H206" s="136">
        <v>1.3240000000000001</v>
      </c>
      <c r="I206" s="137"/>
      <c r="J206" s="137">
        <f>ROUND(I206*H206,2)</f>
        <v>0</v>
      </c>
      <c r="K206" s="134" t="s">
        <v>4029</v>
      </c>
      <c r="L206" s="185" t="s">
        <v>4032</v>
      </c>
      <c r="M206" s="138" t="s">
        <v>1</v>
      </c>
      <c r="N206" s="139" t="s">
        <v>40</v>
      </c>
      <c r="O206" s="140">
        <v>23.968</v>
      </c>
      <c r="P206" s="140">
        <f>O206*H206</f>
        <v>31.733632</v>
      </c>
      <c r="Q206" s="140">
        <v>1.0606199999999999</v>
      </c>
      <c r="R206" s="140">
        <f>Q206*H206</f>
        <v>1.4042608799999998</v>
      </c>
      <c r="S206" s="140">
        <v>0</v>
      </c>
      <c r="T206" s="141">
        <f>S206*H206</f>
        <v>0</v>
      </c>
      <c r="AR206" s="142" t="s">
        <v>191</v>
      </c>
      <c r="AT206" s="142" t="s">
        <v>187</v>
      </c>
      <c r="AU206" s="142" t="s">
        <v>85</v>
      </c>
      <c r="AY206" s="16" t="s">
        <v>185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83</v>
      </c>
      <c r="BK206" s="143">
        <f>ROUND(I206*H206,2)</f>
        <v>0</v>
      </c>
      <c r="BL206" s="16" t="s">
        <v>191</v>
      </c>
      <c r="BM206" s="142" t="s">
        <v>993</v>
      </c>
    </row>
    <row r="207" spans="2:65" s="12" customFormat="1">
      <c r="B207" s="144"/>
      <c r="D207" s="145" t="s">
        <v>193</v>
      </c>
      <c r="F207" s="147" t="s">
        <v>994</v>
      </c>
      <c r="H207" s="148">
        <v>1.3240000000000001</v>
      </c>
      <c r="L207" s="144"/>
      <c r="M207" s="149"/>
      <c r="T207" s="150"/>
      <c r="AT207" s="146" t="s">
        <v>193</v>
      </c>
      <c r="AU207" s="146" t="s">
        <v>85</v>
      </c>
      <c r="AV207" s="12" t="s">
        <v>85</v>
      </c>
      <c r="AW207" s="12" t="s">
        <v>3</v>
      </c>
      <c r="AX207" s="12" t="s">
        <v>83</v>
      </c>
      <c r="AY207" s="146" t="s">
        <v>185</v>
      </c>
    </row>
    <row r="208" spans="2:65" s="11" customFormat="1" ht="22.9" customHeight="1">
      <c r="B208" s="120"/>
      <c r="D208" s="121" t="s">
        <v>74</v>
      </c>
      <c r="E208" s="129" t="s">
        <v>100</v>
      </c>
      <c r="F208" s="129" t="s">
        <v>234</v>
      </c>
      <c r="J208" s="130">
        <f>BK208</f>
        <v>0</v>
      </c>
      <c r="L208" s="120"/>
      <c r="M208" s="124"/>
      <c r="P208" s="125">
        <f>SUM(P209:P265)</f>
        <v>1757.9883540000001</v>
      </c>
      <c r="R208" s="125">
        <f>SUM(R209:R265)</f>
        <v>118.22470112000001</v>
      </c>
      <c r="T208" s="126">
        <f>SUM(T209:T265)</f>
        <v>0</v>
      </c>
      <c r="AR208" s="121" t="s">
        <v>83</v>
      </c>
      <c r="AT208" s="127" t="s">
        <v>74</v>
      </c>
      <c r="AU208" s="127" t="s">
        <v>83</v>
      </c>
      <c r="AY208" s="121" t="s">
        <v>185</v>
      </c>
      <c r="BK208" s="128">
        <f>SUM(BK209:BK265)</f>
        <v>0</v>
      </c>
    </row>
    <row r="209" spans="2:65" s="1" customFormat="1" ht="24.2" customHeight="1">
      <c r="B209" s="131"/>
      <c r="C209" s="132" t="s">
        <v>7</v>
      </c>
      <c r="D209" s="132" t="s">
        <v>187</v>
      </c>
      <c r="E209" s="133" t="s">
        <v>995</v>
      </c>
      <c r="F209" s="134" t="s">
        <v>996</v>
      </c>
      <c r="G209" s="135" t="s">
        <v>190</v>
      </c>
      <c r="H209" s="136">
        <v>0.58099999999999996</v>
      </c>
      <c r="I209" s="137"/>
      <c r="J209" s="137">
        <f>ROUND(I209*H209,2)</f>
        <v>0</v>
      </c>
      <c r="K209" s="134" t="s">
        <v>4029</v>
      </c>
      <c r="L209" s="185" t="s">
        <v>4032</v>
      </c>
      <c r="M209" s="138" t="s">
        <v>1</v>
      </c>
      <c r="N209" s="139" t="s">
        <v>40</v>
      </c>
      <c r="O209" s="140">
        <v>4.7939999999999996</v>
      </c>
      <c r="P209" s="140">
        <f>O209*H209</f>
        <v>2.7853139999999996</v>
      </c>
      <c r="Q209" s="140">
        <v>1.8774999999999999</v>
      </c>
      <c r="R209" s="140">
        <f>Q209*H209</f>
        <v>1.0908274999999998</v>
      </c>
      <c r="S209" s="140">
        <v>0</v>
      </c>
      <c r="T209" s="141">
        <f>S209*H209</f>
        <v>0</v>
      </c>
      <c r="AR209" s="142" t="s">
        <v>191</v>
      </c>
      <c r="AT209" s="142" t="s">
        <v>187</v>
      </c>
      <c r="AU209" s="142" t="s">
        <v>85</v>
      </c>
      <c r="AY209" s="16" t="s">
        <v>185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83</v>
      </c>
      <c r="BK209" s="143">
        <f>ROUND(I209*H209,2)</f>
        <v>0</v>
      </c>
      <c r="BL209" s="16" t="s">
        <v>191</v>
      </c>
      <c r="BM209" s="142" t="s">
        <v>997</v>
      </c>
    </row>
    <row r="210" spans="2:65" s="12" customFormat="1">
      <c r="B210" s="144"/>
      <c r="D210" s="145" t="s">
        <v>193</v>
      </c>
      <c r="E210" s="146" t="s">
        <v>1</v>
      </c>
      <c r="F210" s="147" t="s">
        <v>998</v>
      </c>
      <c r="H210" s="148">
        <v>0.29699999999999999</v>
      </c>
      <c r="L210" s="144"/>
      <c r="M210" s="149"/>
      <c r="T210" s="150"/>
      <c r="AT210" s="146" t="s">
        <v>193</v>
      </c>
      <c r="AU210" s="146" t="s">
        <v>85</v>
      </c>
      <c r="AV210" s="12" t="s">
        <v>85</v>
      </c>
      <c r="AW210" s="12" t="s">
        <v>31</v>
      </c>
      <c r="AX210" s="12" t="s">
        <v>75</v>
      </c>
      <c r="AY210" s="146" t="s">
        <v>185</v>
      </c>
    </row>
    <row r="211" spans="2:65" s="12" customFormat="1">
      <c r="B211" s="144"/>
      <c r="D211" s="145" t="s">
        <v>193</v>
      </c>
      <c r="E211" s="146" t="s">
        <v>1</v>
      </c>
      <c r="F211" s="147" t="s">
        <v>999</v>
      </c>
      <c r="H211" s="148">
        <v>0.28399999999999997</v>
      </c>
      <c r="L211" s="144"/>
      <c r="M211" s="149"/>
      <c r="T211" s="150"/>
      <c r="AT211" s="146" t="s">
        <v>193</v>
      </c>
      <c r="AU211" s="146" t="s">
        <v>85</v>
      </c>
      <c r="AV211" s="12" t="s">
        <v>85</v>
      </c>
      <c r="AW211" s="12" t="s">
        <v>31</v>
      </c>
      <c r="AX211" s="12" t="s">
        <v>75</v>
      </c>
      <c r="AY211" s="146" t="s">
        <v>185</v>
      </c>
    </row>
    <row r="212" spans="2:65" s="13" customFormat="1">
      <c r="B212" s="151"/>
      <c r="D212" s="145" t="s">
        <v>193</v>
      </c>
      <c r="E212" s="152" t="s">
        <v>1</v>
      </c>
      <c r="F212" s="153" t="s">
        <v>217</v>
      </c>
      <c r="H212" s="154">
        <v>0.58099999999999996</v>
      </c>
      <c r="L212" s="151"/>
      <c r="M212" s="155"/>
      <c r="T212" s="156"/>
      <c r="AT212" s="152" t="s">
        <v>193</v>
      </c>
      <c r="AU212" s="152" t="s">
        <v>85</v>
      </c>
      <c r="AV212" s="13" t="s">
        <v>191</v>
      </c>
      <c r="AW212" s="13" t="s">
        <v>31</v>
      </c>
      <c r="AX212" s="13" t="s">
        <v>83</v>
      </c>
      <c r="AY212" s="152" t="s">
        <v>185</v>
      </c>
    </row>
    <row r="213" spans="2:65" s="1" customFormat="1" ht="24.2" customHeight="1">
      <c r="B213" s="131"/>
      <c r="C213" s="132" t="s">
        <v>297</v>
      </c>
      <c r="D213" s="132" t="s">
        <v>187</v>
      </c>
      <c r="E213" s="133" t="s">
        <v>1000</v>
      </c>
      <c r="F213" s="134" t="s">
        <v>1001</v>
      </c>
      <c r="G213" s="135" t="s">
        <v>259</v>
      </c>
      <c r="H213" s="136">
        <v>115.65900000000001</v>
      </c>
      <c r="I213" s="137"/>
      <c r="J213" s="137">
        <f>ROUND(I213*H213,2)</f>
        <v>0</v>
      </c>
      <c r="K213" s="134" t="s">
        <v>4029</v>
      </c>
      <c r="L213" s="185" t="s">
        <v>4032</v>
      </c>
      <c r="M213" s="138" t="s">
        <v>1</v>
      </c>
      <c r="N213" s="139" t="s">
        <v>40</v>
      </c>
      <c r="O213" s="140">
        <v>1.04</v>
      </c>
      <c r="P213" s="140">
        <f>O213*H213</f>
        <v>120.28536000000001</v>
      </c>
      <c r="Q213" s="140">
        <v>0.27748</v>
      </c>
      <c r="R213" s="140">
        <f>Q213*H213</f>
        <v>32.093059320000002</v>
      </c>
      <c r="S213" s="140">
        <v>0</v>
      </c>
      <c r="T213" s="141">
        <f>S213*H213</f>
        <v>0</v>
      </c>
      <c r="AR213" s="142" t="s">
        <v>191</v>
      </c>
      <c r="AT213" s="142" t="s">
        <v>187</v>
      </c>
      <c r="AU213" s="142" t="s">
        <v>85</v>
      </c>
      <c r="AY213" s="16" t="s">
        <v>185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83</v>
      </c>
      <c r="BK213" s="143">
        <f>ROUND(I213*H213,2)</f>
        <v>0</v>
      </c>
      <c r="BL213" s="16" t="s">
        <v>191</v>
      </c>
      <c r="BM213" s="142" t="s">
        <v>1002</v>
      </c>
    </row>
    <row r="214" spans="2:65" s="12" customFormat="1">
      <c r="B214" s="144"/>
      <c r="D214" s="145" t="s">
        <v>193</v>
      </c>
      <c r="E214" s="146" t="s">
        <v>1</v>
      </c>
      <c r="F214" s="147" t="s">
        <v>1003</v>
      </c>
      <c r="H214" s="148">
        <v>62.4</v>
      </c>
      <c r="L214" s="144"/>
      <c r="M214" s="149"/>
      <c r="T214" s="150"/>
      <c r="AT214" s="146" t="s">
        <v>193</v>
      </c>
      <c r="AU214" s="146" t="s">
        <v>85</v>
      </c>
      <c r="AV214" s="12" t="s">
        <v>85</v>
      </c>
      <c r="AW214" s="12" t="s">
        <v>31</v>
      </c>
      <c r="AX214" s="12" t="s">
        <v>75</v>
      </c>
      <c r="AY214" s="146" t="s">
        <v>185</v>
      </c>
    </row>
    <row r="215" spans="2:65" s="12" customFormat="1">
      <c r="B215" s="144"/>
      <c r="D215" s="145" t="s">
        <v>193</v>
      </c>
      <c r="E215" s="146" t="s">
        <v>1</v>
      </c>
      <c r="F215" s="147" t="s">
        <v>1004</v>
      </c>
      <c r="H215" s="148">
        <v>-3.56</v>
      </c>
      <c r="L215" s="144"/>
      <c r="M215" s="149"/>
      <c r="T215" s="150"/>
      <c r="AT215" s="146" t="s">
        <v>193</v>
      </c>
      <c r="AU215" s="146" t="s">
        <v>85</v>
      </c>
      <c r="AV215" s="12" t="s">
        <v>85</v>
      </c>
      <c r="AW215" s="12" t="s">
        <v>31</v>
      </c>
      <c r="AX215" s="12" t="s">
        <v>75</v>
      </c>
      <c r="AY215" s="146" t="s">
        <v>185</v>
      </c>
    </row>
    <row r="216" spans="2:65" s="12" customFormat="1">
      <c r="B216" s="144"/>
      <c r="D216" s="145" t="s">
        <v>193</v>
      </c>
      <c r="E216" s="146" t="s">
        <v>1</v>
      </c>
      <c r="F216" s="147" t="s">
        <v>1005</v>
      </c>
      <c r="H216" s="148">
        <v>78</v>
      </c>
      <c r="L216" s="144"/>
      <c r="M216" s="149"/>
      <c r="T216" s="150"/>
      <c r="AT216" s="146" t="s">
        <v>193</v>
      </c>
      <c r="AU216" s="146" t="s">
        <v>85</v>
      </c>
      <c r="AV216" s="12" t="s">
        <v>85</v>
      </c>
      <c r="AW216" s="12" t="s">
        <v>31</v>
      </c>
      <c r="AX216" s="12" t="s">
        <v>75</v>
      </c>
      <c r="AY216" s="146" t="s">
        <v>185</v>
      </c>
    </row>
    <row r="217" spans="2:65" s="12" customFormat="1">
      <c r="B217" s="144"/>
      <c r="D217" s="145" t="s">
        <v>193</v>
      </c>
      <c r="E217" s="146" t="s">
        <v>1</v>
      </c>
      <c r="F217" s="147" t="s">
        <v>1006</v>
      </c>
      <c r="H217" s="148">
        <v>-7.5810000000000004</v>
      </c>
      <c r="L217" s="144"/>
      <c r="M217" s="149"/>
      <c r="T217" s="150"/>
      <c r="AT217" s="146" t="s">
        <v>193</v>
      </c>
      <c r="AU217" s="146" t="s">
        <v>85</v>
      </c>
      <c r="AV217" s="12" t="s">
        <v>85</v>
      </c>
      <c r="AW217" s="12" t="s">
        <v>31</v>
      </c>
      <c r="AX217" s="12" t="s">
        <v>75</v>
      </c>
      <c r="AY217" s="146" t="s">
        <v>185</v>
      </c>
    </row>
    <row r="218" spans="2:65" s="12" customFormat="1">
      <c r="B218" s="144"/>
      <c r="D218" s="145" t="s">
        <v>193</v>
      </c>
      <c r="E218" s="146" t="s">
        <v>1</v>
      </c>
      <c r="F218" s="147" t="s">
        <v>1007</v>
      </c>
      <c r="H218" s="148">
        <v>-13.6</v>
      </c>
      <c r="L218" s="144"/>
      <c r="M218" s="149"/>
      <c r="T218" s="150"/>
      <c r="AT218" s="146" t="s">
        <v>193</v>
      </c>
      <c r="AU218" s="146" t="s">
        <v>85</v>
      </c>
      <c r="AV218" s="12" t="s">
        <v>85</v>
      </c>
      <c r="AW218" s="12" t="s">
        <v>31</v>
      </c>
      <c r="AX218" s="12" t="s">
        <v>75</v>
      </c>
      <c r="AY218" s="146" t="s">
        <v>185</v>
      </c>
    </row>
    <row r="219" spans="2:65" s="13" customFormat="1">
      <c r="B219" s="151"/>
      <c r="D219" s="145" t="s">
        <v>193</v>
      </c>
      <c r="E219" s="152" t="s">
        <v>1</v>
      </c>
      <c r="F219" s="153" t="s">
        <v>217</v>
      </c>
      <c r="H219" s="154">
        <v>115.65900000000002</v>
      </c>
      <c r="L219" s="151"/>
      <c r="M219" s="155"/>
      <c r="T219" s="156"/>
      <c r="AT219" s="152" t="s">
        <v>193</v>
      </c>
      <c r="AU219" s="152" t="s">
        <v>85</v>
      </c>
      <c r="AV219" s="13" t="s">
        <v>191</v>
      </c>
      <c r="AW219" s="13" t="s">
        <v>31</v>
      </c>
      <c r="AX219" s="13" t="s">
        <v>83</v>
      </c>
      <c r="AY219" s="152" t="s">
        <v>185</v>
      </c>
    </row>
    <row r="220" spans="2:65" s="1" customFormat="1" ht="33" customHeight="1">
      <c r="B220" s="131"/>
      <c r="C220" s="132" t="s">
        <v>302</v>
      </c>
      <c r="D220" s="132" t="s">
        <v>187</v>
      </c>
      <c r="E220" s="133" t="s">
        <v>1008</v>
      </c>
      <c r="F220" s="134" t="s">
        <v>1009</v>
      </c>
      <c r="G220" s="135" t="s">
        <v>405</v>
      </c>
      <c r="H220" s="136">
        <v>1</v>
      </c>
      <c r="I220" s="137"/>
      <c r="J220" s="137">
        <f t="shared" ref="J220:J225" si="0">ROUND(I220*H220,2)</f>
        <v>0</v>
      </c>
      <c r="K220" s="134" t="s">
        <v>1</v>
      </c>
      <c r="L220" s="185" t="s">
        <v>4032</v>
      </c>
      <c r="M220" s="138" t="s">
        <v>1</v>
      </c>
      <c r="N220" s="139" t="s">
        <v>40</v>
      </c>
      <c r="O220" s="140">
        <v>1.04</v>
      </c>
      <c r="P220" s="140">
        <f t="shared" ref="P220:P225" si="1">O220*H220</f>
        <v>1.04</v>
      </c>
      <c r="Q220" s="140">
        <v>0.27748</v>
      </c>
      <c r="R220" s="140">
        <f t="shared" ref="R220:R225" si="2">Q220*H220</f>
        <v>0.27748</v>
      </c>
      <c r="S220" s="140">
        <v>0</v>
      </c>
      <c r="T220" s="141">
        <f t="shared" ref="T220:T225" si="3">S220*H220</f>
        <v>0</v>
      </c>
      <c r="AR220" s="142" t="s">
        <v>191</v>
      </c>
      <c r="AT220" s="142" t="s">
        <v>187</v>
      </c>
      <c r="AU220" s="142" t="s">
        <v>85</v>
      </c>
      <c r="AY220" s="16" t="s">
        <v>185</v>
      </c>
      <c r="BE220" s="143">
        <f t="shared" ref="BE220:BE225" si="4">IF(N220="základní",J220,0)</f>
        <v>0</v>
      </c>
      <c r="BF220" s="143">
        <f t="shared" ref="BF220:BF225" si="5">IF(N220="snížená",J220,0)</f>
        <v>0</v>
      </c>
      <c r="BG220" s="143">
        <f t="shared" ref="BG220:BG225" si="6">IF(N220="zákl. přenesená",J220,0)</f>
        <v>0</v>
      </c>
      <c r="BH220" s="143">
        <f t="shared" ref="BH220:BH225" si="7">IF(N220="sníž. přenesená",J220,0)</f>
        <v>0</v>
      </c>
      <c r="BI220" s="143">
        <f t="shared" ref="BI220:BI225" si="8">IF(N220="nulová",J220,0)</f>
        <v>0</v>
      </c>
      <c r="BJ220" s="16" t="s">
        <v>83</v>
      </c>
      <c r="BK220" s="143">
        <f t="shared" ref="BK220:BK225" si="9">ROUND(I220*H220,2)</f>
        <v>0</v>
      </c>
      <c r="BL220" s="16" t="s">
        <v>191</v>
      </c>
      <c r="BM220" s="142" t="s">
        <v>1010</v>
      </c>
    </row>
    <row r="221" spans="2:65" s="1" customFormat="1" ht="21.75" customHeight="1">
      <c r="B221" s="131"/>
      <c r="C221" s="132" t="s">
        <v>307</v>
      </c>
      <c r="D221" s="132" t="s">
        <v>187</v>
      </c>
      <c r="E221" s="133" t="s">
        <v>252</v>
      </c>
      <c r="F221" s="134" t="s">
        <v>253</v>
      </c>
      <c r="G221" s="135" t="s">
        <v>245</v>
      </c>
      <c r="H221" s="136">
        <v>7</v>
      </c>
      <c r="I221" s="137"/>
      <c r="J221" s="137">
        <f t="shared" si="0"/>
        <v>0</v>
      </c>
      <c r="K221" s="134" t="s">
        <v>4029</v>
      </c>
      <c r="L221" s="185" t="s">
        <v>4032</v>
      </c>
      <c r="M221" s="138" t="s">
        <v>1</v>
      </c>
      <c r="N221" s="139" t="s">
        <v>40</v>
      </c>
      <c r="O221" s="140">
        <v>0.318</v>
      </c>
      <c r="P221" s="140">
        <f t="shared" si="1"/>
        <v>2.226</v>
      </c>
      <c r="Q221" s="140">
        <v>2.2780000000000002E-2</v>
      </c>
      <c r="R221" s="140">
        <f t="shared" si="2"/>
        <v>0.15946000000000002</v>
      </c>
      <c r="S221" s="140">
        <v>0</v>
      </c>
      <c r="T221" s="141">
        <f t="shared" si="3"/>
        <v>0</v>
      </c>
      <c r="AR221" s="142" t="s">
        <v>191</v>
      </c>
      <c r="AT221" s="142" t="s">
        <v>187</v>
      </c>
      <c r="AU221" s="142" t="s">
        <v>85</v>
      </c>
      <c r="AY221" s="16" t="s">
        <v>185</v>
      </c>
      <c r="BE221" s="143">
        <f t="shared" si="4"/>
        <v>0</v>
      </c>
      <c r="BF221" s="143">
        <f t="shared" si="5"/>
        <v>0</v>
      </c>
      <c r="BG221" s="143">
        <f t="shared" si="6"/>
        <v>0</v>
      </c>
      <c r="BH221" s="143">
        <f t="shared" si="7"/>
        <v>0</v>
      </c>
      <c r="BI221" s="143">
        <f t="shared" si="8"/>
        <v>0</v>
      </c>
      <c r="BJ221" s="16" t="s">
        <v>83</v>
      </c>
      <c r="BK221" s="143">
        <f t="shared" si="9"/>
        <v>0</v>
      </c>
      <c r="BL221" s="16" t="s">
        <v>191</v>
      </c>
      <c r="BM221" s="142" t="s">
        <v>1011</v>
      </c>
    </row>
    <row r="222" spans="2:65" s="1" customFormat="1" ht="21.75" customHeight="1">
      <c r="B222" s="131"/>
      <c r="C222" s="132" t="s">
        <v>327</v>
      </c>
      <c r="D222" s="132" t="s">
        <v>187</v>
      </c>
      <c r="E222" s="133" t="s">
        <v>1012</v>
      </c>
      <c r="F222" s="134" t="s">
        <v>1013</v>
      </c>
      <c r="G222" s="135" t="s">
        <v>245</v>
      </c>
      <c r="H222" s="136">
        <v>4</v>
      </c>
      <c r="I222" s="137"/>
      <c r="J222" s="137">
        <f t="shared" si="0"/>
        <v>0</v>
      </c>
      <c r="K222" s="134" t="s">
        <v>4029</v>
      </c>
      <c r="L222" s="185" t="s">
        <v>4032</v>
      </c>
      <c r="M222" s="138" t="s">
        <v>1</v>
      </c>
      <c r="N222" s="139" t="s">
        <v>40</v>
      </c>
      <c r="O222" s="140">
        <v>0.318</v>
      </c>
      <c r="P222" s="140">
        <f t="shared" si="1"/>
        <v>1.272</v>
      </c>
      <c r="Q222" s="140">
        <v>2.6929999999999999E-2</v>
      </c>
      <c r="R222" s="140">
        <f t="shared" si="2"/>
        <v>0.10772</v>
      </c>
      <c r="S222" s="140">
        <v>0</v>
      </c>
      <c r="T222" s="141">
        <f t="shared" si="3"/>
        <v>0</v>
      </c>
      <c r="AR222" s="142" t="s">
        <v>191</v>
      </c>
      <c r="AT222" s="142" t="s">
        <v>187</v>
      </c>
      <c r="AU222" s="142" t="s">
        <v>85</v>
      </c>
      <c r="AY222" s="16" t="s">
        <v>185</v>
      </c>
      <c r="BE222" s="143">
        <f t="shared" si="4"/>
        <v>0</v>
      </c>
      <c r="BF222" s="143">
        <f t="shared" si="5"/>
        <v>0</v>
      </c>
      <c r="BG222" s="143">
        <f t="shared" si="6"/>
        <v>0</v>
      </c>
      <c r="BH222" s="143">
        <f t="shared" si="7"/>
        <v>0</v>
      </c>
      <c r="BI222" s="143">
        <f t="shared" si="8"/>
        <v>0</v>
      </c>
      <c r="BJ222" s="16" t="s">
        <v>83</v>
      </c>
      <c r="BK222" s="143">
        <f t="shared" si="9"/>
        <v>0</v>
      </c>
      <c r="BL222" s="16" t="s">
        <v>191</v>
      </c>
      <c r="BM222" s="142" t="s">
        <v>1014</v>
      </c>
    </row>
    <row r="223" spans="2:65" s="1" customFormat="1" ht="21.75" customHeight="1">
      <c r="B223" s="131"/>
      <c r="C223" s="132" t="s">
        <v>332</v>
      </c>
      <c r="D223" s="132" t="s">
        <v>187</v>
      </c>
      <c r="E223" s="133" t="s">
        <v>1015</v>
      </c>
      <c r="F223" s="134" t="s">
        <v>1016</v>
      </c>
      <c r="G223" s="135" t="s">
        <v>245</v>
      </c>
      <c r="H223" s="136">
        <v>1</v>
      </c>
      <c r="I223" s="137"/>
      <c r="J223" s="137">
        <f t="shared" si="0"/>
        <v>0</v>
      </c>
      <c r="K223" s="134" t="s">
        <v>4029</v>
      </c>
      <c r="L223" s="185" t="s">
        <v>4032</v>
      </c>
      <c r="M223" s="138" t="s">
        <v>1</v>
      </c>
      <c r="N223" s="139" t="s">
        <v>40</v>
      </c>
      <c r="O223" s="140">
        <v>0.33800000000000002</v>
      </c>
      <c r="P223" s="140">
        <f t="shared" si="1"/>
        <v>0.33800000000000002</v>
      </c>
      <c r="Q223" s="140">
        <v>3.6979999999999999E-2</v>
      </c>
      <c r="R223" s="140">
        <f t="shared" si="2"/>
        <v>3.6979999999999999E-2</v>
      </c>
      <c r="S223" s="140">
        <v>0</v>
      </c>
      <c r="T223" s="141">
        <f t="shared" si="3"/>
        <v>0</v>
      </c>
      <c r="AR223" s="142" t="s">
        <v>191</v>
      </c>
      <c r="AT223" s="142" t="s">
        <v>187</v>
      </c>
      <c r="AU223" s="142" t="s">
        <v>85</v>
      </c>
      <c r="AY223" s="16" t="s">
        <v>185</v>
      </c>
      <c r="BE223" s="143">
        <f t="shared" si="4"/>
        <v>0</v>
      </c>
      <c r="BF223" s="143">
        <f t="shared" si="5"/>
        <v>0</v>
      </c>
      <c r="BG223" s="143">
        <f t="shared" si="6"/>
        <v>0</v>
      </c>
      <c r="BH223" s="143">
        <f t="shared" si="7"/>
        <v>0</v>
      </c>
      <c r="BI223" s="143">
        <f t="shared" si="8"/>
        <v>0</v>
      </c>
      <c r="BJ223" s="16" t="s">
        <v>83</v>
      </c>
      <c r="BK223" s="143">
        <f t="shared" si="9"/>
        <v>0</v>
      </c>
      <c r="BL223" s="16" t="s">
        <v>191</v>
      </c>
      <c r="BM223" s="142" t="s">
        <v>1017</v>
      </c>
    </row>
    <row r="224" spans="2:65" s="1" customFormat="1" ht="21.75" customHeight="1">
      <c r="B224" s="131"/>
      <c r="C224" s="132" t="s">
        <v>336</v>
      </c>
      <c r="D224" s="132" t="s">
        <v>187</v>
      </c>
      <c r="E224" s="133" t="s">
        <v>1018</v>
      </c>
      <c r="F224" s="134" t="s">
        <v>1019</v>
      </c>
      <c r="G224" s="135" t="s">
        <v>245</v>
      </c>
      <c r="H224" s="136">
        <v>1</v>
      </c>
      <c r="I224" s="137"/>
      <c r="J224" s="137">
        <f t="shared" si="0"/>
        <v>0</v>
      </c>
      <c r="K224" s="134" t="s">
        <v>4029</v>
      </c>
      <c r="L224" s="185" t="s">
        <v>4032</v>
      </c>
      <c r="M224" s="138" t="s">
        <v>1</v>
      </c>
      <c r="N224" s="139" t="s">
        <v>40</v>
      </c>
      <c r="O224" s="140">
        <v>0.46300000000000002</v>
      </c>
      <c r="P224" s="140">
        <f t="shared" si="1"/>
        <v>0.46300000000000002</v>
      </c>
      <c r="Q224" s="140">
        <v>5.2789999999999997E-2</v>
      </c>
      <c r="R224" s="140">
        <f t="shared" si="2"/>
        <v>5.2789999999999997E-2</v>
      </c>
      <c r="S224" s="140">
        <v>0</v>
      </c>
      <c r="T224" s="141">
        <f t="shared" si="3"/>
        <v>0</v>
      </c>
      <c r="AR224" s="142" t="s">
        <v>191</v>
      </c>
      <c r="AT224" s="142" t="s">
        <v>187</v>
      </c>
      <c r="AU224" s="142" t="s">
        <v>85</v>
      </c>
      <c r="AY224" s="16" t="s">
        <v>185</v>
      </c>
      <c r="BE224" s="143">
        <f t="shared" si="4"/>
        <v>0</v>
      </c>
      <c r="BF224" s="143">
        <f t="shared" si="5"/>
        <v>0</v>
      </c>
      <c r="BG224" s="143">
        <f t="shared" si="6"/>
        <v>0</v>
      </c>
      <c r="BH224" s="143">
        <f t="shared" si="7"/>
        <v>0</v>
      </c>
      <c r="BI224" s="143">
        <f t="shared" si="8"/>
        <v>0</v>
      </c>
      <c r="BJ224" s="16" t="s">
        <v>83</v>
      </c>
      <c r="BK224" s="143">
        <f t="shared" si="9"/>
        <v>0</v>
      </c>
      <c r="BL224" s="16" t="s">
        <v>191</v>
      </c>
      <c r="BM224" s="142" t="s">
        <v>1020</v>
      </c>
    </row>
    <row r="225" spans="2:65" s="1" customFormat="1" ht="21.75" customHeight="1">
      <c r="B225" s="131"/>
      <c r="C225" s="132" t="s">
        <v>340</v>
      </c>
      <c r="D225" s="132" t="s">
        <v>187</v>
      </c>
      <c r="E225" s="133" t="s">
        <v>1021</v>
      </c>
      <c r="F225" s="134" t="s">
        <v>1022</v>
      </c>
      <c r="G225" s="135" t="s">
        <v>245</v>
      </c>
      <c r="H225" s="136">
        <v>20</v>
      </c>
      <c r="I225" s="137"/>
      <c r="J225" s="137">
        <f t="shared" si="0"/>
        <v>0</v>
      </c>
      <c r="K225" s="134" t="s">
        <v>4029</v>
      </c>
      <c r="L225" s="185" t="s">
        <v>4032</v>
      </c>
      <c r="M225" s="138" t="s">
        <v>1</v>
      </c>
      <c r="N225" s="139" t="s">
        <v>40</v>
      </c>
      <c r="O225" s="140">
        <v>0.3</v>
      </c>
      <c r="P225" s="140">
        <f t="shared" si="1"/>
        <v>6</v>
      </c>
      <c r="Q225" s="140">
        <v>7.2849999999999998E-2</v>
      </c>
      <c r="R225" s="140">
        <f t="shared" si="2"/>
        <v>1.4569999999999999</v>
      </c>
      <c r="S225" s="140">
        <v>0</v>
      </c>
      <c r="T225" s="141">
        <f t="shared" si="3"/>
        <v>0</v>
      </c>
      <c r="AR225" s="142" t="s">
        <v>191</v>
      </c>
      <c r="AT225" s="142" t="s">
        <v>187</v>
      </c>
      <c r="AU225" s="142" t="s">
        <v>85</v>
      </c>
      <c r="AY225" s="16" t="s">
        <v>185</v>
      </c>
      <c r="BE225" s="143">
        <f t="shared" si="4"/>
        <v>0</v>
      </c>
      <c r="BF225" s="143">
        <f t="shared" si="5"/>
        <v>0</v>
      </c>
      <c r="BG225" s="143">
        <f t="shared" si="6"/>
        <v>0</v>
      </c>
      <c r="BH225" s="143">
        <f t="shared" si="7"/>
        <v>0</v>
      </c>
      <c r="BI225" s="143">
        <f t="shared" si="8"/>
        <v>0</v>
      </c>
      <c r="BJ225" s="16" t="s">
        <v>83</v>
      </c>
      <c r="BK225" s="143">
        <f t="shared" si="9"/>
        <v>0</v>
      </c>
      <c r="BL225" s="16" t="s">
        <v>191</v>
      </c>
      <c r="BM225" s="142" t="s">
        <v>1023</v>
      </c>
    </row>
    <row r="226" spans="2:65" s="12" customFormat="1">
      <c r="B226" s="144"/>
      <c r="D226" s="145" t="s">
        <v>193</v>
      </c>
      <c r="E226" s="146" t="s">
        <v>1</v>
      </c>
      <c r="F226" s="147" t="s">
        <v>1024</v>
      </c>
      <c r="H226" s="148">
        <v>20</v>
      </c>
      <c r="L226" s="144"/>
      <c r="M226" s="149"/>
      <c r="T226" s="150"/>
      <c r="AT226" s="146" t="s">
        <v>193</v>
      </c>
      <c r="AU226" s="146" t="s">
        <v>85</v>
      </c>
      <c r="AV226" s="12" t="s">
        <v>85</v>
      </c>
      <c r="AW226" s="12" t="s">
        <v>31</v>
      </c>
      <c r="AX226" s="12" t="s">
        <v>83</v>
      </c>
      <c r="AY226" s="146" t="s">
        <v>185</v>
      </c>
    </row>
    <row r="227" spans="2:65" s="1" customFormat="1" ht="21.75" customHeight="1">
      <c r="B227" s="131"/>
      <c r="C227" s="132" t="s">
        <v>345</v>
      </c>
      <c r="D227" s="132" t="s">
        <v>187</v>
      </c>
      <c r="E227" s="133" t="s">
        <v>1025</v>
      </c>
      <c r="F227" s="134" t="s">
        <v>1026</v>
      </c>
      <c r="G227" s="135" t="s">
        <v>245</v>
      </c>
      <c r="H227" s="136">
        <v>4</v>
      </c>
      <c r="I227" s="137"/>
      <c r="J227" s="137">
        <f>ROUND(I227*H227,2)</f>
        <v>0</v>
      </c>
      <c r="K227" s="134" t="s">
        <v>4029</v>
      </c>
      <c r="L227" s="185" t="s">
        <v>4032</v>
      </c>
      <c r="M227" s="138" t="s">
        <v>1</v>
      </c>
      <c r="N227" s="139" t="s">
        <v>40</v>
      </c>
      <c r="O227" s="140">
        <v>0.35</v>
      </c>
      <c r="P227" s="140">
        <f>O227*H227</f>
        <v>1.4</v>
      </c>
      <c r="Q227" s="140">
        <v>8.1850000000000006E-2</v>
      </c>
      <c r="R227" s="140">
        <f>Q227*H227</f>
        <v>0.32740000000000002</v>
      </c>
      <c r="S227" s="140">
        <v>0</v>
      </c>
      <c r="T227" s="141">
        <f>S227*H227</f>
        <v>0</v>
      </c>
      <c r="AR227" s="142" t="s">
        <v>191</v>
      </c>
      <c r="AT227" s="142" t="s">
        <v>187</v>
      </c>
      <c r="AU227" s="142" t="s">
        <v>85</v>
      </c>
      <c r="AY227" s="16" t="s">
        <v>185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6" t="s">
        <v>83</v>
      </c>
      <c r="BK227" s="143">
        <f>ROUND(I227*H227,2)</f>
        <v>0</v>
      </c>
      <c r="BL227" s="16" t="s">
        <v>191</v>
      </c>
      <c r="BM227" s="142" t="s">
        <v>1027</v>
      </c>
    </row>
    <row r="228" spans="2:65" s="1" customFormat="1" ht="21.75" customHeight="1">
      <c r="B228" s="131"/>
      <c r="C228" s="132" t="s">
        <v>349</v>
      </c>
      <c r="D228" s="132" t="s">
        <v>187</v>
      </c>
      <c r="E228" s="133" t="s">
        <v>1028</v>
      </c>
      <c r="F228" s="134" t="s">
        <v>1029</v>
      </c>
      <c r="G228" s="135" t="s">
        <v>245</v>
      </c>
      <c r="H228" s="136">
        <v>4</v>
      </c>
      <c r="I228" s="137"/>
      <c r="J228" s="137">
        <f>ROUND(I228*H228,2)</f>
        <v>0</v>
      </c>
      <c r="K228" s="134" t="s">
        <v>4029</v>
      </c>
      <c r="L228" s="185" t="s">
        <v>4032</v>
      </c>
      <c r="M228" s="138" t="s">
        <v>1</v>
      </c>
      <c r="N228" s="139" t="s">
        <v>40</v>
      </c>
      <c r="O228" s="140">
        <v>0.51500000000000001</v>
      </c>
      <c r="P228" s="140">
        <f>O228*H228</f>
        <v>2.06</v>
      </c>
      <c r="Q228" s="140">
        <v>0.11805</v>
      </c>
      <c r="R228" s="140">
        <f>Q228*H228</f>
        <v>0.47220000000000001</v>
      </c>
      <c r="S228" s="140">
        <v>0</v>
      </c>
      <c r="T228" s="141">
        <f>S228*H228</f>
        <v>0</v>
      </c>
      <c r="AR228" s="142" t="s">
        <v>191</v>
      </c>
      <c r="AT228" s="142" t="s">
        <v>187</v>
      </c>
      <c r="AU228" s="142" t="s">
        <v>85</v>
      </c>
      <c r="AY228" s="16" t="s">
        <v>185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6" t="s">
        <v>83</v>
      </c>
      <c r="BK228" s="143">
        <f>ROUND(I228*H228,2)</f>
        <v>0</v>
      </c>
      <c r="BL228" s="16" t="s">
        <v>191</v>
      </c>
      <c r="BM228" s="142" t="s">
        <v>1030</v>
      </c>
    </row>
    <row r="229" spans="2:65" s="1" customFormat="1" ht="33" customHeight="1">
      <c r="B229" s="131"/>
      <c r="C229" s="132" t="s">
        <v>353</v>
      </c>
      <c r="D229" s="132" t="s">
        <v>187</v>
      </c>
      <c r="E229" s="133" t="s">
        <v>1031</v>
      </c>
      <c r="F229" s="134" t="s">
        <v>1032</v>
      </c>
      <c r="G229" s="135" t="s">
        <v>204</v>
      </c>
      <c r="H229" s="136">
        <v>35</v>
      </c>
      <c r="I229" s="137"/>
      <c r="J229" s="137">
        <f>ROUND(I229*H229,2)</f>
        <v>0</v>
      </c>
      <c r="K229" s="134" t="s">
        <v>4029</v>
      </c>
      <c r="L229" s="185" t="s">
        <v>4032</v>
      </c>
      <c r="M229" s="138" t="s">
        <v>1</v>
      </c>
      <c r="N229" s="139" t="s">
        <v>40</v>
      </c>
      <c r="O229" s="140">
        <v>25.8</v>
      </c>
      <c r="P229" s="140">
        <f>O229*H229</f>
        <v>903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191</v>
      </c>
      <c r="AT229" s="142" t="s">
        <v>187</v>
      </c>
      <c r="AU229" s="142" t="s">
        <v>85</v>
      </c>
      <c r="AY229" s="16" t="s">
        <v>185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83</v>
      </c>
      <c r="BK229" s="143">
        <f>ROUND(I229*H229,2)</f>
        <v>0</v>
      </c>
      <c r="BL229" s="16" t="s">
        <v>191</v>
      </c>
      <c r="BM229" s="142" t="s">
        <v>1033</v>
      </c>
    </row>
    <row r="230" spans="2:65" s="12" customFormat="1">
      <c r="B230" s="144"/>
      <c r="D230" s="145" t="s">
        <v>193</v>
      </c>
      <c r="E230" s="146" t="s">
        <v>1</v>
      </c>
      <c r="F230" s="147" t="s">
        <v>1034</v>
      </c>
      <c r="H230" s="148">
        <v>35</v>
      </c>
      <c r="L230" s="144"/>
      <c r="M230" s="149"/>
      <c r="T230" s="150"/>
      <c r="AT230" s="146" t="s">
        <v>193</v>
      </c>
      <c r="AU230" s="146" t="s">
        <v>85</v>
      </c>
      <c r="AV230" s="12" t="s">
        <v>85</v>
      </c>
      <c r="AW230" s="12" t="s">
        <v>31</v>
      </c>
      <c r="AX230" s="12" t="s">
        <v>83</v>
      </c>
      <c r="AY230" s="146" t="s">
        <v>185</v>
      </c>
    </row>
    <row r="231" spans="2:65" s="1" customFormat="1" ht="16.5" customHeight="1">
      <c r="B231" s="131"/>
      <c r="C231" s="132" t="s">
        <v>357</v>
      </c>
      <c r="D231" s="132" t="s">
        <v>187</v>
      </c>
      <c r="E231" s="133" t="s">
        <v>1035</v>
      </c>
      <c r="F231" s="134" t="s">
        <v>1036</v>
      </c>
      <c r="G231" s="135" t="s">
        <v>204</v>
      </c>
      <c r="H231" s="136">
        <v>4.0199999999999996</v>
      </c>
      <c r="I231" s="137"/>
      <c r="J231" s="137">
        <f>ROUND(I231*H231,2)</f>
        <v>0</v>
      </c>
      <c r="K231" s="134" t="s">
        <v>1</v>
      </c>
      <c r="L231" s="185" t="s">
        <v>4032</v>
      </c>
      <c r="M231" s="138" t="s">
        <v>1</v>
      </c>
      <c r="N231" s="139" t="s">
        <v>40</v>
      </c>
      <c r="O231" s="140">
        <v>33.35</v>
      </c>
      <c r="P231" s="140">
        <f>O231*H231</f>
        <v>134.06699999999998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191</v>
      </c>
      <c r="AT231" s="142" t="s">
        <v>187</v>
      </c>
      <c r="AU231" s="142" t="s">
        <v>85</v>
      </c>
      <c r="AY231" s="16" t="s">
        <v>185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6" t="s">
        <v>83</v>
      </c>
      <c r="BK231" s="143">
        <f>ROUND(I231*H231,2)</f>
        <v>0</v>
      </c>
      <c r="BL231" s="16" t="s">
        <v>191</v>
      </c>
      <c r="BM231" s="142" t="s">
        <v>1037</v>
      </c>
    </row>
    <row r="232" spans="2:65" s="12" customFormat="1">
      <c r="B232" s="144"/>
      <c r="D232" s="145" t="s">
        <v>193</v>
      </c>
      <c r="E232" s="146" t="s">
        <v>1</v>
      </c>
      <c r="F232" s="147" t="s">
        <v>1038</v>
      </c>
      <c r="H232" s="148">
        <v>3.02</v>
      </c>
      <c r="L232" s="144"/>
      <c r="M232" s="149"/>
      <c r="T232" s="150"/>
      <c r="AT232" s="146" t="s">
        <v>193</v>
      </c>
      <c r="AU232" s="146" t="s">
        <v>85</v>
      </c>
      <c r="AV232" s="12" t="s">
        <v>85</v>
      </c>
      <c r="AW232" s="12" t="s">
        <v>31</v>
      </c>
      <c r="AX232" s="12" t="s">
        <v>75</v>
      </c>
      <c r="AY232" s="146" t="s">
        <v>185</v>
      </c>
    </row>
    <row r="233" spans="2:65" s="12" customFormat="1">
      <c r="B233" s="144"/>
      <c r="D233" s="145" t="s">
        <v>193</v>
      </c>
      <c r="E233" s="146" t="s">
        <v>1</v>
      </c>
      <c r="F233" s="147" t="s">
        <v>1039</v>
      </c>
      <c r="H233" s="148">
        <v>1</v>
      </c>
      <c r="L233" s="144"/>
      <c r="M233" s="149"/>
      <c r="T233" s="150"/>
      <c r="AT233" s="146" t="s">
        <v>193</v>
      </c>
      <c r="AU233" s="146" t="s">
        <v>85</v>
      </c>
      <c r="AV233" s="12" t="s">
        <v>85</v>
      </c>
      <c r="AW233" s="12" t="s">
        <v>31</v>
      </c>
      <c r="AX233" s="12" t="s">
        <v>75</v>
      </c>
      <c r="AY233" s="146" t="s">
        <v>185</v>
      </c>
    </row>
    <row r="234" spans="2:65" s="13" customFormat="1">
      <c r="B234" s="151"/>
      <c r="D234" s="145" t="s">
        <v>193</v>
      </c>
      <c r="E234" s="152" t="s">
        <v>1</v>
      </c>
      <c r="F234" s="153" t="s">
        <v>217</v>
      </c>
      <c r="H234" s="154">
        <v>4.0199999999999996</v>
      </c>
      <c r="L234" s="151"/>
      <c r="M234" s="155"/>
      <c r="T234" s="156"/>
      <c r="AT234" s="152" t="s">
        <v>193</v>
      </c>
      <c r="AU234" s="152" t="s">
        <v>85</v>
      </c>
      <c r="AV234" s="13" t="s">
        <v>191</v>
      </c>
      <c r="AW234" s="13" t="s">
        <v>31</v>
      </c>
      <c r="AX234" s="13" t="s">
        <v>83</v>
      </c>
      <c r="AY234" s="152" t="s">
        <v>185</v>
      </c>
    </row>
    <row r="235" spans="2:65" s="1" customFormat="1" ht="16.5" customHeight="1">
      <c r="B235" s="131"/>
      <c r="C235" s="157" t="s">
        <v>361</v>
      </c>
      <c r="D235" s="157" t="s">
        <v>280</v>
      </c>
      <c r="E235" s="158" t="s">
        <v>1040</v>
      </c>
      <c r="F235" s="159" t="s">
        <v>1041</v>
      </c>
      <c r="G235" s="160" t="s">
        <v>204</v>
      </c>
      <c r="H235" s="161">
        <v>39.020000000000003</v>
      </c>
      <c r="I235" s="162"/>
      <c r="J235" s="162">
        <f>ROUND(I235*H235,2)</f>
        <v>0</v>
      </c>
      <c r="K235" s="159" t="s">
        <v>4029</v>
      </c>
      <c r="L235" s="185" t="s">
        <v>4032</v>
      </c>
      <c r="M235" s="163" t="s">
        <v>1</v>
      </c>
      <c r="N235" s="164" t="s">
        <v>40</v>
      </c>
      <c r="O235" s="140">
        <v>0</v>
      </c>
      <c r="P235" s="140">
        <f>O235*H235</f>
        <v>0</v>
      </c>
      <c r="Q235" s="140">
        <v>1</v>
      </c>
      <c r="R235" s="140">
        <f>Q235*H235</f>
        <v>39.020000000000003</v>
      </c>
      <c r="S235" s="140">
        <v>0</v>
      </c>
      <c r="T235" s="141">
        <f>S235*H235</f>
        <v>0</v>
      </c>
      <c r="AR235" s="142" t="s">
        <v>224</v>
      </c>
      <c r="AT235" s="142" t="s">
        <v>280</v>
      </c>
      <c r="AU235" s="142" t="s">
        <v>85</v>
      </c>
      <c r="AY235" s="16" t="s">
        <v>185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83</v>
      </c>
      <c r="BK235" s="143">
        <f>ROUND(I235*H235,2)</f>
        <v>0</v>
      </c>
      <c r="BL235" s="16" t="s">
        <v>191</v>
      </c>
      <c r="BM235" s="142" t="s">
        <v>1042</v>
      </c>
    </row>
    <row r="236" spans="2:65" s="12" customFormat="1">
      <c r="B236" s="144"/>
      <c r="D236" s="145" t="s">
        <v>193</v>
      </c>
      <c r="E236" s="146" t="s">
        <v>1</v>
      </c>
      <c r="F236" s="147" t="s">
        <v>1038</v>
      </c>
      <c r="H236" s="148">
        <v>3.02</v>
      </c>
      <c r="L236" s="144"/>
      <c r="M236" s="149"/>
      <c r="T236" s="150"/>
      <c r="AT236" s="146" t="s">
        <v>193</v>
      </c>
      <c r="AU236" s="146" t="s">
        <v>85</v>
      </c>
      <c r="AV236" s="12" t="s">
        <v>85</v>
      </c>
      <c r="AW236" s="12" t="s">
        <v>31</v>
      </c>
      <c r="AX236" s="12" t="s">
        <v>75</v>
      </c>
      <c r="AY236" s="146" t="s">
        <v>185</v>
      </c>
    </row>
    <row r="237" spans="2:65" s="12" customFormat="1">
      <c r="B237" s="144"/>
      <c r="D237" s="145" t="s">
        <v>193</v>
      </c>
      <c r="E237" s="146" t="s">
        <v>1</v>
      </c>
      <c r="F237" s="147" t="s">
        <v>1039</v>
      </c>
      <c r="H237" s="148">
        <v>1</v>
      </c>
      <c r="L237" s="144"/>
      <c r="M237" s="149"/>
      <c r="T237" s="150"/>
      <c r="AT237" s="146" t="s">
        <v>193</v>
      </c>
      <c r="AU237" s="146" t="s">
        <v>85</v>
      </c>
      <c r="AV237" s="12" t="s">
        <v>85</v>
      </c>
      <c r="AW237" s="12" t="s">
        <v>31</v>
      </c>
      <c r="AX237" s="12" t="s">
        <v>75</v>
      </c>
      <c r="AY237" s="146" t="s">
        <v>185</v>
      </c>
    </row>
    <row r="238" spans="2:65" s="12" customFormat="1">
      <c r="B238" s="144"/>
      <c r="D238" s="145" t="s">
        <v>193</v>
      </c>
      <c r="E238" s="146" t="s">
        <v>1</v>
      </c>
      <c r="F238" s="147" t="s">
        <v>1043</v>
      </c>
      <c r="H238" s="148">
        <v>35</v>
      </c>
      <c r="L238" s="144"/>
      <c r="M238" s="149"/>
      <c r="T238" s="150"/>
      <c r="AT238" s="146" t="s">
        <v>193</v>
      </c>
      <c r="AU238" s="146" t="s">
        <v>85</v>
      </c>
      <c r="AV238" s="12" t="s">
        <v>85</v>
      </c>
      <c r="AW238" s="12" t="s">
        <v>31</v>
      </c>
      <c r="AX238" s="12" t="s">
        <v>75</v>
      </c>
      <c r="AY238" s="146" t="s">
        <v>185</v>
      </c>
    </row>
    <row r="239" spans="2:65" s="13" customFormat="1">
      <c r="B239" s="151"/>
      <c r="D239" s="145" t="s">
        <v>193</v>
      </c>
      <c r="E239" s="152" t="s">
        <v>1</v>
      </c>
      <c r="F239" s="153" t="s">
        <v>217</v>
      </c>
      <c r="H239" s="154">
        <v>39.019999999999996</v>
      </c>
      <c r="L239" s="151"/>
      <c r="M239" s="155"/>
      <c r="T239" s="156"/>
      <c r="AT239" s="152" t="s">
        <v>193</v>
      </c>
      <c r="AU239" s="152" t="s">
        <v>85</v>
      </c>
      <c r="AV239" s="13" t="s">
        <v>191</v>
      </c>
      <c r="AW239" s="13" t="s">
        <v>31</v>
      </c>
      <c r="AX239" s="13" t="s">
        <v>83</v>
      </c>
      <c r="AY239" s="152" t="s">
        <v>185</v>
      </c>
    </row>
    <row r="240" spans="2:65" s="1" customFormat="1" ht="24.2" customHeight="1">
      <c r="B240" s="131"/>
      <c r="C240" s="132" t="s">
        <v>365</v>
      </c>
      <c r="D240" s="132" t="s">
        <v>187</v>
      </c>
      <c r="E240" s="133" t="s">
        <v>1044</v>
      </c>
      <c r="F240" s="134" t="s">
        <v>1045</v>
      </c>
      <c r="G240" s="135" t="s">
        <v>259</v>
      </c>
      <c r="H240" s="136">
        <v>394.8</v>
      </c>
      <c r="I240" s="137"/>
      <c r="J240" s="137">
        <f>ROUND(I240*H240,2)</f>
        <v>0</v>
      </c>
      <c r="K240" s="134" t="s">
        <v>4029</v>
      </c>
      <c r="L240" s="185" t="s">
        <v>4032</v>
      </c>
      <c r="M240" s="138" t="s">
        <v>1</v>
      </c>
      <c r="N240" s="139" t="s">
        <v>40</v>
      </c>
      <c r="O240" s="140">
        <v>1.04</v>
      </c>
      <c r="P240" s="140">
        <f>O240*H240</f>
        <v>410.59200000000004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191</v>
      </c>
      <c r="AT240" s="142" t="s">
        <v>187</v>
      </c>
      <c r="AU240" s="142" t="s">
        <v>85</v>
      </c>
      <c r="AY240" s="16" t="s">
        <v>185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83</v>
      </c>
      <c r="BK240" s="143">
        <f>ROUND(I240*H240,2)</f>
        <v>0</v>
      </c>
      <c r="BL240" s="16" t="s">
        <v>191</v>
      </c>
      <c r="BM240" s="142" t="s">
        <v>1046</v>
      </c>
    </row>
    <row r="241" spans="2:65" s="12" customFormat="1">
      <c r="B241" s="144"/>
      <c r="D241" s="145" t="s">
        <v>193</v>
      </c>
      <c r="E241" s="146" t="s">
        <v>1</v>
      </c>
      <c r="F241" s="147" t="s">
        <v>1047</v>
      </c>
      <c r="H241" s="148">
        <v>394.8</v>
      </c>
      <c r="L241" s="144"/>
      <c r="M241" s="149"/>
      <c r="T241" s="150"/>
      <c r="AT241" s="146" t="s">
        <v>193</v>
      </c>
      <c r="AU241" s="146" t="s">
        <v>85</v>
      </c>
      <c r="AV241" s="12" t="s">
        <v>85</v>
      </c>
      <c r="AW241" s="12" t="s">
        <v>31</v>
      </c>
      <c r="AX241" s="12" t="s">
        <v>83</v>
      </c>
      <c r="AY241" s="146" t="s">
        <v>185</v>
      </c>
    </row>
    <row r="242" spans="2:65" s="1" customFormat="1" ht="24.2" customHeight="1">
      <c r="B242" s="131"/>
      <c r="C242" s="157" t="s">
        <v>369</v>
      </c>
      <c r="D242" s="157" t="s">
        <v>280</v>
      </c>
      <c r="E242" s="158" t="s">
        <v>1048</v>
      </c>
      <c r="F242" s="159" t="s">
        <v>1049</v>
      </c>
      <c r="G242" s="160" t="s">
        <v>259</v>
      </c>
      <c r="H242" s="161">
        <v>182.54</v>
      </c>
      <c r="I242" s="162"/>
      <c r="J242" s="162">
        <f>ROUND(I242*H242,2)</f>
        <v>0</v>
      </c>
      <c r="K242" s="159" t="s">
        <v>1</v>
      </c>
      <c r="L242" s="185" t="s">
        <v>4032</v>
      </c>
      <c r="M242" s="163" t="s">
        <v>1</v>
      </c>
      <c r="N242" s="164" t="s">
        <v>40</v>
      </c>
      <c r="O242" s="140">
        <v>0</v>
      </c>
      <c r="P242" s="140">
        <f>O242*H242</f>
        <v>0</v>
      </c>
      <c r="Q242" s="140">
        <v>2.5600000000000001E-2</v>
      </c>
      <c r="R242" s="140">
        <f>Q242*H242</f>
        <v>4.6730239999999998</v>
      </c>
      <c r="S242" s="140">
        <v>0</v>
      </c>
      <c r="T242" s="141">
        <f>S242*H242</f>
        <v>0</v>
      </c>
      <c r="AR242" s="142" t="s">
        <v>224</v>
      </c>
      <c r="AT242" s="142" t="s">
        <v>280</v>
      </c>
      <c r="AU242" s="142" t="s">
        <v>85</v>
      </c>
      <c r="AY242" s="16" t="s">
        <v>185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83</v>
      </c>
      <c r="BK242" s="143">
        <f>ROUND(I242*H242,2)</f>
        <v>0</v>
      </c>
      <c r="BL242" s="16" t="s">
        <v>191</v>
      </c>
      <c r="BM242" s="142" t="s">
        <v>1050</v>
      </c>
    </row>
    <row r="243" spans="2:65" s="12" customFormat="1">
      <c r="B243" s="144"/>
      <c r="D243" s="145" t="s">
        <v>193</v>
      </c>
      <c r="E243" s="146" t="s">
        <v>1</v>
      </c>
      <c r="F243" s="147" t="s">
        <v>1051</v>
      </c>
      <c r="H243" s="148">
        <v>222.6</v>
      </c>
      <c r="L243" s="144"/>
      <c r="M243" s="149"/>
      <c r="T243" s="150"/>
      <c r="AT243" s="146" t="s">
        <v>193</v>
      </c>
      <c r="AU243" s="146" t="s">
        <v>85</v>
      </c>
      <c r="AV243" s="12" t="s">
        <v>85</v>
      </c>
      <c r="AW243" s="12" t="s">
        <v>31</v>
      </c>
      <c r="AX243" s="12" t="s">
        <v>75</v>
      </c>
      <c r="AY243" s="146" t="s">
        <v>185</v>
      </c>
    </row>
    <row r="244" spans="2:65" s="12" customFormat="1">
      <c r="B244" s="144"/>
      <c r="D244" s="145" t="s">
        <v>193</v>
      </c>
      <c r="E244" s="146" t="s">
        <v>1</v>
      </c>
      <c r="F244" s="147" t="s">
        <v>1052</v>
      </c>
      <c r="H244" s="148">
        <v>-40.06</v>
      </c>
      <c r="L244" s="144"/>
      <c r="M244" s="149"/>
      <c r="T244" s="150"/>
      <c r="AT244" s="146" t="s">
        <v>193</v>
      </c>
      <c r="AU244" s="146" t="s">
        <v>85</v>
      </c>
      <c r="AV244" s="12" t="s">
        <v>85</v>
      </c>
      <c r="AW244" s="12" t="s">
        <v>31</v>
      </c>
      <c r="AX244" s="12" t="s">
        <v>75</v>
      </c>
      <c r="AY244" s="146" t="s">
        <v>185</v>
      </c>
    </row>
    <row r="245" spans="2:65" s="13" customFormat="1">
      <c r="B245" s="151"/>
      <c r="D245" s="145" t="s">
        <v>193</v>
      </c>
      <c r="E245" s="152" t="s">
        <v>1</v>
      </c>
      <c r="F245" s="153" t="s">
        <v>217</v>
      </c>
      <c r="H245" s="154">
        <v>182.54</v>
      </c>
      <c r="L245" s="151"/>
      <c r="M245" s="155"/>
      <c r="T245" s="156"/>
      <c r="AT245" s="152" t="s">
        <v>193</v>
      </c>
      <c r="AU245" s="152" t="s">
        <v>85</v>
      </c>
      <c r="AV245" s="13" t="s">
        <v>191</v>
      </c>
      <c r="AW245" s="13" t="s">
        <v>31</v>
      </c>
      <c r="AX245" s="13" t="s">
        <v>83</v>
      </c>
      <c r="AY245" s="152" t="s">
        <v>185</v>
      </c>
    </row>
    <row r="246" spans="2:65" s="1" customFormat="1" ht="24.2" customHeight="1">
      <c r="B246" s="131"/>
      <c r="C246" s="157" t="s">
        <v>373</v>
      </c>
      <c r="D246" s="157" t="s">
        <v>280</v>
      </c>
      <c r="E246" s="158" t="s">
        <v>1053</v>
      </c>
      <c r="F246" s="159" t="s">
        <v>1054</v>
      </c>
      <c r="G246" s="160" t="s">
        <v>259</v>
      </c>
      <c r="H246" s="161">
        <v>129.845</v>
      </c>
      <c r="I246" s="162"/>
      <c r="J246" s="162">
        <f>ROUND(I246*H246,2)</f>
        <v>0</v>
      </c>
      <c r="K246" s="159" t="s">
        <v>4029</v>
      </c>
      <c r="L246" s="185" t="s">
        <v>4032</v>
      </c>
      <c r="M246" s="163" t="s">
        <v>1</v>
      </c>
      <c r="N246" s="164" t="s">
        <v>40</v>
      </c>
      <c r="O246" s="140">
        <v>0</v>
      </c>
      <c r="P246" s="140">
        <f>O246*H246</f>
        <v>0</v>
      </c>
      <c r="Q246" s="140">
        <v>3.2300000000000002E-2</v>
      </c>
      <c r="R246" s="140">
        <f>Q246*H246</f>
        <v>4.1939935000000004</v>
      </c>
      <c r="S246" s="140">
        <v>0</v>
      </c>
      <c r="T246" s="141">
        <f>S246*H246</f>
        <v>0</v>
      </c>
      <c r="AR246" s="142" t="s">
        <v>224</v>
      </c>
      <c r="AT246" s="142" t="s">
        <v>280</v>
      </c>
      <c r="AU246" s="142" t="s">
        <v>85</v>
      </c>
      <c r="AY246" s="16" t="s">
        <v>185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6" t="s">
        <v>83</v>
      </c>
      <c r="BK246" s="143">
        <f>ROUND(I246*H246,2)</f>
        <v>0</v>
      </c>
      <c r="BL246" s="16" t="s">
        <v>191</v>
      </c>
      <c r="BM246" s="142" t="s">
        <v>1055</v>
      </c>
    </row>
    <row r="247" spans="2:65" s="12" customFormat="1">
      <c r="B247" s="144"/>
      <c r="D247" s="145" t="s">
        <v>193</v>
      </c>
      <c r="E247" s="146" t="s">
        <v>1</v>
      </c>
      <c r="F247" s="147" t="s">
        <v>1056</v>
      </c>
      <c r="H247" s="148">
        <v>172.2</v>
      </c>
      <c r="L247" s="144"/>
      <c r="M247" s="149"/>
      <c r="T247" s="150"/>
      <c r="AT247" s="146" t="s">
        <v>193</v>
      </c>
      <c r="AU247" s="146" t="s">
        <v>85</v>
      </c>
      <c r="AV247" s="12" t="s">
        <v>85</v>
      </c>
      <c r="AW247" s="12" t="s">
        <v>31</v>
      </c>
      <c r="AX247" s="12" t="s">
        <v>75</v>
      </c>
      <c r="AY247" s="146" t="s">
        <v>185</v>
      </c>
    </row>
    <row r="248" spans="2:65" s="12" customFormat="1" ht="22.5">
      <c r="B248" s="144"/>
      <c r="D248" s="145" t="s">
        <v>193</v>
      </c>
      <c r="E248" s="146" t="s">
        <v>1</v>
      </c>
      <c r="F248" s="147" t="s">
        <v>1057</v>
      </c>
      <c r="H248" s="148">
        <v>-42.354999999999997</v>
      </c>
      <c r="L248" s="144"/>
      <c r="M248" s="149"/>
      <c r="T248" s="150"/>
      <c r="AT248" s="146" t="s">
        <v>193</v>
      </c>
      <c r="AU248" s="146" t="s">
        <v>85</v>
      </c>
      <c r="AV248" s="12" t="s">
        <v>85</v>
      </c>
      <c r="AW248" s="12" t="s">
        <v>31</v>
      </c>
      <c r="AX248" s="12" t="s">
        <v>75</v>
      </c>
      <c r="AY248" s="146" t="s">
        <v>185</v>
      </c>
    </row>
    <row r="249" spans="2:65" s="13" customFormat="1">
      <c r="B249" s="151"/>
      <c r="D249" s="145" t="s">
        <v>193</v>
      </c>
      <c r="E249" s="152" t="s">
        <v>1</v>
      </c>
      <c r="F249" s="153" t="s">
        <v>217</v>
      </c>
      <c r="H249" s="154">
        <v>129.845</v>
      </c>
      <c r="L249" s="151"/>
      <c r="M249" s="155"/>
      <c r="T249" s="156"/>
      <c r="AT249" s="152" t="s">
        <v>193</v>
      </c>
      <c r="AU249" s="152" t="s">
        <v>85</v>
      </c>
      <c r="AV249" s="13" t="s">
        <v>191</v>
      </c>
      <c r="AW249" s="13" t="s">
        <v>31</v>
      </c>
      <c r="AX249" s="13" t="s">
        <v>83</v>
      </c>
      <c r="AY249" s="152" t="s">
        <v>185</v>
      </c>
    </row>
    <row r="250" spans="2:65" s="1" customFormat="1" ht="24.2" customHeight="1">
      <c r="B250" s="131"/>
      <c r="C250" s="132" t="s">
        <v>377</v>
      </c>
      <c r="D250" s="132" t="s">
        <v>187</v>
      </c>
      <c r="E250" s="133" t="s">
        <v>257</v>
      </c>
      <c r="F250" s="134" t="s">
        <v>258</v>
      </c>
      <c r="G250" s="135" t="s">
        <v>259</v>
      </c>
      <c r="H250" s="136">
        <v>118.92</v>
      </c>
      <c r="I250" s="137"/>
      <c r="J250" s="137">
        <f>ROUND(I250*H250,2)</f>
        <v>0</v>
      </c>
      <c r="K250" s="134" t="s">
        <v>4029</v>
      </c>
      <c r="L250" s="185" t="s">
        <v>4032</v>
      </c>
      <c r="M250" s="138" t="s">
        <v>1</v>
      </c>
      <c r="N250" s="139" t="s">
        <v>40</v>
      </c>
      <c r="O250" s="140">
        <v>0.61599999999999999</v>
      </c>
      <c r="P250" s="140">
        <f>O250*H250</f>
        <v>73.254720000000006</v>
      </c>
      <c r="Q250" s="140">
        <v>0.11549</v>
      </c>
      <c r="R250" s="140">
        <f>Q250*H250</f>
        <v>13.7340708</v>
      </c>
      <c r="S250" s="140">
        <v>0</v>
      </c>
      <c r="T250" s="141">
        <f>S250*H250</f>
        <v>0</v>
      </c>
      <c r="AR250" s="142" t="s">
        <v>191</v>
      </c>
      <c r="AT250" s="142" t="s">
        <v>187</v>
      </c>
      <c r="AU250" s="142" t="s">
        <v>85</v>
      </c>
      <c r="AY250" s="16" t="s">
        <v>185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83</v>
      </c>
      <c r="BK250" s="143">
        <f>ROUND(I250*H250,2)</f>
        <v>0</v>
      </c>
      <c r="BL250" s="16" t="s">
        <v>191</v>
      </c>
      <c r="BM250" s="142" t="s">
        <v>1058</v>
      </c>
    </row>
    <row r="251" spans="2:65" s="12" customFormat="1">
      <c r="B251" s="144"/>
      <c r="D251" s="145" t="s">
        <v>193</v>
      </c>
      <c r="E251" s="146" t="s">
        <v>1</v>
      </c>
      <c r="F251" s="147" t="s">
        <v>1059</v>
      </c>
      <c r="H251" s="148">
        <v>28</v>
      </c>
      <c r="L251" s="144"/>
      <c r="M251" s="149"/>
      <c r="T251" s="150"/>
      <c r="AT251" s="146" t="s">
        <v>193</v>
      </c>
      <c r="AU251" s="146" t="s">
        <v>85</v>
      </c>
      <c r="AV251" s="12" t="s">
        <v>85</v>
      </c>
      <c r="AW251" s="12" t="s">
        <v>31</v>
      </c>
      <c r="AX251" s="12" t="s">
        <v>75</v>
      </c>
      <c r="AY251" s="146" t="s">
        <v>185</v>
      </c>
    </row>
    <row r="252" spans="2:65" s="12" customFormat="1">
      <c r="B252" s="144"/>
      <c r="D252" s="145" t="s">
        <v>193</v>
      </c>
      <c r="E252" s="146" t="s">
        <v>1</v>
      </c>
      <c r="F252" s="147" t="s">
        <v>1060</v>
      </c>
      <c r="H252" s="148">
        <v>-1.8</v>
      </c>
      <c r="L252" s="144"/>
      <c r="M252" s="149"/>
      <c r="T252" s="150"/>
      <c r="AT252" s="146" t="s">
        <v>193</v>
      </c>
      <c r="AU252" s="146" t="s">
        <v>85</v>
      </c>
      <c r="AV252" s="12" t="s">
        <v>85</v>
      </c>
      <c r="AW252" s="12" t="s">
        <v>31</v>
      </c>
      <c r="AX252" s="12" t="s">
        <v>75</v>
      </c>
      <c r="AY252" s="146" t="s">
        <v>185</v>
      </c>
    </row>
    <row r="253" spans="2:65" s="12" customFormat="1">
      <c r="B253" s="144"/>
      <c r="D253" s="145" t="s">
        <v>193</v>
      </c>
      <c r="E253" s="146" t="s">
        <v>1</v>
      </c>
      <c r="F253" s="147" t="s">
        <v>1061</v>
      </c>
      <c r="H253" s="148">
        <v>19.600000000000001</v>
      </c>
      <c r="L253" s="144"/>
      <c r="M253" s="149"/>
      <c r="T253" s="150"/>
      <c r="AT253" s="146" t="s">
        <v>193</v>
      </c>
      <c r="AU253" s="146" t="s">
        <v>85</v>
      </c>
      <c r="AV253" s="12" t="s">
        <v>85</v>
      </c>
      <c r="AW253" s="12" t="s">
        <v>31</v>
      </c>
      <c r="AX253" s="12" t="s">
        <v>75</v>
      </c>
      <c r="AY253" s="146" t="s">
        <v>185</v>
      </c>
    </row>
    <row r="254" spans="2:65" s="12" customFormat="1">
      <c r="B254" s="144"/>
      <c r="D254" s="145" t="s">
        <v>193</v>
      </c>
      <c r="E254" s="146" t="s">
        <v>1</v>
      </c>
      <c r="F254" s="147" t="s">
        <v>1060</v>
      </c>
      <c r="H254" s="148">
        <v>-1.8</v>
      </c>
      <c r="L254" s="144"/>
      <c r="M254" s="149"/>
      <c r="T254" s="150"/>
      <c r="AT254" s="146" t="s">
        <v>193</v>
      </c>
      <c r="AU254" s="146" t="s">
        <v>85</v>
      </c>
      <c r="AV254" s="12" t="s">
        <v>85</v>
      </c>
      <c r="AW254" s="12" t="s">
        <v>31</v>
      </c>
      <c r="AX254" s="12" t="s">
        <v>75</v>
      </c>
      <c r="AY254" s="146" t="s">
        <v>185</v>
      </c>
    </row>
    <row r="255" spans="2:65" s="12" customFormat="1">
      <c r="B255" s="144"/>
      <c r="D255" s="145" t="s">
        <v>193</v>
      </c>
      <c r="E255" s="146" t="s">
        <v>1</v>
      </c>
      <c r="F255" s="147" t="s">
        <v>1062</v>
      </c>
      <c r="H255" s="148">
        <v>21.6</v>
      </c>
      <c r="L255" s="144"/>
      <c r="M255" s="149"/>
      <c r="T255" s="150"/>
      <c r="AT255" s="146" t="s">
        <v>193</v>
      </c>
      <c r="AU255" s="146" t="s">
        <v>85</v>
      </c>
      <c r="AV255" s="12" t="s">
        <v>85</v>
      </c>
      <c r="AW255" s="12" t="s">
        <v>31</v>
      </c>
      <c r="AX255" s="12" t="s">
        <v>75</v>
      </c>
      <c r="AY255" s="146" t="s">
        <v>185</v>
      </c>
    </row>
    <row r="256" spans="2:65" s="12" customFormat="1">
      <c r="B256" s="144"/>
      <c r="D256" s="145" t="s">
        <v>193</v>
      </c>
      <c r="E256" s="146" t="s">
        <v>1</v>
      </c>
      <c r="F256" s="147" t="s">
        <v>1060</v>
      </c>
      <c r="H256" s="148">
        <v>-1.8</v>
      </c>
      <c r="L256" s="144"/>
      <c r="M256" s="149"/>
      <c r="T256" s="150"/>
      <c r="AT256" s="146" t="s">
        <v>193</v>
      </c>
      <c r="AU256" s="146" t="s">
        <v>85</v>
      </c>
      <c r="AV256" s="12" t="s">
        <v>85</v>
      </c>
      <c r="AW256" s="12" t="s">
        <v>31</v>
      </c>
      <c r="AX256" s="12" t="s">
        <v>75</v>
      </c>
      <c r="AY256" s="146" t="s">
        <v>185</v>
      </c>
    </row>
    <row r="257" spans="2:65" s="12" customFormat="1">
      <c r="B257" s="144"/>
      <c r="D257" s="145" t="s">
        <v>193</v>
      </c>
      <c r="E257" s="146" t="s">
        <v>1</v>
      </c>
      <c r="F257" s="147" t="s">
        <v>1063</v>
      </c>
      <c r="H257" s="148">
        <v>32.6</v>
      </c>
      <c r="L257" s="144"/>
      <c r="M257" s="149"/>
      <c r="T257" s="150"/>
      <c r="AT257" s="146" t="s">
        <v>193</v>
      </c>
      <c r="AU257" s="146" t="s">
        <v>85</v>
      </c>
      <c r="AV257" s="12" t="s">
        <v>85</v>
      </c>
      <c r="AW257" s="12" t="s">
        <v>31</v>
      </c>
      <c r="AX257" s="12" t="s">
        <v>75</v>
      </c>
      <c r="AY257" s="146" t="s">
        <v>185</v>
      </c>
    </row>
    <row r="258" spans="2:65" s="12" customFormat="1">
      <c r="B258" s="144"/>
      <c r="D258" s="145" t="s">
        <v>193</v>
      </c>
      <c r="E258" s="146" t="s">
        <v>1</v>
      </c>
      <c r="F258" s="147" t="s">
        <v>1064</v>
      </c>
      <c r="H258" s="148">
        <v>-1.4</v>
      </c>
      <c r="L258" s="144"/>
      <c r="M258" s="149"/>
      <c r="T258" s="150"/>
      <c r="AT258" s="146" t="s">
        <v>193</v>
      </c>
      <c r="AU258" s="146" t="s">
        <v>85</v>
      </c>
      <c r="AV258" s="12" t="s">
        <v>85</v>
      </c>
      <c r="AW258" s="12" t="s">
        <v>31</v>
      </c>
      <c r="AX258" s="12" t="s">
        <v>75</v>
      </c>
      <c r="AY258" s="146" t="s">
        <v>185</v>
      </c>
    </row>
    <row r="259" spans="2:65" s="12" customFormat="1">
      <c r="B259" s="144"/>
      <c r="D259" s="145" t="s">
        <v>193</v>
      </c>
      <c r="E259" s="146" t="s">
        <v>1</v>
      </c>
      <c r="F259" s="147" t="s">
        <v>1065</v>
      </c>
      <c r="H259" s="148">
        <v>28.12</v>
      </c>
      <c r="L259" s="144"/>
      <c r="M259" s="149"/>
      <c r="T259" s="150"/>
      <c r="AT259" s="146" t="s">
        <v>193</v>
      </c>
      <c r="AU259" s="146" t="s">
        <v>85</v>
      </c>
      <c r="AV259" s="12" t="s">
        <v>85</v>
      </c>
      <c r="AW259" s="12" t="s">
        <v>31</v>
      </c>
      <c r="AX259" s="12" t="s">
        <v>75</v>
      </c>
      <c r="AY259" s="146" t="s">
        <v>185</v>
      </c>
    </row>
    <row r="260" spans="2:65" s="12" customFormat="1">
      <c r="B260" s="144"/>
      <c r="D260" s="145" t="s">
        <v>193</v>
      </c>
      <c r="E260" s="146" t="s">
        <v>1</v>
      </c>
      <c r="F260" s="147" t="s">
        <v>1066</v>
      </c>
      <c r="H260" s="148">
        <v>-4.2</v>
      </c>
      <c r="L260" s="144"/>
      <c r="M260" s="149"/>
      <c r="T260" s="150"/>
      <c r="AT260" s="146" t="s">
        <v>193</v>
      </c>
      <c r="AU260" s="146" t="s">
        <v>85</v>
      </c>
      <c r="AV260" s="12" t="s">
        <v>85</v>
      </c>
      <c r="AW260" s="12" t="s">
        <v>31</v>
      </c>
      <c r="AX260" s="12" t="s">
        <v>75</v>
      </c>
      <c r="AY260" s="146" t="s">
        <v>185</v>
      </c>
    </row>
    <row r="261" spans="2:65" s="13" customFormat="1">
      <c r="B261" s="151"/>
      <c r="D261" s="145" t="s">
        <v>193</v>
      </c>
      <c r="E261" s="152" t="s">
        <v>1</v>
      </c>
      <c r="F261" s="153" t="s">
        <v>217</v>
      </c>
      <c r="H261" s="154">
        <v>118.92</v>
      </c>
      <c r="L261" s="151"/>
      <c r="M261" s="155"/>
      <c r="T261" s="156"/>
      <c r="AT261" s="152" t="s">
        <v>193</v>
      </c>
      <c r="AU261" s="152" t="s">
        <v>85</v>
      </c>
      <c r="AV261" s="13" t="s">
        <v>191</v>
      </c>
      <c r="AW261" s="13" t="s">
        <v>31</v>
      </c>
      <c r="AX261" s="13" t="s">
        <v>83</v>
      </c>
      <c r="AY261" s="152" t="s">
        <v>185</v>
      </c>
    </row>
    <row r="262" spans="2:65" s="1" customFormat="1" ht="24.2" customHeight="1">
      <c r="B262" s="131"/>
      <c r="C262" s="132" t="s">
        <v>382</v>
      </c>
      <c r="D262" s="132" t="s">
        <v>187</v>
      </c>
      <c r="E262" s="133" t="s">
        <v>1067</v>
      </c>
      <c r="F262" s="134" t="s">
        <v>1068</v>
      </c>
      <c r="G262" s="135" t="s">
        <v>259</v>
      </c>
      <c r="H262" s="136">
        <v>146.32</v>
      </c>
      <c r="I262" s="137"/>
      <c r="J262" s="137">
        <f>ROUND(I262*H262,2)</f>
        <v>0</v>
      </c>
      <c r="K262" s="134" t="s">
        <v>4029</v>
      </c>
      <c r="L262" s="185" t="s">
        <v>4032</v>
      </c>
      <c r="M262" s="138" t="s">
        <v>1</v>
      </c>
      <c r="N262" s="139" t="s">
        <v>40</v>
      </c>
      <c r="O262" s="140">
        <v>0.67800000000000005</v>
      </c>
      <c r="P262" s="140">
        <f>O262*H262</f>
        <v>99.20496</v>
      </c>
      <c r="Q262" s="140">
        <v>0.14030000000000001</v>
      </c>
      <c r="R262" s="140">
        <f>Q262*H262</f>
        <v>20.528696</v>
      </c>
      <c r="S262" s="140">
        <v>0</v>
      </c>
      <c r="T262" s="141">
        <f>S262*H262</f>
        <v>0</v>
      </c>
      <c r="AR262" s="142" t="s">
        <v>191</v>
      </c>
      <c r="AT262" s="142" t="s">
        <v>187</v>
      </c>
      <c r="AU262" s="142" t="s">
        <v>85</v>
      </c>
      <c r="AY262" s="16" t="s">
        <v>185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6" t="s">
        <v>83</v>
      </c>
      <c r="BK262" s="143">
        <f>ROUND(I262*H262,2)</f>
        <v>0</v>
      </c>
      <c r="BL262" s="16" t="s">
        <v>191</v>
      </c>
      <c r="BM262" s="142" t="s">
        <v>1069</v>
      </c>
    </row>
    <row r="263" spans="2:65" s="12" customFormat="1">
      <c r="B263" s="144"/>
      <c r="D263" s="145" t="s">
        <v>193</v>
      </c>
      <c r="E263" s="146" t="s">
        <v>1</v>
      </c>
      <c r="F263" s="147" t="s">
        <v>1070</v>
      </c>
      <c r="H263" s="148">
        <v>166.8</v>
      </c>
      <c r="L263" s="144"/>
      <c r="M263" s="149"/>
      <c r="T263" s="150"/>
      <c r="AT263" s="146" t="s">
        <v>193</v>
      </c>
      <c r="AU263" s="146" t="s">
        <v>85</v>
      </c>
      <c r="AV263" s="12" t="s">
        <v>85</v>
      </c>
      <c r="AW263" s="12" t="s">
        <v>31</v>
      </c>
      <c r="AX263" s="12" t="s">
        <v>75</v>
      </c>
      <c r="AY263" s="146" t="s">
        <v>185</v>
      </c>
    </row>
    <row r="264" spans="2:65" s="12" customFormat="1">
      <c r="B264" s="144"/>
      <c r="D264" s="145" t="s">
        <v>193</v>
      </c>
      <c r="E264" s="146" t="s">
        <v>1</v>
      </c>
      <c r="F264" s="147" t="s">
        <v>1071</v>
      </c>
      <c r="H264" s="148">
        <v>-20.48</v>
      </c>
      <c r="L264" s="144"/>
      <c r="M264" s="149"/>
      <c r="T264" s="150"/>
      <c r="AT264" s="146" t="s">
        <v>193</v>
      </c>
      <c r="AU264" s="146" t="s">
        <v>85</v>
      </c>
      <c r="AV264" s="12" t="s">
        <v>85</v>
      </c>
      <c r="AW264" s="12" t="s">
        <v>31</v>
      </c>
      <c r="AX264" s="12" t="s">
        <v>75</v>
      </c>
      <c r="AY264" s="146" t="s">
        <v>185</v>
      </c>
    </row>
    <row r="265" spans="2:65" s="13" customFormat="1">
      <c r="B265" s="151"/>
      <c r="D265" s="145" t="s">
        <v>193</v>
      </c>
      <c r="E265" s="152" t="s">
        <v>1</v>
      </c>
      <c r="F265" s="153" t="s">
        <v>217</v>
      </c>
      <c r="H265" s="154">
        <v>146.32000000000002</v>
      </c>
      <c r="L265" s="151"/>
      <c r="M265" s="155"/>
      <c r="T265" s="156"/>
      <c r="AT265" s="152" t="s">
        <v>193</v>
      </c>
      <c r="AU265" s="152" t="s">
        <v>85</v>
      </c>
      <c r="AV265" s="13" t="s">
        <v>191</v>
      </c>
      <c r="AW265" s="13" t="s">
        <v>31</v>
      </c>
      <c r="AX265" s="13" t="s">
        <v>83</v>
      </c>
      <c r="AY265" s="152" t="s">
        <v>185</v>
      </c>
    </row>
    <row r="266" spans="2:65" s="11" customFormat="1" ht="22.9" customHeight="1">
      <c r="B266" s="120"/>
      <c r="D266" s="121" t="s">
        <v>74</v>
      </c>
      <c r="E266" s="129" t="s">
        <v>207</v>
      </c>
      <c r="F266" s="129" t="s">
        <v>1072</v>
      </c>
      <c r="J266" s="130">
        <f>BK266</f>
        <v>0</v>
      </c>
      <c r="L266" s="120"/>
      <c r="M266" s="124"/>
      <c r="P266" s="125">
        <f>SUM(P267:P268)</f>
        <v>2.9000000000000004</v>
      </c>
      <c r="R266" s="125">
        <f>SUM(R267:R268)</f>
        <v>0</v>
      </c>
      <c r="T266" s="126">
        <f>SUM(T267:T268)</f>
        <v>0</v>
      </c>
      <c r="AR266" s="121" t="s">
        <v>83</v>
      </c>
      <c r="AT266" s="127" t="s">
        <v>74</v>
      </c>
      <c r="AU266" s="127" t="s">
        <v>83</v>
      </c>
      <c r="AY266" s="121" t="s">
        <v>185</v>
      </c>
      <c r="BK266" s="128">
        <f>SUM(BK267:BK268)</f>
        <v>0</v>
      </c>
    </row>
    <row r="267" spans="2:65" s="1" customFormat="1" ht="24.2" customHeight="1">
      <c r="B267" s="131"/>
      <c r="C267" s="132" t="s">
        <v>386</v>
      </c>
      <c r="D267" s="132" t="s">
        <v>187</v>
      </c>
      <c r="E267" s="133" t="s">
        <v>1073</v>
      </c>
      <c r="F267" s="134" t="s">
        <v>1074</v>
      </c>
      <c r="G267" s="135" t="s">
        <v>259</v>
      </c>
      <c r="H267" s="136">
        <v>100</v>
      </c>
      <c r="I267" s="137"/>
      <c r="J267" s="137">
        <f>ROUND(I267*H267,2)</f>
        <v>0</v>
      </c>
      <c r="K267" s="134" t="s">
        <v>4029</v>
      </c>
      <c r="L267" s="185" t="s">
        <v>4032</v>
      </c>
      <c r="M267" s="138" t="s">
        <v>1</v>
      </c>
      <c r="N267" s="139" t="s">
        <v>40</v>
      </c>
      <c r="O267" s="140">
        <v>2.9000000000000001E-2</v>
      </c>
      <c r="P267" s="140">
        <f>O267*H267</f>
        <v>2.9000000000000004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191</v>
      </c>
      <c r="AT267" s="142" t="s">
        <v>187</v>
      </c>
      <c r="AU267" s="142" t="s">
        <v>85</v>
      </c>
      <c r="AY267" s="16" t="s">
        <v>185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6" t="s">
        <v>83</v>
      </c>
      <c r="BK267" s="143">
        <f>ROUND(I267*H267,2)</f>
        <v>0</v>
      </c>
      <c r="BL267" s="16" t="s">
        <v>191</v>
      </c>
      <c r="BM267" s="142" t="s">
        <v>1075</v>
      </c>
    </row>
    <row r="268" spans="2:65" s="12" customFormat="1">
      <c r="B268" s="144"/>
      <c r="D268" s="145" t="s">
        <v>193</v>
      </c>
      <c r="E268" s="146" t="s">
        <v>1</v>
      </c>
      <c r="F268" s="147" t="s">
        <v>1076</v>
      </c>
      <c r="H268" s="148">
        <v>100</v>
      </c>
      <c r="L268" s="144"/>
      <c r="M268" s="149"/>
      <c r="T268" s="150"/>
      <c r="AT268" s="146" t="s">
        <v>193</v>
      </c>
      <c r="AU268" s="146" t="s">
        <v>85</v>
      </c>
      <c r="AV268" s="12" t="s">
        <v>85</v>
      </c>
      <c r="AW268" s="12" t="s">
        <v>31</v>
      </c>
      <c r="AX268" s="12" t="s">
        <v>83</v>
      </c>
      <c r="AY268" s="146" t="s">
        <v>185</v>
      </c>
    </row>
    <row r="269" spans="2:65" s="11" customFormat="1" ht="22.9" customHeight="1">
      <c r="B269" s="120"/>
      <c r="D269" s="121" t="s">
        <v>74</v>
      </c>
      <c r="E269" s="129" t="s">
        <v>211</v>
      </c>
      <c r="F269" s="129" t="s">
        <v>262</v>
      </c>
      <c r="J269" s="130">
        <f>BK269</f>
        <v>0</v>
      </c>
      <c r="L269" s="120"/>
      <c r="M269" s="124"/>
      <c r="P269" s="125">
        <f>SUM(P270:P314)</f>
        <v>852.91772300000002</v>
      </c>
      <c r="R269" s="125">
        <f>SUM(R270:R314)</f>
        <v>362.49006553000004</v>
      </c>
      <c r="T269" s="126">
        <f>SUM(T270:T314)</f>
        <v>0</v>
      </c>
      <c r="AR269" s="121" t="s">
        <v>83</v>
      </c>
      <c r="AT269" s="127" t="s">
        <v>74</v>
      </c>
      <c r="AU269" s="127" t="s">
        <v>83</v>
      </c>
      <c r="AY269" s="121" t="s">
        <v>185</v>
      </c>
      <c r="BK269" s="128">
        <f>SUM(BK270:BK314)</f>
        <v>0</v>
      </c>
    </row>
    <row r="270" spans="2:65" s="1" customFormat="1" ht="24.2" customHeight="1">
      <c r="B270" s="131"/>
      <c r="C270" s="132" t="s">
        <v>391</v>
      </c>
      <c r="D270" s="132" t="s">
        <v>187</v>
      </c>
      <c r="E270" s="133" t="s">
        <v>1077</v>
      </c>
      <c r="F270" s="134" t="s">
        <v>1078</v>
      </c>
      <c r="G270" s="135" t="s">
        <v>259</v>
      </c>
      <c r="H270" s="136">
        <v>140</v>
      </c>
      <c r="I270" s="137"/>
      <c r="J270" s="137">
        <f>ROUND(I270*H270,2)</f>
        <v>0</v>
      </c>
      <c r="K270" s="134" t="s">
        <v>4029</v>
      </c>
      <c r="L270" s="185" t="s">
        <v>4032</v>
      </c>
      <c r="M270" s="138" t="s">
        <v>1</v>
      </c>
      <c r="N270" s="139" t="s">
        <v>40</v>
      </c>
      <c r="O270" s="140">
        <v>0.36</v>
      </c>
      <c r="P270" s="140">
        <f>O270*H270</f>
        <v>50.4</v>
      </c>
      <c r="Q270" s="140">
        <v>4.3800000000000002E-3</v>
      </c>
      <c r="R270" s="140">
        <f>Q270*H270</f>
        <v>0.61320000000000008</v>
      </c>
      <c r="S270" s="140">
        <v>0</v>
      </c>
      <c r="T270" s="141">
        <f>S270*H270</f>
        <v>0</v>
      </c>
      <c r="AR270" s="142" t="s">
        <v>191</v>
      </c>
      <c r="AT270" s="142" t="s">
        <v>187</v>
      </c>
      <c r="AU270" s="142" t="s">
        <v>85</v>
      </c>
      <c r="AY270" s="16" t="s">
        <v>185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83</v>
      </c>
      <c r="BK270" s="143">
        <f>ROUND(I270*H270,2)</f>
        <v>0</v>
      </c>
      <c r="BL270" s="16" t="s">
        <v>191</v>
      </c>
      <c r="BM270" s="142" t="s">
        <v>1079</v>
      </c>
    </row>
    <row r="271" spans="2:65" s="12" customFormat="1">
      <c r="B271" s="144"/>
      <c r="D271" s="145" t="s">
        <v>193</v>
      </c>
      <c r="E271" s="146" t="s">
        <v>1</v>
      </c>
      <c r="F271" s="147" t="s">
        <v>1080</v>
      </c>
      <c r="H271" s="148">
        <v>140</v>
      </c>
      <c r="L271" s="144"/>
      <c r="M271" s="149"/>
      <c r="T271" s="150"/>
      <c r="AT271" s="146" t="s">
        <v>193</v>
      </c>
      <c r="AU271" s="146" t="s">
        <v>85</v>
      </c>
      <c r="AV271" s="12" t="s">
        <v>85</v>
      </c>
      <c r="AW271" s="12" t="s">
        <v>31</v>
      </c>
      <c r="AX271" s="12" t="s">
        <v>83</v>
      </c>
      <c r="AY271" s="146" t="s">
        <v>185</v>
      </c>
    </row>
    <row r="272" spans="2:65" s="1" customFormat="1" ht="24.2" customHeight="1">
      <c r="B272" s="131"/>
      <c r="C272" s="132" t="s">
        <v>396</v>
      </c>
      <c r="D272" s="132" t="s">
        <v>187</v>
      </c>
      <c r="E272" s="133" t="s">
        <v>1081</v>
      </c>
      <c r="F272" s="134" t="s">
        <v>1082</v>
      </c>
      <c r="G272" s="135" t="s">
        <v>259</v>
      </c>
      <c r="H272" s="136">
        <v>762.96</v>
      </c>
      <c r="I272" s="137"/>
      <c r="J272" s="137">
        <f>ROUND(I272*H272,2)</f>
        <v>0</v>
      </c>
      <c r="K272" s="134" t="s">
        <v>4029</v>
      </c>
      <c r="L272" s="185" t="s">
        <v>4032</v>
      </c>
      <c r="M272" s="138" t="s">
        <v>1</v>
      </c>
      <c r="N272" s="139" t="s">
        <v>40</v>
      </c>
      <c r="O272" s="140">
        <v>0.47</v>
      </c>
      <c r="P272" s="140">
        <f>O272*H272</f>
        <v>358.59120000000001</v>
      </c>
      <c r="Q272" s="140">
        <v>1.8380000000000001E-2</v>
      </c>
      <c r="R272" s="140">
        <f>Q272*H272</f>
        <v>14.0232048</v>
      </c>
      <c r="S272" s="140">
        <v>0</v>
      </c>
      <c r="T272" s="141">
        <f>S272*H272</f>
        <v>0</v>
      </c>
      <c r="AR272" s="142" t="s">
        <v>191</v>
      </c>
      <c r="AT272" s="142" t="s">
        <v>187</v>
      </c>
      <c r="AU272" s="142" t="s">
        <v>85</v>
      </c>
      <c r="AY272" s="16" t="s">
        <v>185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6" t="s">
        <v>83</v>
      </c>
      <c r="BK272" s="143">
        <f>ROUND(I272*H272,2)</f>
        <v>0</v>
      </c>
      <c r="BL272" s="16" t="s">
        <v>191</v>
      </c>
      <c r="BM272" s="142" t="s">
        <v>1083</v>
      </c>
    </row>
    <row r="273" spans="2:65" s="12" customFormat="1">
      <c r="B273" s="144"/>
      <c r="D273" s="145" t="s">
        <v>193</v>
      </c>
      <c r="E273" s="146" t="s">
        <v>1</v>
      </c>
      <c r="F273" s="147" t="s">
        <v>1084</v>
      </c>
      <c r="H273" s="148">
        <v>762.96</v>
      </c>
      <c r="L273" s="144"/>
      <c r="M273" s="149"/>
      <c r="T273" s="150"/>
      <c r="AT273" s="146" t="s">
        <v>193</v>
      </c>
      <c r="AU273" s="146" t="s">
        <v>85</v>
      </c>
      <c r="AV273" s="12" t="s">
        <v>85</v>
      </c>
      <c r="AW273" s="12" t="s">
        <v>31</v>
      </c>
      <c r="AX273" s="12" t="s">
        <v>83</v>
      </c>
      <c r="AY273" s="146" t="s">
        <v>185</v>
      </c>
    </row>
    <row r="274" spans="2:65" s="1" customFormat="1" ht="24.2" customHeight="1">
      <c r="B274" s="131"/>
      <c r="C274" s="132" t="s">
        <v>403</v>
      </c>
      <c r="D274" s="132" t="s">
        <v>187</v>
      </c>
      <c r="E274" s="133" t="s">
        <v>1085</v>
      </c>
      <c r="F274" s="134" t="s">
        <v>1086</v>
      </c>
      <c r="G274" s="135" t="s">
        <v>259</v>
      </c>
      <c r="H274" s="136">
        <v>51</v>
      </c>
      <c r="I274" s="137"/>
      <c r="J274" s="137">
        <f>ROUND(I274*H274,2)</f>
        <v>0</v>
      </c>
      <c r="K274" s="134" t="s">
        <v>4029</v>
      </c>
      <c r="L274" s="185" t="s">
        <v>4032</v>
      </c>
      <c r="M274" s="138" t="s">
        <v>1</v>
      </c>
      <c r="N274" s="139" t="s">
        <v>40</v>
      </c>
      <c r="O274" s="140">
        <v>0.29399999999999998</v>
      </c>
      <c r="P274" s="140">
        <f>O274*H274</f>
        <v>14.994</v>
      </c>
      <c r="Q274" s="140">
        <v>5.7000000000000002E-3</v>
      </c>
      <c r="R274" s="140">
        <f>Q274*H274</f>
        <v>0.29070000000000001</v>
      </c>
      <c r="S274" s="140">
        <v>0</v>
      </c>
      <c r="T274" s="141">
        <f>S274*H274</f>
        <v>0</v>
      </c>
      <c r="AR274" s="142" t="s">
        <v>191</v>
      </c>
      <c r="AT274" s="142" t="s">
        <v>187</v>
      </c>
      <c r="AU274" s="142" t="s">
        <v>85</v>
      </c>
      <c r="AY274" s="16" t="s">
        <v>185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83</v>
      </c>
      <c r="BK274" s="143">
        <f>ROUND(I274*H274,2)</f>
        <v>0</v>
      </c>
      <c r="BL274" s="16" t="s">
        <v>191</v>
      </c>
      <c r="BM274" s="142" t="s">
        <v>1087</v>
      </c>
    </row>
    <row r="275" spans="2:65" s="12" customFormat="1">
      <c r="B275" s="144"/>
      <c r="D275" s="145" t="s">
        <v>193</v>
      </c>
      <c r="E275" s="146" t="s">
        <v>1</v>
      </c>
      <c r="F275" s="147" t="s">
        <v>1088</v>
      </c>
      <c r="H275" s="148">
        <v>51</v>
      </c>
      <c r="L275" s="144"/>
      <c r="M275" s="149"/>
      <c r="T275" s="150"/>
      <c r="AT275" s="146" t="s">
        <v>193</v>
      </c>
      <c r="AU275" s="146" t="s">
        <v>85</v>
      </c>
      <c r="AV275" s="12" t="s">
        <v>85</v>
      </c>
      <c r="AW275" s="12" t="s">
        <v>31</v>
      </c>
      <c r="AX275" s="12" t="s">
        <v>83</v>
      </c>
      <c r="AY275" s="146" t="s">
        <v>185</v>
      </c>
    </row>
    <row r="276" spans="2:65" s="1" customFormat="1" ht="37.9" customHeight="1">
      <c r="B276" s="131"/>
      <c r="C276" s="132" t="s">
        <v>407</v>
      </c>
      <c r="D276" s="132" t="s">
        <v>187</v>
      </c>
      <c r="E276" s="133" t="s">
        <v>1089</v>
      </c>
      <c r="F276" s="134" t="s">
        <v>1090</v>
      </c>
      <c r="G276" s="135" t="s">
        <v>190</v>
      </c>
      <c r="H276" s="136">
        <v>10</v>
      </c>
      <c r="I276" s="137"/>
      <c r="J276" s="137">
        <f>ROUND(I276*H276,2)</f>
        <v>0</v>
      </c>
      <c r="K276" s="134" t="s">
        <v>1</v>
      </c>
      <c r="L276" s="185" t="s">
        <v>4032</v>
      </c>
      <c r="M276" s="138" t="s">
        <v>1</v>
      </c>
      <c r="N276" s="139" t="s">
        <v>40</v>
      </c>
      <c r="O276" s="140">
        <v>2.58</v>
      </c>
      <c r="P276" s="140">
        <f>O276*H276</f>
        <v>25.8</v>
      </c>
      <c r="Q276" s="140">
        <v>2.45329</v>
      </c>
      <c r="R276" s="140">
        <f>Q276*H276</f>
        <v>24.532899999999998</v>
      </c>
      <c r="S276" s="140">
        <v>0</v>
      </c>
      <c r="T276" s="141">
        <f>S276*H276</f>
        <v>0</v>
      </c>
      <c r="AR276" s="142" t="s">
        <v>191</v>
      </c>
      <c r="AT276" s="142" t="s">
        <v>187</v>
      </c>
      <c r="AU276" s="142" t="s">
        <v>85</v>
      </c>
      <c r="AY276" s="16" t="s">
        <v>185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6" t="s">
        <v>83</v>
      </c>
      <c r="BK276" s="143">
        <f>ROUND(I276*H276,2)</f>
        <v>0</v>
      </c>
      <c r="BL276" s="16" t="s">
        <v>191</v>
      </c>
      <c r="BM276" s="142" t="s">
        <v>1091</v>
      </c>
    </row>
    <row r="277" spans="2:65" s="12" customFormat="1">
      <c r="B277" s="144"/>
      <c r="D277" s="145" t="s">
        <v>193</v>
      </c>
      <c r="E277" s="146" t="s">
        <v>1</v>
      </c>
      <c r="F277" s="147" t="s">
        <v>1092</v>
      </c>
      <c r="H277" s="148">
        <v>10</v>
      </c>
      <c r="L277" s="144"/>
      <c r="M277" s="149"/>
      <c r="T277" s="150"/>
      <c r="AT277" s="146" t="s">
        <v>193</v>
      </c>
      <c r="AU277" s="146" t="s">
        <v>85</v>
      </c>
      <c r="AV277" s="12" t="s">
        <v>85</v>
      </c>
      <c r="AW277" s="12" t="s">
        <v>31</v>
      </c>
      <c r="AX277" s="12" t="s">
        <v>83</v>
      </c>
      <c r="AY277" s="146" t="s">
        <v>185</v>
      </c>
    </row>
    <row r="278" spans="2:65" s="1" customFormat="1" ht="33" customHeight="1">
      <c r="B278" s="131"/>
      <c r="C278" s="132" t="s">
        <v>415</v>
      </c>
      <c r="D278" s="132" t="s">
        <v>187</v>
      </c>
      <c r="E278" s="133" t="s">
        <v>1093</v>
      </c>
      <c r="F278" s="134" t="s">
        <v>1094</v>
      </c>
      <c r="G278" s="135" t="s">
        <v>190</v>
      </c>
      <c r="H278" s="136">
        <v>10</v>
      </c>
      <c r="I278" s="137"/>
      <c r="J278" s="137">
        <f>ROUND(I278*H278,2)</f>
        <v>0</v>
      </c>
      <c r="K278" s="134" t="s">
        <v>4029</v>
      </c>
      <c r="L278" s="185" t="s">
        <v>4032</v>
      </c>
      <c r="M278" s="138" t="s">
        <v>1</v>
      </c>
      <c r="N278" s="139" t="s">
        <v>40</v>
      </c>
      <c r="O278" s="140">
        <v>6.3E-2</v>
      </c>
      <c r="P278" s="140">
        <f>O278*H278</f>
        <v>0.63</v>
      </c>
      <c r="Q278" s="140">
        <v>2.5250000000000002E-2</v>
      </c>
      <c r="R278" s="140">
        <f>Q278*H278</f>
        <v>0.2525</v>
      </c>
      <c r="S278" s="140">
        <v>0</v>
      </c>
      <c r="T278" s="141">
        <f>S278*H278</f>
        <v>0</v>
      </c>
      <c r="AR278" s="142" t="s">
        <v>191</v>
      </c>
      <c r="AT278" s="142" t="s">
        <v>187</v>
      </c>
      <c r="AU278" s="142" t="s">
        <v>85</v>
      </c>
      <c r="AY278" s="16" t="s">
        <v>185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6" t="s">
        <v>83</v>
      </c>
      <c r="BK278" s="143">
        <f>ROUND(I278*H278,2)</f>
        <v>0</v>
      </c>
      <c r="BL278" s="16" t="s">
        <v>191</v>
      </c>
      <c r="BM278" s="142" t="s">
        <v>1095</v>
      </c>
    </row>
    <row r="279" spans="2:65" s="1" customFormat="1" ht="33" customHeight="1">
      <c r="B279" s="131"/>
      <c r="C279" s="132" t="s">
        <v>422</v>
      </c>
      <c r="D279" s="132" t="s">
        <v>187</v>
      </c>
      <c r="E279" s="133" t="s">
        <v>1096</v>
      </c>
      <c r="F279" s="134" t="s">
        <v>1097</v>
      </c>
      <c r="G279" s="135" t="s">
        <v>190</v>
      </c>
      <c r="H279" s="136">
        <v>130</v>
      </c>
      <c r="I279" s="137"/>
      <c r="J279" s="137">
        <f>ROUND(I279*H279,2)</f>
        <v>0</v>
      </c>
      <c r="K279" s="134" t="s">
        <v>4029</v>
      </c>
      <c r="L279" s="185" t="s">
        <v>4032</v>
      </c>
      <c r="M279" s="138" t="s">
        <v>1</v>
      </c>
      <c r="N279" s="139" t="s">
        <v>40</v>
      </c>
      <c r="O279" s="140">
        <v>2.3170000000000002</v>
      </c>
      <c r="P279" s="140">
        <f>O279*H279</f>
        <v>301.21000000000004</v>
      </c>
      <c r="Q279" s="140">
        <v>2.45329</v>
      </c>
      <c r="R279" s="140">
        <f>Q279*H279</f>
        <v>318.92770000000002</v>
      </c>
      <c r="S279" s="140">
        <v>0</v>
      </c>
      <c r="T279" s="141">
        <f>S279*H279</f>
        <v>0</v>
      </c>
      <c r="AR279" s="142" t="s">
        <v>191</v>
      </c>
      <c r="AT279" s="142" t="s">
        <v>187</v>
      </c>
      <c r="AU279" s="142" t="s">
        <v>85</v>
      </c>
      <c r="AY279" s="16" t="s">
        <v>185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6" t="s">
        <v>83</v>
      </c>
      <c r="BK279" s="143">
        <f>ROUND(I279*H279,2)</f>
        <v>0</v>
      </c>
      <c r="BL279" s="16" t="s">
        <v>191</v>
      </c>
      <c r="BM279" s="142" t="s">
        <v>1098</v>
      </c>
    </row>
    <row r="280" spans="2:65" s="12" customFormat="1">
      <c r="B280" s="144"/>
      <c r="D280" s="145" t="s">
        <v>193</v>
      </c>
      <c r="E280" s="146" t="s">
        <v>1</v>
      </c>
      <c r="F280" s="147" t="s">
        <v>1099</v>
      </c>
      <c r="H280" s="148">
        <v>130</v>
      </c>
      <c r="L280" s="144"/>
      <c r="M280" s="149"/>
      <c r="T280" s="150"/>
      <c r="AT280" s="146" t="s">
        <v>193</v>
      </c>
      <c r="AU280" s="146" t="s">
        <v>85</v>
      </c>
      <c r="AV280" s="12" t="s">
        <v>85</v>
      </c>
      <c r="AW280" s="12" t="s">
        <v>31</v>
      </c>
      <c r="AX280" s="12" t="s">
        <v>83</v>
      </c>
      <c r="AY280" s="146" t="s">
        <v>185</v>
      </c>
    </row>
    <row r="281" spans="2:65" s="1" customFormat="1" ht="16.5" customHeight="1">
      <c r="B281" s="131"/>
      <c r="C281" s="132" t="s">
        <v>430</v>
      </c>
      <c r="D281" s="132" t="s">
        <v>187</v>
      </c>
      <c r="E281" s="133" t="s">
        <v>1100</v>
      </c>
      <c r="F281" s="134" t="s">
        <v>1101</v>
      </c>
      <c r="G281" s="135" t="s">
        <v>204</v>
      </c>
      <c r="H281" s="136">
        <v>2.3330000000000002</v>
      </c>
      <c r="I281" s="137"/>
      <c r="J281" s="137">
        <f>ROUND(I281*H281,2)</f>
        <v>0</v>
      </c>
      <c r="K281" s="134" t="s">
        <v>4029</v>
      </c>
      <c r="L281" s="185" t="s">
        <v>4032</v>
      </c>
      <c r="M281" s="138" t="s">
        <v>1</v>
      </c>
      <c r="N281" s="139" t="s">
        <v>40</v>
      </c>
      <c r="O281" s="140">
        <v>15.231</v>
      </c>
      <c r="P281" s="140">
        <f>O281*H281</f>
        <v>35.533923000000001</v>
      </c>
      <c r="Q281" s="140">
        <v>1.06277</v>
      </c>
      <c r="R281" s="140">
        <f>Q281*H281</f>
        <v>2.4794424100000003</v>
      </c>
      <c r="S281" s="140">
        <v>0</v>
      </c>
      <c r="T281" s="141">
        <f>S281*H281</f>
        <v>0</v>
      </c>
      <c r="AR281" s="142" t="s">
        <v>191</v>
      </c>
      <c r="AT281" s="142" t="s">
        <v>187</v>
      </c>
      <c r="AU281" s="142" t="s">
        <v>85</v>
      </c>
      <c r="AY281" s="16" t="s">
        <v>185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6" t="s">
        <v>83</v>
      </c>
      <c r="BK281" s="143">
        <f>ROUND(I281*H281,2)</f>
        <v>0</v>
      </c>
      <c r="BL281" s="16" t="s">
        <v>191</v>
      </c>
      <c r="BM281" s="142" t="s">
        <v>1102</v>
      </c>
    </row>
    <row r="282" spans="2:65" s="12" customFormat="1">
      <c r="B282" s="144"/>
      <c r="D282" s="145" t="s">
        <v>193</v>
      </c>
      <c r="E282" s="146" t="s">
        <v>1</v>
      </c>
      <c r="F282" s="147" t="s">
        <v>1103</v>
      </c>
      <c r="H282" s="148">
        <v>2.3330000000000002</v>
      </c>
      <c r="L282" s="144"/>
      <c r="M282" s="149"/>
      <c r="T282" s="150"/>
      <c r="AT282" s="146" t="s">
        <v>193</v>
      </c>
      <c r="AU282" s="146" t="s">
        <v>85</v>
      </c>
      <c r="AV282" s="12" t="s">
        <v>85</v>
      </c>
      <c r="AW282" s="12" t="s">
        <v>31</v>
      </c>
      <c r="AX282" s="12" t="s">
        <v>83</v>
      </c>
      <c r="AY282" s="146" t="s">
        <v>185</v>
      </c>
    </row>
    <row r="283" spans="2:65" s="1" customFormat="1" ht="16.5" customHeight="1">
      <c r="B283" s="131"/>
      <c r="C283" s="132" t="s">
        <v>434</v>
      </c>
      <c r="D283" s="132" t="s">
        <v>187</v>
      </c>
      <c r="E283" s="133" t="s">
        <v>1104</v>
      </c>
      <c r="F283" s="134" t="s">
        <v>1105</v>
      </c>
      <c r="G283" s="135" t="s">
        <v>259</v>
      </c>
      <c r="H283" s="136">
        <v>807.69200000000001</v>
      </c>
      <c r="I283" s="137"/>
      <c r="J283" s="137">
        <f>ROUND(I283*H283,2)</f>
        <v>0</v>
      </c>
      <c r="K283" s="134" t="s">
        <v>4029</v>
      </c>
      <c r="L283" s="185" t="s">
        <v>4032</v>
      </c>
      <c r="M283" s="138" t="s">
        <v>1</v>
      </c>
      <c r="N283" s="139" t="s">
        <v>40</v>
      </c>
      <c r="O283" s="140">
        <v>2.5000000000000001E-2</v>
      </c>
      <c r="P283" s="140">
        <f>O283*H283</f>
        <v>20.192300000000003</v>
      </c>
      <c r="Q283" s="140">
        <v>1.2999999999999999E-4</v>
      </c>
      <c r="R283" s="140">
        <f>Q283*H283</f>
        <v>0.10499995999999999</v>
      </c>
      <c r="S283" s="140">
        <v>0</v>
      </c>
      <c r="T283" s="141">
        <f>S283*H283</f>
        <v>0</v>
      </c>
      <c r="AR283" s="142" t="s">
        <v>191</v>
      </c>
      <c r="AT283" s="142" t="s">
        <v>187</v>
      </c>
      <c r="AU283" s="142" t="s">
        <v>85</v>
      </c>
      <c r="AY283" s="16" t="s">
        <v>185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6" t="s">
        <v>83</v>
      </c>
      <c r="BK283" s="143">
        <f>ROUND(I283*H283,2)</f>
        <v>0</v>
      </c>
      <c r="BL283" s="16" t="s">
        <v>191</v>
      </c>
      <c r="BM283" s="142" t="s">
        <v>1106</v>
      </c>
    </row>
    <row r="284" spans="2:65" s="12" customFormat="1">
      <c r="B284" s="144"/>
      <c r="D284" s="145" t="s">
        <v>193</v>
      </c>
      <c r="E284" s="146" t="s">
        <v>1</v>
      </c>
      <c r="F284" s="147" t="s">
        <v>1107</v>
      </c>
      <c r="H284" s="148">
        <v>807.69200000000001</v>
      </c>
      <c r="L284" s="144"/>
      <c r="M284" s="149"/>
      <c r="T284" s="150"/>
      <c r="AT284" s="146" t="s">
        <v>193</v>
      </c>
      <c r="AU284" s="146" t="s">
        <v>85</v>
      </c>
      <c r="AV284" s="12" t="s">
        <v>85</v>
      </c>
      <c r="AW284" s="12" t="s">
        <v>31</v>
      </c>
      <c r="AX284" s="12" t="s">
        <v>83</v>
      </c>
      <c r="AY284" s="146" t="s">
        <v>185</v>
      </c>
    </row>
    <row r="285" spans="2:65" s="1" customFormat="1" ht="16.5" customHeight="1">
      <c r="B285" s="131"/>
      <c r="C285" s="132" t="s">
        <v>438</v>
      </c>
      <c r="D285" s="132" t="s">
        <v>187</v>
      </c>
      <c r="E285" s="133" t="s">
        <v>1108</v>
      </c>
      <c r="F285" s="134" t="s">
        <v>1109</v>
      </c>
      <c r="G285" s="135" t="s">
        <v>259</v>
      </c>
      <c r="H285" s="136">
        <v>807.69200000000001</v>
      </c>
      <c r="I285" s="137"/>
      <c r="J285" s="137">
        <f>ROUND(I285*H285,2)</f>
        <v>0</v>
      </c>
      <c r="K285" s="134" t="s">
        <v>4029</v>
      </c>
      <c r="L285" s="185" t="s">
        <v>4032</v>
      </c>
      <c r="M285" s="138" t="s">
        <v>1</v>
      </c>
      <c r="N285" s="139" t="s">
        <v>40</v>
      </c>
      <c r="O285" s="140">
        <v>2.5000000000000001E-2</v>
      </c>
      <c r="P285" s="140">
        <f>O285*H285</f>
        <v>20.192300000000003</v>
      </c>
      <c r="Q285" s="140">
        <v>3.3E-4</v>
      </c>
      <c r="R285" s="140">
        <f>Q285*H285</f>
        <v>0.26653835999999997</v>
      </c>
      <c r="S285" s="140">
        <v>0</v>
      </c>
      <c r="T285" s="141">
        <f>S285*H285</f>
        <v>0</v>
      </c>
      <c r="AR285" s="142" t="s">
        <v>191</v>
      </c>
      <c r="AT285" s="142" t="s">
        <v>187</v>
      </c>
      <c r="AU285" s="142" t="s">
        <v>85</v>
      </c>
      <c r="AY285" s="16" t="s">
        <v>185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6" t="s">
        <v>83</v>
      </c>
      <c r="BK285" s="143">
        <f>ROUND(I285*H285,2)</f>
        <v>0</v>
      </c>
      <c r="BL285" s="16" t="s">
        <v>191</v>
      </c>
      <c r="BM285" s="142" t="s">
        <v>1110</v>
      </c>
    </row>
    <row r="286" spans="2:65" s="12" customFormat="1">
      <c r="B286" s="144"/>
      <c r="D286" s="145" t="s">
        <v>193</v>
      </c>
      <c r="E286" s="146" t="s">
        <v>1</v>
      </c>
      <c r="F286" s="147" t="s">
        <v>1107</v>
      </c>
      <c r="H286" s="148">
        <v>807.69200000000001</v>
      </c>
      <c r="L286" s="144"/>
      <c r="M286" s="149"/>
      <c r="T286" s="150"/>
      <c r="AT286" s="146" t="s">
        <v>193</v>
      </c>
      <c r="AU286" s="146" t="s">
        <v>85</v>
      </c>
      <c r="AV286" s="12" t="s">
        <v>85</v>
      </c>
      <c r="AW286" s="12" t="s">
        <v>31</v>
      </c>
      <c r="AX286" s="12" t="s">
        <v>83</v>
      </c>
      <c r="AY286" s="146" t="s">
        <v>185</v>
      </c>
    </row>
    <row r="287" spans="2:65" s="1" customFormat="1" ht="21.75" customHeight="1">
      <c r="B287" s="131"/>
      <c r="C287" s="132" t="s">
        <v>442</v>
      </c>
      <c r="D287" s="132" t="s">
        <v>187</v>
      </c>
      <c r="E287" s="133" t="s">
        <v>354</v>
      </c>
      <c r="F287" s="134" t="s">
        <v>355</v>
      </c>
      <c r="G287" s="135" t="s">
        <v>245</v>
      </c>
      <c r="H287" s="136">
        <v>12</v>
      </c>
      <c r="I287" s="137"/>
      <c r="J287" s="137">
        <f>ROUND(I287*H287,2)</f>
        <v>0</v>
      </c>
      <c r="K287" s="134" t="s">
        <v>4029</v>
      </c>
      <c r="L287" s="185" t="s">
        <v>4032</v>
      </c>
      <c r="M287" s="138" t="s">
        <v>1</v>
      </c>
      <c r="N287" s="139" t="s">
        <v>40</v>
      </c>
      <c r="O287" s="140">
        <v>1.607</v>
      </c>
      <c r="P287" s="140">
        <f>O287*H287</f>
        <v>19.283999999999999</v>
      </c>
      <c r="Q287" s="140">
        <v>4.684E-2</v>
      </c>
      <c r="R287" s="140">
        <f>Q287*H287</f>
        <v>0.56208000000000002</v>
      </c>
      <c r="S287" s="140">
        <v>0</v>
      </c>
      <c r="T287" s="141">
        <f>S287*H287</f>
        <v>0</v>
      </c>
      <c r="AR287" s="142" t="s">
        <v>191</v>
      </c>
      <c r="AT287" s="142" t="s">
        <v>187</v>
      </c>
      <c r="AU287" s="142" t="s">
        <v>85</v>
      </c>
      <c r="AY287" s="16" t="s">
        <v>185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6" t="s">
        <v>83</v>
      </c>
      <c r="BK287" s="143">
        <f>ROUND(I287*H287,2)</f>
        <v>0</v>
      </c>
      <c r="BL287" s="16" t="s">
        <v>191</v>
      </c>
      <c r="BM287" s="142" t="s">
        <v>1111</v>
      </c>
    </row>
    <row r="288" spans="2:65" s="1" customFormat="1" ht="24.2" customHeight="1">
      <c r="B288" s="131"/>
      <c r="C288" s="157" t="s">
        <v>446</v>
      </c>
      <c r="D288" s="157" t="s">
        <v>280</v>
      </c>
      <c r="E288" s="158" t="s">
        <v>1112</v>
      </c>
      <c r="F288" s="159" t="s">
        <v>1113</v>
      </c>
      <c r="G288" s="160" t="s">
        <v>245</v>
      </c>
      <c r="H288" s="161">
        <v>5</v>
      </c>
      <c r="I288" s="162"/>
      <c r="J288" s="162">
        <f>ROUND(I288*H288,2)</f>
        <v>0</v>
      </c>
      <c r="K288" s="159" t="s">
        <v>1</v>
      </c>
      <c r="L288" s="185" t="s">
        <v>4032</v>
      </c>
      <c r="M288" s="163" t="s">
        <v>1</v>
      </c>
      <c r="N288" s="164" t="s">
        <v>40</v>
      </c>
      <c r="O288" s="140">
        <v>0</v>
      </c>
      <c r="P288" s="140">
        <f>O288*H288</f>
        <v>0</v>
      </c>
      <c r="Q288" s="140">
        <v>1.325E-2</v>
      </c>
      <c r="R288" s="140">
        <f>Q288*H288</f>
        <v>6.6250000000000003E-2</v>
      </c>
      <c r="S288" s="140">
        <v>0</v>
      </c>
      <c r="T288" s="141">
        <f>S288*H288</f>
        <v>0</v>
      </c>
      <c r="AR288" s="142" t="s">
        <v>224</v>
      </c>
      <c r="AT288" s="142" t="s">
        <v>280</v>
      </c>
      <c r="AU288" s="142" t="s">
        <v>85</v>
      </c>
      <c r="AY288" s="16" t="s">
        <v>185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6" t="s">
        <v>83</v>
      </c>
      <c r="BK288" s="143">
        <f>ROUND(I288*H288,2)</f>
        <v>0</v>
      </c>
      <c r="BL288" s="16" t="s">
        <v>191</v>
      </c>
      <c r="BM288" s="142" t="s">
        <v>1114</v>
      </c>
    </row>
    <row r="289" spans="2:65" s="1" customFormat="1" ht="19.5">
      <c r="B289" s="28"/>
      <c r="D289" s="145" t="s">
        <v>1115</v>
      </c>
      <c r="F289" s="174" t="s">
        <v>1116</v>
      </c>
      <c r="L289" s="28"/>
      <c r="M289" s="175"/>
      <c r="T289" s="52"/>
      <c r="AT289" s="16" t="s">
        <v>1115</v>
      </c>
      <c r="AU289" s="16" t="s">
        <v>85</v>
      </c>
    </row>
    <row r="290" spans="2:65" s="12" customFormat="1">
      <c r="B290" s="144"/>
      <c r="D290" s="145" t="s">
        <v>193</v>
      </c>
      <c r="E290" s="146" t="s">
        <v>1</v>
      </c>
      <c r="F290" s="147" t="s">
        <v>1117</v>
      </c>
      <c r="H290" s="148">
        <v>1</v>
      </c>
      <c r="L290" s="144"/>
      <c r="M290" s="149"/>
      <c r="T290" s="150"/>
      <c r="AT290" s="146" t="s">
        <v>193</v>
      </c>
      <c r="AU290" s="146" t="s">
        <v>85</v>
      </c>
      <c r="AV290" s="12" t="s">
        <v>85</v>
      </c>
      <c r="AW290" s="12" t="s">
        <v>31</v>
      </c>
      <c r="AX290" s="12" t="s">
        <v>75</v>
      </c>
      <c r="AY290" s="146" t="s">
        <v>185</v>
      </c>
    </row>
    <row r="291" spans="2:65" s="12" customFormat="1">
      <c r="B291" s="144"/>
      <c r="D291" s="145" t="s">
        <v>193</v>
      </c>
      <c r="E291" s="146" t="s">
        <v>1</v>
      </c>
      <c r="F291" s="147" t="s">
        <v>1118</v>
      </c>
      <c r="H291" s="148">
        <v>1</v>
      </c>
      <c r="L291" s="144"/>
      <c r="M291" s="149"/>
      <c r="T291" s="150"/>
      <c r="AT291" s="146" t="s">
        <v>193</v>
      </c>
      <c r="AU291" s="146" t="s">
        <v>85</v>
      </c>
      <c r="AV291" s="12" t="s">
        <v>85</v>
      </c>
      <c r="AW291" s="12" t="s">
        <v>31</v>
      </c>
      <c r="AX291" s="12" t="s">
        <v>75</v>
      </c>
      <c r="AY291" s="146" t="s">
        <v>185</v>
      </c>
    </row>
    <row r="292" spans="2:65" s="12" customFormat="1">
      <c r="B292" s="144"/>
      <c r="D292" s="145" t="s">
        <v>193</v>
      </c>
      <c r="E292" s="146" t="s">
        <v>1</v>
      </c>
      <c r="F292" s="147" t="s">
        <v>1119</v>
      </c>
      <c r="H292" s="148">
        <v>1</v>
      </c>
      <c r="L292" s="144"/>
      <c r="M292" s="149"/>
      <c r="T292" s="150"/>
      <c r="AT292" s="146" t="s">
        <v>193</v>
      </c>
      <c r="AU292" s="146" t="s">
        <v>85</v>
      </c>
      <c r="AV292" s="12" t="s">
        <v>85</v>
      </c>
      <c r="AW292" s="12" t="s">
        <v>31</v>
      </c>
      <c r="AX292" s="12" t="s">
        <v>75</v>
      </c>
      <c r="AY292" s="146" t="s">
        <v>185</v>
      </c>
    </row>
    <row r="293" spans="2:65" s="12" customFormat="1">
      <c r="B293" s="144"/>
      <c r="D293" s="145" t="s">
        <v>193</v>
      </c>
      <c r="E293" s="146" t="s">
        <v>1</v>
      </c>
      <c r="F293" s="147" t="s">
        <v>1120</v>
      </c>
      <c r="H293" s="148">
        <v>1</v>
      </c>
      <c r="L293" s="144"/>
      <c r="M293" s="149"/>
      <c r="T293" s="150"/>
      <c r="AT293" s="146" t="s">
        <v>193</v>
      </c>
      <c r="AU293" s="146" t="s">
        <v>85</v>
      </c>
      <c r="AV293" s="12" t="s">
        <v>85</v>
      </c>
      <c r="AW293" s="12" t="s">
        <v>31</v>
      </c>
      <c r="AX293" s="12" t="s">
        <v>75</v>
      </c>
      <c r="AY293" s="146" t="s">
        <v>185</v>
      </c>
    </row>
    <row r="294" spans="2:65" s="12" customFormat="1">
      <c r="B294" s="144"/>
      <c r="D294" s="145" t="s">
        <v>193</v>
      </c>
      <c r="E294" s="146" t="s">
        <v>1</v>
      </c>
      <c r="F294" s="147" t="s">
        <v>1121</v>
      </c>
      <c r="H294" s="148">
        <v>1</v>
      </c>
      <c r="L294" s="144"/>
      <c r="M294" s="149"/>
      <c r="T294" s="150"/>
      <c r="AT294" s="146" t="s">
        <v>193</v>
      </c>
      <c r="AU294" s="146" t="s">
        <v>85</v>
      </c>
      <c r="AV294" s="12" t="s">
        <v>85</v>
      </c>
      <c r="AW294" s="12" t="s">
        <v>31</v>
      </c>
      <c r="AX294" s="12" t="s">
        <v>75</v>
      </c>
      <c r="AY294" s="146" t="s">
        <v>185</v>
      </c>
    </row>
    <row r="295" spans="2:65" s="13" customFormat="1">
      <c r="B295" s="151"/>
      <c r="D295" s="145" t="s">
        <v>193</v>
      </c>
      <c r="E295" s="152" t="s">
        <v>1</v>
      </c>
      <c r="F295" s="153" t="s">
        <v>217</v>
      </c>
      <c r="H295" s="154">
        <v>5</v>
      </c>
      <c r="L295" s="151"/>
      <c r="M295" s="155"/>
      <c r="T295" s="156"/>
      <c r="AT295" s="152" t="s">
        <v>193</v>
      </c>
      <c r="AU295" s="152" t="s">
        <v>85</v>
      </c>
      <c r="AV295" s="13" t="s">
        <v>191</v>
      </c>
      <c r="AW295" s="13" t="s">
        <v>31</v>
      </c>
      <c r="AX295" s="13" t="s">
        <v>83</v>
      </c>
      <c r="AY295" s="152" t="s">
        <v>185</v>
      </c>
    </row>
    <row r="296" spans="2:65" s="1" customFormat="1" ht="24.2" customHeight="1">
      <c r="B296" s="131"/>
      <c r="C296" s="157" t="s">
        <v>452</v>
      </c>
      <c r="D296" s="157" t="s">
        <v>280</v>
      </c>
      <c r="E296" s="158" t="s">
        <v>358</v>
      </c>
      <c r="F296" s="159" t="s">
        <v>1122</v>
      </c>
      <c r="G296" s="160" t="s">
        <v>245</v>
      </c>
      <c r="H296" s="161">
        <v>4</v>
      </c>
      <c r="I296" s="162"/>
      <c r="J296" s="162">
        <f>ROUND(I296*H296,2)</f>
        <v>0</v>
      </c>
      <c r="K296" s="159" t="s">
        <v>1</v>
      </c>
      <c r="L296" s="185" t="s">
        <v>4032</v>
      </c>
      <c r="M296" s="163" t="s">
        <v>1</v>
      </c>
      <c r="N296" s="164" t="s">
        <v>40</v>
      </c>
      <c r="O296" s="140">
        <v>0</v>
      </c>
      <c r="P296" s="140">
        <f>O296*H296</f>
        <v>0</v>
      </c>
      <c r="Q296" s="140">
        <v>1.325E-2</v>
      </c>
      <c r="R296" s="140">
        <f>Q296*H296</f>
        <v>5.2999999999999999E-2</v>
      </c>
      <c r="S296" s="140">
        <v>0</v>
      </c>
      <c r="T296" s="141">
        <f>S296*H296</f>
        <v>0</v>
      </c>
      <c r="AR296" s="142" t="s">
        <v>224</v>
      </c>
      <c r="AT296" s="142" t="s">
        <v>280</v>
      </c>
      <c r="AU296" s="142" t="s">
        <v>85</v>
      </c>
      <c r="AY296" s="16" t="s">
        <v>185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6" t="s">
        <v>83</v>
      </c>
      <c r="BK296" s="143">
        <f>ROUND(I296*H296,2)</f>
        <v>0</v>
      </c>
      <c r="BL296" s="16" t="s">
        <v>191</v>
      </c>
      <c r="BM296" s="142" t="s">
        <v>1123</v>
      </c>
    </row>
    <row r="297" spans="2:65" s="12" customFormat="1">
      <c r="B297" s="144"/>
      <c r="D297" s="145" t="s">
        <v>193</v>
      </c>
      <c r="E297" s="146" t="s">
        <v>1</v>
      </c>
      <c r="F297" s="147" t="s">
        <v>1124</v>
      </c>
      <c r="H297" s="148">
        <v>1</v>
      </c>
      <c r="L297" s="144"/>
      <c r="M297" s="149"/>
      <c r="T297" s="150"/>
      <c r="AT297" s="146" t="s">
        <v>193</v>
      </c>
      <c r="AU297" s="146" t="s">
        <v>85</v>
      </c>
      <c r="AV297" s="12" t="s">
        <v>85</v>
      </c>
      <c r="AW297" s="12" t="s">
        <v>31</v>
      </c>
      <c r="AX297" s="12" t="s">
        <v>75</v>
      </c>
      <c r="AY297" s="146" t="s">
        <v>185</v>
      </c>
    </row>
    <row r="298" spans="2:65" s="12" customFormat="1">
      <c r="B298" s="144"/>
      <c r="D298" s="145" t="s">
        <v>193</v>
      </c>
      <c r="E298" s="146" t="s">
        <v>1</v>
      </c>
      <c r="F298" s="147" t="s">
        <v>1125</v>
      </c>
      <c r="H298" s="148">
        <v>1</v>
      </c>
      <c r="L298" s="144"/>
      <c r="M298" s="149"/>
      <c r="T298" s="150"/>
      <c r="AT298" s="146" t="s">
        <v>193</v>
      </c>
      <c r="AU298" s="146" t="s">
        <v>85</v>
      </c>
      <c r="AV298" s="12" t="s">
        <v>85</v>
      </c>
      <c r="AW298" s="12" t="s">
        <v>31</v>
      </c>
      <c r="AX298" s="12" t="s">
        <v>75</v>
      </c>
      <c r="AY298" s="146" t="s">
        <v>185</v>
      </c>
    </row>
    <row r="299" spans="2:65" s="12" customFormat="1">
      <c r="B299" s="144"/>
      <c r="D299" s="145" t="s">
        <v>193</v>
      </c>
      <c r="E299" s="146" t="s">
        <v>1</v>
      </c>
      <c r="F299" s="147" t="s">
        <v>1126</v>
      </c>
      <c r="H299" s="148">
        <v>1</v>
      </c>
      <c r="L299" s="144"/>
      <c r="M299" s="149"/>
      <c r="T299" s="150"/>
      <c r="AT299" s="146" t="s">
        <v>193</v>
      </c>
      <c r="AU299" s="146" t="s">
        <v>85</v>
      </c>
      <c r="AV299" s="12" t="s">
        <v>85</v>
      </c>
      <c r="AW299" s="12" t="s">
        <v>31</v>
      </c>
      <c r="AX299" s="12" t="s">
        <v>75</v>
      </c>
      <c r="AY299" s="146" t="s">
        <v>185</v>
      </c>
    </row>
    <row r="300" spans="2:65" s="12" customFormat="1">
      <c r="B300" s="144"/>
      <c r="D300" s="145" t="s">
        <v>193</v>
      </c>
      <c r="E300" s="146" t="s">
        <v>1</v>
      </c>
      <c r="F300" s="147" t="s">
        <v>1127</v>
      </c>
      <c r="H300" s="148">
        <v>1</v>
      </c>
      <c r="L300" s="144"/>
      <c r="M300" s="149"/>
      <c r="T300" s="150"/>
      <c r="AT300" s="146" t="s">
        <v>193</v>
      </c>
      <c r="AU300" s="146" t="s">
        <v>85</v>
      </c>
      <c r="AV300" s="12" t="s">
        <v>85</v>
      </c>
      <c r="AW300" s="12" t="s">
        <v>31</v>
      </c>
      <c r="AX300" s="12" t="s">
        <v>75</v>
      </c>
      <c r="AY300" s="146" t="s">
        <v>185</v>
      </c>
    </row>
    <row r="301" spans="2:65" s="13" customFormat="1">
      <c r="B301" s="151"/>
      <c r="D301" s="145" t="s">
        <v>193</v>
      </c>
      <c r="E301" s="152" t="s">
        <v>1</v>
      </c>
      <c r="F301" s="153" t="s">
        <v>217</v>
      </c>
      <c r="H301" s="154">
        <v>4</v>
      </c>
      <c r="L301" s="151"/>
      <c r="M301" s="155"/>
      <c r="T301" s="156"/>
      <c r="AT301" s="152" t="s">
        <v>193</v>
      </c>
      <c r="AU301" s="152" t="s">
        <v>85</v>
      </c>
      <c r="AV301" s="13" t="s">
        <v>191</v>
      </c>
      <c r="AW301" s="13" t="s">
        <v>31</v>
      </c>
      <c r="AX301" s="13" t="s">
        <v>83</v>
      </c>
      <c r="AY301" s="152" t="s">
        <v>185</v>
      </c>
    </row>
    <row r="302" spans="2:65" s="1" customFormat="1" ht="24.2" customHeight="1">
      <c r="B302" s="131"/>
      <c r="C302" s="157" t="s">
        <v>460</v>
      </c>
      <c r="D302" s="157" t="s">
        <v>280</v>
      </c>
      <c r="E302" s="158" t="s">
        <v>1128</v>
      </c>
      <c r="F302" s="159" t="s">
        <v>1129</v>
      </c>
      <c r="G302" s="160" t="s">
        <v>245</v>
      </c>
      <c r="H302" s="161">
        <v>3</v>
      </c>
      <c r="I302" s="162"/>
      <c r="J302" s="162">
        <f>ROUND(I302*H302,2)</f>
        <v>0</v>
      </c>
      <c r="K302" s="159" t="s">
        <v>1</v>
      </c>
      <c r="L302" s="185" t="s">
        <v>4032</v>
      </c>
      <c r="M302" s="163" t="s">
        <v>1</v>
      </c>
      <c r="N302" s="164" t="s">
        <v>40</v>
      </c>
      <c r="O302" s="140">
        <v>0</v>
      </c>
      <c r="P302" s="140">
        <f>O302*H302</f>
        <v>0</v>
      </c>
      <c r="Q302" s="140">
        <v>1.325E-2</v>
      </c>
      <c r="R302" s="140">
        <f>Q302*H302</f>
        <v>3.9750000000000001E-2</v>
      </c>
      <c r="S302" s="140">
        <v>0</v>
      </c>
      <c r="T302" s="141">
        <f>S302*H302</f>
        <v>0</v>
      </c>
      <c r="AR302" s="142" t="s">
        <v>224</v>
      </c>
      <c r="AT302" s="142" t="s">
        <v>280</v>
      </c>
      <c r="AU302" s="142" t="s">
        <v>85</v>
      </c>
      <c r="AY302" s="16" t="s">
        <v>185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6" t="s">
        <v>83</v>
      </c>
      <c r="BK302" s="143">
        <f>ROUND(I302*H302,2)</f>
        <v>0</v>
      </c>
      <c r="BL302" s="16" t="s">
        <v>191</v>
      </c>
      <c r="BM302" s="142" t="s">
        <v>1130</v>
      </c>
    </row>
    <row r="303" spans="2:65" s="1" customFormat="1" ht="19.5">
      <c r="B303" s="28"/>
      <c r="D303" s="145" t="s">
        <v>1115</v>
      </c>
      <c r="F303" s="174" t="s">
        <v>1116</v>
      </c>
      <c r="L303" s="28"/>
      <c r="M303" s="175"/>
      <c r="T303" s="52"/>
      <c r="AT303" s="16" t="s">
        <v>1115</v>
      </c>
      <c r="AU303" s="16" t="s">
        <v>85</v>
      </c>
    </row>
    <row r="304" spans="2:65" s="12" customFormat="1">
      <c r="B304" s="144"/>
      <c r="D304" s="145" t="s">
        <v>193</v>
      </c>
      <c r="E304" s="146" t="s">
        <v>1</v>
      </c>
      <c r="F304" s="147" t="s">
        <v>1131</v>
      </c>
      <c r="H304" s="148">
        <v>1</v>
      </c>
      <c r="L304" s="144"/>
      <c r="M304" s="149"/>
      <c r="T304" s="150"/>
      <c r="AT304" s="146" t="s">
        <v>193</v>
      </c>
      <c r="AU304" s="146" t="s">
        <v>85</v>
      </c>
      <c r="AV304" s="12" t="s">
        <v>85</v>
      </c>
      <c r="AW304" s="12" t="s">
        <v>31</v>
      </c>
      <c r="AX304" s="12" t="s">
        <v>75</v>
      </c>
      <c r="AY304" s="146" t="s">
        <v>185</v>
      </c>
    </row>
    <row r="305" spans="2:65" s="12" customFormat="1">
      <c r="B305" s="144"/>
      <c r="D305" s="145" t="s">
        <v>193</v>
      </c>
      <c r="E305" s="146" t="s">
        <v>1</v>
      </c>
      <c r="F305" s="147" t="s">
        <v>1132</v>
      </c>
      <c r="H305" s="148">
        <v>1</v>
      </c>
      <c r="L305" s="144"/>
      <c r="M305" s="149"/>
      <c r="T305" s="150"/>
      <c r="AT305" s="146" t="s">
        <v>193</v>
      </c>
      <c r="AU305" s="146" t="s">
        <v>85</v>
      </c>
      <c r="AV305" s="12" t="s">
        <v>85</v>
      </c>
      <c r="AW305" s="12" t="s">
        <v>31</v>
      </c>
      <c r="AX305" s="12" t="s">
        <v>75</v>
      </c>
      <c r="AY305" s="146" t="s">
        <v>185</v>
      </c>
    </row>
    <row r="306" spans="2:65" s="12" customFormat="1">
      <c r="B306" s="144"/>
      <c r="D306" s="145" t="s">
        <v>193</v>
      </c>
      <c r="E306" s="146" t="s">
        <v>1</v>
      </c>
      <c r="F306" s="147" t="s">
        <v>1133</v>
      </c>
      <c r="H306" s="148">
        <v>1</v>
      </c>
      <c r="L306" s="144"/>
      <c r="M306" s="149"/>
      <c r="T306" s="150"/>
      <c r="AT306" s="146" t="s">
        <v>193</v>
      </c>
      <c r="AU306" s="146" t="s">
        <v>85</v>
      </c>
      <c r="AV306" s="12" t="s">
        <v>85</v>
      </c>
      <c r="AW306" s="12" t="s">
        <v>31</v>
      </c>
      <c r="AX306" s="12" t="s">
        <v>75</v>
      </c>
      <c r="AY306" s="146" t="s">
        <v>185</v>
      </c>
    </row>
    <row r="307" spans="2:65" s="13" customFormat="1">
      <c r="B307" s="151"/>
      <c r="D307" s="145" t="s">
        <v>193</v>
      </c>
      <c r="E307" s="152" t="s">
        <v>1</v>
      </c>
      <c r="F307" s="153" t="s">
        <v>217</v>
      </c>
      <c r="H307" s="154">
        <v>3</v>
      </c>
      <c r="L307" s="151"/>
      <c r="M307" s="155"/>
      <c r="T307" s="156"/>
      <c r="AT307" s="152" t="s">
        <v>193</v>
      </c>
      <c r="AU307" s="152" t="s">
        <v>85</v>
      </c>
      <c r="AV307" s="13" t="s">
        <v>191</v>
      </c>
      <c r="AW307" s="13" t="s">
        <v>31</v>
      </c>
      <c r="AX307" s="13" t="s">
        <v>83</v>
      </c>
      <c r="AY307" s="152" t="s">
        <v>185</v>
      </c>
    </row>
    <row r="308" spans="2:65" s="1" customFormat="1" ht="21.75" customHeight="1">
      <c r="B308" s="131"/>
      <c r="C308" s="132" t="s">
        <v>464</v>
      </c>
      <c r="D308" s="132" t="s">
        <v>187</v>
      </c>
      <c r="E308" s="133" t="s">
        <v>1134</v>
      </c>
      <c r="F308" s="134" t="s">
        <v>1135</v>
      </c>
      <c r="G308" s="135" t="s">
        <v>245</v>
      </c>
      <c r="H308" s="136">
        <v>3</v>
      </c>
      <c r="I308" s="137"/>
      <c r="J308" s="137">
        <f>ROUND(I308*H308,2)</f>
        <v>0</v>
      </c>
      <c r="K308" s="134" t="s">
        <v>4029</v>
      </c>
      <c r="L308" s="185" t="s">
        <v>4032</v>
      </c>
      <c r="M308" s="138" t="s">
        <v>1</v>
      </c>
      <c r="N308" s="139" t="s">
        <v>40</v>
      </c>
      <c r="O308" s="140">
        <v>2.0299999999999998</v>
      </c>
      <c r="P308" s="140">
        <f>O308*H308</f>
        <v>6.09</v>
      </c>
      <c r="Q308" s="140">
        <v>7.1459999999999996E-2</v>
      </c>
      <c r="R308" s="140">
        <f>Q308*H308</f>
        <v>0.21437999999999999</v>
      </c>
      <c r="S308" s="140">
        <v>0</v>
      </c>
      <c r="T308" s="141">
        <f>S308*H308</f>
        <v>0</v>
      </c>
      <c r="AR308" s="142" t="s">
        <v>191</v>
      </c>
      <c r="AT308" s="142" t="s">
        <v>187</v>
      </c>
      <c r="AU308" s="142" t="s">
        <v>85</v>
      </c>
      <c r="AY308" s="16" t="s">
        <v>185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6" t="s">
        <v>83</v>
      </c>
      <c r="BK308" s="143">
        <f>ROUND(I308*H308,2)</f>
        <v>0</v>
      </c>
      <c r="BL308" s="16" t="s">
        <v>191</v>
      </c>
      <c r="BM308" s="142" t="s">
        <v>1136</v>
      </c>
    </row>
    <row r="309" spans="2:65" s="1" customFormat="1" ht="24.2" customHeight="1">
      <c r="B309" s="131"/>
      <c r="C309" s="157" t="s">
        <v>469</v>
      </c>
      <c r="D309" s="157" t="s">
        <v>280</v>
      </c>
      <c r="E309" s="158" t="s">
        <v>1137</v>
      </c>
      <c r="F309" s="159" t="s">
        <v>1138</v>
      </c>
      <c r="G309" s="160" t="s">
        <v>245</v>
      </c>
      <c r="H309" s="161">
        <v>1</v>
      </c>
      <c r="I309" s="162"/>
      <c r="J309" s="162">
        <f>ROUND(I309*H309,2)</f>
        <v>0</v>
      </c>
      <c r="K309" s="159" t="s">
        <v>1</v>
      </c>
      <c r="L309" s="185" t="s">
        <v>4032</v>
      </c>
      <c r="M309" s="163" t="s">
        <v>1</v>
      </c>
      <c r="N309" s="164" t="s">
        <v>40</v>
      </c>
      <c r="O309" s="140">
        <v>0</v>
      </c>
      <c r="P309" s="140">
        <f>O309*H309</f>
        <v>0</v>
      </c>
      <c r="Q309" s="140">
        <v>2.1139999999999999E-2</v>
      </c>
      <c r="R309" s="140">
        <f>Q309*H309</f>
        <v>2.1139999999999999E-2</v>
      </c>
      <c r="S309" s="140">
        <v>0</v>
      </c>
      <c r="T309" s="141">
        <f>S309*H309</f>
        <v>0</v>
      </c>
      <c r="AR309" s="142" t="s">
        <v>224</v>
      </c>
      <c r="AT309" s="142" t="s">
        <v>280</v>
      </c>
      <c r="AU309" s="142" t="s">
        <v>85</v>
      </c>
      <c r="AY309" s="16" t="s">
        <v>185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6" t="s">
        <v>83</v>
      </c>
      <c r="BK309" s="143">
        <f>ROUND(I309*H309,2)</f>
        <v>0</v>
      </c>
      <c r="BL309" s="16" t="s">
        <v>191</v>
      </c>
      <c r="BM309" s="142" t="s">
        <v>1139</v>
      </c>
    </row>
    <row r="310" spans="2:65" s="12" customFormat="1">
      <c r="B310" s="144"/>
      <c r="D310" s="145" t="s">
        <v>193</v>
      </c>
      <c r="E310" s="146" t="s">
        <v>1</v>
      </c>
      <c r="F310" s="147" t="s">
        <v>1140</v>
      </c>
      <c r="H310" s="148">
        <v>1</v>
      </c>
      <c r="L310" s="144"/>
      <c r="M310" s="149"/>
      <c r="T310" s="150"/>
      <c r="AT310" s="146" t="s">
        <v>193</v>
      </c>
      <c r="AU310" s="146" t="s">
        <v>85</v>
      </c>
      <c r="AV310" s="12" t="s">
        <v>85</v>
      </c>
      <c r="AW310" s="12" t="s">
        <v>31</v>
      </c>
      <c r="AX310" s="12" t="s">
        <v>83</v>
      </c>
      <c r="AY310" s="146" t="s">
        <v>185</v>
      </c>
    </row>
    <row r="311" spans="2:65" s="1" customFormat="1" ht="24.2" customHeight="1">
      <c r="B311" s="131"/>
      <c r="C311" s="157" t="s">
        <v>474</v>
      </c>
      <c r="D311" s="157" t="s">
        <v>280</v>
      </c>
      <c r="E311" s="158" t="s">
        <v>1141</v>
      </c>
      <c r="F311" s="159" t="s">
        <v>1142</v>
      </c>
      <c r="G311" s="160" t="s">
        <v>245</v>
      </c>
      <c r="H311" s="161">
        <v>1</v>
      </c>
      <c r="I311" s="162"/>
      <c r="J311" s="162">
        <f>ROUND(I311*H311,2)</f>
        <v>0</v>
      </c>
      <c r="K311" s="159" t="s">
        <v>1</v>
      </c>
      <c r="L311" s="185" t="s">
        <v>4032</v>
      </c>
      <c r="M311" s="163" t="s">
        <v>1</v>
      </c>
      <c r="N311" s="164" t="s">
        <v>40</v>
      </c>
      <c r="O311" s="140">
        <v>0</v>
      </c>
      <c r="P311" s="140">
        <f>O311*H311</f>
        <v>0</v>
      </c>
      <c r="Q311" s="140">
        <v>2.1139999999999999E-2</v>
      </c>
      <c r="R311" s="140">
        <f>Q311*H311</f>
        <v>2.1139999999999999E-2</v>
      </c>
      <c r="S311" s="140">
        <v>0</v>
      </c>
      <c r="T311" s="141">
        <f>S311*H311</f>
        <v>0</v>
      </c>
      <c r="AR311" s="142" t="s">
        <v>224</v>
      </c>
      <c r="AT311" s="142" t="s">
        <v>280</v>
      </c>
      <c r="AU311" s="142" t="s">
        <v>85</v>
      </c>
      <c r="AY311" s="16" t="s">
        <v>185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83</v>
      </c>
      <c r="BK311" s="143">
        <f>ROUND(I311*H311,2)</f>
        <v>0</v>
      </c>
      <c r="BL311" s="16" t="s">
        <v>191</v>
      </c>
      <c r="BM311" s="142" t="s">
        <v>1143</v>
      </c>
    </row>
    <row r="312" spans="2:65" s="12" customFormat="1">
      <c r="B312" s="144"/>
      <c r="D312" s="145" t="s">
        <v>193</v>
      </c>
      <c r="E312" s="146" t="s">
        <v>1</v>
      </c>
      <c r="F312" s="147" t="s">
        <v>1144</v>
      </c>
      <c r="H312" s="148">
        <v>1</v>
      </c>
      <c r="L312" s="144"/>
      <c r="M312" s="149"/>
      <c r="T312" s="150"/>
      <c r="AT312" s="146" t="s">
        <v>193</v>
      </c>
      <c r="AU312" s="146" t="s">
        <v>85</v>
      </c>
      <c r="AV312" s="12" t="s">
        <v>85</v>
      </c>
      <c r="AW312" s="12" t="s">
        <v>31</v>
      </c>
      <c r="AX312" s="12" t="s">
        <v>83</v>
      </c>
      <c r="AY312" s="146" t="s">
        <v>185</v>
      </c>
    </row>
    <row r="313" spans="2:65" s="1" customFormat="1" ht="24.2" customHeight="1">
      <c r="B313" s="131"/>
      <c r="C313" s="157" t="s">
        <v>479</v>
      </c>
      <c r="D313" s="157" t="s">
        <v>280</v>
      </c>
      <c r="E313" s="158" t="s">
        <v>1145</v>
      </c>
      <c r="F313" s="159" t="s">
        <v>1146</v>
      </c>
      <c r="G313" s="160" t="s">
        <v>245</v>
      </c>
      <c r="H313" s="161">
        <v>1</v>
      </c>
      <c r="I313" s="162"/>
      <c r="J313" s="162">
        <f>ROUND(I313*H313,2)</f>
        <v>0</v>
      </c>
      <c r="K313" s="159" t="s">
        <v>1</v>
      </c>
      <c r="L313" s="185" t="s">
        <v>4032</v>
      </c>
      <c r="M313" s="163" t="s">
        <v>1</v>
      </c>
      <c r="N313" s="164" t="s">
        <v>40</v>
      </c>
      <c r="O313" s="140">
        <v>0</v>
      </c>
      <c r="P313" s="140">
        <f>O313*H313</f>
        <v>0</v>
      </c>
      <c r="Q313" s="140">
        <v>2.1139999999999999E-2</v>
      </c>
      <c r="R313" s="140">
        <f>Q313*H313</f>
        <v>2.1139999999999999E-2</v>
      </c>
      <c r="S313" s="140">
        <v>0</v>
      </c>
      <c r="T313" s="141">
        <f>S313*H313</f>
        <v>0</v>
      </c>
      <c r="AR313" s="142" t="s">
        <v>224</v>
      </c>
      <c r="AT313" s="142" t="s">
        <v>280</v>
      </c>
      <c r="AU313" s="142" t="s">
        <v>85</v>
      </c>
      <c r="AY313" s="16" t="s">
        <v>185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6" t="s">
        <v>83</v>
      </c>
      <c r="BK313" s="143">
        <f>ROUND(I313*H313,2)</f>
        <v>0</v>
      </c>
      <c r="BL313" s="16" t="s">
        <v>191</v>
      </c>
      <c r="BM313" s="142" t="s">
        <v>1147</v>
      </c>
    </row>
    <row r="314" spans="2:65" s="12" customFormat="1">
      <c r="B314" s="144"/>
      <c r="D314" s="145" t="s">
        <v>193</v>
      </c>
      <c r="E314" s="146" t="s">
        <v>1</v>
      </c>
      <c r="F314" s="147" t="s">
        <v>1148</v>
      </c>
      <c r="H314" s="148">
        <v>1</v>
      </c>
      <c r="L314" s="144"/>
      <c r="M314" s="149"/>
      <c r="T314" s="150"/>
      <c r="AT314" s="146" t="s">
        <v>193</v>
      </c>
      <c r="AU314" s="146" t="s">
        <v>85</v>
      </c>
      <c r="AV314" s="12" t="s">
        <v>85</v>
      </c>
      <c r="AW314" s="12" t="s">
        <v>31</v>
      </c>
      <c r="AX314" s="12" t="s">
        <v>83</v>
      </c>
      <c r="AY314" s="146" t="s">
        <v>185</v>
      </c>
    </row>
    <row r="315" spans="2:65" s="11" customFormat="1" ht="22.9" customHeight="1">
      <c r="B315" s="120"/>
      <c r="D315" s="121" t="s">
        <v>74</v>
      </c>
      <c r="E315" s="129" t="s">
        <v>191</v>
      </c>
      <c r="F315" s="129" t="s">
        <v>1149</v>
      </c>
      <c r="J315" s="130">
        <f>BK315</f>
        <v>0</v>
      </c>
      <c r="L315" s="120"/>
      <c r="M315" s="124"/>
      <c r="P315" s="125">
        <f>SUM(P316:P318)</f>
        <v>855.05499999999995</v>
      </c>
      <c r="R315" s="125">
        <f>SUM(R316:R318)</f>
        <v>22.566400000000002</v>
      </c>
      <c r="T315" s="126">
        <f>SUM(T316:T318)</f>
        <v>0</v>
      </c>
      <c r="AR315" s="121" t="s">
        <v>83</v>
      </c>
      <c r="AT315" s="127" t="s">
        <v>74</v>
      </c>
      <c r="AU315" s="127" t="s">
        <v>83</v>
      </c>
      <c r="AY315" s="121" t="s">
        <v>185</v>
      </c>
      <c r="BK315" s="128">
        <f>SUM(BK316:BK318)</f>
        <v>0</v>
      </c>
    </row>
    <row r="316" spans="2:65" s="1" customFormat="1" ht="24.2" customHeight="1">
      <c r="B316" s="131"/>
      <c r="C316" s="132" t="s">
        <v>484</v>
      </c>
      <c r="D316" s="132" t="s">
        <v>187</v>
      </c>
      <c r="E316" s="133" t="s">
        <v>1150</v>
      </c>
      <c r="F316" s="134" t="s">
        <v>1151</v>
      </c>
      <c r="G316" s="135" t="s">
        <v>259</v>
      </c>
      <c r="H316" s="136">
        <v>881.5</v>
      </c>
      <c r="I316" s="137"/>
      <c r="J316" s="137">
        <f>ROUND(I316*H316,2)</f>
        <v>0</v>
      </c>
      <c r="K316" s="134" t="s">
        <v>4029</v>
      </c>
      <c r="L316" s="185" t="s">
        <v>4032</v>
      </c>
      <c r="M316" s="138" t="s">
        <v>1</v>
      </c>
      <c r="N316" s="139" t="s">
        <v>40</v>
      </c>
      <c r="O316" s="140">
        <v>0.97</v>
      </c>
      <c r="P316" s="140">
        <f>O316*H316</f>
        <v>855.05499999999995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191</v>
      </c>
      <c r="AT316" s="142" t="s">
        <v>187</v>
      </c>
      <c r="AU316" s="142" t="s">
        <v>85</v>
      </c>
      <c r="AY316" s="16" t="s">
        <v>185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6" t="s">
        <v>83</v>
      </c>
      <c r="BK316" s="143">
        <f>ROUND(I316*H316,2)</f>
        <v>0</v>
      </c>
      <c r="BL316" s="16" t="s">
        <v>191</v>
      </c>
      <c r="BM316" s="142" t="s">
        <v>1152</v>
      </c>
    </row>
    <row r="317" spans="2:65" s="1" customFormat="1" ht="24.2" customHeight="1">
      <c r="B317" s="131"/>
      <c r="C317" s="157" t="s">
        <v>489</v>
      </c>
      <c r="D317" s="157" t="s">
        <v>280</v>
      </c>
      <c r="E317" s="158" t="s">
        <v>1153</v>
      </c>
      <c r="F317" s="159" t="s">
        <v>1154</v>
      </c>
      <c r="G317" s="160" t="s">
        <v>259</v>
      </c>
      <c r="H317" s="161">
        <v>881.5</v>
      </c>
      <c r="I317" s="162"/>
      <c r="J317" s="162">
        <f>ROUND(I317*H317,2)</f>
        <v>0</v>
      </c>
      <c r="K317" s="159" t="s">
        <v>1</v>
      </c>
      <c r="L317" s="185" t="s">
        <v>4032</v>
      </c>
      <c r="M317" s="163" t="s">
        <v>1</v>
      </c>
      <c r="N317" s="164" t="s">
        <v>40</v>
      </c>
      <c r="O317" s="140">
        <v>0</v>
      </c>
      <c r="P317" s="140">
        <f>O317*H317</f>
        <v>0</v>
      </c>
      <c r="Q317" s="140">
        <v>2.5600000000000001E-2</v>
      </c>
      <c r="R317" s="140">
        <f>Q317*H317</f>
        <v>22.566400000000002</v>
      </c>
      <c r="S317" s="140">
        <v>0</v>
      </c>
      <c r="T317" s="141">
        <f>S317*H317</f>
        <v>0</v>
      </c>
      <c r="AR317" s="142" t="s">
        <v>224</v>
      </c>
      <c r="AT317" s="142" t="s">
        <v>280</v>
      </c>
      <c r="AU317" s="142" t="s">
        <v>85</v>
      </c>
      <c r="AY317" s="16" t="s">
        <v>185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6" t="s">
        <v>83</v>
      </c>
      <c r="BK317" s="143">
        <f>ROUND(I317*H317,2)</f>
        <v>0</v>
      </c>
      <c r="BL317" s="16" t="s">
        <v>191</v>
      </c>
      <c r="BM317" s="142" t="s">
        <v>1155</v>
      </c>
    </row>
    <row r="318" spans="2:65" s="12" customFormat="1">
      <c r="B318" s="144"/>
      <c r="D318" s="145" t="s">
        <v>193</v>
      </c>
      <c r="E318" s="146" t="s">
        <v>1</v>
      </c>
      <c r="F318" s="147" t="s">
        <v>1156</v>
      </c>
      <c r="H318" s="148">
        <v>881.5</v>
      </c>
      <c r="L318" s="144"/>
      <c r="M318" s="149"/>
      <c r="T318" s="150"/>
      <c r="AT318" s="146" t="s">
        <v>193</v>
      </c>
      <c r="AU318" s="146" t="s">
        <v>85</v>
      </c>
      <c r="AV318" s="12" t="s">
        <v>85</v>
      </c>
      <c r="AW318" s="12" t="s">
        <v>31</v>
      </c>
      <c r="AX318" s="12" t="s">
        <v>83</v>
      </c>
      <c r="AY318" s="146" t="s">
        <v>185</v>
      </c>
    </row>
    <row r="319" spans="2:65" s="11" customFormat="1" ht="22.9" customHeight="1">
      <c r="B319" s="120"/>
      <c r="D319" s="121" t="s">
        <v>74</v>
      </c>
      <c r="E319" s="129" t="s">
        <v>229</v>
      </c>
      <c r="F319" s="129" t="s">
        <v>381</v>
      </c>
      <c r="J319" s="130">
        <f>BK319</f>
        <v>0</v>
      </c>
      <c r="L319" s="120"/>
      <c r="M319" s="124"/>
      <c r="P319" s="125">
        <f>SUM(P320:P365)</f>
        <v>2829.5015540000004</v>
      </c>
      <c r="R319" s="125">
        <f>SUM(R320:R365)</f>
        <v>0.14296729999999999</v>
      </c>
      <c r="T319" s="126">
        <f>SUM(T320:T365)</f>
        <v>912.99155899999994</v>
      </c>
      <c r="AR319" s="121" t="s">
        <v>83</v>
      </c>
      <c r="AT319" s="127" t="s">
        <v>74</v>
      </c>
      <c r="AU319" s="127" t="s">
        <v>83</v>
      </c>
      <c r="AY319" s="121" t="s">
        <v>185</v>
      </c>
      <c r="BK319" s="128">
        <f>SUM(BK320:BK365)</f>
        <v>0</v>
      </c>
    </row>
    <row r="320" spans="2:65" s="1" customFormat="1" ht="37.9" customHeight="1">
      <c r="B320" s="131"/>
      <c r="C320" s="132" t="s">
        <v>495</v>
      </c>
      <c r="D320" s="132" t="s">
        <v>187</v>
      </c>
      <c r="E320" s="133" t="s">
        <v>383</v>
      </c>
      <c r="F320" s="134" t="s">
        <v>384</v>
      </c>
      <c r="G320" s="135" t="s">
        <v>259</v>
      </c>
      <c r="H320" s="136">
        <v>985.6</v>
      </c>
      <c r="I320" s="137"/>
      <c r="J320" s="137">
        <f>ROUND(I320*H320,2)</f>
        <v>0</v>
      </c>
      <c r="K320" s="134" t="s">
        <v>4029</v>
      </c>
      <c r="L320" s="185" t="s">
        <v>4032</v>
      </c>
      <c r="M320" s="138" t="s">
        <v>1</v>
      </c>
      <c r="N320" s="139" t="s">
        <v>40</v>
      </c>
      <c r="O320" s="140">
        <v>8.6999999999999994E-2</v>
      </c>
      <c r="P320" s="140">
        <f>O320*H320</f>
        <v>85.747199999999992</v>
      </c>
      <c r="Q320" s="140">
        <v>0</v>
      </c>
      <c r="R320" s="140">
        <f>Q320*H320</f>
        <v>0</v>
      </c>
      <c r="S320" s="140">
        <v>0</v>
      </c>
      <c r="T320" s="141">
        <f>S320*H320</f>
        <v>0</v>
      </c>
      <c r="AR320" s="142" t="s">
        <v>191</v>
      </c>
      <c r="AT320" s="142" t="s">
        <v>187</v>
      </c>
      <c r="AU320" s="142" t="s">
        <v>85</v>
      </c>
      <c r="AY320" s="16" t="s">
        <v>185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6" t="s">
        <v>83</v>
      </c>
      <c r="BK320" s="143">
        <f>ROUND(I320*H320,2)</f>
        <v>0</v>
      </c>
      <c r="BL320" s="16" t="s">
        <v>191</v>
      </c>
      <c r="BM320" s="142" t="s">
        <v>1157</v>
      </c>
    </row>
    <row r="321" spans="2:65" s="1" customFormat="1" ht="33" customHeight="1">
      <c r="B321" s="131"/>
      <c r="C321" s="132" t="s">
        <v>500</v>
      </c>
      <c r="D321" s="132" t="s">
        <v>187</v>
      </c>
      <c r="E321" s="133" t="s">
        <v>387</v>
      </c>
      <c r="F321" s="134" t="s">
        <v>388</v>
      </c>
      <c r="G321" s="135" t="s">
        <v>259</v>
      </c>
      <c r="H321" s="136">
        <v>492.8</v>
      </c>
      <c r="I321" s="137"/>
      <c r="J321" s="137">
        <f>ROUND(I321*H321,2)</f>
        <v>0</v>
      </c>
      <c r="K321" s="134" t="s">
        <v>4029</v>
      </c>
      <c r="L321" s="185" t="s">
        <v>4032</v>
      </c>
      <c r="M321" s="138" t="s">
        <v>1</v>
      </c>
      <c r="N321" s="139" t="s">
        <v>40</v>
      </c>
      <c r="O321" s="140">
        <v>0.11</v>
      </c>
      <c r="P321" s="140">
        <f>O321*H321</f>
        <v>54.207999999999998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191</v>
      </c>
      <c r="AT321" s="142" t="s">
        <v>187</v>
      </c>
      <c r="AU321" s="142" t="s">
        <v>85</v>
      </c>
      <c r="AY321" s="16" t="s">
        <v>185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6" t="s">
        <v>83</v>
      </c>
      <c r="BK321" s="143">
        <f>ROUND(I321*H321,2)</f>
        <v>0</v>
      </c>
      <c r="BL321" s="16" t="s">
        <v>191</v>
      </c>
      <c r="BM321" s="142" t="s">
        <v>1158</v>
      </c>
    </row>
    <row r="322" spans="2:65" s="12" customFormat="1">
      <c r="B322" s="144"/>
      <c r="D322" s="145" t="s">
        <v>193</v>
      </c>
      <c r="E322" s="146" t="s">
        <v>1</v>
      </c>
      <c r="F322" s="147" t="s">
        <v>1159</v>
      </c>
      <c r="H322" s="148">
        <v>492.8</v>
      </c>
      <c r="L322" s="144"/>
      <c r="M322" s="149"/>
      <c r="T322" s="150"/>
      <c r="AT322" s="146" t="s">
        <v>193</v>
      </c>
      <c r="AU322" s="146" t="s">
        <v>85</v>
      </c>
      <c r="AV322" s="12" t="s">
        <v>85</v>
      </c>
      <c r="AW322" s="12" t="s">
        <v>31</v>
      </c>
      <c r="AX322" s="12" t="s">
        <v>83</v>
      </c>
      <c r="AY322" s="146" t="s">
        <v>185</v>
      </c>
    </row>
    <row r="323" spans="2:65" s="1" customFormat="1" ht="33" customHeight="1">
      <c r="B323" s="131"/>
      <c r="C323" s="132" t="s">
        <v>507</v>
      </c>
      <c r="D323" s="132" t="s">
        <v>187</v>
      </c>
      <c r="E323" s="133" t="s">
        <v>392</v>
      </c>
      <c r="F323" s="134" t="s">
        <v>393</v>
      </c>
      <c r="G323" s="135" t="s">
        <v>259</v>
      </c>
      <c r="H323" s="136">
        <v>29568</v>
      </c>
      <c r="I323" s="137"/>
      <c r="J323" s="137">
        <f>ROUND(I323*H323,2)</f>
        <v>0</v>
      </c>
      <c r="K323" s="134" t="s">
        <v>4029</v>
      </c>
      <c r="L323" s="185" t="s">
        <v>4032</v>
      </c>
      <c r="M323" s="138" t="s">
        <v>1</v>
      </c>
      <c r="N323" s="139" t="s">
        <v>40</v>
      </c>
      <c r="O323" s="140">
        <v>0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191</v>
      </c>
      <c r="AT323" s="142" t="s">
        <v>187</v>
      </c>
      <c r="AU323" s="142" t="s">
        <v>85</v>
      </c>
      <c r="AY323" s="16" t="s">
        <v>185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83</v>
      </c>
      <c r="BK323" s="143">
        <f>ROUND(I323*H323,2)</f>
        <v>0</v>
      </c>
      <c r="BL323" s="16" t="s">
        <v>191</v>
      </c>
      <c r="BM323" s="142" t="s">
        <v>1160</v>
      </c>
    </row>
    <row r="324" spans="2:65" s="12" customFormat="1">
      <c r="B324" s="144"/>
      <c r="D324" s="145" t="s">
        <v>193</v>
      </c>
      <c r="F324" s="147" t="s">
        <v>1161</v>
      </c>
      <c r="H324" s="148">
        <v>29568</v>
      </c>
      <c r="L324" s="144"/>
      <c r="M324" s="149"/>
      <c r="T324" s="150"/>
      <c r="AT324" s="146" t="s">
        <v>193</v>
      </c>
      <c r="AU324" s="146" t="s">
        <v>85</v>
      </c>
      <c r="AV324" s="12" t="s">
        <v>85</v>
      </c>
      <c r="AW324" s="12" t="s">
        <v>3</v>
      </c>
      <c r="AX324" s="12" t="s">
        <v>83</v>
      </c>
      <c r="AY324" s="146" t="s">
        <v>185</v>
      </c>
    </row>
    <row r="325" spans="2:65" s="1" customFormat="1" ht="33" customHeight="1">
      <c r="B325" s="131"/>
      <c r="C325" s="132" t="s">
        <v>511</v>
      </c>
      <c r="D325" s="132" t="s">
        <v>187</v>
      </c>
      <c r="E325" s="133" t="s">
        <v>397</v>
      </c>
      <c r="F325" s="134" t="s">
        <v>398</v>
      </c>
      <c r="G325" s="135" t="s">
        <v>259</v>
      </c>
      <c r="H325" s="136">
        <v>722.21</v>
      </c>
      <c r="I325" s="137"/>
      <c r="J325" s="137">
        <f>ROUND(I325*H325,2)</f>
        <v>0</v>
      </c>
      <c r="K325" s="134" t="s">
        <v>4029</v>
      </c>
      <c r="L325" s="185" t="s">
        <v>4032</v>
      </c>
      <c r="M325" s="138" t="s">
        <v>1</v>
      </c>
      <c r="N325" s="139" t="s">
        <v>40</v>
      </c>
      <c r="O325" s="140">
        <v>0.105</v>
      </c>
      <c r="P325" s="140">
        <f>O325*H325</f>
        <v>75.832049999999995</v>
      </c>
      <c r="Q325" s="140">
        <v>1.2999999999999999E-4</v>
      </c>
      <c r="R325" s="140">
        <f>Q325*H325</f>
        <v>9.3887299999999993E-2</v>
      </c>
      <c r="S325" s="140">
        <v>0</v>
      </c>
      <c r="T325" s="141">
        <f>S325*H325</f>
        <v>0</v>
      </c>
      <c r="AR325" s="142" t="s">
        <v>191</v>
      </c>
      <c r="AT325" s="142" t="s">
        <v>187</v>
      </c>
      <c r="AU325" s="142" t="s">
        <v>85</v>
      </c>
      <c r="AY325" s="16" t="s">
        <v>185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6" t="s">
        <v>83</v>
      </c>
      <c r="BK325" s="143">
        <f>ROUND(I325*H325,2)</f>
        <v>0</v>
      </c>
      <c r="BL325" s="16" t="s">
        <v>191</v>
      </c>
      <c r="BM325" s="142" t="s">
        <v>1162</v>
      </c>
    </row>
    <row r="326" spans="2:65" s="12" customFormat="1" ht="22.5">
      <c r="B326" s="144"/>
      <c r="D326" s="145" t="s">
        <v>193</v>
      </c>
      <c r="E326" s="146" t="s">
        <v>1</v>
      </c>
      <c r="F326" s="147" t="s">
        <v>1163</v>
      </c>
      <c r="H326" s="148">
        <v>722.21</v>
      </c>
      <c r="L326" s="144"/>
      <c r="M326" s="149"/>
      <c r="T326" s="150"/>
      <c r="AT326" s="146" t="s">
        <v>193</v>
      </c>
      <c r="AU326" s="146" t="s">
        <v>85</v>
      </c>
      <c r="AV326" s="12" t="s">
        <v>85</v>
      </c>
      <c r="AW326" s="12" t="s">
        <v>31</v>
      </c>
      <c r="AX326" s="12" t="s">
        <v>83</v>
      </c>
      <c r="AY326" s="146" t="s">
        <v>185</v>
      </c>
    </row>
    <row r="327" spans="2:65" s="1" customFormat="1" ht="16.5" customHeight="1">
      <c r="B327" s="131"/>
      <c r="C327" s="132" t="s">
        <v>515</v>
      </c>
      <c r="D327" s="132" t="s">
        <v>187</v>
      </c>
      <c r="E327" s="133" t="s">
        <v>1164</v>
      </c>
      <c r="F327" s="134" t="s">
        <v>1165</v>
      </c>
      <c r="G327" s="135" t="s">
        <v>245</v>
      </c>
      <c r="H327" s="136">
        <v>6</v>
      </c>
      <c r="I327" s="137"/>
      <c r="J327" s="137">
        <f>ROUND(I327*H327,2)</f>
        <v>0</v>
      </c>
      <c r="K327" s="134" t="s">
        <v>4029</v>
      </c>
      <c r="L327" s="185" t="s">
        <v>4032</v>
      </c>
      <c r="M327" s="138" t="s">
        <v>1</v>
      </c>
      <c r="N327" s="139" t="s">
        <v>40</v>
      </c>
      <c r="O327" s="140">
        <v>0.29899999999999999</v>
      </c>
      <c r="P327" s="140">
        <f>O327*H327</f>
        <v>1.794</v>
      </c>
      <c r="Q327" s="140">
        <v>1.8000000000000001E-4</v>
      </c>
      <c r="R327" s="140">
        <f>Q327*H327</f>
        <v>1.08E-3</v>
      </c>
      <c r="S327" s="140">
        <v>0</v>
      </c>
      <c r="T327" s="141">
        <f>S327*H327</f>
        <v>0</v>
      </c>
      <c r="AR327" s="142" t="s">
        <v>191</v>
      </c>
      <c r="AT327" s="142" t="s">
        <v>187</v>
      </c>
      <c r="AU327" s="142" t="s">
        <v>85</v>
      </c>
      <c r="AY327" s="16" t="s">
        <v>185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6" t="s">
        <v>83</v>
      </c>
      <c r="BK327" s="143">
        <f>ROUND(I327*H327,2)</f>
        <v>0</v>
      </c>
      <c r="BL327" s="16" t="s">
        <v>191</v>
      </c>
      <c r="BM327" s="142" t="s">
        <v>1166</v>
      </c>
    </row>
    <row r="328" spans="2:65" s="1" customFormat="1" ht="24.2" customHeight="1">
      <c r="B328" s="131"/>
      <c r="C328" s="157" t="s">
        <v>519</v>
      </c>
      <c r="D328" s="157" t="s">
        <v>280</v>
      </c>
      <c r="E328" s="158" t="s">
        <v>1167</v>
      </c>
      <c r="F328" s="159" t="s">
        <v>1168</v>
      </c>
      <c r="G328" s="160" t="s">
        <v>245</v>
      </c>
      <c r="H328" s="161">
        <v>6</v>
      </c>
      <c r="I328" s="162"/>
      <c r="J328" s="162">
        <f>ROUND(I328*H328,2)</f>
        <v>0</v>
      </c>
      <c r="K328" s="159" t="s">
        <v>4029</v>
      </c>
      <c r="L328" s="185" t="s">
        <v>4032</v>
      </c>
      <c r="M328" s="163" t="s">
        <v>1</v>
      </c>
      <c r="N328" s="164" t="s">
        <v>40</v>
      </c>
      <c r="O328" s="140">
        <v>0</v>
      </c>
      <c r="P328" s="140">
        <f>O328*H328</f>
        <v>0</v>
      </c>
      <c r="Q328" s="140">
        <v>8.0000000000000002E-3</v>
      </c>
      <c r="R328" s="140">
        <f>Q328*H328</f>
        <v>4.8000000000000001E-2</v>
      </c>
      <c r="S328" s="140">
        <v>0</v>
      </c>
      <c r="T328" s="141">
        <f>S328*H328</f>
        <v>0</v>
      </c>
      <c r="AR328" s="142" t="s">
        <v>224</v>
      </c>
      <c r="AT328" s="142" t="s">
        <v>280</v>
      </c>
      <c r="AU328" s="142" t="s">
        <v>85</v>
      </c>
      <c r="AY328" s="16" t="s">
        <v>185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6" t="s">
        <v>83</v>
      </c>
      <c r="BK328" s="143">
        <f>ROUND(I328*H328,2)</f>
        <v>0</v>
      </c>
      <c r="BL328" s="16" t="s">
        <v>191</v>
      </c>
      <c r="BM328" s="142" t="s">
        <v>1169</v>
      </c>
    </row>
    <row r="329" spans="2:65" s="1" customFormat="1" ht="16.5" customHeight="1">
      <c r="B329" s="131"/>
      <c r="C329" s="132" t="s">
        <v>524</v>
      </c>
      <c r="D329" s="132" t="s">
        <v>187</v>
      </c>
      <c r="E329" s="133" t="s">
        <v>1170</v>
      </c>
      <c r="F329" s="134" t="s">
        <v>1171</v>
      </c>
      <c r="G329" s="135" t="s">
        <v>190</v>
      </c>
      <c r="H329" s="136">
        <v>71.126000000000005</v>
      </c>
      <c r="I329" s="137"/>
      <c r="J329" s="137">
        <f>ROUND(I329*H329,2)</f>
        <v>0</v>
      </c>
      <c r="K329" s="134" t="s">
        <v>4029</v>
      </c>
      <c r="L329" s="184" t="s">
        <v>4031</v>
      </c>
      <c r="M329" s="138" t="s">
        <v>1</v>
      </c>
      <c r="N329" s="139" t="s">
        <v>40</v>
      </c>
      <c r="O329" s="140">
        <v>6.4359999999999999</v>
      </c>
      <c r="P329" s="140">
        <f>O329*H329</f>
        <v>457.76693600000004</v>
      </c>
      <c r="Q329" s="140">
        <v>0</v>
      </c>
      <c r="R329" s="140">
        <f>Q329*H329</f>
        <v>0</v>
      </c>
      <c r="S329" s="140">
        <v>2</v>
      </c>
      <c r="T329" s="141">
        <f>S329*H329</f>
        <v>142.25200000000001</v>
      </c>
      <c r="AR329" s="142" t="s">
        <v>191</v>
      </c>
      <c r="AT329" s="142" t="s">
        <v>187</v>
      </c>
      <c r="AU329" s="142" t="s">
        <v>85</v>
      </c>
      <c r="AY329" s="16" t="s">
        <v>185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6" t="s">
        <v>83</v>
      </c>
      <c r="BK329" s="143">
        <f>ROUND(I329*H329,2)</f>
        <v>0</v>
      </c>
      <c r="BL329" s="16" t="s">
        <v>191</v>
      </c>
      <c r="BM329" s="142" t="s">
        <v>1172</v>
      </c>
    </row>
    <row r="330" spans="2:65" s="12" customFormat="1">
      <c r="B330" s="144"/>
      <c r="D330" s="145" t="s">
        <v>193</v>
      </c>
      <c r="E330" s="146" t="s">
        <v>1</v>
      </c>
      <c r="F330" s="147" t="s">
        <v>1173</v>
      </c>
      <c r="H330" s="148">
        <v>18.04</v>
      </c>
      <c r="L330" s="144"/>
      <c r="M330" s="149"/>
      <c r="T330" s="150"/>
      <c r="AT330" s="146" t="s">
        <v>193</v>
      </c>
      <c r="AU330" s="146" t="s">
        <v>85</v>
      </c>
      <c r="AV330" s="12" t="s">
        <v>85</v>
      </c>
      <c r="AW330" s="12" t="s">
        <v>31</v>
      </c>
      <c r="AX330" s="12" t="s">
        <v>75</v>
      </c>
      <c r="AY330" s="146" t="s">
        <v>185</v>
      </c>
    </row>
    <row r="331" spans="2:65" s="12" customFormat="1">
      <c r="B331" s="144"/>
      <c r="D331" s="145" t="s">
        <v>193</v>
      </c>
      <c r="E331" s="146" t="s">
        <v>1</v>
      </c>
      <c r="F331" s="147" t="s">
        <v>1174</v>
      </c>
      <c r="H331" s="148">
        <v>3.0030000000000001</v>
      </c>
      <c r="L331" s="144"/>
      <c r="M331" s="149"/>
      <c r="T331" s="150"/>
      <c r="AT331" s="146" t="s">
        <v>193</v>
      </c>
      <c r="AU331" s="146" t="s">
        <v>85</v>
      </c>
      <c r="AV331" s="12" t="s">
        <v>85</v>
      </c>
      <c r="AW331" s="12" t="s">
        <v>31</v>
      </c>
      <c r="AX331" s="12" t="s">
        <v>75</v>
      </c>
      <c r="AY331" s="146" t="s">
        <v>185</v>
      </c>
    </row>
    <row r="332" spans="2:65" s="12" customFormat="1">
      <c r="B332" s="144"/>
      <c r="D332" s="145" t="s">
        <v>193</v>
      </c>
      <c r="E332" s="146" t="s">
        <v>1</v>
      </c>
      <c r="F332" s="147" t="s">
        <v>1175</v>
      </c>
      <c r="H332" s="148">
        <v>7.26</v>
      </c>
      <c r="L332" s="144"/>
      <c r="M332" s="149"/>
      <c r="T332" s="150"/>
      <c r="AT332" s="146" t="s">
        <v>193</v>
      </c>
      <c r="AU332" s="146" t="s">
        <v>85</v>
      </c>
      <c r="AV332" s="12" t="s">
        <v>85</v>
      </c>
      <c r="AW332" s="12" t="s">
        <v>31</v>
      </c>
      <c r="AX332" s="12" t="s">
        <v>75</v>
      </c>
      <c r="AY332" s="146" t="s">
        <v>185</v>
      </c>
    </row>
    <row r="333" spans="2:65" s="12" customFormat="1">
      <c r="B333" s="144"/>
      <c r="D333" s="145" t="s">
        <v>193</v>
      </c>
      <c r="E333" s="146" t="s">
        <v>1</v>
      </c>
      <c r="F333" s="147" t="s">
        <v>1176</v>
      </c>
      <c r="H333" s="148">
        <v>15.708</v>
      </c>
      <c r="L333" s="144"/>
      <c r="M333" s="149"/>
      <c r="T333" s="150"/>
      <c r="AT333" s="146" t="s">
        <v>193</v>
      </c>
      <c r="AU333" s="146" t="s">
        <v>85</v>
      </c>
      <c r="AV333" s="12" t="s">
        <v>85</v>
      </c>
      <c r="AW333" s="12" t="s">
        <v>31</v>
      </c>
      <c r="AX333" s="12" t="s">
        <v>75</v>
      </c>
      <c r="AY333" s="146" t="s">
        <v>185</v>
      </c>
    </row>
    <row r="334" spans="2:65" s="12" customFormat="1">
      <c r="B334" s="144"/>
      <c r="D334" s="145" t="s">
        <v>193</v>
      </c>
      <c r="E334" s="146" t="s">
        <v>1</v>
      </c>
      <c r="F334" s="147" t="s">
        <v>1177</v>
      </c>
      <c r="H334" s="148">
        <v>3.08</v>
      </c>
      <c r="L334" s="144"/>
      <c r="M334" s="149"/>
      <c r="T334" s="150"/>
      <c r="AT334" s="146" t="s">
        <v>193</v>
      </c>
      <c r="AU334" s="146" t="s">
        <v>85</v>
      </c>
      <c r="AV334" s="12" t="s">
        <v>85</v>
      </c>
      <c r="AW334" s="12" t="s">
        <v>31</v>
      </c>
      <c r="AX334" s="12" t="s">
        <v>75</v>
      </c>
      <c r="AY334" s="146" t="s">
        <v>185</v>
      </c>
    </row>
    <row r="335" spans="2:65" s="12" customFormat="1">
      <c r="B335" s="144"/>
      <c r="D335" s="145" t="s">
        <v>193</v>
      </c>
      <c r="E335" s="146" t="s">
        <v>1</v>
      </c>
      <c r="F335" s="147" t="s">
        <v>1178</v>
      </c>
      <c r="H335" s="148">
        <v>9.0749999999999993</v>
      </c>
      <c r="L335" s="144"/>
      <c r="M335" s="149"/>
      <c r="T335" s="150"/>
      <c r="AT335" s="146" t="s">
        <v>193</v>
      </c>
      <c r="AU335" s="146" t="s">
        <v>85</v>
      </c>
      <c r="AV335" s="12" t="s">
        <v>85</v>
      </c>
      <c r="AW335" s="12" t="s">
        <v>31</v>
      </c>
      <c r="AX335" s="12" t="s">
        <v>75</v>
      </c>
      <c r="AY335" s="146" t="s">
        <v>185</v>
      </c>
    </row>
    <row r="336" spans="2:65" s="12" customFormat="1">
      <c r="B336" s="144"/>
      <c r="D336" s="145" t="s">
        <v>193</v>
      </c>
      <c r="E336" s="146" t="s">
        <v>1</v>
      </c>
      <c r="F336" s="147" t="s">
        <v>1179</v>
      </c>
      <c r="H336" s="148">
        <v>3.85</v>
      </c>
      <c r="L336" s="144"/>
      <c r="M336" s="149"/>
      <c r="T336" s="150"/>
      <c r="AT336" s="146" t="s">
        <v>193</v>
      </c>
      <c r="AU336" s="146" t="s">
        <v>85</v>
      </c>
      <c r="AV336" s="12" t="s">
        <v>85</v>
      </c>
      <c r="AW336" s="12" t="s">
        <v>31</v>
      </c>
      <c r="AX336" s="12" t="s">
        <v>75</v>
      </c>
      <c r="AY336" s="146" t="s">
        <v>185</v>
      </c>
    </row>
    <row r="337" spans="2:65" s="12" customFormat="1">
      <c r="B337" s="144"/>
      <c r="D337" s="145" t="s">
        <v>193</v>
      </c>
      <c r="E337" s="146" t="s">
        <v>1</v>
      </c>
      <c r="F337" s="147" t="s">
        <v>1180</v>
      </c>
      <c r="H337" s="148">
        <v>7.15</v>
      </c>
      <c r="L337" s="144"/>
      <c r="M337" s="149"/>
      <c r="T337" s="150"/>
      <c r="AT337" s="146" t="s">
        <v>193</v>
      </c>
      <c r="AU337" s="146" t="s">
        <v>85</v>
      </c>
      <c r="AV337" s="12" t="s">
        <v>85</v>
      </c>
      <c r="AW337" s="12" t="s">
        <v>31</v>
      </c>
      <c r="AX337" s="12" t="s">
        <v>75</v>
      </c>
      <c r="AY337" s="146" t="s">
        <v>185</v>
      </c>
    </row>
    <row r="338" spans="2:65" s="12" customFormat="1">
      <c r="B338" s="144"/>
      <c r="D338" s="145" t="s">
        <v>193</v>
      </c>
      <c r="E338" s="146" t="s">
        <v>1</v>
      </c>
      <c r="F338" s="147" t="s">
        <v>1181</v>
      </c>
      <c r="H338" s="148">
        <v>3.96</v>
      </c>
      <c r="L338" s="144"/>
      <c r="M338" s="149"/>
      <c r="T338" s="150"/>
      <c r="AT338" s="146" t="s">
        <v>193</v>
      </c>
      <c r="AU338" s="146" t="s">
        <v>85</v>
      </c>
      <c r="AV338" s="12" t="s">
        <v>85</v>
      </c>
      <c r="AW338" s="12" t="s">
        <v>31</v>
      </c>
      <c r="AX338" s="12" t="s">
        <v>75</v>
      </c>
      <c r="AY338" s="146" t="s">
        <v>185</v>
      </c>
    </row>
    <row r="339" spans="2:65" s="13" customFormat="1">
      <c r="B339" s="151"/>
      <c r="D339" s="145" t="s">
        <v>193</v>
      </c>
      <c r="E339" s="152" t="s">
        <v>1</v>
      </c>
      <c r="F339" s="153" t="s">
        <v>217</v>
      </c>
      <c r="H339" s="154">
        <v>71.126000000000005</v>
      </c>
      <c r="L339" s="151"/>
      <c r="M339" s="155"/>
      <c r="T339" s="156"/>
      <c r="AT339" s="152" t="s">
        <v>193</v>
      </c>
      <c r="AU339" s="152" t="s">
        <v>85</v>
      </c>
      <c r="AV339" s="13" t="s">
        <v>191</v>
      </c>
      <c r="AW339" s="13" t="s">
        <v>31</v>
      </c>
      <c r="AX339" s="13" t="s">
        <v>83</v>
      </c>
      <c r="AY339" s="152" t="s">
        <v>185</v>
      </c>
    </row>
    <row r="340" spans="2:65" s="1" customFormat="1" ht="21.75" customHeight="1">
      <c r="B340" s="131"/>
      <c r="C340" s="132" t="s">
        <v>528</v>
      </c>
      <c r="D340" s="132" t="s">
        <v>187</v>
      </c>
      <c r="E340" s="133" t="s">
        <v>1182</v>
      </c>
      <c r="F340" s="134" t="s">
        <v>1183</v>
      </c>
      <c r="G340" s="135" t="s">
        <v>259</v>
      </c>
      <c r="H340" s="136">
        <v>186</v>
      </c>
      <c r="I340" s="137"/>
      <c r="J340" s="137">
        <f>ROUND(I340*H340,2)</f>
        <v>0</v>
      </c>
      <c r="K340" s="134" t="s">
        <v>4029</v>
      </c>
      <c r="L340" s="184" t="s">
        <v>4031</v>
      </c>
      <c r="M340" s="138" t="s">
        <v>1</v>
      </c>
      <c r="N340" s="139" t="s">
        <v>40</v>
      </c>
      <c r="O340" s="140">
        <v>0.22900000000000001</v>
      </c>
      <c r="P340" s="140">
        <f>O340*H340</f>
        <v>42.594000000000001</v>
      </c>
      <c r="Q340" s="140">
        <v>0</v>
      </c>
      <c r="R340" s="140">
        <f>Q340*H340</f>
        <v>0</v>
      </c>
      <c r="S340" s="140">
        <v>0.11700000000000001</v>
      </c>
      <c r="T340" s="141">
        <f>S340*H340</f>
        <v>21.762</v>
      </c>
      <c r="AR340" s="142" t="s">
        <v>191</v>
      </c>
      <c r="AT340" s="142" t="s">
        <v>187</v>
      </c>
      <c r="AU340" s="142" t="s">
        <v>85</v>
      </c>
      <c r="AY340" s="16" t="s">
        <v>185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83</v>
      </c>
      <c r="BK340" s="143">
        <f>ROUND(I340*H340,2)</f>
        <v>0</v>
      </c>
      <c r="BL340" s="16" t="s">
        <v>191</v>
      </c>
      <c r="BM340" s="142" t="s">
        <v>1184</v>
      </c>
    </row>
    <row r="341" spans="2:65" s="12" customFormat="1">
      <c r="B341" s="144"/>
      <c r="D341" s="145" t="s">
        <v>193</v>
      </c>
      <c r="E341" s="146" t="s">
        <v>1</v>
      </c>
      <c r="F341" s="147" t="s">
        <v>1185</v>
      </c>
      <c r="H341" s="148">
        <v>217</v>
      </c>
      <c r="L341" s="144"/>
      <c r="M341" s="149"/>
      <c r="T341" s="150"/>
      <c r="AT341" s="146" t="s">
        <v>193</v>
      </c>
      <c r="AU341" s="146" t="s">
        <v>85</v>
      </c>
      <c r="AV341" s="12" t="s">
        <v>85</v>
      </c>
      <c r="AW341" s="12" t="s">
        <v>31</v>
      </c>
      <c r="AX341" s="12" t="s">
        <v>75</v>
      </c>
      <c r="AY341" s="146" t="s">
        <v>185</v>
      </c>
    </row>
    <row r="342" spans="2:65" s="12" customFormat="1">
      <c r="B342" s="144"/>
      <c r="D342" s="145" t="s">
        <v>193</v>
      </c>
      <c r="E342" s="146" t="s">
        <v>1</v>
      </c>
      <c r="F342" s="147" t="s">
        <v>1186</v>
      </c>
      <c r="H342" s="148">
        <v>-31</v>
      </c>
      <c r="L342" s="144"/>
      <c r="M342" s="149"/>
      <c r="T342" s="150"/>
      <c r="AT342" s="146" t="s">
        <v>193</v>
      </c>
      <c r="AU342" s="146" t="s">
        <v>85</v>
      </c>
      <c r="AV342" s="12" t="s">
        <v>85</v>
      </c>
      <c r="AW342" s="12" t="s">
        <v>31</v>
      </c>
      <c r="AX342" s="12" t="s">
        <v>75</v>
      </c>
      <c r="AY342" s="146" t="s">
        <v>185</v>
      </c>
    </row>
    <row r="343" spans="2:65" s="13" customFormat="1">
      <c r="B343" s="151"/>
      <c r="D343" s="145" t="s">
        <v>193</v>
      </c>
      <c r="E343" s="152" t="s">
        <v>1</v>
      </c>
      <c r="F343" s="153" t="s">
        <v>217</v>
      </c>
      <c r="H343" s="154">
        <v>186</v>
      </c>
      <c r="L343" s="151"/>
      <c r="M343" s="155"/>
      <c r="T343" s="156"/>
      <c r="AT343" s="152" t="s">
        <v>193</v>
      </c>
      <c r="AU343" s="152" t="s">
        <v>85</v>
      </c>
      <c r="AV343" s="13" t="s">
        <v>191</v>
      </c>
      <c r="AW343" s="13" t="s">
        <v>31</v>
      </c>
      <c r="AX343" s="13" t="s">
        <v>83</v>
      </c>
      <c r="AY343" s="152" t="s">
        <v>185</v>
      </c>
    </row>
    <row r="344" spans="2:65" s="1" customFormat="1" ht="24.2" customHeight="1">
      <c r="B344" s="131"/>
      <c r="C344" s="132" t="s">
        <v>534</v>
      </c>
      <c r="D344" s="132" t="s">
        <v>187</v>
      </c>
      <c r="E344" s="133" t="s">
        <v>1187</v>
      </c>
      <c r="F344" s="134" t="s">
        <v>1188</v>
      </c>
      <c r="G344" s="135" t="s">
        <v>190</v>
      </c>
      <c r="H344" s="136">
        <v>34.200000000000003</v>
      </c>
      <c r="I344" s="137"/>
      <c r="J344" s="137">
        <f>ROUND(I344*H344,2)</f>
        <v>0</v>
      </c>
      <c r="K344" s="134" t="s">
        <v>4029</v>
      </c>
      <c r="L344" s="184" t="s">
        <v>4031</v>
      </c>
      <c r="M344" s="138" t="s">
        <v>1</v>
      </c>
      <c r="N344" s="139" t="s">
        <v>40</v>
      </c>
      <c r="O344" s="140">
        <v>1.7010000000000001</v>
      </c>
      <c r="P344" s="140">
        <f>O344*H344</f>
        <v>58.174200000000006</v>
      </c>
      <c r="Q344" s="140">
        <v>0</v>
      </c>
      <c r="R344" s="140">
        <f>Q344*H344</f>
        <v>0</v>
      </c>
      <c r="S344" s="140">
        <v>1.95</v>
      </c>
      <c r="T344" s="141">
        <f>S344*H344</f>
        <v>66.69</v>
      </c>
      <c r="AR344" s="142" t="s">
        <v>191</v>
      </c>
      <c r="AT344" s="142" t="s">
        <v>187</v>
      </c>
      <c r="AU344" s="142" t="s">
        <v>85</v>
      </c>
      <c r="AY344" s="16" t="s">
        <v>185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6" t="s">
        <v>83</v>
      </c>
      <c r="BK344" s="143">
        <f>ROUND(I344*H344,2)</f>
        <v>0</v>
      </c>
      <c r="BL344" s="16" t="s">
        <v>191</v>
      </c>
      <c r="BM344" s="142" t="s">
        <v>1189</v>
      </c>
    </row>
    <row r="345" spans="2:65" s="12" customFormat="1">
      <c r="B345" s="144"/>
      <c r="D345" s="145" t="s">
        <v>193</v>
      </c>
      <c r="E345" s="146" t="s">
        <v>1</v>
      </c>
      <c r="F345" s="147" t="s">
        <v>1190</v>
      </c>
      <c r="H345" s="148">
        <v>34.200000000000003</v>
      </c>
      <c r="L345" s="144"/>
      <c r="M345" s="149"/>
      <c r="T345" s="150"/>
      <c r="AT345" s="146" t="s">
        <v>193</v>
      </c>
      <c r="AU345" s="146" t="s">
        <v>85</v>
      </c>
      <c r="AV345" s="12" t="s">
        <v>85</v>
      </c>
      <c r="AW345" s="12" t="s">
        <v>31</v>
      </c>
      <c r="AX345" s="12" t="s">
        <v>83</v>
      </c>
      <c r="AY345" s="146" t="s">
        <v>185</v>
      </c>
    </row>
    <row r="346" spans="2:65" s="1" customFormat="1" ht="24.2" customHeight="1">
      <c r="B346" s="131"/>
      <c r="C346" s="132" t="s">
        <v>538</v>
      </c>
      <c r="D346" s="132" t="s">
        <v>187</v>
      </c>
      <c r="E346" s="133" t="s">
        <v>1191</v>
      </c>
      <c r="F346" s="134" t="s">
        <v>1192</v>
      </c>
      <c r="G346" s="135" t="s">
        <v>190</v>
      </c>
      <c r="H346" s="136">
        <v>11.13</v>
      </c>
      <c r="I346" s="137"/>
      <c r="J346" s="137">
        <f>ROUND(I346*H346,2)</f>
        <v>0</v>
      </c>
      <c r="K346" s="134" t="s">
        <v>4029</v>
      </c>
      <c r="L346" s="184" t="s">
        <v>4031</v>
      </c>
      <c r="M346" s="138" t="s">
        <v>1</v>
      </c>
      <c r="N346" s="139" t="s">
        <v>40</v>
      </c>
      <c r="O346" s="140">
        <v>1.7789999999999999</v>
      </c>
      <c r="P346" s="140">
        <f>O346*H346</f>
        <v>19.800270000000001</v>
      </c>
      <c r="Q346" s="140">
        <v>0</v>
      </c>
      <c r="R346" s="140">
        <f>Q346*H346</f>
        <v>0</v>
      </c>
      <c r="S346" s="140">
        <v>2</v>
      </c>
      <c r="T346" s="141">
        <f>S346*H346</f>
        <v>22.26</v>
      </c>
      <c r="AR346" s="142" t="s">
        <v>191</v>
      </c>
      <c r="AT346" s="142" t="s">
        <v>187</v>
      </c>
      <c r="AU346" s="142" t="s">
        <v>85</v>
      </c>
      <c r="AY346" s="16" t="s">
        <v>185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6" t="s">
        <v>83</v>
      </c>
      <c r="BK346" s="143">
        <f>ROUND(I346*H346,2)</f>
        <v>0</v>
      </c>
      <c r="BL346" s="16" t="s">
        <v>191</v>
      </c>
      <c r="BM346" s="142" t="s">
        <v>1193</v>
      </c>
    </row>
    <row r="347" spans="2:65" s="12" customFormat="1">
      <c r="B347" s="144"/>
      <c r="D347" s="145" t="s">
        <v>193</v>
      </c>
      <c r="E347" s="146" t="s">
        <v>1</v>
      </c>
      <c r="F347" s="147" t="s">
        <v>1194</v>
      </c>
      <c r="H347" s="148">
        <v>13.02</v>
      </c>
      <c r="L347" s="144"/>
      <c r="M347" s="149"/>
      <c r="T347" s="150"/>
      <c r="AT347" s="146" t="s">
        <v>193</v>
      </c>
      <c r="AU347" s="146" t="s">
        <v>85</v>
      </c>
      <c r="AV347" s="12" t="s">
        <v>85</v>
      </c>
      <c r="AW347" s="12" t="s">
        <v>31</v>
      </c>
      <c r="AX347" s="12" t="s">
        <v>75</v>
      </c>
      <c r="AY347" s="146" t="s">
        <v>185</v>
      </c>
    </row>
    <row r="348" spans="2:65" s="12" customFormat="1">
      <c r="B348" s="144"/>
      <c r="D348" s="145" t="s">
        <v>193</v>
      </c>
      <c r="E348" s="146" t="s">
        <v>1</v>
      </c>
      <c r="F348" s="147" t="s">
        <v>1195</v>
      </c>
      <c r="H348" s="148">
        <v>-1.89</v>
      </c>
      <c r="L348" s="144"/>
      <c r="M348" s="149"/>
      <c r="T348" s="150"/>
      <c r="AT348" s="146" t="s">
        <v>193</v>
      </c>
      <c r="AU348" s="146" t="s">
        <v>85</v>
      </c>
      <c r="AV348" s="12" t="s">
        <v>85</v>
      </c>
      <c r="AW348" s="12" t="s">
        <v>31</v>
      </c>
      <c r="AX348" s="12" t="s">
        <v>75</v>
      </c>
      <c r="AY348" s="146" t="s">
        <v>185</v>
      </c>
    </row>
    <row r="349" spans="2:65" s="13" customFormat="1">
      <c r="B349" s="151"/>
      <c r="D349" s="145" t="s">
        <v>193</v>
      </c>
      <c r="E349" s="152" t="s">
        <v>1</v>
      </c>
      <c r="F349" s="153" t="s">
        <v>217</v>
      </c>
      <c r="H349" s="154">
        <v>11.13</v>
      </c>
      <c r="L349" s="151"/>
      <c r="M349" s="155"/>
      <c r="T349" s="156"/>
      <c r="AT349" s="152" t="s">
        <v>193</v>
      </c>
      <c r="AU349" s="152" t="s">
        <v>85</v>
      </c>
      <c r="AV349" s="13" t="s">
        <v>191</v>
      </c>
      <c r="AW349" s="13" t="s">
        <v>31</v>
      </c>
      <c r="AX349" s="13" t="s">
        <v>83</v>
      </c>
      <c r="AY349" s="152" t="s">
        <v>185</v>
      </c>
    </row>
    <row r="350" spans="2:65" s="1" customFormat="1" ht="24.2" customHeight="1">
      <c r="B350" s="131"/>
      <c r="C350" s="132" t="s">
        <v>542</v>
      </c>
      <c r="D350" s="132" t="s">
        <v>187</v>
      </c>
      <c r="E350" s="133" t="s">
        <v>1196</v>
      </c>
      <c r="F350" s="194" t="s">
        <v>1197</v>
      </c>
      <c r="G350" s="135" t="s">
        <v>190</v>
      </c>
      <c r="H350" s="136">
        <v>120</v>
      </c>
      <c r="I350" s="137"/>
      <c r="J350" s="137">
        <f>ROUND(I350*H350,2)</f>
        <v>0</v>
      </c>
      <c r="K350" s="134" t="s">
        <v>4029</v>
      </c>
      <c r="L350" s="184" t="s">
        <v>4031</v>
      </c>
      <c r="M350" s="138" t="s">
        <v>1</v>
      </c>
      <c r="N350" s="139" t="s">
        <v>40</v>
      </c>
      <c r="O350" s="140">
        <v>5.867</v>
      </c>
      <c r="P350" s="140">
        <f>O350*H350</f>
        <v>704.04</v>
      </c>
      <c r="Q350" s="140">
        <v>0</v>
      </c>
      <c r="R350" s="140">
        <f>Q350*H350</f>
        <v>0</v>
      </c>
      <c r="S350" s="140">
        <v>2.2000000000000002</v>
      </c>
      <c r="T350" s="141">
        <f>S350*H350</f>
        <v>264</v>
      </c>
      <c r="AR350" s="142" t="s">
        <v>191</v>
      </c>
      <c r="AT350" s="142" t="s">
        <v>187</v>
      </c>
      <c r="AU350" s="142" t="s">
        <v>85</v>
      </c>
      <c r="AY350" s="16" t="s">
        <v>185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6" t="s">
        <v>83</v>
      </c>
      <c r="BK350" s="143">
        <f>ROUND(I350*H350,2)</f>
        <v>0</v>
      </c>
      <c r="BL350" s="16" t="s">
        <v>191</v>
      </c>
      <c r="BM350" s="142" t="s">
        <v>1198</v>
      </c>
    </row>
    <row r="351" spans="2:65" s="12" customFormat="1">
      <c r="B351" s="144"/>
      <c r="D351" s="145" t="s">
        <v>193</v>
      </c>
      <c r="E351" s="146" t="s">
        <v>1</v>
      </c>
      <c r="F351" s="147" t="s">
        <v>1199</v>
      </c>
      <c r="H351" s="148">
        <v>120</v>
      </c>
      <c r="L351" s="144"/>
      <c r="M351" s="149"/>
      <c r="T351" s="150"/>
      <c r="AT351" s="146" t="s">
        <v>193</v>
      </c>
      <c r="AU351" s="146" t="s">
        <v>85</v>
      </c>
      <c r="AV351" s="12" t="s">
        <v>85</v>
      </c>
      <c r="AW351" s="12" t="s">
        <v>31</v>
      </c>
      <c r="AX351" s="12" t="s">
        <v>83</v>
      </c>
      <c r="AY351" s="146" t="s">
        <v>185</v>
      </c>
    </row>
    <row r="352" spans="2:65" s="1" customFormat="1" ht="21.75" customHeight="1">
      <c r="B352" s="131"/>
      <c r="C352" s="132" t="s">
        <v>547</v>
      </c>
      <c r="D352" s="132" t="s">
        <v>187</v>
      </c>
      <c r="E352" s="133" t="s">
        <v>1200</v>
      </c>
      <c r="F352" s="134" t="s">
        <v>1201</v>
      </c>
      <c r="G352" s="135" t="s">
        <v>190</v>
      </c>
      <c r="H352" s="136">
        <v>240</v>
      </c>
      <c r="I352" s="137"/>
      <c r="J352" s="137">
        <f>ROUND(I352*H352,2)</f>
        <v>0</v>
      </c>
      <c r="K352" s="134" t="s">
        <v>4029</v>
      </c>
      <c r="L352" s="184" t="s">
        <v>4031</v>
      </c>
      <c r="M352" s="138" t="s">
        <v>1</v>
      </c>
      <c r="N352" s="139" t="s">
        <v>40</v>
      </c>
      <c r="O352" s="140">
        <v>1.1000000000000001</v>
      </c>
      <c r="P352" s="140">
        <f>O352*H352</f>
        <v>264</v>
      </c>
      <c r="Q352" s="140">
        <v>0</v>
      </c>
      <c r="R352" s="140">
        <f>Q352*H352</f>
        <v>0</v>
      </c>
      <c r="S352" s="140">
        <v>1.4</v>
      </c>
      <c r="T352" s="141">
        <f>S352*H352</f>
        <v>336</v>
      </c>
      <c r="AR352" s="142" t="s">
        <v>191</v>
      </c>
      <c r="AT352" s="142" t="s">
        <v>187</v>
      </c>
      <c r="AU352" s="142" t="s">
        <v>85</v>
      </c>
      <c r="AY352" s="16" t="s">
        <v>185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6" t="s">
        <v>83</v>
      </c>
      <c r="BK352" s="143">
        <f>ROUND(I352*H352,2)</f>
        <v>0</v>
      </c>
      <c r="BL352" s="16" t="s">
        <v>191</v>
      </c>
      <c r="BM352" s="142" t="s">
        <v>1202</v>
      </c>
    </row>
    <row r="353" spans="2:65" s="12" customFormat="1">
      <c r="B353" s="144"/>
      <c r="D353" s="145" t="s">
        <v>193</v>
      </c>
      <c r="E353" s="146" t="s">
        <v>1</v>
      </c>
      <c r="F353" s="147" t="s">
        <v>1203</v>
      </c>
      <c r="H353" s="148">
        <v>240</v>
      </c>
      <c r="L353" s="144"/>
      <c r="M353" s="149"/>
      <c r="T353" s="150"/>
      <c r="AT353" s="146" t="s">
        <v>193</v>
      </c>
      <c r="AU353" s="146" t="s">
        <v>85</v>
      </c>
      <c r="AV353" s="12" t="s">
        <v>85</v>
      </c>
      <c r="AW353" s="12" t="s">
        <v>31</v>
      </c>
      <c r="AX353" s="12" t="s">
        <v>83</v>
      </c>
      <c r="AY353" s="146" t="s">
        <v>185</v>
      </c>
    </row>
    <row r="354" spans="2:65" s="1" customFormat="1" ht="24.2" customHeight="1">
      <c r="B354" s="131"/>
      <c r="C354" s="132" t="s">
        <v>551</v>
      </c>
      <c r="D354" s="132" t="s">
        <v>187</v>
      </c>
      <c r="E354" s="133" t="s">
        <v>1204</v>
      </c>
      <c r="F354" s="134" t="s">
        <v>1205</v>
      </c>
      <c r="G354" s="135" t="s">
        <v>204</v>
      </c>
      <c r="H354" s="136">
        <v>30.5</v>
      </c>
      <c r="I354" s="137"/>
      <c r="J354" s="137">
        <f>ROUND(I354*H354,2)</f>
        <v>0</v>
      </c>
      <c r="K354" s="134" t="s">
        <v>4029</v>
      </c>
      <c r="L354" s="184" t="s">
        <v>4031</v>
      </c>
      <c r="M354" s="138" t="s">
        <v>1</v>
      </c>
      <c r="N354" s="139" t="s">
        <v>40</v>
      </c>
      <c r="O354" s="140">
        <v>8.5250000000000004</v>
      </c>
      <c r="P354" s="140">
        <f>O354*H354</f>
        <v>260.01249999999999</v>
      </c>
      <c r="Q354" s="140">
        <v>0</v>
      </c>
      <c r="R354" s="140">
        <f>Q354*H354</f>
        <v>0</v>
      </c>
      <c r="S354" s="140">
        <v>1</v>
      </c>
      <c r="T354" s="141">
        <f>S354*H354</f>
        <v>30.5</v>
      </c>
      <c r="AR354" s="142" t="s">
        <v>191</v>
      </c>
      <c r="AT354" s="142" t="s">
        <v>187</v>
      </c>
      <c r="AU354" s="142" t="s">
        <v>85</v>
      </c>
      <c r="AY354" s="16" t="s">
        <v>185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6" t="s">
        <v>83</v>
      </c>
      <c r="BK354" s="143">
        <f>ROUND(I354*H354,2)</f>
        <v>0</v>
      </c>
      <c r="BL354" s="16" t="s">
        <v>191</v>
      </c>
      <c r="BM354" s="142" t="s">
        <v>1206</v>
      </c>
    </row>
    <row r="355" spans="2:65" s="12" customFormat="1">
      <c r="B355" s="144"/>
      <c r="D355" s="145" t="s">
        <v>193</v>
      </c>
      <c r="E355" s="146" t="s">
        <v>1</v>
      </c>
      <c r="F355" s="147" t="s">
        <v>1207</v>
      </c>
      <c r="H355" s="148">
        <v>30.5</v>
      </c>
      <c r="L355" s="144"/>
      <c r="M355" s="149"/>
      <c r="T355" s="150"/>
      <c r="AT355" s="146" t="s">
        <v>193</v>
      </c>
      <c r="AU355" s="146" t="s">
        <v>85</v>
      </c>
      <c r="AV355" s="12" t="s">
        <v>85</v>
      </c>
      <c r="AW355" s="12" t="s">
        <v>31</v>
      </c>
      <c r="AX355" s="12" t="s">
        <v>83</v>
      </c>
      <c r="AY355" s="146" t="s">
        <v>185</v>
      </c>
    </row>
    <row r="356" spans="2:65" s="1" customFormat="1" ht="24.2" customHeight="1">
      <c r="B356" s="131"/>
      <c r="C356" s="132" t="s">
        <v>556</v>
      </c>
      <c r="D356" s="132" t="s">
        <v>187</v>
      </c>
      <c r="E356" s="133" t="s">
        <v>1208</v>
      </c>
      <c r="F356" s="134" t="s">
        <v>1209</v>
      </c>
      <c r="G356" s="135" t="s">
        <v>259</v>
      </c>
      <c r="H356" s="136">
        <v>254.80500000000001</v>
      </c>
      <c r="I356" s="137"/>
      <c r="J356" s="137">
        <f>ROUND(I356*H356,2)</f>
        <v>0</v>
      </c>
      <c r="K356" s="134" t="s">
        <v>4029</v>
      </c>
      <c r="L356" s="184" t="s">
        <v>4031</v>
      </c>
      <c r="M356" s="138" t="s">
        <v>1</v>
      </c>
      <c r="N356" s="139" t="s">
        <v>40</v>
      </c>
      <c r="O356" s="140">
        <v>0.85699999999999998</v>
      </c>
      <c r="P356" s="140">
        <f>O356*H356</f>
        <v>218.367885</v>
      </c>
      <c r="Q356" s="140">
        <v>0</v>
      </c>
      <c r="R356" s="140">
        <f>Q356*H356</f>
        <v>0</v>
      </c>
      <c r="S356" s="140">
        <v>2.5000000000000001E-2</v>
      </c>
      <c r="T356" s="141">
        <f>S356*H356</f>
        <v>6.3701250000000007</v>
      </c>
      <c r="AR356" s="142" t="s">
        <v>191</v>
      </c>
      <c r="AT356" s="142" t="s">
        <v>187</v>
      </c>
      <c r="AU356" s="142" t="s">
        <v>85</v>
      </c>
      <c r="AY356" s="16" t="s">
        <v>185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6" t="s">
        <v>83</v>
      </c>
      <c r="BK356" s="143">
        <f>ROUND(I356*H356,2)</f>
        <v>0</v>
      </c>
      <c r="BL356" s="16" t="s">
        <v>191</v>
      </c>
      <c r="BM356" s="142" t="s">
        <v>1210</v>
      </c>
    </row>
    <row r="357" spans="2:65" s="12" customFormat="1">
      <c r="B357" s="144"/>
      <c r="D357" s="145" t="s">
        <v>193</v>
      </c>
      <c r="E357" s="146" t="s">
        <v>1</v>
      </c>
      <c r="F357" s="147" t="s">
        <v>1211</v>
      </c>
      <c r="H357" s="148">
        <v>351.5</v>
      </c>
      <c r="L357" s="144"/>
      <c r="M357" s="149"/>
      <c r="T357" s="150"/>
      <c r="AT357" s="146" t="s">
        <v>193</v>
      </c>
      <c r="AU357" s="146" t="s">
        <v>85</v>
      </c>
      <c r="AV357" s="12" t="s">
        <v>85</v>
      </c>
      <c r="AW357" s="12" t="s">
        <v>31</v>
      </c>
      <c r="AX357" s="12" t="s">
        <v>75</v>
      </c>
      <c r="AY357" s="146" t="s">
        <v>185</v>
      </c>
    </row>
    <row r="358" spans="2:65" s="12" customFormat="1">
      <c r="B358" s="144"/>
      <c r="D358" s="145" t="s">
        <v>193</v>
      </c>
      <c r="E358" s="146" t="s">
        <v>1</v>
      </c>
      <c r="F358" s="147" t="s">
        <v>1212</v>
      </c>
      <c r="H358" s="148">
        <v>-96.694999999999993</v>
      </c>
      <c r="L358" s="144"/>
      <c r="M358" s="149"/>
      <c r="T358" s="150"/>
      <c r="AT358" s="146" t="s">
        <v>193</v>
      </c>
      <c r="AU358" s="146" t="s">
        <v>85</v>
      </c>
      <c r="AV358" s="12" t="s">
        <v>85</v>
      </c>
      <c r="AW358" s="12" t="s">
        <v>31</v>
      </c>
      <c r="AX358" s="12" t="s">
        <v>75</v>
      </c>
      <c r="AY358" s="146" t="s">
        <v>185</v>
      </c>
    </row>
    <row r="359" spans="2:65" s="13" customFormat="1">
      <c r="B359" s="151"/>
      <c r="D359" s="145" t="s">
        <v>193</v>
      </c>
      <c r="E359" s="152" t="s">
        <v>1</v>
      </c>
      <c r="F359" s="153" t="s">
        <v>217</v>
      </c>
      <c r="H359" s="154">
        <v>254.80500000000001</v>
      </c>
      <c r="L359" s="151"/>
      <c r="M359" s="155"/>
      <c r="T359" s="156"/>
      <c r="AT359" s="152" t="s">
        <v>193</v>
      </c>
      <c r="AU359" s="152" t="s">
        <v>85</v>
      </c>
      <c r="AV359" s="13" t="s">
        <v>191</v>
      </c>
      <c r="AW359" s="13" t="s">
        <v>31</v>
      </c>
      <c r="AX359" s="13" t="s">
        <v>83</v>
      </c>
      <c r="AY359" s="152" t="s">
        <v>185</v>
      </c>
    </row>
    <row r="360" spans="2:65" s="1" customFormat="1" ht="33" customHeight="1">
      <c r="B360" s="131"/>
      <c r="C360" s="132" t="s">
        <v>560</v>
      </c>
      <c r="D360" s="132" t="s">
        <v>187</v>
      </c>
      <c r="E360" s="133" t="s">
        <v>1213</v>
      </c>
      <c r="F360" s="134" t="s">
        <v>1214</v>
      </c>
      <c r="G360" s="135" t="s">
        <v>259</v>
      </c>
      <c r="H360" s="136">
        <v>660</v>
      </c>
      <c r="I360" s="137"/>
      <c r="J360" s="137">
        <f>ROUND(I360*H360,2)</f>
        <v>0</v>
      </c>
      <c r="K360" s="134" t="s">
        <v>4029</v>
      </c>
      <c r="L360" s="184" t="s">
        <v>4031</v>
      </c>
      <c r="M360" s="138" t="s">
        <v>1</v>
      </c>
      <c r="N360" s="139" t="s">
        <v>40</v>
      </c>
      <c r="O360" s="140">
        <v>0.78900000000000003</v>
      </c>
      <c r="P360" s="140">
        <f>O360*H360</f>
        <v>520.74</v>
      </c>
      <c r="Q360" s="140">
        <v>0</v>
      </c>
      <c r="R360" s="140">
        <f>Q360*H360</f>
        <v>0</v>
      </c>
      <c r="S360" s="140">
        <v>2.5000000000000001E-2</v>
      </c>
      <c r="T360" s="141">
        <f>S360*H360</f>
        <v>16.5</v>
      </c>
      <c r="AR360" s="142" t="s">
        <v>191</v>
      </c>
      <c r="AT360" s="142" t="s">
        <v>187</v>
      </c>
      <c r="AU360" s="142" t="s">
        <v>85</v>
      </c>
      <c r="AY360" s="16" t="s">
        <v>185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6" t="s">
        <v>83</v>
      </c>
      <c r="BK360" s="143">
        <f>ROUND(I360*H360,2)</f>
        <v>0</v>
      </c>
      <c r="BL360" s="16" t="s">
        <v>191</v>
      </c>
      <c r="BM360" s="142" t="s">
        <v>1215</v>
      </c>
    </row>
    <row r="361" spans="2:65" s="12" customFormat="1">
      <c r="B361" s="144"/>
      <c r="D361" s="145" t="s">
        <v>193</v>
      </c>
      <c r="E361" s="146" t="s">
        <v>1</v>
      </c>
      <c r="F361" s="147" t="s">
        <v>1216</v>
      </c>
      <c r="H361" s="148">
        <v>660</v>
      </c>
      <c r="L361" s="144"/>
      <c r="M361" s="149"/>
      <c r="T361" s="150"/>
      <c r="AT361" s="146" t="s">
        <v>193</v>
      </c>
      <c r="AU361" s="146" t="s">
        <v>85</v>
      </c>
      <c r="AV361" s="12" t="s">
        <v>85</v>
      </c>
      <c r="AW361" s="12" t="s">
        <v>31</v>
      </c>
      <c r="AX361" s="12" t="s">
        <v>83</v>
      </c>
      <c r="AY361" s="146" t="s">
        <v>185</v>
      </c>
    </row>
    <row r="362" spans="2:65" s="1" customFormat="1" ht="21.75" customHeight="1">
      <c r="B362" s="131"/>
      <c r="C362" s="132" t="s">
        <v>565</v>
      </c>
      <c r="D362" s="132" t="s">
        <v>187</v>
      </c>
      <c r="E362" s="133" t="s">
        <v>408</v>
      </c>
      <c r="F362" s="134" t="s">
        <v>1217</v>
      </c>
      <c r="G362" s="135" t="s">
        <v>259</v>
      </c>
      <c r="H362" s="136">
        <v>96.694999999999993</v>
      </c>
      <c r="I362" s="137"/>
      <c r="J362" s="137">
        <f>ROUND(I362*H362,2)</f>
        <v>0</v>
      </c>
      <c r="K362" s="134" t="s">
        <v>4029</v>
      </c>
      <c r="L362" s="184" t="s">
        <v>4031</v>
      </c>
      <c r="M362" s="138" t="s">
        <v>1</v>
      </c>
      <c r="N362" s="139" t="s">
        <v>40</v>
      </c>
      <c r="O362" s="140">
        <v>0.47099999999999997</v>
      </c>
      <c r="P362" s="140">
        <f>O362*H362</f>
        <v>45.543344999999995</v>
      </c>
      <c r="Q362" s="140">
        <v>0</v>
      </c>
      <c r="R362" s="140">
        <f>Q362*H362</f>
        <v>0</v>
      </c>
      <c r="S362" s="140">
        <v>3.7999999999999999E-2</v>
      </c>
      <c r="T362" s="141">
        <f>S362*H362</f>
        <v>3.6744099999999995</v>
      </c>
      <c r="AR362" s="142" t="s">
        <v>191</v>
      </c>
      <c r="AT362" s="142" t="s">
        <v>187</v>
      </c>
      <c r="AU362" s="142" t="s">
        <v>85</v>
      </c>
      <c r="AY362" s="16" t="s">
        <v>185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6" t="s">
        <v>83</v>
      </c>
      <c r="BK362" s="143">
        <f>ROUND(I362*H362,2)</f>
        <v>0</v>
      </c>
      <c r="BL362" s="16" t="s">
        <v>191</v>
      </c>
      <c r="BM362" s="142" t="s">
        <v>1218</v>
      </c>
    </row>
    <row r="363" spans="2:65" s="12" customFormat="1">
      <c r="B363" s="144"/>
      <c r="D363" s="145" t="s">
        <v>193</v>
      </c>
      <c r="E363" s="146" t="s">
        <v>1</v>
      </c>
      <c r="F363" s="147" t="s">
        <v>1219</v>
      </c>
      <c r="H363" s="148">
        <v>96.694999999999993</v>
      </c>
      <c r="L363" s="144"/>
      <c r="M363" s="149"/>
      <c r="T363" s="150"/>
      <c r="AT363" s="146" t="s">
        <v>193</v>
      </c>
      <c r="AU363" s="146" t="s">
        <v>85</v>
      </c>
      <c r="AV363" s="12" t="s">
        <v>85</v>
      </c>
      <c r="AW363" s="12" t="s">
        <v>31</v>
      </c>
      <c r="AX363" s="12" t="s">
        <v>83</v>
      </c>
      <c r="AY363" s="146" t="s">
        <v>185</v>
      </c>
    </row>
    <row r="364" spans="2:65" s="1" customFormat="1" ht="16.5" customHeight="1">
      <c r="B364" s="131"/>
      <c r="C364" s="132" t="s">
        <v>570</v>
      </c>
      <c r="D364" s="132" t="s">
        <v>187</v>
      </c>
      <c r="E364" s="133" t="s">
        <v>416</v>
      </c>
      <c r="F364" s="134" t="s">
        <v>417</v>
      </c>
      <c r="G364" s="135" t="s">
        <v>259</v>
      </c>
      <c r="H364" s="136">
        <v>33.898000000000003</v>
      </c>
      <c r="I364" s="137"/>
      <c r="J364" s="137">
        <f>ROUND(I364*H364,2)</f>
        <v>0</v>
      </c>
      <c r="K364" s="134" t="s">
        <v>4029</v>
      </c>
      <c r="L364" s="184" t="s">
        <v>4031</v>
      </c>
      <c r="M364" s="138" t="s">
        <v>1</v>
      </c>
      <c r="N364" s="139" t="s">
        <v>40</v>
      </c>
      <c r="O364" s="140">
        <v>0.61599999999999999</v>
      </c>
      <c r="P364" s="140">
        <f>O364*H364</f>
        <v>20.881168000000002</v>
      </c>
      <c r="Q364" s="140">
        <v>0</v>
      </c>
      <c r="R364" s="140">
        <f>Q364*H364</f>
        <v>0</v>
      </c>
      <c r="S364" s="140">
        <v>8.7999999999999995E-2</v>
      </c>
      <c r="T364" s="141">
        <f>S364*H364</f>
        <v>2.9830239999999999</v>
      </c>
      <c r="AR364" s="142" t="s">
        <v>191</v>
      </c>
      <c r="AT364" s="142" t="s">
        <v>187</v>
      </c>
      <c r="AU364" s="142" t="s">
        <v>85</v>
      </c>
      <c r="AY364" s="16" t="s">
        <v>185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6" t="s">
        <v>83</v>
      </c>
      <c r="BK364" s="143">
        <f>ROUND(I364*H364,2)</f>
        <v>0</v>
      </c>
      <c r="BL364" s="16" t="s">
        <v>191</v>
      </c>
      <c r="BM364" s="142" t="s">
        <v>1220</v>
      </c>
    </row>
    <row r="365" spans="2:65" s="12" customFormat="1" ht="22.5">
      <c r="B365" s="144"/>
      <c r="D365" s="145" t="s">
        <v>193</v>
      </c>
      <c r="E365" s="146" t="s">
        <v>1</v>
      </c>
      <c r="F365" s="147" t="s">
        <v>1221</v>
      </c>
      <c r="H365" s="148">
        <v>33.898000000000003</v>
      </c>
      <c r="L365" s="144"/>
      <c r="M365" s="149"/>
      <c r="T365" s="150"/>
      <c r="AT365" s="146" t="s">
        <v>193</v>
      </c>
      <c r="AU365" s="146" t="s">
        <v>85</v>
      </c>
      <c r="AV365" s="12" t="s">
        <v>85</v>
      </c>
      <c r="AW365" s="12" t="s">
        <v>31</v>
      </c>
      <c r="AX365" s="12" t="s">
        <v>83</v>
      </c>
      <c r="AY365" s="146" t="s">
        <v>185</v>
      </c>
    </row>
    <row r="366" spans="2:65" s="11" customFormat="1" ht="22.9" customHeight="1">
      <c r="B366" s="120"/>
      <c r="D366" s="121" t="s">
        <v>74</v>
      </c>
      <c r="E366" s="129" t="s">
        <v>428</v>
      </c>
      <c r="F366" s="129" t="s">
        <v>429</v>
      </c>
      <c r="J366" s="130">
        <f>BK366</f>
        <v>0</v>
      </c>
      <c r="L366" s="120"/>
      <c r="M366" s="124"/>
      <c r="P366" s="125">
        <f>SUM(P367:P371)</f>
        <v>1559.1356689999998</v>
      </c>
      <c r="R366" s="125">
        <f>SUM(R367:R371)</f>
        <v>0</v>
      </c>
      <c r="T366" s="126">
        <f>SUM(T367:T371)</f>
        <v>0</v>
      </c>
      <c r="AR366" s="121" t="s">
        <v>83</v>
      </c>
      <c r="AT366" s="127" t="s">
        <v>74</v>
      </c>
      <c r="AU366" s="127" t="s">
        <v>83</v>
      </c>
      <c r="AY366" s="121" t="s">
        <v>185</v>
      </c>
      <c r="BK366" s="128">
        <f>SUM(BK367:BK371)</f>
        <v>0</v>
      </c>
    </row>
    <row r="367" spans="2:65" s="1" customFormat="1" ht="24.2" customHeight="1">
      <c r="B367" s="131"/>
      <c r="C367" s="132" t="s">
        <v>574</v>
      </c>
      <c r="D367" s="132" t="s">
        <v>187</v>
      </c>
      <c r="E367" s="133" t="s">
        <v>431</v>
      </c>
      <c r="F367" s="134" t="s">
        <v>432</v>
      </c>
      <c r="G367" s="135" t="s">
        <v>204</v>
      </c>
      <c r="H367" s="136">
        <v>915.52300000000002</v>
      </c>
      <c r="I367" s="137"/>
      <c r="J367" s="137">
        <f>ROUND(I367*H367,2)</f>
        <v>0</v>
      </c>
      <c r="K367" s="134" t="s">
        <v>4029</v>
      </c>
      <c r="L367" s="184" t="s">
        <v>4031</v>
      </c>
      <c r="M367" s="138" t="s">
        <v>1</v>
      </c>
      <c r="N367" s="139" t="s">
        <v>40</v>
      </c>
      <c r="O367" s="140">
        <v>1.47</v>
      </c>
      <c r="P367" s="140">
        <f>O367*H367</f>
        <v>1345.81881</v>
      </c>
      <c r="Q367" s="140">
        <v>0</v>
      </c>
      <c r="R367" s="140">
        <f>Q367*H367</f>
        <v>0</v>
      </c>
      <c r="S367" s="140">
        <v>0</v>
      </c>
      <c r="T367" s="141">
        <f>S367*H367</f>
        <v>0</v>
      </c>
      <c r="AR367" s="142" t="s">
        <v>191</v>
      </c>
      <c r="AT367" s="142" t="s">
        <v>187</v>
      </c>
      <c r="AU367" s="142" t="s">
        <v>85</v>
      </c>
      <c r="AY367" s="16" t="s">
        <v>185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6" t="s">
        <v>83</v>
      </c>
      <c r="BK367" s="143">
        <f>ROUND(I367*H367,2)</f>
        <v>0</v>
      </c>
      <c r="BL367" s="16" t="s">
        <v>191</v>
      </c>
      <c r="BM367" s="142" t="s">
        <v>1222</v>
      </c>
    </row>
    <row r="368" spans="2:65" s="1" customFormat="1" ht="24.2" customHeight="1">
      <c r="B368" s="131"/>
      <c r="C368" s="132" t="s">
        <v>579</v>
      </c>
      <c r="D368" s="132" t="s">
        <v>187</v>
      </c>
      <c r="E368" s="133" t="s">
        <v>439</v>
      </c>
      <c r="F368" s="134" t="s">
        <v>440</v>
      </c>
      <c r="G368" s="135" t="s">
        <v>204</v>
      </c>
      <c r="H368" s="136">
        <v>915.52300000000002</v>
      </c>
      <c r="I368" s="137"/>
      <c r="J368" s="137">
        <f>ROUND(I368*H368,2)</f>
        <v>0</v>
      </c>
      <c r="K368" s="134" t="s">
        <v>4029</v>
      </c>
      <c r="L368" s="184" t="s">
        <v>4031</v>
      </c>
      <c r="M368" s="138" t="s">
        <v>1</v>
      </c>
      <c r="N368" s="139" t="s">
        <v>40</v>
      </c>
      <c r="O368" s="140">
        <v>0.125</v>
      </c>
      <c r="P368" s="140">
        <f>O368*H368</f>
        <v>114.440375</v>
      </c>
      <c r="Q368" s="140">
        <v>0</v>
      </c>
      <c r="R368" s="140">
        <f>Q368*H368</f>
        <v>0</v>
      </c>
      <c r="S368" s="140">
        <v>0</v>
      </c>
      <c r="T368" s="141">
        <f>S368*H368</f>
        <v>0</v>
      </c>
      <c r="AR368" s="142" t="s">
        <v>191</v>
      </c>
      <c r="AT368" s="142" t="s">
        <v>187</v>
      </c>
      <c r="AU368" s="142" t="s">
        <v>85</v>
      </c>
      <c r="AY368" s="16" t="s">
        <v>185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6" t="s">
        <v>83</v>
      </c>
      <c r="BK368" s="143">
        <f>ROUND(I368*H368,2)</f>
        <v>0</v>
      </c>
      <c r="BL368" s="16" t="s">
        <v>191</v>
      </c>
      <c r="BM368" s="142" t="s">
        <v>1223</v>
      </c>
    </row>
    <row r="369" spans="2:65" s="1" customFormat="1" ht="24.2" customHeight="1">
      <c r="B369" s="131"/>
      <c r="C369" s="132" t="s">
        <v>584</v>
      </c>
      <c r="D369" s="132" t="s">
        <v>187</v>
      </c>
      <c r="E369" s="133" t="s">
        <v>443</v>
      </c>
      <c r="F369" s="134" t="s">
        <v>444</v>
      </c>
      <c r="G369" s="135" t="s">
        <v>204</v>
      </c>
      <c r="H369" s="136">
        <v>16479.414000000001</v>
      </c>
      <c r="I369" s="137"/>
      <c r="J369" s="137">
        <f>ROUND(I369*H369,2)</f>
        <v>0</v>
      </c>
      <c r="K369" s="134" t="s">
        <v>4029</v>
      </c>
      <c r="L369" s="184" t="s">
        <v>4031</v>
      </c>
      <c r="M369" s="138" t="s">
        <v>1</v>
      </c>
      <c r="N369" s="139" t="s">
        <v>40</v>
      </c>
      <c r="O369" s="140">
        <v>6.0000000000000001E-3</v>
      </c>
      <c r="P369" s="140">
        <f>O369*H369</f>
        <v>98.876484000000005</v>
      </c>
      <c r="Q369" s="140">
        <v>0</v>
      </c>
      <c r="R369" s="140">
        <f>Q369*H369</f>
        <v>0</v>
      </c>
      <c r="S369" s="140">
        <v>0</v>
      </c>
      <c r="T369" s="141">
        <f>S369*H369</f>
        <v>0</v>
      </c>
      <c r="AR369" s="142" t="s">
        <v>191</v>
      </c>
      <c r="AT369" s="142" t="s">
        <v>187</v>
      </c>
      <c r="AU369" s="142" t="s">
        <v>85</v>
      </c>
      <c r="AY369" s="16" t="s">
        <v>185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6" t="s">
        <v>83</v>
      </c>
      <c r="BK369" s="143">
        <f>ROUND(I369*H369,2)</f>
        <v>0</v>
      </c>
      <c r="BL369" s="16" t="s">
        <v>191</v>
      </c>
      <c r="BM369" s="142" t="s">
        <v>1224</v>
      </c>
    </row>
    <row r="370" spans="2:65" s="12" customFormat="1">
      <c r="B370" s="144"/>
      <c r="D370" s="145" t="s">
        <v>193</v>
      </c>
      <c r="F370" s="147" t="s">
        <v>1225</v>
      </c>
      <c r="H370" s="148">
        <v>16479.414000000001</v>
      </c>
      <c r="L370" s="144"/>
      <c r="M370" s="149"/>
      <c r="T370" s="150"/>
      <c r="AT370" s="146" t="s">
        <v>193</v>
      </c>
      <c r="AU370" s="146" t="s">
        <v>85</v>
      </c>
      <c r="AV370" s="12" t="s">
        <v>85</v>
      </c>
      <c r="AW370" s="12" t="s">
        <v>3</v>
      </c>
      <c r="AX370" s="12" t="s">
        <v>83</v>
      </c>
      <c r="AY370" s="146" t="s">
        <v>185</v>
      </c>
    </row>
    <row r="371" spans="2:65" s="1" customFormat="1" ht="33" customHeight="1">
      <c r="B371" s="131"/>
      <c r="C371" s="132" t="s">
        <v>588</v>
      </c>
      <c r="D371" s="132" t="s">
        <v>187</v>
      </c>
      <c r="E371" s="133" t="s">
        <v>447</v>
      </c>
      <c r="F371" s="134" t="s">
        <v>448</v>
      </c>
      <c r="G371" s="135" t="s">
        <v>204</v>
      </c>
      <c r="H371" s="136">
        <v>915.52300000000002</v>
      </c>
      <c r="I371" s="137"/>
      <c r="J371" s="137">
        <f>ROUND(I371*H371,2)</f>
        <v>0</v>
      </c>
      <c r="K371" s="134" t="s">
        <v>4029</v>
      </c>
      <c r="L371" s="184" t="s">
        <v>4031</v>
      </c>
      <c r="M371" s="138" t="s">
        <v>1</v>
      </c>
      <c r="N371" s="139" t="s">
        <v>40</v>
      </c>
      <c r="O371" s="140">
        <v>0</v>
      </c>
      <c r="P371" s="140">
        <f>O371*H371</f>
        <v>0</v>
      </c>
      <c r="Q371" s="140">
        <v>0</v>
      </c>
      <c r="R371" s="140">
        <f>Q371*H371</f>
        <v>0</v>
      </c>
      <c r="S371" s="140">
        <v>0</v>
      </c>
      <c r="T371" s="141">
        <f>S371*H371</f>
        <v>0</v>
      </c>
      <c r="AR371" s="142" t="s">
        <v>191</v>
      </c>
      <c r="AT371" s="142" t="s">
        <v>187</v>
      </c>
      <c r="AU371" s="142" t="s">
        <v>85</v>
      </c>
      <c r="AY371" s="16" t="s">
        <v>185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6" t="s">
        <v>83</v>
      </c>
      <c r="BK371" s="143">
        <f>ROUND(I371*H371,2)</f>
        <v>0</v>
      </c>
      <c r="BL371" s="16" t="s">
        <v>191</v>
      </c>
      <c r="BM371" s="142" t="s">
        <v>1226</v>
      </c>
    </row>
    <row r="372" spans="2:65" s="11" customFormat="1" ht="22.9" customHeight="1">
      <c r="B372" s="120"/>
      <c r="D372" s="121" t="s">
        <v>74</v>
      </c>
      <c r="E372" s="129" t="s">
        <v>450</v>
      </c>
      <c r="F372" s="129" t="s">
        <v>451</v>
      </c>
      <c r="J372" s="130">
        <f>BK372</f>
        <v>0</v>
      </c>
      <c r="L372" s="120"/>
      <c r="M372" s="124"/>
      <c r="P372" s="125">
        <f>P373</f>
        <v>540.15968400000008</v>
      </c>
      <c r="R372" s="125">
        <f>R373</f>
        <v>0</v>
      </c>
      <c r="T372" s="126">
        <f>T373</f>
        <v>0</v>
      </c>
      <c r="AR372" s="121" t="s">
        <v>83</v>
      </c>
      <c r="AT372" s="127" t="s">
        <v>74</v>
      </c>
      <c r="AU372" s="127" t="s">
        <v>83</v>
      </c>
      <c r="AY372" s="121" t="s">
        <v>185</v>
      </c>
      <c r="BK372" s="128">
        <f>BK373</f>
        <v>0</v>
      </c>
    </row>
    <row r="373" spans="2:65" s="1" customFormat="1" ht="24.2" customHeight="1">
      <c r="B373" s="131"/>
      <c r="C373" s="132" t="s">
        <v>593</v>
      </c>
      <c r="D373" s="132" t="s">
        <v>187</v>
      </c>
      <c r="E373" s="133" t="s">
        <v>1227</v>
      </c>
      <c r="F373" s="134" t="s">
        <v>1228</v>
      </c>
      <c r="G373" s="135" t="s">
        <v>204</v>
      </c>
      <c r="H373" s="136">
        <v>1626.9870000000001</v>
      </c>
      <c r="I373" s="137"/>
      <c r="J373" s="137">
        <f>ROUND(I373*H373,2)</f>
        <v>0</v>
      </c>
      <c r="K373" s="134" t="s">
        <v>4029</v>
      </c>
      <c r="L373" s="185" t="s">
        <v>4032</v>
      </c>
      <c r="M373" s="138" t="s">
        <v>1</v>
      </c>
      <c r="N373" s="139" t="s">
        <v>40</v>
      </c>
      <c r="O373" s="140">
        <v>0.33200000000000002</v>
      </c>
      <c r="P373" s="140">
        <f>O373*H373</f>
        <v>540.15968400000008</v>
      </c>
      <c r="Q373" s="140">
        <v>0</v>
      </c>
      <c r="R373" s="140">
        <f>Q373*H373</f>
        <v>0</v>
      </c>
      <c r="S373" s="140">
        <v>0</v>
      </c>
      <c r="T373" s="141">
        <f>S373*H373</f>
        <v>0</v>
      </c>
      <c r="AR373" s="142" t="s">
        <v>191</v>
      </c>
      <c r="AT373" s="142" t="s">
        <v>187</v>
      </c>
      <c r="AU373" s="142" t="s">
        <v>85</v>
      </c>
      <c r="AY373" s="16" t="s">
        <v>185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6" t="s">
        <v>83</v>
      </c>
      <c r="BK373" s="143">
        <f>ROUND(I373*H373,2)</f>
        <v>0</v>
      </c>
      <c r="BL373" s="16" t="s">
        <v>191</v>
      </c>
      <c r="BM373" s="142" t="s">
        <v>1229</v>
      </c>
    </row>
    <row r="374" spans="2:65" s="11" customFormat="1" ht="25.9" customHeight="1">
      <c r="B374" s="120"/>
      <c r="D374" s="121" t="s">
        <v>74</v>
      </c>
      <c r="E374" s="122" t="s">
        <v>456</v>
      </c>
      <c r="F374" s="122" t="s">
        <v>457</v>
      </c>
      <c r="J374" s="123">
        <f>BK374</f>
        <v>0</v>
      </c>
      <c r="L374" s="120"/>
      <c r="M374" s="124"/>
      <c r="P374" s="125">
        <f>P375+P391+P397+P426+P428+P440+P490+P536+P544+P550+P556+P573</f>
        <v>2395.212923</v>
      </c>
      <c r="R374" s="125">
        <f>R375+R391+R397+R426+R428+R440+R490+R536+R544+R550+R556+R573</f>
        <v>54.020233530000013</v>
      </c>
      <c r="T374" s="126">
        <f>T375+T391+T397+T426+T428+T440+T490+T536+T544+T550+T556+T573</f>
        <v>2.5316999999999998</v>
      </c>
      <c r="AR374" s="121" t="s">
        <v>85</v>
      </c>
      <c r="AT374" s="127" t="s">
        <v>74</v>
      </c>
      <c r="AU374" s="127" t="s">
        <v>75</v>
      </c>
      <c r="AY374" s="121" t="s">
        <v>185</v>
      </c>
      <c r="BK374" s="128">
        <f>BK375+BK391+BK397+BK426+BK428+BK440+BK490+BK536+BK544+BK550+BK556+BK573</f>
        <v>0</v>
      </c>
    </row>
    <row r="375" spans="2:65" s="11" customFormat="1" ht="22.9" customHeight="1">
      <c r="B375" s="120"/>
      <c r="D375" s="121" t="s">
        <v>74</v>
      </c>
      <c r="E375" s="129" t="s">
        <v>458</v>
      </c>
      <c r="F375" s="129" t="s">
        <v>459</v>
      </c>
      <c r="J375" s="130">
        <f>BK375</f>
        <v>0</v>
      </c>
      <c r="L375" s="120"/>
      <c r="M375" s="124"/>
      <c r="P375" s="125">
        <f>SUM(P376:P390)</f>
        <v>450.42722399999997</v>
      </c>
      <c r="R375" s="125">
        <f>SUM(R376:R390)</f>
        <v>14.970439800000001</v>
      </c>
      <c r="T375" s="126">
        <f>SUM(T376:T390)</f>
        <v>2.4</v>
      </c>
      <c r="AR375" s="121" t="s">
        <v>85</v>
      </c>
      <c r="AT375" s="127" t="s">
        <v>74</v>
      </c>
      <c r="AU375" s="127" t="s">
        <v>83</v>
      </c>
      <c r="AY375" s="121" t="s">
        <v>185</v>
      </c>
      <c r="BK375" s="128">
        <f>SUM(BK376:BK390)</f>
        <v>0</v>
      </c>
    </row>
    <row r="376" spans="2:65" s="1" customFormat="1" ht="24.2" customHeight="1">
      <c r="B376" s="131"/>
      <c r="C376" s="132" t="s">
        <v>597</v>
      </c>
      <c r="D376" s="132" t="s">
        <v>187</v>
      </c>
      <c r="E376" s="133" t="s">
        <v>461</v>
      </c>
      <c r="F376" s="134" t="s">
        <v>462</v>
      </c>
      <c r="G376" s="135" t="s">
        <v>259</v>
      </c>
      <c r="H376" s="136">
        <v>807.69200000000001</v>
      </c>
      <c r="I376" s="137"/>
      <c r="J376" s="137">
        <f>ROUND(I376*H376,2)</f>
        <v>0</v>
      </c>
      <c r="K376" s="134" t="s">
        <v>4029</v>
      </c>
      <c r="L376" s="185" t="s">
        <v>4032</v>
      </c>
      <c r="M376" s="138" t="s">
        <v>1</v>
      </c>
      <c r="N376" s="139" t="s">
        <v>40</v>
      </c>
      <c r="O376" s="140">
        <v>2.4E-2</v>
      </c>
      <c r="P376" s="140">
        <f>O376*H376</f>
        <v>19.384608</v>
      </c>
      <c r="Q376" s="140">
        <v>0</v>
      </c>
      <c r="R376" s="140">
        <f>Q376*H376</f>
        <v>0</v>
      </c>
      <c r="S376" s="140">
        <v>0</v>
      </c>
      <c r="T376" s="141">
        <f>S376*H376</f>
        <v>0</v>
      </c>
      <c r="V376" s="215" t="s">
        <v>4035</v>
      </c>
      <c r="AR376" s="142" t="s">
        <v>268</v>
      </c>
      <c r="AT376" s="142" t="s">
        <v>187</v>
      </c>
      <c r="AU376" s="142" t="s">
        <v>85</v>
      </c>
      <c r="AY376" s="16" t="s">
        <v>185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83</v>
      </c>
      <c r="BK376" s="143">
        <f>ROUND(I376*H376,2)</f>
        <v>0</v>
      </c>
      <c r="BL376" s="16" t="s">
        <v>268</v>
      </c>
      <c r="BM376" s="142" t="s">
        <v>1230</v>
      </c>
    </row>
    <row r="377" spans="2:65" s="12" customFormat="1">
      <c r="B377" s="144"/>
      <c r="D377" s="145" t="s">
        <v>193</v>
      </c>
      <c r="E377" s="146" t="s">
        <v>1</v>
      </c>
      <c r="F377" s="147" t="s">
        <v>1107</v>
      </c>
      <c r="H377" s="148">
        <v>807.69200000000001</v>
      </c>
      <c r="L377" s="144"/>
      <c r="M377" s="149"/>
      <c r="T377" s="150"/>
      <c r="AT377" s="146" t="s">
        <v>193</v>
      </c>
      <c r="AU377" s="146" t="s">
        <v>85</v>
      </c>
      <c r="AV377" s="12" t="s">
        <v>85</v>
      </c>
      <c r="AW377" s="12" t="s">
        <v>31</v>
      </c>
      <c r="AX377" s="12" t="s">
        <v>83</v>
      </c>
      <c r="AY377" s="146" t="s">
        <v>185</v>
      </c>
    </row>
    <row r="378" spans="2:65" s="1" customFormat="1" ht="16.5" customHeight="1">
      <c r="B378" s="131"/>
      <c r="C378" s="157" t="s">
        <v>602</v>
      </c>
      <c r="D378" s="157" t="s">
        <v>280</v>
      </c>
      <c r="E378" s="158" t="s">
        <v>465</v>
      </c>
      <c r="F378" s="159" t="s">
        <v>466</v>
      </c>
      <c r="G378" s="160" t="s">
        <v>204</v>
      </c>
      <c r="H378" s="161">
        <v>0.26700000000000002</v>
      </c>
      <c r="I378" s="162"/>
      <c r="J378" s="162">
        <f>ROUND(I378*H378,2)</f>
        <v>0</v>
      </c>
      <c r="K378" s="159" t="s">
        <v>4029</v>
      </c>
      <c r="L378" s="185" t="s">
        <v>4032</v>
      </c>
      <c r="M378" s="163" t="s">
        <v>1</v>
      </c>
      <c r="N378" s="164" t="s">
        <v>40</v>
      </c>
      <c r="O378" s="140">
        <v>0</v>
      </c>
      <c r="P378" s="140">
        <f>O378*H378</f>
        <v>0</v>
      </c>
      <c r="Q378" s="140">
        <v>1</v>
      </c>
      <c r="R378" s="140">
        <f>Q378*H378</f>
        <v>0.26700000000000002</v>
      </c>
      <c r="S378" s="140">
        <v>0</v>
      </c>
      <c r="T378" s="141">
        <f>S378*H378</f>
        <v>0</v>
      </c>
      <c r="V378" s="215" t="s">
        <v>4035</v>
      </c>
      <c r="AR378" s="142" t="s">
        <v>357</v>
      </c>
      <c r="AT378" s="142" t="s">
        <v>280</v>
      </c>
      <c r="AU378" s="142" t="s">
        <v>85</v>
      </c>
      <c r="AY378" s="16" t="s">
        <v>185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6" t="s">
        <v>83</v>
      </c>
      <c r="BK378" s="143">
        <f>ROUND(I378*H378,2)</f>
        <v>0</v>
      </c>
      <c r="BL378" s="16" t="s">
        <v>268</v>
      </c>
      <c r="BM378" s="142" t="s">
        <v>1231</v>
      </c>
    </row>
    <row r="379" spans="2:65" s="12" customFormat="1">
      <c r="B379" s="144"/>
      <c r="D379" s="145" t="s">
        <v>193</v>
      </c>
      <c r="F379" s="147" t="s">
        <v>1232</v>
      </c>
      <c r="H379" s="148">
        <v>0.26700000000000002</v>
      </c>
      <c r="L379" s="144"/>
      <c r="M379" s="149"/>
      <c r="T379" s="150"/>
      <c r="AT379" s="146" t="s">
        <v>193</v>
      </c>
      <c r="AU379" s="146" t="s">
        <v>85</v>
      </c>
      <c r="AV379" s="12" t="s">
        <v>85</v>
      </c>
      <c r="AW379" s="12" t="s">
        <v>3</v>
      </c>
      <c r="AX379" s="12" t="s">
        <v>83</v>
      </c>
      <c r="AY379" s="146" t="s">
        <v>185</v>
      </c>
    </row>
    <row r="380" spans="2:65" s="1" customFormat="1" ht="16.5" customHeight="1">
      <c r="B380" s="131"/>
      <c r="C380" s="132" t="s">
        <v>606</v>
      </c>
      <c r="D380" s="132" t="s">
        <v>187</v>
      </c>
      <c r="E380" s="133" t="s">
        <v>1233</v>
      </c>
      <c r="F380" s="134" t="s">
        <v>1234</v>
      </c>
      <c r="G380" s="135" t="s">
        <v>259</v>
      </c>
      <c r="H380" s="136">
        <v>600</v>
      </c>
      <c r="I380" s="137"/>
      <c r="J380" s="137">
        <f>ROUND(I380*H380,2)</f>
        <v>0</v>
      </c>
      <c r="K380" s="134" t="s">
        <v>4029</v>
      </c>
      <c r="L380" s="185" t="s">
        <v>4032</v>
      </c>
      <c r="M380" s="138" t="s">
        <v>1</v>
      </c>
      <c r="N380" s="139" t="s">
        <v>40</v>
      </c>
      <c r="O380" s="140">
        <v>5.6000000000000001E-2</v>
      </c>
      <c r="P380" s="140">
        <f>O380*H380</f>
        <v>33.6</v>
      </c>
      <c r="Q380" s="140">
        <v>0</v>
      </c>
      <c r="R380" s="140">
        <f>Q380*H380</f>
        <v>0</v>
      </c>
      <c r="S380" s="140">
        <v>4.0000000000000001E-3</v>
      </c>
      <c r="T380" s="141">
        <f>S380*H380</f>
        <v>2.4</v>
      </c>
      <c r="V380" s="215" t="s">
        <v>4035</v>
      </c>
      <c r="AR380" s="142" t="s">
        <v>268</v>
      </c>
      <c r="AT380" s="142" t="s">
        <v>187</v>
      </c>
      <c r="AU380" s="142" t="s">
        <v>85</v>
      </c>
      <c r="AY380" s="16" t="s">
        <v>185</v>
      </c>
      <c r="BE380" s="143">
        <f>IF(N380="základní",J380,0)</f>
        <v>0</v>
      </c>
      <c r="BF380" s="143">
        <f>IF(N380="snížená",J380,0)</f>
        <v>0</v>
      </c>
      <c r="BG380" s="143">
        <f>IF(N380="zákl. přenesená",J380,0)</f>
        <v>0</v>
      </c>
      <c r="BH380" s="143">
        <f>IF(N380="sníž. přenesená",J380,0)</f>
        <v>0</v>
      </c>
      <c r="BI380" s="143">
        <f>IF(N380="nulová",J380,0)</f>
        <v>0</v>
      </c>
      <c r="BJ380" s="16" t="s">
        <v>83</v>
      </c>
      <c r="BK380" s="143">
        <f>ROUND(I380*H380,2)</f>
        <v>0</v>
      </c>
      <c r="BL380" s="16" t="s">
        <v>268</v>
      </c>
      <c r="BM380" s="142" t="s">
        <v>1235</v>
      </c>
    </row>
    <row r="381" spans="2:65" s="12" customFormat="1">
      <c r="B381" s="144"/>
      <c r="D381" s="145" t="s">
        <v>193</v>
      </c>
      <c r="E381" s="146" t="s">
        <v>1</v>
      </c>
      <c r="F381" s="147" t="s">
        <v>1236</v>
      </c>
      <c r="H381" s="148">
        <v>600</v>
      </c>
      <c r="L381" s="144"/>
      <c r="M381" s="149"/>
      <c r="T381" s="150"/>
      <c r="AT381" s="146" t="s">
        <v>193</v>
      </c>
      <c r="AU381" s="146" t="s">
        <v>85</v>
      </c>
      <c r="AV381" s="12" t="s">
        <v>85</v>
      </c>
      <c r="AW381" s="12" t="s">
        <v>31</v>
      </c>
      <c r="AX381" s="12" t="s">
        <v>83</v>
      </c>
      <c r="AY381" s="146" t="s">
        <v>185</v>
      </c>
    </row>
    <row r="382" spans="2:65" s="1" customFormat="1" ht="24.2" customHeight="1">
      <c r="B382" s="131"/>
      <c r="C382" s="132" t="s">
        <v>610</v>
      </c>
      <c r="D382" s="132" t="s">
        <v>187</v>
      </c>
      <c r="E382" s="133" t="s">
        <v>470</v>
      </c>
      <c r="F382" s="134" t="s">
        <v>471</v>
      </c>
      <c r="G382" s="135" t="s">
        <v>259</v>
      </c>
      <c r="H382" s="136">
        <v>1615.383</v>
      </c>
      <c r="I382" s="137"/>
      <c r="J382" s="137">
        <f>ROUND(I382*H382,2)</f>
        <v>0</v>
      </c>
      <c r="K382" s="134" t="s">
        <v>4029</v>
      </c>
      <c r="L382" s="185" t="s">
        <v>4032</v>
      </c>
      <c r="M382" s="138" t="s">
        <v>1</v>
      </c>
      <c r="N382" s="139" t="s">
        <v>40</v>
      </c>
      <c r="O382" s="140">
        <v>0.222</v>
      </c>
      <c r="P382" s="140">
        <f>O382*H382</f>
        <v>358.615026</v>
      </c>
      <c r="Q382" s="140">
        <v>4.0000000000000002E-4</v>
      </c>
      <c r="R382" s="140">
        <f>Q382*H382</f>
        <v>0.64615320000000009</v>
      </c>
      <c r="S382" s="140">
        <v>0</v>
      </c>
      <c r="T382" s="141">
        <f>S382*H382</f>
        <v>0</v>
      </c>
      <c r="V382" s="215" t="s">
        <v>4035</v>
      </c>
      <c r="AR382" s="142" t="s">
        <v>268</v>
      </c>
      <c r="AT382" s="142" t="s">
        <v>187</v>
      </c>
      <c r="AU382" s="142" t="s">
        <v>85</v>
      </c>
      <c r="AY382" s="16" t="s">
        <v>185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6" t="s">
        <v>83</v>
      </c>
      <c r="BK382" s="143">
        <f>ROUND(I382*H382,2)</f>
        <v>0</v>
      </c>
      <c r="BL382" s="16" t="s">
        <v>268</v>
      </c>
      <c r="BM382" s="142" t="s">
        <v>1237</v>
      </c>
    </row>
    <row r="383" spans="2:65" s="12" customFormat="1">
      <c r="B383" s="144"/>
      <c r="D383" s="145" t="s">
        <v>193</v>
      </c>
      <c r="E383" s="146" t="s">
        <v>1</v>
      </c>
      <c r="F383" s="147" t="s">
        <v>1238</v>
      </c>
      <c r="H383" s="148">
        <v>1615.383</v>
      </c>
      <c r="L383" s="144"/>
      <c r="M383" s="149"/>
      <c r="T383" s="150"/>
      <c r="AT383" s="146" t="s">
        <v>193</v>
      </c>
      <c r="AU383" s="146" t="s">
        <v>85</v>
      </c>
      <c r="AV383" s="12" t="s">
        <v>85</v>
      </c>
      <c r="AW383" s="12" t="s">
        <v>31</v>
      </c>
      <c r="AX383" s="12" t="s">
        <v>83</v>
      </c>
      <c r="AY383" s="146" t="s">
        <v>185</v>
      </c>
    </row>
    <row r="384" spans="2:65" s="1" customFormat="1" ht="37.9" customHeight="1">
      <c r="B384" s="131"/>
      <c r="C384" s="157" t="s">
        <v>616</v>
      </c>
      <c r="D384" s="157" t="s">
        <v>280</v>
      </c>
      <c r="E384" s="158" t="s">
        <v>475</v>
      </c>
      <c r="F384" s="159" t="s">
        <v>476</v>
      </c>
      <c r="G384" s="160" t="s">
        <v>259</v>
      </c>
      <c r="H384" s="161">
        <v>1882.729</v>
      </c>
      <c r="I384" s="162"/>
      <c r="J384" s="162">
        <f>ROUND(I384*H384,2)</f>
        <v>0</v>
      </c>
      <c r="K384" s="159" t="s">
        <v>4029</v>
      </c>
      <c r="L384" s="185" t="s">
        <v>4032</v>
      </c>
      <c r="M384" s="163" t="s">
        <v>1</v>
      </c>
      <c r="N384" s="164" t="s">
        <v>40</v>
      </c>
      <c r="O384" s="140">
        <v>0</v>
      </c>
      <c r="P384" s="140">
        <f>O384*H384</f>
        <v>0</v>
      </c>
      <c r="Q384" s="140">
        <v>5.4000000000000003E-3</v>
      </c>
      <c r="R384" s="140">
        <f>Q384*H384</f>
        <v>10.1667366</v>
      </c>
      <c r="S384" s="140">
        <v>0</v>
      </c>
      <c r="T384" s="141">
        <f>S384*H384</f>
        <v>0</v>
      </c>
      <c r="V384" s="215" t="s">
        <v>4035</v>
      </c>
      <c r="AR384" s="142" t="s">
        <v>357</v>
      </c>
      <c r="AT384" s="142" t="s">
        <v>280</v>
      </c>
      <c r="AU384" s="142" t="s">
        <v>85</v>
      </c>
      <c r="AY384" s="16" t="s">
        <v>185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6" t="s">
        <v>83</v>
      </c>
      <c r="BK384" s="143">
        <f>ROUND(I384*H384,2)</f>
        <v>0</v>
      </c>
      <c r="BL384" s="16" t="s">
        <v>268</v>
      </c>
      <c r="BM384" s="142" t="s">
        <v>1239</v>
      </c>
    </row>
    <row r="385" spans="2:65" s="12" customFormat="1">
      <c r="B385" s="144"/>
      <c r="D385" s="145" t="s">
        <v>193</v>
      </c>
      <c r="F385" s="147" t="s">
        <v>1240</v>
      </c>
      <c r="H385" s="148">
        <v>1882.729</v>
      </c>
      <c r="L385" s="144"/>
      <c r="M385" s="149"/>
      <c r="T385" s="150"/>
      <c r="AT385" s="146" t="s">
        <v>193</v>
      </c>
      <c r="AU385" s="146" t="s">
        <v>85</v>
      </c>
      <c r="AV385" s="12" t="s">
        <v>85</v>
      </c>
      <c r="AW385" s="12" t="s">
        <v>3</v>
      </c>
      <c r="AX385" s="12" t="s">
        <v>83</v>
      </c>
      <c r="AY385" s="146" t="s">
        <v>185</v>
      </c>
    </row>
    <row r="386" spans="2:65" s="1" customFormat="1" ht="24.2" customHeight="1">
      <c r="B386" s="131"/>
      <c r="C386" s="132" t="s">
        <v>620</v>
      </c>
      <c r="D386" s="132" t="s">
        <v>187</v>
      </c>
      <c r="E386" s="133" t="s">
        <v>1241</v>
      </c>
      <c r="F386" s="134" t="s">
        <v>1242</v>
      </c>
      <c r="G386" s="135" t="s">
        <v>259</v>
      </c>
      <c r="H386" s="136">
        <v>91.8</v>
      </c>
      <c r="I386" s="137"/>
      <c r="J386" s="137">
        <f>ROUND(I386*H386,2)</f>
        <v>0</v>
      </c>
      <c r="K386" s="134" t="s">
        <v>4029</v>
      </c>
      <c r="L386" s="185" t="s">
        <v>4032</v>
      </c>
      <c r="M386" s="138" t="s">
        <v>1</v>
      </c>
      <c r="N386" s="139" t="s">
        <v>40</v>
      </c>
      <c r="O386" s="140">
        <v>8.6999999999999994E-2</v>
      </c>
      <c r="P386" s="140">
        <f>O386*H386</f>
        <v>7.9865999999999993</v>
      </c>
      <c r="Q386" s="140">
        <v>3.5E-4</v>
      </c>
      <c r="R386" s="140">
        <f>Q386*H386</f>
        <v>3.2129999999999999E-2</v>
      </c>
      <c r="S386" s="140">
        <v>0</v>
      </c>
      <c r="T386" s="141">
        <f>S386*H386</f>
        <v>0</v>
      </c>
      <c r="V386" s="215" t="s">
        <v>4035</v>
      </c>
      <c r="AR386" s="142" t="s">
        <v>268</v>
      </c>
      <c r="AT386" s="142" t="s">
        <v>187</v>
      </c>
      <c r="AU386" s="142" t="s">
        <v>85</v>
      </c>
      <c r="AY386" s="16" t="s">
        <v>185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83</v>
      </c>
      <c r="BK386" s="143">
        <f>ROUND(I386*H386,2)</f>
        <v>0</v>
      </c>
      <c r="BL386" s="16" t="s">
        <v>268</v>
      </c>
      <c r="BM386" s="142" t="s">
        <v>1243</v>
      </c>
    </row>
    <row r="387" spans="2:65" s="12" customFormat="1">
      <c r="B387" s="144"/>
      <c r="D387" s="145" t="s">
        <v>193</v>
      </c>
      <c r="E387" s="146" t="s">
        <v>1</v>
      </c>
      <c r="F387" s="147" t="s">
        <v>1244</v>
      </c>
      <c r="H387" s="148">
        <v>91.8</v>
      </c>
      <c r="L387" s="144"/>
      <c r="M387" s="149"/>
      <c r="T387" s="150"/>
      <c r="AT387" s="146" t="s">
        <v>193</v>
      </c>
      <c r="AU387" s="146" t="s">
        <v>85</v>
      </c>
      <c r="AV387" s="12" t="s">
        <v>85</v>
      </c>
      <c r="AW387" s="12" t="s">
        <v>31</v>
      </c>
      <c r="AX387" s="12" t="s">
        <v>83</v>
      </c>
      <c r="AY387" s="146" t="s">
        <v>185</v>
      </c>
    </row>
    <row r="388" spans="2:65" s="1" customFormat="1" ht="24.2" customHeight="1">
      <c r="B388" s="131"/>
      <c r="C388" s="132" t="s">
        <v>663</v>
      </c>
      <c r="D388" s="132" t="s">
        <v>187</v>
      </c>
      <c r="E388" s="133" t="s">
        <v>1245</v>
      </c>
      <c r="F388" s="134" t="s">
        <v>1246</v>
      </c>
      <c r="G388" s="135" t="s">
        <v>276</v>
      </c>
      <c r="H388" s="136">
        <v>321</v>
      </c>
      <c r="I388" s="137"/>
      <c r="J388" s="137">
        <f>ROUND(I388*H388,2)</f>
        <v>0</v>
      </c>
      <c r="K388" s="134" t="s">
        <v>1</v>
      </c>
      <c r="L388" s="185" t="s">
        <v>4032</v>
      </c>
      <c r="M388" s="138" t="s">
        <v>1</v>
      </c>
      <c r="N388" s="139" t="s">
        <v>40</v>
      </c>
      <c r="O388" s="140">
        <v>2.3E-2</v>
      </c>
      <c r="P388" s="140">
        <f>O388*H388</f>
        <v>7.383</v>
      </c>
      <c r="Q388" s="140">
        <v>1.2019999999999999E-2</v>
      </c>
      <c r="R388" s="140">
        <f>Q388*H388</f>
        <v>3.8584199999999997</v>
      </c>
      <c r="S388" s="140">
        <v>0</v>
      </c>
      <c r="T388" s="141">
        <f>S388*H388</f>
        <v>0</v>
      </c>
      <c r="V388" s="215" t="s">
        <v>4035</v>
      </c>
      <c r="AR388" s="142" t="s">
        <v>268</v>
      </c>
      <c r="AT388" s="142" t="s">
        <v>187</v>
      </c>
      <c r="AU388" s="142" t="s">
        <v>85</v>
      </c>
      <c r="AY388" s="16" t="s">
        <v>185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83</v>
      </c>
      <c r="BK388" s="143">
        <f>ROUND(I388*H388,2)</f>
        <v>0</v>
      </c>
      <c r="BL388" s="16" t="s">
        <v>268</v>
      </c>
      <c r="BM388" s="142" t="s">
        <v>1247</v>
      </c>
    </row>
    <row r="389" spans="2:65" s="12" customFormat="1">
      <c r="B389" s="144"/>
      <c r="D389" s="145" t="s">
        <v>193</v>
      </c>
      <c r="E389" s="146" t="s">
        <v>1</v>
      </c>
      <c r="F389" s="147" t="s">
        <v>1248</v>
      </c>
      <c r="H389" s="148">
        <v>321</v>
      </c>
      <c r="L389" s="144"/>
      <c r="M389" s="149"/>
      <c r="T389" s="150"/>
      <c r="AT389" s="146" t="s">
        <v>193</v>
      </c>
      <c r="AU389" s="146" t="s">
        <v>85</v>
      </c>
      <c r="AV389" s="12" t="s">
        <v>85</v>
      </c>
      <c r="AW389" s="12" t="s">
        <v>31</v>
      </c>
      <c r="AX389" s="12" t="s">
        <v>83</v>
      </c>
      <c r="AY389" s="146" t="s">
        <v>185</v>
      </c>
    </row>
    <row r="390" spans="2:65" s="1" customFormat="1" ht="24.2" customHeight="1">
      <c r="B390" s="131"/>
      <c r="C390" s="132" t="s">
        <v>667</v>
      </c>
      <c r="D390" s="132" t="s">
        <v>187</v>
      </c>
      <c r="E390" s="133" t="s">
        <v>490</v>
      </c>
      <c r="F390" s="134" t="s">
        <v>491</v>
      </c>
      <c r="G390" s="135" t="s">
        <v>204</v>
      </c>
      <c r="H390" s="136">
        <v>14.97</v>
      </c>
      <c r="I390" s="137"/>
      <c r="J390" s="137">
        <f>ROUND(I390*H390,2)</f>
        <v>0</v>
      </c>
      <c r="K390" s="134" t="s">
        <v>4029</v>
      </c>
      <c r="L390" s="185" t="s">
        <v>4032</v>
      </c>
      <c r="M390" s="138" t="s">
        <v>1</v>
      </c>
      <c r="N390" s="139" t="s">
        <v>40</v>
      </c>
      <c r="O390" s="140">
        <v>1.5669999999999999</v>
      </c>
      <c r="P390" s="140">
        <f>O390*H390</f>
        <v>23.457989999999999</v>
      </c>
      <c r="Q390" s="140">
        <v>0</v>
      </c>
      <c r="R390" s="140">
        <f>Q390*H390</f>
        <v>0</v>
      </c>
      <c r="S390" s="140">
        <v>0</v>
      </c>
      <c r="T390" s="141">
        <f>S390*H390</f>
        <v>0</v>
      </c>
      <c r="V390" s="215" t="s">
        <v>4035</v>
      </c>
      <c r="AR390" s="142" t="s">
        <v>268</v>
      </c>
      <c r="AT390" s="142" t="s">
        <v>187</v>
      </c>
      <c r="AU390" s="142" t="s">
        <v>85</v>
      </c>
      <c r="AY390" s="16" t="s">
        <v>185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6" t="s">
        <v>83</v>
      </c>
      <c r="BK390" s="143">
        <f>ROUND(I390*H390,2)</f>
        <v>0</v>
      </c>
      <c r="BL390" s="16" t="s">
        <v>268</v>
      </c>
      <c r="BM390" s="142" t="s">
        <v>1249</v>
      </c>
    </row>
    <row r="391" spans="2:65" s="11" customFormat="1" ht="22.9" customHeight="1">
      <c r="B391" s="120"/>
      <c r="D391" s="121" t="s">
        <v>74</v>
      </c>
      <c r="E391" s="129" t="s">
        <v>1250</v>
      </c>
      <c r="F391" s="129" t="s">
        <v>1251</v>
      </c>
      <c r="J391" s="130">
        <f>BK391</f>
        <v>0</v>
      </c>
      <c r="L391" s="120"/>
      <c r="M391" s="124"/>
      <c r="P391" s="125">
        <f>SUM(P392:P396)</f>
        <v>50.249759999999995</v>
      </c>
      <c r="R391" s="125">
        <f>SUM(R392:R396)</f>
        <v>2.3538450000000002</v>
      </c>
      <c r="T391" s="126">
        <f>SUM(T392:T396)</f>
        <v>0</v>
      </c>
      <c r="AR391" s="121" t="s">
        <v>85</v>
      </c>
      <c r="AT391" s="127" t="s">
        <v>74</v>
      </c>
      <c r="AU391" s="127" t="s">
        <v>83</v>
      </c>
      <c r="AY391" s="121" t="s">
        <v>185</v>
      </c>
      <c r="BK391" s="128">
        <f>SUM(BK392:BK396)</f>
        <v>0</v>
      </c>
    </row>
    <row r="392" spans="2:65" s="1" customFormat="1" ht="24.2" customHeight="1">
      <c r="B392" s="131"/>
      <c r="C392" s="132" t="s">
        <v>671</v>
      </c>
      <c r="D392" s="132" t="s">
        <v>187</v>
      </c>
      <c r="E392" s="133" t="s">
        <v>1252</v>
      </c>
      <c r="F392" s="134" t="s">
        <v>1253</v>
      </c>
      <c r="G392" s="135" t="s">
        <v>259</v>
      </c>
      <c r="H392" s="136">
        <v>769.23</v>
      </c>
      <c r="I392" s="137"/>
      <c r="J392" s="137">
        <f>ROUND(I392*H392,2)</f>
        <v>0</v>
      </c>
      <c r="K392" s="134" t="s">
        <v>4029</v>
      </c>
      <c r="L392" s="185" t="s">
        <v>4032</v>
      </c>
      <c r="M392" s="138" t="s">
        <v>1</v>
      </c>
      <c r="N392" s="139" t="s">
        <v>40</v>
      </c>
      <c r="O392" s="140">
        <v>0.06</v>
      </c>
      <c r="P392" s="140">
        <f>O392*H392</f>
        <v>46.153799999999997</v>
      </c>
      <c r="Q392" s="140">
        <v>0</v>
      </c>
      <c r="R392" s="140">
        <f>Q392*H392</f>
        <v>0</v>
      </c>
      <c r="S392" s="140">
        <v>0</v>
      </c>
      <c r="T392" s="141">
        <f>S392*H392</f>
        <v>0</v>
      </c>
      <c r="V392" s="215" t="s">
        <v>4035</v>
      </c>
      <c r="AR392" s="142" t="s">
        <v>268</v>
      </c>
      <c r="AT392" s="142" t="s">
        <v>187</v>
      </c>
      <c r="AU392" s="142" t="s">
        <v>85</v>
      </c>
      <c r="AY392" s="16" t="s">
        <v>185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6" t="s">
        <v>83</v>
      </c>
      <c r="BK392" s="143">
        <f>ROUND(I392*H392,2)</f>
        <v>0</v>
      </c>
      <c r="BL392" s="16" t="s">
        <v>268</v>
      </c>
      <c r="BM392" s="142" t="s">
        <v>1254</v>
      </c>
    </row>
    <row r="393" spans="2:65" s="12" customFormat="1">
      <c r="B393" s="144"/>
      <c r="D393" s="145" t="s">
        <v>193</v>
      </c>
      <c r="E393" s="146" t="s">
        <v>1</v>
      </c>
      <c r="F393" s="147" t="s">
        <v>1255</v>
      </c>
      <c r="H393" s="148">
        <v>769.23</v>
      </c>
      <c r="L393" s="144"/>
      <c r="M393" s="149"/>
      <c r="T393" s="150"/>
      <c r="AT393" s="146" t="s">
        <v>193</v>
      </c>
      <c r="AU393" s="146" t="s">
        <v>85</v>
      </c>
      <c r="AV393" s="12" t="s">
        <v>85</v>
      </c>
      <c r="AW393" s="12" t="s">
        <v>31</v>
      </c>
      <c r="AX393" s="12" t="s">
        <v>83</v>
      </c>
      <c r="AY393" s="146" t="s">
        <v>185</v>
      </c>
    </row>
    <row r="394" spans="2:65" s="1" customFormat="1" ht="24.2" customHeight="1">
      <c r="B394" s="131"/>
      <c r="C394" s="157" t="s">
        <v>675</v>
      </c>
      <c r="D394" s="157" t="s">
        <v>280</v>
      </c>
      <c r="E394" s="158" t="s">
        <v>1256</v>
      </c>
      <c r="F394" s="159" t="s">
        <v>1257</v>
      </c>
      <c r="G394" s="160" t="s">
        <v>259</v>
      </c>
      <c r="H394" s="161">
        <v>784.61500000000001</v>
      </c>
      <c r="I394" s="162"/>
      <c r="J394" s="162">
        <f>ROUND(I394*H394,2)</f>
        <v>0</v>
      </c>
      <c r="K394" s="159" t="s">
        <v>4029</v>
      </c>
      <c r="L394" s="185" t="s">
        <v>4032</v>
      </c>
      <c r="M394" s="163" t="s">
        <v>1</v>
      </c>
      <c r="N394" s="164" t="s">
        <v>40</v>
      </c>
      <c r="O394" s="140">
        <v>0</v>
      </c>
      <c r="P394" s="140">
        <f>O394*H394</f>
        <v>0</v>
      </c>
      <c r="Q394" s="140">
        <v>3.0000000000000001E-3</v>
      </c>
      <c r="R394" s="140">
        <f>Q394*H394</f>
        <v>2.3538450000000002</v>
      </c>
      <c r="S394" s="140">
        <v>0</v>
      </c>
      <c r="T394" s="141">
        <f>S394*H394</f>
        <v>0</v>
      </c>
      <c r="V394" s="215" t="s">
        <v>4035</v>
      </c>
      <c r="AR394" s="142" t="s">
        <v>357</v>
      </c>
      <c r="AT394" s="142" t="s">
        <v>280</v>
      </c>
      <c r="AU394" s="142" t="s">
        <v>85</v>
      </c>
      <c r="AY394" s="16" t="s">
        <v>185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6" t="s">
        <v>83</v>
      </c>
      <c r="BK394" s="143">
        <f>ROUND(I394*H394,2)</f>
        <v>0</v>
      </c>
      <c r="BL394" s="16" t="s">
        <v>268</v>
      </c>
      <c r="BM394" s="142" t="s">
        <v>1258</v>
      </c>
    </row>
    <row r="395" spans="2:65" s="12" customFormat="1">
      <c r="B395" s="144"/>
      <c r="D395" s="145" t="s">
        <v>193</v>
      </c>
      <c r="F395" s="147" t="s">
        <v>1259</v>
      </c>
      <c r="H395" s="148">
        <v>784.61500000000001</v>
      </c>
      <c r="L395" s="144"/>
      <c r="M395" s="149"/>
      <c r="T395" s="150"/>
      <c r="AT395" s="146" t="s">
        <v>193</v>
      </c>
      <c r="AU395" s="146" t="s">
        <v>85</v>
      </c>
      <c r="AV395" s="12" t="s">
        <v>85</v>
      </c>
      <c r="AW395" s="12" t="s">
        <v>3</v>
      </c>
      <c r="AX395" s="12" t="s">
        <v>83</v>
      </c>
      <c r="AY395" s="146" t="s">
        <v>185</v>
      </c>
    </row>
    <row r="396" spans="2:65" s="1" customFormat="1" ht="24.2" customHeight="1">
      <c r="B396" s="131"/>
      <c r="C396" s="132" t="s">
        <v>679</v>
      </c>
      <c r="D396" s="132" t="s">
        <v>187</v>
      </c>
      <c r="E396" s="133" t="s">
        <v>1260</v>
      </c>
      <c r="F396" s="134" t="s">
        <v>1261</v>
      </c>
      <c r="G396" s="135" t="s">
        <v>204</v>
      </c>
      <c r="H396" s="136">
        <v>2.3540000000000001</v>
      </c>
      <c r="I396" s="137"/>
      <c r="J396" s="137">
        <f>ROUND(I396*H396,2)</f>
        <v>0</v>
      </c>
      <c r="K396" s="134" t="s">
        <v>4029</v>
      </c>
      <c r="L396" s="185" t="s">
        <v>4032</v>
      </c>
      <c r="M396" s="138" t="s">
        <v>1</v>
      </c>
      <c r="N396" s="139" t="s">
        <v>40</v>
      </c>
      <c r="O396" s="140">
        <v>1.74</v>
      </c>
      <c r="P396" s="140">
        <f>O396*H396</f>
        <v>4.0959599999999998</v>
      </c>
      <c r="Q396" s="140">
        <v>0</v>
      </c>
      <c r="R396" s="140">
        <f>Q396*H396</f>
        <v>0</v>
      </c>
      <c r="S396" s="140">
        <v>0</v>
      </c>
      <c r="T396" s="141">
        <f>S396*H396</f>
        <v>0</v>
      </c>
      <c r="V396" s="215" t="s">
        <v>4035</v>
      </c>
      <c r="AR396" s="142" t="s">
        <v>268</v>
      </c>
      <c r="AT396" s="142" t="s">
        <v>187</v>
      </c>
      <c r="AU396" s="142" t="s">
        <v>85</v>
      </c>
      <c r="AY396" s="16" t="s">
        <v>185</v>
      </c>
      <c r="BE396" s="143">
        <f>IF(N396="základní",J396,0)</f>
        <v>0</v>
      </c>
      <c r="BF396" s="143">
        <f>IF(N396="snížená",J396,0)</f>
        <v>0</v>
      </c>
      <c r="BG396" s="143">
        <f>IF(N396="zákl. přenesená",J396,0)</f>
        <v>0</v>
      </c>
      <c r="BH396" s="143">
        <f>IF(N396="sníž. přenesená",J396,0)</f>
        <v>0</v>
      </c>
      <c r="BI396" s="143">
        <f>IF(N396="nulová",J396,0)</f>
        <v>0</v>
      </c>
      <c r="BJ396" s="16" t="s">
        <v>83</v>
      </c>
      <c r="BK396" s="143">
        <f>ROUND(I396*H396,2)</f>
        <v>0</v>
      </c>
      <c r="BL396" s="16" t="s">
        <v>268</v>
      </c>
      <c r="BM396" s="142" t="s">
        <v>1262</v>
      </c>
    </row>
    <row r="397" spans="2:65" s="11" customFormat="1" ht="22.9" customHeight="1">
      <c r="B397" s="120"/>
      <c r="D397" s="121" t="s">
        <v>74</v>
      </c>
      <c r="E397" s="129" t="s">
        <v>493</v>
      </c>
      <c r="F397" s="129" t="s">
        <v>494</v>
      </c>
      <c r="J397" s="130">
        <f>BK397</f>
        <v>0</v>
      </c>
      <c r="L397" s="120"/>
      <c r="M397" s="124"/>
      <c r="P397" s="125">
        <f>SUM(P398:P425)</f>
        <v>22.670856000000004</v>
      </c>
      <c r="R397" s="125">
        <f>SUM(R398:R425)</f>
        <v>6.7680000000000004E-2</v>
      </c>
      <c r="T397" s="126">
        <f>SUM(T398:T425)</f>
        <v>0.13170000000000001</v>
      </c>
      <c r="AR397" s="121" t="s">
        <v>85</v>
      </c>
      <c r="AT397" s="127" t="s">
        <v>74</v>
      </c>
      <c r="AU397" s="127" t="s">
        <v>83</v>
      </c>
      <c r="AY397" s="121" t="s">
        <v>185</v>
      </c>
      <c r="BK397" s="128">
        <f>SUM(BK398:BK425)</f>
        <v>0</v>
      </c>
    </row>
    <row r="398" spans="2:65" s="1" customFormat="1" ht="21.75" customHeight="1">
      <c r="B398" s="131"/>
      <c r="C398" s="132" t="s">
        <v>683</v>
      </c>
      <c r="D398" s="132" t="s">
        <v>187</v>
      </c>
      <c r="E398" s="133" t="s">
        <v>1263</v>
      </c>
      <c r="F398" s="134" t="s">
        <v>1264</v>
      </c>
      <c r="G398" s="135" t="s">
        <v>405</v>
      </c>
      <c r="H398" s="136">
        <v>3</v>
      </c>
      <c r="I398" s="137"/>
      <c r="J398" s="137">
        <f>ROUND(I398*H398,2)</f>
        <v>0</v>
      </c>
      <c r="K398" s="134" t="s">
        <v>4029</v>
      </c>
      <c r="L398" s="185" t="s">
        <v>4032</v>
      </c>
      <c r="M398" s="138" t="s">
        <v>1</v>
      </c>
      <c r="N398" s="139" t="s">
        <v>40</v>
      </c>
      <c r="O398" s="140">
        <v>1.1000000000000001</v>
      </c>
      <c r="P398" s="140">
        <f>O398*H398</f>
        <v>3.3000000000000003</v>
      </c>
      <c r="Q398" s="140">
        <v>3.7599999999999999E-3</v>
      </c>
      <c r="R398" s="140">
        <f>Q398*H398</f>
        <v>1.128E-2</v>
      </c>
      <c r="S398" s="140">
        <v>0</v>
      </c>
      <c r="T398" s="141">
        <f>S398*H398</f>
        <v>0</v>
      </c>
      <c r="AR398" s="142" t="s">
        <v>268</v>
      </c>
      <c r="AT398" s="142" t="s">
        <v>187</v>
      </c>
      <c r="AU398" s="142" t="s">
        <v>85</v>
      </c>
      <c r="AY398" s="16" t="s">
        <v>185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6" t="s">
        <v>83</v>
      </c>
      <c r="BK398" s="143">
        <f>ROUND(I398*H398,2)</f>
        <v>0</v>
      </c>
      <c r="BL398" s="16" t="s">
        <v>268</v>
      </c>
      <c r="BM398" s="142" t="s">
        <v>1265</v>
      </c>
    </row>
    <row r="399" spans="2:65" s="12" customFormat="1">
      <c r="B399" s="144"/>
      <c r="D399" s="145" t="s">
        <v>193</v>
      </c>
      <c r="E399" s="146" t="s">
        <v>1</v>
      </c>
      <c r="F399" s="147" t="s">
        <v>1266</v>
      </c>
      <c r="H399" s="148">
        <v>3</v>
      </c>
      <c r="L399" s="144"/>
      <c r="M399" s="149"/>
      <c r="T399" s="150"/>
      <c r="AT399" s="146" t="s">
        <v>193</v>
      </c>
      <c r="AU399" s="146" t="s">
        <v>85</v>
      </c>
      <c r="AV399" s="12" t="s">
        <v>85</v>
      </c>
      <c r="AW399" s="12" t="s">
        <v>31</v>
      </c>
      <c r="AX399" s="12" t="s">
        <v>83</v>
      </c>
      <c r="AY399" s="146" t="s">
        <v>185</v>
      </c>
    </row>
    <row r="400" spans="2:65" s="1" customFormat="1" ht="16.5" customHeight="1">
      <c r="B400" s="131"/>
      <c r="C400" s="132" t="s">
        <v>687</v>
      </c>
      <c r="D400" s="132" t="s">
        <v>187</v>
      </c>
      <c r="E400" s="133" t="s">
        <v>1267</v>
      </c>
      <c r="F400" s="134" t="s">
        <v>1268</v>
      </c>
      <c r="G400" s="135" t="s">
        <v>405</v>
      </c>
      <c r="H400" s="136">
        <v>3</v>
      </c>
      <c r="I400" s="137"/>
      <c r="J400" s="137">
        <f>ROUND(I400*H400,2)</f>
        <v>0</v>
      </c>
      <c r="K400" s="134" t="s">
        <v>1</v>
      </c>
      <c r="L400" s="185" t="s">
        <v>4032</v>
      </c>
      <c r="M400" s="138" t="s">
        <v>1</v>
      </c>
      <c r="N400" s="139" t="s">
        <v>40</v>
      </c>
      <c r="O400" s="140">
        <v>1.1000000000000001</v>
      </c>
      <c r="P400" s="140">
        <f>O400*H400</f>
        <v>3.3000000000000003</v>
      </c>
      <c r="Q400" s="140">
        <v>3.7599999999999999E-3</v>
      </c>
      <c r="R400" s="140">
        <f>Q400*H400</f>
        <v>1.128E-2</v>
      </c>
      <c r="S400" s="140">
        <v>0</v>
      </c>
      <c r="T400" s="141">
        <f>S400*H400</f>
        <v>0</v>
      </c>
      <c r="AR400" s="142" t="s">
        <v>268</v>
      </c>
      <c r="AT400" s="142" t="s">
        <v>187</v>
      </c>
      <c r="AU400" s="142" t="s">
        <v>85</v>
      </c>
      <c r="AY400" s="16" t="s">
        <v>185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6" t="s">
        <v>83</v>
      </c>
      <c r="BK400" s="143">
        <f>ROUND(I400*H400,2)</f>
        <v>0</v>
      </c>
      <c r="BL400" s="16" t="s">
        <v>268</v>
      </c>
      <c r="BM400" s="142" t="s">
        <v>1269</v>
      </c>
    </row>
    <row r="401" spans="2:65" s="12" customFormat="1">
      <c r="B401" s="144"/>
      <c r="D401" s="145" t="s">
        <v>193</v>
      </c>
      <c r="E401" s="146" t="s">
        <v>1</v>
      </c>
      <c r="F401" s="147" t="s">
        <v>1266</v>
      </c>
      <c r="H401" s="148">
        <v>3</v>
      </c>
      <c r="L401" s="144"/>
      <c r="M401" s="149"/>
      <c r="T401" s="150"/>
      <c r="AT401" s="146" t="s">
        <v>193</v>
      </c>
      <c r="AU401" s="146" t="s">
        <v>85</v>
      </c>
      <c r="AV401" s="12" t="s">
        <v>85</v>
      </c>
      <c r="AW401" s="12" t="s">
        <v>31</v>
      </c>
      <c r="AX401" s="12" t="s">
        <v>83</v>
      </c>
      <c r="AY401" s="146" t="s">
        <v>185</v>
      </c>
    </row>
    <row r="402" spans="2:65" s="1" customFormat="1" ht="16.5" customHeight="1">
      <c r="B402" s="131"/>
      <c r="C402" s="132" t="s">
        <v>691</v>
      </c>
      <c r="D402" s="132" t="s">
        <v>187</v>
      </c>
      <c r="E402" s="133" t="s">
        <v>1270</v>
      </c>
      <c r="F402" s="134" t="s">
        <v>1271</v>
      </c>
      <c r="G402" s="135" t="s">
        <v>405</v>
      </c>
      <c r="H402" s="136">
        <v>1</v>
      </c>
      <c r="I402" s="137"/>
      <c r="J402" s="137">
        <f>ROUND(I402*H402,2)</f>
        <v>0</v>
      </c>
      <c r="K402" s="134" t="s">
        <v>1</v>
      </c>
      <c r="L402" s="185" t="s">
        <v>4032</v>
      </c>
      <c r="M402" s="138" t="s">
        <v>1</v>
      </c>
      <c r="N402" s="139" t="s">
        <v>40</v>
      </c>
      <c r="O402" s="140">
        <v>1.1000000000000001</v>
      </c>
      <c r="P402" s="140">
        <f>O402*H402</f>
        <v>1.1000000000000001</v>
      </c>
      <c r="Q402" s="140">
        <v>3.7599999999999999E-3</v>
      </c>
      <c r="R402" s="140">
        <f>Q402*H402</f>
        <v>3.7599999999999999E-3</v>
      </c>
      <c r="S402" s="140">
        <v>0</v>
      </c>
      <c r="T402" s="141">
        <f>S402*H402</f>
        <v>0</v>
      </c>
      <c r="AR402" s="142" t="s">
        <v>268</v>
      </c>
      <c r="AT402" s="142" t="s">
        <v>187</v>
      </c>
      <c r="AU402" s="142" t="s">
        <v>85</v>
      </c>
      <c r="AY402" s="16" t="s">
        <v>185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6" t="s">
        <v>83</v>
      </c>
      <c r="BK402" s="143">
        <f>ROUND(I402*H402,2)</f>
        <v>0</v>
      </c>
      <c r="BL402" s="16" t="s">
        <v>268</v>
      </c>
      <c r="BM402" s="142" t="s">
        <v>1272</v>
      </c>
    </row>
    <row r="403" spans="2:65" s="12" customFormat="1">
      <c r="B403" s="144"/>
      <c r="D403" s="145" t="s">
        <v>193</v>
      </c>
      <c r="E403" s="146" t="s">
        <v>1</v>
      </c>
      <c r="F403" s="147" t="s">
        <v>83</v>
      </c>
      <c r="H403" s="148">
        <v>1</v>
      </c>
      <c r="L403" s="144"/>
      <c r="M403" s="149"/>
      <c r="T403" s="150"/>
      <c r="AT403" s="146" t="s">
        <v>193</v>
      </c>
      <c r="AU403" s="146" t="s">
        <v>85</v>
      </c>
      <c r="AV403" s="12" t="s">
        <v>85</v>
      </c>
      <c r="AW403" s="12" t="s">
        <v>31</v>
      </c>
      <c r="AX403" s="12" t="s">
        <v>83</v>
      </c>
      <c r="AY403" s="146" t="s">
        <v>185</v>
      </c>
    </row>
    <row r="404" spans="2:65" s="1" customFormat="1" ht="24.2" customHeight="1">
      <c r="B404" s="131"/>
      <c r="C404" s="132" t="s">
        <v>695</v>
      </c>
      <c r="D404" s="132" t="s">
        <v>187</v>
      </c>
      <c r="E404" s="133" t="s">
        <v>1273</v>
      </c>
      <c r="F404" s="134" t="s">
        <v>1274</v>
      </c>
      <c r="G404" s="135" t="s">
        <v>405</v>
      </c>
      <c r="H404" s="136">
        <v>1</v>
      </c>
      <c r="I404" s="137"/>
      <c r="J404" s="137">
        <f>ROUND(I404*H404,2)</f>
        <v>0</v>
      </c>
      <c r="K404" s="134" t="s">
        <v>1</v>
      </c>
      <c r="L404" s="185" t="s">
        <v>4032</v>
      </c>
      <c r="M404" s="138" t="s">
        <v>1</v>
      </c>
      <c r="N404" s="139" t="s">
        <v>40</v>
      </c>
      <c r="O404" s="140">
        <v>1.1000000000000001</v>
      </c>
      <c r="P404" s="140">
        <f>O404*H404</f>
        <v>1.1000000000000001</v>
      </c>
      <c r="Q404" s="140">
        <v>3.7599999999999999E-3</v>
      </c>
      <c r="R404" s="140">
        <f>Q404*H404</f>
        <v>3.7599999999999999E-3</v>
      </c>
      <c r="S404" s="140">
        <v>0</v>
      </c>
      <c r="T404" s="141">
        <f>S404*H404</f>
        <v>0</v>
      </c>
      <c r="AR404" s="142" t="s">
        <v>268</v>
      </c>
      <c r="AT404" s="142" t="s">
        <v>187</v>
      </c>
      <c r="AU404" s="142" t="s">
        <v>85</v>
      </c>
      <c r="AY404" s="16" t="s">
        <v>185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6" t="s">
        <v>83</v>
      </c>
      <c r="BK404" s="143">
        <f>ROUND(I404*H404,2)</f>
        <v>0</v>
      </c>
      <c r="BL404" s="16" t="s">
        <v>268</v>
      </c>
      <c r="BM404" s="142" t="s">
        <v>1275</v>
      </c>
    </row>
    <row r="405" spans="2:65" s="12" customFormat="1">
      <c r="B405" s="144"/>
      <c r="D405" s="145" t="s">
        <v>193</v>
      </c>
      <c r="E405" s="146" t="s">
        <v>1</v>
      </c>
      <c r="F405" s="147" t="s">
        <v>83</v>
      </c>
      <c r="H405" s="148">
        <v>1</v>
      </c>
      <c r="L405" s="144"/>
      <c r="M405" s="149"/>
      <c r="T405" s="150"/>
      <c r="AT405" s="146" t="s">
        <v>193</v>
      </c>
      <c r="AU405" s="146" t="s">
        <v>85</v>
      </c>
      <c r="AV405" s="12" t="s">
        <v>85</v>
      </c>
      <c r="AW405" s="12" t="s">
        <v>31</v>
      </c>
      <c r="AX405" s="12" t="s">
        <v>83</v>
      </c>
      <c r="AY405" s="146" t="s">
        <v>185</v>
      </c>
    </row>
    <row r="406" spans="2:65" s="1" customFormat="1" ht="21.75" customHeight="1">
      <c r="B406" s="131"/>
      <c r="C406" s="132" t="s">
        <v>702</v>
      </c>
      <c r="D406" s="132" t="s">
        <v>187</v>
      </c>
      <c r="E406" s="133" t="s">
        <v>1276</v>
      </c>
      <c r="F406" s="134" t="s">
        <v>1277</v>
      </c>
      <c r="G406" s="135" t="s">
        <v>405</v>
      </c>
      <c r="H406" s="136">
        <v>2</v>
      </c>
      <c r="I406" s="137"/>
      <c r="J406" s="137">
        <f>ROUND(I406*H406,2)</f>
        <v>0</v>
      </c>
      <c r="K406" s="134" t="s">
        <v>1</v>
      </c>
      <c r="L406" s="185" t="s">
        <v>4032</v>
      </c>
      <c r="M406" s="138" t="s">
        <v>1</v>
      </c>
      <c r="N406" s="139" t="s">
        <v>40</v>
      </c>
      <c r="O406" s="140">
        <v>1.1000000000000001</v>
      </c>
      <c r="P406" s="140">
        <f>O406*H406</f>
        <v>2.2000000000000002</v>
      </c>
      <c r="Q406" s="140">
        <v>3.7599999999999999E-3</v>
      </c>
      <c r="R406" s="140">
        <f>Q406*H406</f>
        <v>7.5199999999999998E-3</v>
      </c>
      <c r="S406" s="140">
        <v>0</v>
      </c>
      <c r="T406" s="141">
        <f>S406*H406</f>
        <v>0</v>
      </c>
      <c r="AR406" s="142" t="s">
        <v>268</v>
      </c>
      <c r="AT406" s="142" t="s">
        <v>187</v>
      </c>
      <c r="AU406" s="142" t="s">
        <v>85</v>
      </c>
      <c r="AY406" s="16" t="s">
        <v>185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6" t="s">
        <v>83</v>
      </c>
      <c r="BK406" s="143">
        <f>ROUND(I406*H406,2)</f>
        <v>0</v>
      </c>
      <c r="BL406" s="16" t="s">
        <v>268</v>
      </c>
      <c r="BM406" s="142" t="s">
        <v>1278</v>
      </c>
    </row>
    <row r="407" spans="2:65" s="12" customFormat="1">
      <c r="B407" s="144"/>
      <c r="D407" s="145" t="s">
        <v>193</v>
      </c>
      <c r="E407" s="146" t="s">
        <v>1</v>
      </c>
      <c r="F407" s="147" t="s">
        <v>1279</v>
      </c>
      <c r="H407" s="148">
        <v>2</v>
      </c>
      <c r="L407" s="144"/>
      <c r="M407" s="149"/>
      <c r="T407" s="150"/>
      <c r="AT407" s="146" t="s">
        <v>193</v>
      </c>
      <c r="AU407" s="146" t="s">
        <v>85</v>
      </c>
      <c r="AV407" s="12" t="s">
        <v>85</v>
      </c>
      <c r="AW407" s="12" t="s">
        <v>31</v>
      </c>
      <c r="AX407" s="12" t="s">
        <v>83</v>
      </c>
      <c r="AY407" s="146" t="s">
        <v>185</v>
      </c>
    </row>
    <row r="408" spans="2:65" s="1" customFormat="1" ht="16.5" customHeight="1">
      <c r="B408" s="131"/>
      <c r="C408" s="132" t="s">
        <v>706</v>
      </c>
      <c r="D408" s="132" t="s">
        <v>187</v>
      </c>
      <c r="E408" s="133" t="s">
        <v>1280</v>
      </c>
      <c r="F408" s="134" t="s">
        <v>1281</v>
      </c>
      <c r="G408" s="135" t="s">
        <v>405</v>
      </c>
      <c r="H408" s="136">
        <v>2</v>
      </c>
      <c r="I408" s="137"/>
      <c r="J408" s="137">
        <f>ROUND(I408*H408,2)</f>
        <v>0</v>
      </c>
      <c r="K408" s="134" t="s">
        <v>1</v>
      </c>
      <c r="L408" s="185" t="s">
        <v>4032</v>
      </c>
      <c r="M408" s="138" t="s">
        <v>1</v>
      </c>
      <c r="N408" s="139" t="s">
        <v>40</v>
      </c>
      <c r="O408" s="140">
        <v>1.1000000000000001</v>
      </c>
      <c r="P408" s="140">
        <f>O408*H408</f>
        <v>2.2000000000000002</v>
      </c>
      <c r="Q408" s="140">
        <v>3.7599999999999999E-3</v>
      </c>
      <c r="R408" s="140">
        <f>Q408*H408</f>
        <v>7.5199999999999998E-3</v>
      </c>
      <c r="S408" s="140">
        <v>0</v>
      </c>
      <c r="T408" s="141">
        <f>S408*H408</f>
        <v>0</v>
      </c>
      <c r="AR408" s="142" t="s">
        <v>268</v>
      </c>
      <c r="AT408" s="142" t="s">
        <v>187</v>
      </c>
      <c r="AU408" s="142" t="s">
        <v>85</v>
      </c>
      <c r="AY408" s="16" t="s">
        <v>185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6" t="s">
        <v>83</v>
      </c>
      <c r="BK408" s="143">
        <f>ROUND(I408*H408,2)</f>
        <v>0</v>
      </c>
      <c r="BL408" s="16" t="s">
        <v>268</v>
      </c>
      <c r="BM408" s="142" t="s">
        <v>1282</v>
      </c>
    </row>
    <row r="409" spans="2:65" s="12" customFormat="1">
      <c r="B409" s="144"/>
      <c r="D409" s="145" t="s">
        <v>193</v>
      </c>
      <c r="E409" s="146" t="s">
        <v>1</v>
      </c>
      <c r="F409" s="147" t="s">
        <v>1279</v>
      </c>
      <c r="H409" s="148">
        <v>2</v>
      </c>
      <c r="L409" s="144"/>
      <c r="M409" s="149"/>
      <c r="T409" s="150"/>
      <c r="AT409" s="146" t="s">
        <v>193</v>
      </c>
      <c r="AU409" s="146" t="s">
        <v>85</v>
      </c>
      <c r="AV409" s="12" t="s">
        <v>85</v>
      </c>
      <c r="AW409" s="12" t="s">
        <v>31</v>
      </c>
      <c r="AX409" s="12" t="s">
        <v>83</v>
      </c>
      <c r="AY409" s="146" t="s">
        <v>185</v>
      </c>
    </row>
    <row r="410" spans="2:65" s="1" customFormat="1" ht="16.5" customHeight="1">
      <c r="B410" s="131"/>
      <c r="C410" s="132" t="s">
        <v>712</v>
      </c>
      <c r="D410" s="132" t="s">
        <v>187</v>
      </c>
      <c r="E410" s="133" t="s">
        <v>1283</v>
      </c>
      <c r="F410" s="134" t="s">
        <v>1284</v>
      </c>
      <c r="G410" s="135" t="s">
        <v>405</v>
      </c>
      <c r="H410" s="136">
        <v>1</v>
      </c>
      <c r="I410" s="137"/>
      <c r="J410" s="137">
        <f>ROUND(I410*H410,2)</f>
        <v>0</v>
      </c>
      <c r="K410" s="134" t="s">
        <v>1</v>
      </c>
      <c r="L410" s="185" t="s">
        <v>4032</v>
      </c>
      <c r="M410" s="138" t="s">
        <v>1</v>
      </c>
      <c r="N410" s="139" t="s">
        <v>40</v>
      </c>
      <c r="O410" s="140">
        <v>1.1000000000000001</v>
      </c>
      <c r="P410" s="140">
        <f>O410*H410</f>
        <v>1.1000000000000001</v>
      </c>
      <c r="Q410" s="140">
        <v>3.7599999999999999E-3</v>
      </c>
      <c r="R410" s="140">
        <f>Q410*H410</f>
        <v>3.7599999999999999E-3</v>
      </c>
      <c r="S410" s="140">
        <v>0</v>
      </c>
      <c r="T410" s="141">
        <f>S410*H410</f>
        <v>0</v>
      </c>
      <c r="AR410" s="142" t="s">
        <v>268</v>
      </c>
      <c r="AT410" s="142" t="s">
        <v>187</v>
      </c>
      <c r="AU410" s="142" t="s">
        <v>85</v>
      </c>
      <c r="AY410" s="16" t="s">
        <v>185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6" t="s">
        <v>83</v>
      </c>
      <c r="BK410" s="143">
        <f>ROUND(I410*H410,2)</f>
        <v>0</v>
      </c>
      <c r="BL410" s="16" t="s">
        <v>268</v>
      </c>
      <c r="BM410" s="142" t="s">
        <v>1285</v>
      </c>
    </row>
    <row r="411" spans="2:65" s="12" customFormat="1">
      <c r="B411" s="144"/>
      <c r="D411" s="145" t="s">
        <v>193</v>
      </c>
      <c r="E411" s="146" t="s">
        <v>1</v>
      </c>
      <c r="F411" s="147" t="s">
        <v>83</v>
      </c>
      <c r="H411" s="148">
        <v>1</v>
      </c>
      <c r="L411" s="144"/>
      <c r="M411" s="149"/>
      <c r="T411" s="150"/>
      <c r="AT411" s="146" t="s">
        <v>193</v>
      </c>
      <c r="AU411" s="146" t="s">
        <v>85</v>
      </c>
      <c r="AV411" s="12" t="s">
        <v>85</v>
      </c>
      <c r="AW411" s="12" t="s">
        <v>31</v>
      </c>
      <c r="AX411" s="12" t="s">
        <v>83</v>
      </c>
      <c r="AY411" s="146" t="s">
        <v>185</v>
      </c>
    </row>
    <row r="412" spans="2:65" s="1" customFormat="1" ht="37.9" customHeight="1">
      <c r="B412" s="131"/>
      <c r="C412" s="132" t="s">
        <v>716</v>
      </c>
      <c r="D412" s="132" t="s">
        <v>187</v>
      </c>
      <c r="E412" s="133" t="s">
        <v>1286</v>
      </c>
      <c r="F412" s="134" t="s">
        <v>1287</v>
      </c>
      <c r="G412" s="135" t="s">
        <v>405</v>
      </c>
      <c r="H412" s="136">
        <v>1</v>
      </c>
      <c r="I412" s="137"/>
      <c r="J412" s="137">
        <f>ROUND(I412*H412,2)</f>
        <v>0</v>
      </c>
      <c r="K412" s="134" t="s">
        <v>1</v>
      </c>
      <c r="L412" s="185" t="s">
        <v>4032</v>
      </c>
      <c r="M412" s="138" t="s">
        <v>1</v>
      </c>
      <c r="N412" s="139" t="s">
        <v>40</v>
      </c>
      <c r="O412" s="140">
        <v>1.1000000000000001</v>
      </c>
      <c r="P412" s="140">
        <f>O412*H412</f>
        <v>1.1000000000000001</v>
      </c>
      <c r="Q412" s="140">
        <v>3.7599999999999999E-3</v>
      </c>
      <c r="R412" s="140">
        <f>Q412*H412</f>
        <v>3.7599999999999999E-3</v>
      </c>
      <c r="S412" s="140">
        <v>0</v>
      </c>
      <c r="T412" s="141">
        <f>S412*H412</f>
        <v>0</v>
      </c>
      <c r="AR412" s="142" t="s">
        <v>268</v>
      </c>
      <c r="AT412" s="142" t="s">
        <v>187</v>
      </c>
      <c r="AU412" s="142" t="s">
        <v>85</v>
      </c>
      <c r="AY412" s="16" t="s">
        <v>185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6" t="s">
        <v>83</v>
      </c>
      <c r="BK412" s="143">
        <f>ROUND(I412*H412,2)</f>
        <v>0</v>
      </c>
      <c r="BL412" s="16" t="s">
        <v>268</v>
      </c>
      <c r="BM412" s="142" t="s">
        <v>1288</v>
      </c>
    </row>
    <row r="413" spans="2:65" s="12" customFormat="1">
      <c r="B413" s="144"/>
      <c r="D413" s="145" t="s">
        <v>193</v>
      </c>
      <c r="E413" s="146" t="s">
        <v>1</v>
      </c>
      <c r="F413" s="147" t="s">
        <v>83</v>
      </c>
      <c r="H413" s="148">
        <v>1</v>
      </c>
      <c r="L413" s="144"/>
      <c r="M413" s="149"/>
      <c r="T413" s="150"/>
      <c r="AT413" s="146" t="s">
        <v>193</v>
      </c>
      <c r="AU413" s="146" t="s">
        <v>85</v>
      </c>
      <c r="AV413" s="12" t="s">
        <v>85</v>
      </c>
      <c r="AW413" s="12" t="s">
        <v>31</v>
      </c>
      <c r="AX413" s="12" t="s">
        <v>83</v>
      </c>
      <c r="AY413" s="146" t="s">
        <v>185</v>
      </c>
    </row>
    <row r="414" spans="2:65" s="1" customFormat="1" ht="37.9" customHeight="1">
      <c r="B414" s="131"/>
      <c r="C414" s="132" t="s">
        <v>721</v>
      </c>
      <c r="D414" s="132" t="s">
        <v>187</v>
      </c>
      <c r="E414" s="133" t="s">
        <v>1289</v>
      </c>
      <c r="F414" s="134" t="s">
        <v>1290</v>
      </c>
      <c r="G414" s="135" t="s">
        <v>405</v>
      </c>
      <c r="H414" s="136">
        <v>1</v>
      </c>
      <c r="I414" s="137"/>
      <c r="J414" s="137">
        <f>ROUND(I414*H414,2)</f>
        <v>0</v>
      </c>
      <c r="K414" s="134" t="s">
        <v>1</v>
      </c>
      <c r="L414" s="185" t="s">
        <v>4032</v>
      </c>
      <c r="M414" s="138" t="s">
        <v>1</v>
      </c>
      <c r="N414" s="139" t="s">
        <v>40</v>
      </c>
      <c r="O414" s="140">
        <v>1.1000000000000001</v>
      </c>
      <c r="P414" s="140">
        <f>O414*H414</f>
        <v>1.1000000000000001</v>
      </c>
      <c r="Q414" s="140">
        <v>3.7599999999999999E-3</v>
      </c>
      <c r="R414" s="140">
        <f>Q414*H414</f>
        <v>3.7599999999999999E-3</v>
      </c>
      <c r="S414" s="140">
        <v>0</v>
      </c>
      <c r="T414" s="141">
        <f>S414*H414</f>
        <v>0</v>
      </c>
      <c r="AR414" s="142" t="s">
        <v>268</v>
      </c>
      <c r="AT414" s="142" t="s">
        <v>187</v>
      </c>
      <c r="AU414" s="142" t="s">
        <v>85</v>
      </c>
      <c r="AY414" s="16" t="s">
        <v>185</v>
      </c>
      <c r="BE414" s="143">
        <f>IF(N414="základní",J414,0)</f>
        <v>0</v>
      </c>
      <c r="BF414" s="143">
        <f>IF(N414="snížená",J414,0)</f>
        <v>0</v>
      </c>
      <c r="BG414" s="143">
        <f>IF(N414="zákl. přenesená",J414,0)</f>
        <v>0</v>
      </c>
      <c r="BH414" s="143">
        <f>IF(N414="sníž. přenesená",J414,0)</f>
        <v>0</v>
      </c>
      <c r="BI414" s="143">
        <f>IF(N414="nulová",J414,0)</f>
        <v>0</v>
      </c>
      <c r="BJ414" s="16" t="s">
        <v>83</v>
      </c>
      <c r="BK414" s="143">
        <f>ROUND(I414*H414,2)</f>
        <v>0</v>
      </c>
      <c r="BL414" s="16" t="s">
        <v>268</v>
      </c>
      <c r="BM414" s="142" t="s">
        <v>1291</v>
      </c>
    </row>
    <row r="415" spans="2:65" s="12" customFormat="1">
      <c r="B415" s="144"/>
      <c r="D415" s="145" t="s">
        <v>193</v>
      </c>
      <c r="E415" s="146" t="s">
        <v>1</v>
      </c>
      <c r="F415" s="147" t="s">
        <v>83</v>
      </c>
      <c r="H415" s="148">
        <v>1</v>
      </c>
      <c r="L415" s="144"/>
      <c r="M415" s="149"/>
      <c r="T415" s="150"/>
      <c r="AT415" s="146" t="s">
        <v>193</v>
      </c>
      <c r="AU415" s="146" t="s">
        <v>85</v>
      </c>
      <c r="AV415" s="12" t="s">
        <v>85</v>
      </c>
      <c r="AW415" s="12" t="s">
        <v>31</v>
      </c>
      <c r="AX415" s="12" t="s">
        <v>83</v>
      </c>
      <c r="AY415" s="146" t="s">
        <v>185</v>
      </c>
    </row>
    <row r="416" spans="2:65" s="1" customFormat="1" ht="24.2" customHeight="1">
      <c r="B416" s="131"/>
      <c r="C416" s="132" t="s">
        <v>726</v>
      </c>
      <c r="D416" s="132" t="s">
        <v>187</v>
      </c>
      <c r="E416" s="133" t="s">
        <v>1292</v>
      </c>
      <c r="F416" s="134" t="s">
        <v>1293</v>
      </c>
      <c r="G416" s="135" t="s">
        <v>405</v>
      </c>
      <c r="H416" s="136">
        <v>1</v>
      </c>
      <c r="I416" s="137"/>
      <c r="J416" s="137">
        <f>ROUND(I416*H416,2)</f>
        <v>0</v>
      </c>
      <c r="K416" s="134" t="s">
        <v>1</v>
      </c>
      <c r="L416" s="185" t="s">
        <v>4032</v>
      </c>
      <c r="M416" s="138" t="s">
        <v>1</v>
      </c>
      <c r="N416" s="139" t="s">
        <v>40</v>
      </c>
      <c r="O416" s="140">
        <v>1.1000000000000001</v>
      </c>
      <c r="P416" s="140">
        <f>O416*H416</f>
        <v>1.1000000000000001</v>
      </c>
      <c r="Q416" s="140">
        <v>3.7599999999999999E-3</v>
      </c>
      <c r="R416" s="140">
        <f>Q416*H416</f>
        <v>3.7599999999999999E-3</v>
      </c>
      <c r="S416" s="140">
        <v>0</v>
      </c>
      <c r="T416" s="141">
        <f>S416*H416</f>
        <v>0</v>
      </c>
      <c r="AR416" s="142" t="s">
        <v>268</v>
      </c>
      <c r="AT416" s="142" t="s">
        <v>187</v>
      </c>
      <c r="AU416" s="142" t="s">
        <v>85</v>
      </c>
      <c r="AY416" s="16" t="s">
        <v>185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6" t="s">
        <v>83</v>
      </c>
      <c r="BK416" s="143">
        <f>ROUND(I416*H416,2)</f>
        <v>0</v>
      </c>
      <c r="BL416" s="16" t="s">
        <v>268</v>
      </c>
      <c r="BM416" s="142" t="s">
        <v>1294</v>
      </c>
    </row>
    <row r="417" spans="2:65" s="12" customFormat="1">
      <c r="B417" s="144"/>
      <c r="D417" s="145" t="s">
        <v>193</v>
      </c>
      <c r="E417" s="146" t="s">
        <v>1</v>
      </c>
      <c r="F417" s="147" t="s">
        <v>83</v>
      </c>
      <c r="H417" s="148">
        <v>1</v>
      </c>
      <c r="L417" s="144"/>
      <c r="M417" s="149"/>
      <c r="T417" s="150"/>
      <c r="AT417" s="146" t="s">
        <v>193</v>
      </c>
      <c r="AU417" s="146" t="s">
        <v>85</v>
      </c>
      <c r="AV417" s="12" t="s">
        <v>85</v>
      </c>
      <c r="AW417" s="12" t="s">
        <v>31</v>
      </c>
      <c r="AX417" s="12" t="s">
        <v>83</v>
      </c>
      <c r="AY417" s="146" t="s">
        <v>185</v>
      </c>
    </row>
    <row r="418" spans="2:65" s="1" customFormat="1" ht="21.75" customHeight="1">
      <c r="B418" s="131"/>
      <c r="C418" s="132" t="s">
        <v>730</v>
      </c>
      <c r="D418" s="132" t="s">
        <v>187</v>
      </c>
      <c r="E418" s="133" t="s">
        <v>1295</v>
      </c>
      <c r="F418" s="134" t="s">
        <v>1296</v>
      </c>
      <c r="G418" s="135" t="s">
        <v>405</v>
      </c>
      <c r="H418" s="136">
        <v>1</v>
      </c>
      <c r="I418" s="137"/>
      <c r="J418" s="137">
        <f>ROUND(I418*H418,2)</f>
        <v>0</v>
      </c>
      <c r="K418" s="134" t="s">
        <v>1</v>
      </c>
      <c r="L418" s="185" t="s">
        <v>4032</v>
      </c>
      <c r="M418" s="138" t="s">
        <v>1</v>
      </c>
      <c r="N418" s="139" t="s">
        <v>40</v>
      </c>
      <c r="O418" s="140">
        <v>1.1000000000000001</v>
      </c>
      <c r="P418" s="140">
        <f>O418*H418</f>
        <v>1.1000000000000001</v>
      </c>
      <c r="Q418" s="140">
        <v>3.7599999999999999E-3</v>
      </c>
      <c r="R418" s="140">
        <f>Q418*H418</f>
        <v>3.7599999999999999E-3</v>
      </c>
      <c r="S418" s="140">
        <v>0</v>
      </c>
      <c r="T418" s="141">
        <f>S418*H418</f>
        <v>0</v>
      </c>
      <c r="AR418" s="142" t="s">
        <v>268</v>
      </c>
      <c r="AT418" s="142" t="s">
        <v>187</v>
      </c>
      <c r="AU418" s="142" t="s">
        <v>85</v>
      </c>
      <c r="AY418" s="16" t="s">
        <v>185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6" t="s">
        <v>83</v>
      </c>
      <c r="BK418" s="143">
        <f>ROUND(I418*H418,2)</f>
        <v>0</v>
      </c>
      <c r="BL418" s="16" t="s">
        <v>268</v>
      </c>
      <c r="BM418" s="142" t="s">
        <v>1297</v>
      </c>
    </row>
    <row r="419" spans="2:65" s="12" customFormat="1">
      <c r="B419" s="144"/>
      <c r="D419" s="145" t="s">
        <v>193</v>
      </c>
      <c r="E419" s="146" t="s">
        <v>1</v>
      </c>
      <c r="F419" s="147" t="s">
        <v>83</v>
      </c>
      <c r="H419" s="148">
        <v>1</v>
      </c>
      <c r="L419" s="144"/>
      <c r="M419" s="149"/>
      <c r="T419" s="150"/>
      <c r="AT419" s="146" t="s">
        <v>193</v>
      </c>
      <c r="AU419" s="146" t="s">
        <v>85</v>
      </c>
      <c r="AV419" s="12" t="s">
        <v>85</v>
      </c>
      <c r="AW419" s="12" t="s">
        <v>31</v>
      </c>
      <c r="AX419" s="12" t="s">
        <v>83</v>
      </c>
      <c r="AY419" s="146" t="s">
        <v>185</v>
      </c>
    </row>
    <row r="420" spans="2:65" s="1" customFormat="1" ht="16.5" customHeight="1">
      <c r="B420" s="131"/>
      <c r="C420" s="132" t="s">
        <v>734</v>
      </c>
      <c r="D420" s="132" t="s">
        <v>187</v>
      </c>
      <c r="E420" s="133" t="s">
        <v>1298</v>
      </c>
      <c r="F420" s="134" t="s">
        <v>1299</v>
      </c>
      <c r="G420" s="135" t="s">
        <v>405</v>
      </c>
      <c r="H420" s="136">
        <v>1</v>
      </c>
      <c r="I420" s="137"/>
      <c r="J420" s="137">
        <f>ROUND(I420*H420,2)</f>
        <v>0</v>
      </c>
      <c r="K420" s="134" t="s">
        <v>1</v>
      </c>
      <c r="L420" s="185" t="s">
        <v>4032</v>
      </c>
      <c r="M420" s="138" t="s">
        <v>1</v>
      </c>
      <c r="N420" s="139" t="s">
        <v>40</v>
      </c>
      <c r="O420" s="140">
        <v>1.1000000000000001</v>
      </c>
      <c r="P420" s="140">
        <f>O420*H420</f>
        <v>1.1000000000000001</v>
      </c>
      <c r="Q420" s="140">
        <v>3.7599999999999999E-3</v>
      </c>
      <c r="R420" s="140">
        <f>Q420*H420</f>
        <v>3.7599999999999999E-3</v>
      </c>
      <c r="S420" s="140">
        <v>0</v>
      </c>
      <c r="T420" s="141">
        <f>S420*H420</f>
        <v>0</v>
      </c>
      <c r="AR420" s="142" t="s">
        <v>268</v>
      </c>
      <c r="AT420" s="142" t="s">
        <v>187</v>
      </c>
      <c r="AU420" s="142" t="s">
        <v>85</v>
      </c>
      <c r="AY420" s="16" t="s">
        <v>185</v>
      </c>
      <c r="BE420" s="143">
        <f>IF(N420="základní",J420,0)</f>
        <v>0</v>
      </c>
      <c r="BF420" s="143">
        <f>IF(N420="snížená",J420,0)</f>
        <v>0</v>
      </c>
      <c r="BG420" s="143">
        <f>IF(N420="zákl. přenesená",J420,0)</f>
        <v>0</v>
      </c>
      <c r="BH420" s="143">
        <f>IF(N420="sníž. přenesená",J420,0)</f>
        <v>0</v>
      </c>
      <c r="BI420" s="143">
        <f>IF(N420="nulová",J420,0)</f>
        <v>0</v>
      </c>
      <c r="BJ420" s="16" t="s">
        <v>83</v>
      </c>
      <c r="BK420" s="143">
        <f>ROUND(I420*H420,2)</f>
        <v>0</v>
      </c>
      <c r="BL420" s="16" t="s">
        <v>268</v>
      </c>
      <c r="BM420" s="142" t="s">
        <v>1300</v>
      </c>
    </row>
    <row r="421" spans="2:65" s="12" customFormat="1">
      <c r="B421" s="144"/>
      <c r="D421" s="145" t="s">
        <v>193</v>
      </c>
      <c r="E421" s="146" t="s">
        <v>1</v>
      </c>
      <c r="F421" s="147" t="s">
        <v>83</v>
      </c>
      <c r="H421" s="148">
        <v>1</v>
      </c>
      <c r="L421" s="144"/>
      <c r="M421" s="149"/>
      <c r="T421" s="150"/>
      <c r="AT421" s="146" t="s">
        <v>193</v>
      </c>
      <c r="AU421" s="146" t="s">
        <v>85</v>
      </c>
      <c r="AV421" s="12" t="s">
        <v>85</v>
      </c>
      <c r="AW421" s="12" t="s">
        <v>31</v>
      </c>
      <c r="AX421" s="12" t="s">
        <v>83</v>
      </c>
      <c r="AY421" s="146" t="s">
        <v>185</v>
      </c>
    </row>
    <row r="422" spans="2:65" s="1" customFormat="1" ht="24.2" customHeight="1">
      <c r="B422" s="131"/>
      <c r="C422" s="132" t="s">
        <v>738</v>
      </c>
      <c r="D422" s="132" t="s">
        <v>187</v>
      </c>
      <c r="E422" s="133" t="s">
        <v>496</v>
      </c>
      <c r="F422" s="134" t="s">
        <v>497</v>
      </c>
      <c r="G422" s="135" t="s">
        <v>405</v>
      </c>
      <c r="H422" s="136">
        <v>2</v>
      </c>
      <c r="I422" s="137"/>
      <c r="J422" s="137">
        <f>ROUND(I422*H422,2)</f>
        <v>0</v>
      </c>
      <c r="K422" s="134" t="s">
        <v>4029</v>
      </c>
      <c r="L422" s="185" t="s">
        <v>4032</v>
      </c>
      <c r="M422" s="138" t="s">
        <v>1</v>
      </c>
      <c r="N422" s="139" t="s">
        <v>40</v>
      </c>
      <c r="O422" s="140">
        <v>0.40300000000000002</v>
      </c>
      <c r="P422" s="140">
        <f>O422*H422</f>
        <v>0.80600000000000005</v>
      </c>
      <c r="Q422" s="140">
        <v>0</v>
      </c>
      <c r="R422" s="140">
        <f>Q422*H422</f>
        <v>0</v>
      </c>
      <c r="S422" s="140">
        <v>1.72E-2</v>
      </c>
      <c r="T422" s="141">
        <f>S422*H422</f>
        <v>3.44E-2</v>
      </c>
      <c r="AR422" s="142" t="s">
        <v>268</v>
      </c>
      <c r="AT422" s="142" t="s">
        <v>187</v>
      </c>
      <c r="AU422" s="142" t="s">
        <v>85</v>
      </c>
      <c r="AY422" s="16" t="s">
        <v>185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6" t="s">
        <v>83</v>
      </c>
      <c r="BK422" s="143">
        <f>ROUND(I422*H422,2)</f>
        <v>0</v>
      </c>
      <c r="BL422" s="16" t="s">
        <v>268</v>
      </c>
      <c r="BM422" s="142" t="s">
        <v>1301</v>
      </c>
    </row>
    <row r="423" spans="2:65" s="1" customFormat="1" ht="16.5" customHeight="1">
      <c r="B423" s="131"/>
      <c r="C423" s="132" t="s">
        <v>744</v>
      </c>
      <c r="D423" s="132" t="s">
        <v>187</v>
      </c>
      <c r="E423" s="133" t="s">
        <v>501</v>
      </c>
      <c r="F423" s="134" t="s">
        <v>502</v>
      </c>
      <c r="G423" s="135" t="s">
        <v>405</v>
      </c>
      <c r="H423" s="136">
        <v>5</v>
      </c>
      <c r="I423" s="137"/>
      <c r="J423" s="137">
        <f>ROUND(I423*H423,2)</f>
        <v>0</v>
      </c>
      <c r="K423" s="134" t="s">
        <v>4029</v>
      </c>
      <c r="L423" s="185" t="s">
        <v>4032</v>
      </c>
      <c r="M423" s="138" t="s">
        <v>1</v>
      </c>
      <c r="N423" s="139" t="s">
        <v>40</v>
      </c>
      <c r="O423" s="140">
        <v>0.36199999999999999</v>
      </c>
      <c r="P423" s="140">
        <f>O423*H423</f>
        <v>1.81</v>
      </c>
      <c r="Q423" s="140">
        <v>0</v>
      </c>
      <c r="R423" s="140">
        <f>Q423*H423</f>
        <v>0</v>
      </c>
      <c r="S423" s="140">
        <v>1.9460000000000002E-2</v>
      </c>
      <c r="T423" s="141">
        <f>S423*H423</f>
        <v>9.7300000000000011E-2</v>
      </c>
      <c r="AR423" s="142" t="s">
        <v>268</v>
      </c>
      <c r="AT423" s="142" t="s">
        <v>187</v>
      </c>
      <c r="AU423" s="142" t="s">
        <v>85</v>
      </c>
      <c r="AY423" s="16" t="s">
        <v>185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6" t="s">
        <v>83</v>
      </c>
      <c r="BK423" s="143">
        <f>ROUND(I423*H423,2)</f>
        <v>0</v>
      </c>
      <c r="BL423" s="16" t="s">
        <v>268</v>
      </c>
      <c r="BM423" s="142" t="s">
        <v>1302</v>
      </c>
    </row>
    <row r="424" spans="2:65" s="12" customFormat="1">
      <c r="B424" s="144"/>
      <c r="D424" s="145" t="s">
        <v>193</v>
      </c>
      <c r="E424" s="146" t="s">
        <v>1</v>
      </c>
      <c r="F424" s="147" t="s">
        <v>207</v>
      </c>
      <c r="H424" s="148">
        <v>5</v>
      </c>
      <c r="L424" s="144"/>
      <c r="M424" s="149"/>
      <c r="T424" s="150"/>
      <c r="AT424" s="146" t="s">
        <v>193</v>
      </c>
      <c r="AU424" s="146" t="s">
        <v>85</v>
      </c>
      <c r="AV424" s="12" t="s">
        <v>85</v>
      </c>
      <c r="AW424" s="12" t="s">
        <v>31</v>
      </c>
      <c r="AX424" s="12" t="s">
        <v>83</v>
      </c>
      <c r="AY424" s="146" t="s">
        <v>185</v>
      </c>
    </row>
    <row r="425" spans="2:65" s="1" customFormat="1" ht="24.2" customHeight="1">
      <c r="B425" s="131"/>
      <c r="C425" s="132" t="s">
        <v>748</v>
      </c>
      <c r="D425" s="132" t="s">
        <v>187</v>
      </c>
      <c r="E425" s="133" t="s">
        <v>1303</v>
      </c>
      <c r="F425" s="134" t="s">
        <v>1304</v>
      </c>
      <c r="G425" s="135" t="s">
        <v>204</v>
      </c>
      <c r="H425" s="136">
        <v>0.16800000000000001</v>
      </c>
      <c r="I425" s="137"/>
      <c r="J425" s="137">
        <f>ROUND(I425*H425,2)</f>
        <v>0</v>
      </c>
      <c r="K425" s="134" t="s">
        <v>4029</v>
      </c>
      <c r="L425" s="185" t="s">
        <v>4032</v>
      </c>
      <c r="M425" s="138" t="s">
        <v>1</v>
      </c>
      <c r="N425" s="139" t="s">
        <v>40</v>
      </c>
      <c r="O425" s="140">
        <v>1.5169999999999999</v>
      </c>
      <c r="P425" s="140">
        <f>O425*H425</f>
        <v>0.25485600000000003</v>
      </c>
      <c r="Q425" s="140">
        <v>0</v>
      </c>
      <c r="R425" s="140">
        <f>Q425*H425</f>
        <v>0</v>
      </c>
      <c r="S425" s="140">
        <v>0</v>
      </c>
      <c r="T425" s="141">
        <f>S425*H425</f>
        <v>0</v>
      </c>
      <c r="AR425" s="142" t="s">
        <v>268</v>
      </c>
      <c r="AT425" s="142" t="s">
        <v>187</v>
      </c>
      <c r="AU425" s="142" t="s">
        <v>85</v>
      </c>
      <c r="AY425" s="16" t="s">
        <v>185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6" t="s">
        <v>83</v>
      </c>
      <c r="BK425" s="143">
        <f>ROUND(I425*H425,2)</f>
        <v>0</v>
      </c>
      <c r="BL425" s="16" t="s">
        <v>268</v>
      </c>
      <c r="BM425" s="142" t="s">
        <v>1305</v>
      </c>
    </row>
    <row r="426" spans="2:65" s="11" customFormat="1" ht="22.9" customHeight="1">
      <c r="B426" s="120"/>
      <c r="D426" s="121" t="s">
        <v>74</v>
      </c>
      <c r="E426" s="129" t="s">
        <v>1306</v>
      </c>
      <c r="F426" s="129" t="s">
        <v>1307</v>
      </c>
      <c r="J426" s="130">
        <f>BK426</f>
        <v>0</v>
      </c>
      <c r="L426" s="120"/>
      <c r="M426" s="124"/>
      <c r="P426" s="125">
        <f>P427</f>
        <v>7.5</v>
      </c>
      <c r="R426" s="125">
        <f>R427</f>
        <v>3.1E-2</v>
      </c>
      <c r="T426" s="126">
        <f>T427</f>
        <v>0</v>
      </c>
      <c r="AR426" s="121" t="s">
        <v>85</v>
      </c>
      <c r="AT426" s="127" t="s">
        <v>74</v>
      </c>
      <c r="AU426" s="127" t="s">
        <v>83</v>
      </c>
      <c r="AY426" s="121" t="s">
        <v>185</v>
      </c>
      <c r="BK426" s="128">
        <f>BK427</f>
        <v>0</v>
      </c>
    </row>
    <row r="427" spans="2:65" s="1" customFormat="1" ht="24.2" customHeight="1">
      <c r="B427" s="131"/>
      <c r="C427" s="132" t="s">
        <v>752</v>
      </c>
      <c r="D427" s="132" t="s">
        <v>187</v>
      </c>
      <c r="E427" s="133" t="s">
        <v>1308</v>
      </c>
      <c r="F427" s="134" t="s">
        <v>1309</v>
      </c>
      <c r="G427" s="135" t="s">
        <v>245</v>
      </c>
      <c r="H427" s="136">
        <v>10</v>
      </c>
      <c r="I427" s="137"/>
      <c r="J427" s="137">
        <f>ROUND(I427*H427,2)</f>
        <v>0</v>
      </c>
      <c r="K427" s="134" t="s">
        <v>4029</v>
      </c>
      <c r="L427" s="185" t="s">
        <v>4032</v>
      </c>
      <c r="M427" s="138" t="s">
        <v>1</v>
      </c>
      <c r="N427" s="139" t="s">
        <v>40</v>
      </c>
      <c r="O427" s="140">
        <v>0.75</v>
      </c>
      <c r="P427" s="140">
        <f>O427*H427</f>
        <v>7.5</v>
      </c>
      <c r="Q427" s="140">
        <v>3.0999999999999999E-3</v>
      </c>
      <c r="R427" s="140">
        <f>Q427*H427</f>
        <v>3.1E-2</v>
      </c>
      <c r="S427" s="140">
        <v>0</v>
      </c>
      <c r="T427" s="141">
        <f>S427*H427</f>
        <v>0</v>
      </c>
      <c r="AR427" s="142" t="s">
        <v>268</v>
      </c>
      <c r="AT427" s="142" t="s">
        <v>187</v>
      </c>
      <c r="AU427" s="142" t="s">
        <v>85</v>
      </c>
      <c r="AY427" s="16" t="s">
        <v>185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6" t="s">
        <v>83</v>
      </c>
      <c r="BK427" s="143">
        <f>ROUND(I427*H427,2)</f>
        <v>0</v>
      </c>
      <c r="BL427" s="16" t="s">
        <v>268</v>
      </c>
      <c r="BM427" s="142" t="s">
        <v>1310</v>
      </c>
    </row>
    <row r="428" spans="2:65" s="11" customFormat="1" ht="22.9" customHeight="1">
      <c r="B428" s="120"/>
      <c r="D428" s="121" t="s">
        <v>74</v>
      </c>
      <c r="E428" s="129" t="s">
        <v>505</v>
      </c>
      <c r="F428" s="129" t="s">
        <v>506</v>
      </c>
      <c r="J428" s="130">
        <f>BK428</f>
        <v>0</v>
      </c>
      <c r="L428" s="120"/>
      <c r="M428" s="124"/>
      <c r="P428" s="125">
        <f>SUM(P429:P439)</f>
        <v>629.94041600000003</v>
      </c>
      <c r="R428" s="125">
        <f>SUM(R429:R439)</f>
        <v>10.36433982</v>
      </c>
      <c r="T428" s="126">
        <f>SUM(T429:T439)</f>
        <v>0</v>
      </c>
      <c r="AR428" s="121" t="s">
        <v>85</v>
      </c>
      <c r="AT428" s="127" t="s">
        <v>74</v>
      </c>
      <c r="AU428" s="127" t="s">
        <v>83</v>
      </c>
      <c r="AY428" s="121" t="s">
        <v>185</v>
      </c>
      <c r="BK428" s="128">
        <f>SUM(BK429:BK439)</f>
        <v>0</v>
      </c>
    </row>
    <row r="429" spans="2:65" s="1" customFormat="1" ht="16.5" customHeight="1">
      <c r="B429" s="131"/>
      <c r="C429" s="132" t="s">
        <v>756</v>
      </c>
      <c r="D429" s="132" t="s">
        <v>187</v>
      </c>
      <c r="E429" s="133" t="s">
        <v>1311</v>
      </c>
      <c r="F429" s="134" t="s">
        <v>1312</v>
      </c>
      <c r="G429" s="135" t="s">
        <v>259</v>
      </c>
      <c r="H429" s="136">
        <v>25.2</v>
      </c>
      <c r="I429" s="137"/>
      <c r="J429" s="137">
        <f>ROUND(I429*H429,2)</f>
        <v>0</v>
      </c>
      <c r="K429" s="134" t="s">
        <v>4029</v>
      </c>
      <c r="L429" s="185" t="s">
        <v>4032</v>
      </c>
      <c r="M429" s="138" t="s">
        <v>1</v>
      </c>
      <c r="N429" s="139" t="s">
        <v>40</v>
      </c>
      <c r="O429" s="140">
        <v>1.127</v>
      </c>
      <c r="P429" s="140">
        <f>O429*H429</f>
        <v>28.400399999999998</v>
      </c>
      <c r="Q429" s="140">
        <v>3.5920000000000001E-2</v>
      </c>
      <c r="R429" s="140">
        <f>Q429*H429</f>
        <v>0.90518399999999999</v>
      </c>
      <c r="S429" s="140">
        <v>0</v>
      </c>
      <c r="T429" s="141">
        <f>S429*H429</f>
        <v>0</v>
      </c>
      <c r="AR429" s="142" t="s">
        <v>268</v>
      </c>
      <c r="AT429" s="142" t="s">
        <v>187</v>
      </c>
      <c r="AU429" s="142" t="s">
        <v>85</v>
      </c>
      <c r="AY429" s="16" t="s">
        <v>185</v>
      </c>
      <c r="BE429" s="143">
        <f>IF(N429="základní",J429,0)</f>
        <v>0</v>
      </c>
      <c r="BF429" s="143">
        <f>IF(N429="snížená",J429,0)</f>
        <v>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6" t="s">
        <v>83</v>
      </c>
      <c r="BK429" s="143">
        <f>ROUND(I429*H429,2)</f>
        <v>0</v>
      </c>
      <c r="BL429" s="16" t="s">
        <v>268</v>
      </c>
      <c r="BM429" s="142" t="s">
        <v>1313</v>
      </c>
    </row>
    <row r="430" spans="2:65" s="12" customFormat="1">
      <c r="B430" s="144"/>
      <c r="D430" s="145" t="s">
        <v>193</v>
      </c>
      <c r="E430" s="146" t="s">
        <v>1</v>
      </c>
      <c r="F430" s="147" t="s">
        <v>1314</v>
      </c>
      <c r="H430" s="148">
        <v>25.2</v>
      </c>
      <c r="L430" s="144"/>
      <c r="M430" s="149"/>
      <c r="T430" s="150"/>
      <c r="AT430" s="146" t="s">
        <v>193</v>
      </c>
      <c r="AU430" s="146" t="s">
        <v>85</v>
      </c>
      <c r="AV430" s="12" t="s">
        <v>85</v>
      </c>
      <c r="AW430" s="12" t="s">
        <v>31</v>
      </c>
      <c r="AX430" s="12" t="s">
        <v>83</v>
      </c>
      <c r="AY430" s="146" t="s">
        <v>185</v>
      </c>
    </row>
    <row r="431" spans="2:65" s="1" customFormat="1" ht="24.2" customHeight="1">
      <c r="B431" s="131"/>
      <c r="C431" s="132" t="s">
        <v>763</v>
      </c>
      <c r="D431" s="132" t="s">
        <v>187</v>
      </c>
      <c r="E431" s="133" t="s">
        <v>1315</v>
      </c>
      <c r="F431" s="134" t="s">
        <v>1316</v>
      </c>
      <c r="G431" s="135" t="s">
        <v>259</v>
      </c>
      <c r="H431" s="136">
        <v>5.6840000000000002</v>
      </c>
      <c r="I431" s="137"/>
      <c r="J431" s="137">
        <f>ROUND(I431*H431,2)</f>
        <v>0</v>
      </c>
      <c r="K431" s="134" t="s">
        <v>1</v>
      </c>
      <c r="L431" s="185" t="s">
        <v>4032</v>
      </c>
      <c r="M431" s="138" t="s">
        <v>1</v>
      </c>
      <c r="N431" s="139" t="s">
        <v>40</v>
      </c>
      <c r="O431" s="140">
        <v>2.3290000000000002</v>
      </c>
      <c r="P431" s="140">
        <f>O431*H431</f>
        <v>13.238036000000001</v>
      </c>
      <c r="Q431" s="140">
        <v>5.688E-2</v>
      </c>
      <c r="R431" s="140">
        <f>Q431*H431</f>
        <v>0.32330592000000002</v>
      </c>
      <c r="S431" s="140">
        <v>0</v>
      </c>
      <c r="T431" s="141">
        <f>S431*H431</f>
        <v>0</v>
      </c>
      <c r="AR431" s="142" t="s">
        <v>268</v>
      </c>
      <c r="AT431" s="142" t="s">
        <v>187</v>
      </c>
      <c r="AU431" s="142" t="s">
        <v>85</v>
      </c>
      <c r="AY431" s="16" t="s">
        <v>185</v>
      </c>
      <c r="BE431" s="143">
        <f>IF(N431="základní",J431,0)</f>
        <v>0</v>
      </c>
      <c r="BF431" s="143">
        <f>IF(N431="snížená",J431,0)</f>
        <v>0</v>
      </c>
      <c r="BG431" s="143">
        <f>IF(N431="zákl. přenesená",J431,0)</f>
        <v>0</v>
      </c>
      <c r="BH431" s="143">
        <f>IF(N431="sníž. přenesená",J431,0)</f>
        <v>0</v>
      </c>
      <c r="BI431" s="143">
        <f>IF(N431="nulová",J431,0)</f>
        <v>0</v>
      </c>
      <c r="BJ431" s="16" t="s">
        <v>83</v>
      </c>
      <c r="BK431" s="143">
        <f>ROUND(I431*H431,2)</f>
        <v>0</v>
      </c>
      <c r="BL431" s="16" t="s">
        <v>268</v>
      </c>
      <c r="BM431" s="142" t="s">
        <v>1317</v>
      </c>
    </row>
    <row r="432" spans="2:65" s="12" customFormat="1">
      <c r="B432" s="144"/>
      <c r="D432" s="145" t="s">
        <v>193</v>
      </c>
      <c r="E432" s="146" t="s">
        <v>1</v>
      </c>
      <c r="F432" s="147" t="s">
        <v>1318</v>
      </c>
      <c r="H432" s="148">
        <v>5.6840000000000002</v>
      </c>
      <c r="L432" s="144"/>
      <c r="M432" s="149"/>
      <c r="T432" s="150"/>
      <c r="AT432" s="146" t="s">
        <v>193</v>
      </c>
      <c r="AU432" s="146" t="s">
        <v>85</v>
      </c>
      <c r="AV432" s="12" t="s">
        <v>85</v>
      </c>
      <c r="AW432" s="12" t="s">
        <v>31</v>
      </c>
      <c r="AX432" s="12" t="s">
        <v>83</v>
      </c>
      <c r="AY432" s="146" t="s">
        <v>185</v>
      </c>
    </row>
    <row r="433" spans="2:65" s="1" customFormat="1" ht="33" customHeight="1">
      <c r="B433" s="131"/>
      <c r="C433" s="132" t="s">
        <v>769</v>
      </c>
      <c r="D433" s="132" t="s">
        <v>187</v>
      </c>
      <c r="E433" s="133" t="s">
        <v>508</v>
      </c>
      <c r="F433" s="134" t="s">
        <v>509</v>
      </c>
      <c r="G433" s="135" t="s">
        <v>259</v>
      </c>
      <c r="H433" s="136">
        <v>132.65</v>
      </c>
      <c r="I433" s="137"/>
      <c r="J433" s="137">
        <f>ROUND(I433*H433,2)</f>
        <v>0</v>
      </c>
      <c r="K433" s="134" t="s">
        <v>4029</v>
      </c>
      <c r="L433" s="185" t="s">
        <v>4032</v>
      </c>
      <c r="M433" s="138" t="s">
        <v>1</v>
      </c>
      <c r="N433" s="139" t="s">
        <v>40</v>
      </c>
      <c r="O433" s="140">
        <v>1.04</v>
      </c>
      <c r="P433" s="140">
        <f>O433*H433</f>
        <v>137.95600000000002</v>
      </c>
      <c r="Q433" s="140">
        <v>1.5769999999999999E-2</v>
      </c>
      <c r="R433" s="140">
        <f>Q433*H433</f>
        <v>2.0918904999999999</v>
      </c>
      <c r="S433" s="140">
        <v>0</v>
      </c>
      <c r="T433" s="141">
        <f>S433*H433</f>
        <v>0</v>
      </c>
      <c r="AR433" s="142" t="s">
        <v>268</v>
      </c>
      <c r="AT433" s="142" t="s">
        <v>187</v>
      </c>
      <c r="AU433" s="142" t="s">
        <v>85</v>
      </c>
      <c r="AY433" s="16" t="s">
        <v>185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6" t="s">
        <v>83</v>
      </c>
      <c r="BK433" s="143">
        <f>ROUND(I433*H433,2)</f>
        <v>0</v>
      </c>
      <c r="BL433" s="16" t="s">
        <v>268</v>
      </c>
      <c r="BM433" s="142" t="s">
        <v>1319</v>
      </c>
    </row>
    <row r="434" spans="2:65" s="12" customFormat="1">
      <c r="B434" s="144"/>
      <c r="D434" s="145" t="s">
        <v>193</v>
      </c>
      <c r="E434" s="146" t="s">
        <v>1</v>
      </c>
      <c r="F434" s="147" t="s">
        <v>1320</v>
      </c>
      <c r="H434" s="148">
        <v>132.65</v>
      </c>
      <c r="L434" s="144"/>
      <c r="M434" s="149"/>
      <c r="T434" s="150"/>
      <c r="AT434" s="146" t="s">
        <v>193</v>
      </c>
      <c r="AU434" s="146" t="s">
        <v>85</v>
      </c>
      <c r="AV434" s="12" t="s">
        <v>85</v>
      </c>
      <c r="AW434" s="12" t="s">
        <v>31</v>
      </c>
      <c r="AX434" s="12" t="s">
        <v>83</v>
      </c>
      <c r="AY434" s="146" t="s">
        <v>185</v>
      </c>
    </row>
    <row r="435" spans="2:65" s="1" customFormat="1" ht="33" customHeight="1">
      <c r="B435" s="131"/>
      <c r="C435" s="132" t="s">
        <v>773</v>
      </c>
      <c r="D435" s="132" t="s">
        <v>187</v>
      </c>
      <c r="E435" s="133" t="s">
        <v>1321</v>
      </c>
      <c r="F435" s="134" t="s">
        <v>1322</v>
      </c>
      <c r="G435" s="135" t="s">
        <v>259</v>
      </c>
      <c r="H435" s="136">
        <v>20.94</v>
      </c>
      <c r="I435" s="137"/>
      <c r="J435" s="137">
        <f>ROUND(I435*H435,2)</f>
        <v>0</v>
      </c>
      <c r="K435" s="134" t="s">
        <v>4029</v>
      </c>
      <c r="L435" s="185" t="s">
        <v>4032</v>
      </c>
      <c r="M435" s="138" t="s">
        <v>1</v>
      </c>
      <c r="N435" s="139" t="s">
        <v>40</v>
      </c>
      <c r="O435" s="140">
        <v>1.1479999999999999</v>
      </c>
      <c r="P435" s="140">
        <f>O435*H435</f>
        <v>24.03912</v>
      </c>
      <c r="Q435" s="140">
        <v>2.1870000000000001E-2</v>
      </c>
      <c r="R435" s="140">
        <f>Q435*H435</f>
        <v>0.45795780000000003</v>
      </c>
      <c r="S435" s="140">
        <v>0</v>
      </c>
      <c r="T435" s="141">
        <f>S435*H435</f>
        <v>0</v>
      </c>
      <c r="AR435" s="142" t="s">
        <v>268</v>
      </c>
      <c r="AT435" s="142" t="s">
        <v>187</v>
      </c>
      <c r="AU435" s="142" t="s">
        <v>85</v>
      </c>
      <c r="AY435" s="16" t="s">
        <v>185</v>
      </c>
      <c r="BE435" s="143">
        <f>IF(N435="základní",J435,0)</f>
        <v>0</v>
      </c>
      <c r="BF435" s="143">
        <f>IF(N435="snížená",J435,0)</f>
        <v>0</v>
      </c>
      <c r="BG435" s="143">
        <f>IF(N435="zákl. přenesená",J435,0)</f>
        <v>0</v>
      </c>
      <c r="BH435" s="143">
        <f>IF(N435="sníž. přenesená",J435,0)</f>
        <v>0</v>
      </c>
      <c r="BI435" s="143">
        <f>IF(N435="nulová",J435,0)</f>
        <v>0</v>
      </c>
      <c r="BJ435" s="16" t="s">
        <v>83</v>
      </c>
      <c r="BK435" s="143">
        <f>ROUND(I435*H435,2)</f>
        <v>0</v>
      </c>
      <c r="BL435" s="16" t="s">
        <v>268</v>
      </c>
      <c r="BM435" s="142" t="s">
        <v>1323</v>
      </c>
    </row>
    <row r="436" spans="2:65" s="12" customFormat="1">
      <c r="B436" s="144"/>
      <c r="D436" s="145" t="s">
        <v>193</v>
      </c>
      <c r="E436" s="146" t="s">
        <v>1</v>
      </c>
      <c r="F436" s="147" t="s">
        <v>1324</v>
      </c>
      <c r="H436" s="148">
        <v>20.94</v>
      </c>
      <c r="L436" s="144"/>
      <c r="M436" s="149"/>
      <c r="T436" s="150"/>
      <c r="AT436" s="146" t="s">
        <v>193</v>
      </c>
      <c r="AU436" s="146" t="s">
        <v>85</v>
      </c>
      <c r="AV436" s="12" t="s">
        <v>85</v>
      </c>
      <c r="AW436" s="12" t="s">
        <v>31</v>
      </c>
      <c r="AX436" s="12" t="s">
        <v>83</v>
      </c>
      <c r="AY436" s="146" t="s">
        <v>185</v>
      </c>
    </row>
    <row r="437" spans="2:65" s="1" customFormat="1" ht="37.9" customHeight="1">
      <c r="B437" s="131"/>
      <c r="C437" s="132" t="s">
        <v>778</v>
      </c>
      <c r="D437" s="132" t="s">
        <v>187</v>
      </c>
      <c r="E437" s="133" t="s">
        <v>1325</v>
      </c>
      <c r="F437" s="134" t="s">
        <v>1326</v>
      </c>
      <c r="G437" s="135" t="s">
        <v>259</v>
      </c>
      <c r="H437" s="136">
        <v>13.07</v>
      </c>
      <c r="I437" s="137"/>
      <c r="J437" s="137">
        <f>ROUND(I437*H437,2)</f>
        <v>0</v>
      </c>
      <c r="K437" s="134" t="s">
        <v>4029</v>
      </c>
      <c r="L437" s="185" t="s">
        <v>4032</v>
      </c>
      <c r="M437" s="138" t="s">
        <v>1</v>
      </c>
      <c r="N437" s="139" t="s">
        <v>40</v>
      </c>
      <c r="O437" s="140">
        <v>0.99</v>
      </c>
      <c r="P437" s="140">
        <f>O437*H437</f>
        <v>12.939299999999999</v>
      </c>
      <c r="Q437" s="140">
        <v>1.3849999999999999E-2</v>
      </c>
      <c r="R437" s="140">
        <f>Q437*H437</f>
        <v>0.1810195</v>
      </c>
      <c r="S437" s="140">
        <v>0</v>
      </c>
      <c r="T437" s="141">
        <f>S437*H437</f>
        <v>0</v>
      </c>
      <c r="AR437" s="142" t="s">
        <v>268</v>
      </c>
      <c r="AT437" s="142" t="s">
        <v>187</v>
      </c>
      <c r="AU437" s="142" t="s">
        <v>85</v>
      </c>
      <c r="AY437" s="16" t="s">
        <v>185</v>
      </c>
      <c r="BE437" s="143">
        <f>IF(N437="základní",J437,0)</f>
        <v>0</v>
      </c>
      <c r="BF437" s="143">
        <f>IF(N437="snížená",J437,0)</f>
        <v>0</v>
      </c>
      <c r="BG437" s="143">
        <f>IF(N437="zákl. přenesená",J437,0)</f>
        <v>0</v>
      </c>
      <c r="BH437" s="143">
        <f>IF(N437="sníž. přenesená",J437,0)</f>
        <v>0</v>
      </c>
      <c r="BI437" s="143">
        <f>IF(N437="nulová",J437,0)</f>
        <v>0</v>
      </c>
      <c r="BJ437" s="16" t="s">
        <v>83</v>
      </c>
      <c r="BK437" s="143">
        <f>ROUND(I437*H437,2)</f>
        <v>0</v>
      </c>
      <c r="BL437" s="16" t="s">
        <v>268</v>
      </c>
      <c r="BM437" s="142" t="s">
        <v>1327</v>
      </c>
    </row>
    <row r="438" spans="2:65" s="1" customFormat="1" ht="33" customHeight="1">
      <c r="B438" s="131"/>
      <c r="C438" s="132" t="s">
        <v>782</v>
      </c>
      <c r="D438" s="132" t="s">
        <v>187</v>
      </c>
      <c r="E438" s="133" t="s">
        <v>1328</v>
      </c>
      <c r="F438" s="134" t="s">
        <v>1329</v>
      </c>
      <c r="G438" s="135" t="s">
        <v>259</v>
      </c>
      <c r="H438" s="136">
        <v>385.61</v>
      </c>
      <c r="I438" s="137"/>
      <c r="J438" s="137">
        <f>ROUND(I438*H438,2)</f>
        <v>0</v>
      </c>
      <c r="K438" s="134" t="s">
        <v>4029</v>
      </c>
      <c r="L438" s="185" t="s">
        <v>4032</v>
      </c>
      <c r="M438" s="138" t="s">
        <v>1</v>
      </c>
      <c r="N438" s="139" t="s">
        <v>40</v>
      </c>
      <c r="O438" s="140">
        <v>1.04</v>
      </c>
      <c r="P438" s="140">
        <f>O438*H438</f>
        <v>401.03440000000001</v>
      </c>
      <c r="Q438" s="140">
        <v>1.661E-2</v>
      </c>
      <c r="R438" s="140">
        <f>Q438*H438</f>
        <v>6.4049820999999998</v>
      </c>
      <c r="S438" s="140">
        <v>0</v>
      </c>
      <c r="T438" s="141">
        <f>S438*H438</f>
        <v>0</v>
      </c>
      <c r="AR438" s="142" t="s">
        <v>268</v>
      </c>
      <c r="AT438" s="142" t="s">
        <v>187</v>
      </c>
      <c r="AU438" s="142" t="s">
        <v>85</v>
      </c>
      <c r="AY438" s="16" t="s">
        <v>185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6" t="s">
        <v>83</v>
      </c>
      <c r="BK438" s="143">
        <f>ROUND(I438*H438,2)</f>
        <v>0</v>
      </c>
      <c r="BL438" s="16" t="s">
        <v>268</v>
      </c>
      <c r="BM438" s="142" t="s">
        <v>1330</v>
      </c>
    </row>
    <row r="439" spans="2:65" s="1" customFormat="1" ht="24.2" customHeight="1">
      <c r="B439" s="131"/>
      <c r="C439" s="132" t="s">
        <v>788</v>
      </c>
      <c r="D439" s="132" t="s">
        <v>187</v>
      </c>
      <c r="E439" s="133" t="s">
        <v>529</v>
      </c>
      <c r="F439" s="134" t="s">
        <v>530</v>
      </c>
      <c r="G439" s="135" t="s">
        <v>204</v>
      </c>
      <c r="H439" s="136">
        <v>10.364000000000001</v>
      </c>
      <c r="I439" s="137"/>
      <c r="J439" s="137">
        <f>ROUND(I439*H439,2)</f>
        <v>0</v>
      </c>
      <c r="K439" s="134" t="s">
        <v>4029</v>
      </c>
      <c r="L439" s="185" t="s">
        <v>4032</v>
      </c>
      <c r="M439" s="138" t="s">
        <v>1</v>
      </c>
      <c r="N439" s="139" t="s">
        <v>40</v>
      </c>
      <c r="O439" s="140">
        <v>1.19</v>
      </c>
      <c r="P439" s="140">
        <f>O439*H439</f>
        <v>12.333160000000001</v>
      </c>
      <c r="Q439" s="140">
        <v>0</v>
      </c>
      <c r="R439" s="140">
        <f>Q439*H439</f>
        <v>0</v>
      </c>
      <c r="S439" s="140">
        <v>0</v>
      </c>
      <c r="T439" s="141">
        <f>S439*H439</f>
        <v>0</v>
      </c>
      <c r="AR439" s="142" t="s">
        <v>268</v>
      </c>
      <c r="AT439" s="142" t="s">
        <v>187</v>
      </c>
      <c r="AU439" s="142" t="s">
        <v>85</v>
      </c>
      <c r="AY439" s="16" t="s">
        <v>185</v>
      </c>
      <c r="BE439" s="143">
        <f>IF(N439="základní",J439,0)</f>
        <v>0</v>
      </c>
      <c r="BF439" s="143">
        <f>IF(N439="snížená",J439,0)</f>
        <v>0</v>
      </c>
      <c r="BG439" s="143">
        <f>IF(N439="zákl. přenesená",J439,0)</f>
        <v>0</v>
      </c>
      <c r="BH439" s="143">
        <f>IF(N439="sníž. přenesená",J439,0)</f>
        <v>0</v>
      </c>
      <c r="BI439" s="143">
        <f>IF(N439="nulová",J439,0)</f>
        <v>0</v>
      </c>
      <c r="BJ439" s="16" t="s">
        <v>83</v>
      </c>
      <c r="BK439" s="143">
        <f>ROUND(I439*H439,2)</f>
        <v>0</v>
      </c>
      <c r="BL439" s="16" t="s">
        <v>268</v>
      </c>
      <c r="BM439" s="142" t="s">
        <v>1331</v>
      </c>
    </row>
    <row r="440" spans="2:65" s="11" customFormat="1" ht="22.9" customHeight="1">
      <c r="B440" s="120"/>
      <c r="D440" s="121" t="s">
        <v>74</v>
      </c>
      <c r="E440" s="129" t="s">
        <v>532</v>
      </c>
      <c r="F440" s="129" t="s">
        <v>533</v>
      </c>
      <c r="J440" s="130">
        <f>BK440</f>
        <v>0</v>
      </c>
      <c r="L440" s="120"/>
      <c r="M440" s="124"/>
      <c r="P440" s="125">
        <f>SUM(P441:P489)</f>
        <v>312.109666</v>
      </c>
      <c r="R440" s="125">
        <f>SUM(R441:R489)</f>
        <v>3.1179600000000005</v>
      </c>
      <c r="T440" s="126">
        <f>SUM(T441:T489)</f>
        <v>0</v>
      </c>
      <c r="AR440" s="121" t="s">
        <v>85</v>
      </c>
      <c r="AT440" s="127" t="s">
        <v>74</v>
      </c>
      <c r="AU440" s="127" t="s">
        <v>83</v>
      </c>
      <c r="AY440" s="121" t="s">
        <v>185</v>
      </c>
      <c r="BK440" s="128">
        <f>SUM(BK441:BK489)</f>
        <v>0</v>
      </c>
    </row>
    <row r="441" spans="2:65" s="1" customFormat="1" ht="33" customHeight="1">
      <c r="B441" s="131"/>
      <c r="C441" s="132" t="s">
        <v>794</v>
      </c>
      <c r="D441" s="132" t="s">
        <v>187</v>
      </c>
      <c r="E441" s="133" t="s">
        <v>1332</v>
      </c>
      <c r="F441" s="134" t="s">
        <v>1333</v>
      </c>
      <c r="G441" s="135" t="s">
        <v>276</v>
      </c>
      <c r="H441" s="136">
        <v>41</v>
      </c>
      <c r="I441" s="137"/>
      <c r="J441" s="137">
        <f>ROUND(I441*H441,2)</f>
        <v>0</v>
      </c>
      <c r="K441" s="134" t="s">
        <v>4029</v>
      </c>
      <c r="L441" s="185" t="s">
        <v>4032</v>
      </c>
      <c r="M441" s="138" t="s">
        <v>1</v>
      </c>
      <c r="N441" s="139" t="s">
        <v>40</v>
      </c>
      <c r="O441" s="140">
        <v>0.35099999999999998</v>
      </c>
      <c r="P441" s="140">
        <f>O441*H441</f>
        <v>14.390999999999998</v>
      </c>
      <c r="Q441" s="140">
        <v>4.3699999999999998E-3</v>
      </c>
      <c r="R441" s="140">
        <f>Q441*H441</f>
        <v>0.17917</v>
      </c>
      <c r="S441" s="140">
        <v>0</v>
      </c>
      <c r="T441" s="141">
        <f>S441*H441</f>
        <v>0</v>
      </c>
      <c r="AR441" s="142" t="s">
        <v>268</v>
      </c>
      <c r="AT441" s="142" t="s">
        <v>187</v>
      </c>
      <c r="AU441" s="142" t="s">
        <v>85</v>
      </c>
      <c r="AY441" s="16" t="s">
        <v>185</v>
      </c>
      <c r="BE441" s="143">
        <f>IF(N441="základní",J441,0)</f>
        <v>0</v>
      </c>
      <c r="BF441" s="143">
        <f>IF(N441="snížená",J441,0)</f>
        <v>0</v>
      </c>
      <c r="BG441" s="143">
        <f>IF(N441="zákl. přenesená",J441,0)</f>
        <v>0</v>
      </c>
      <c r="BH441" s="143">
        <f>IF(N441="sníž. přenesená",J441,0)</f>
        <v>0</v>
      </c>
      <c r="BI441" s="143">
        <f>IF(N441="nulová",J441,0)</f>
        <v>0</v>
      </c>
      <c r="BJ441" s="16" t="s">
        <v>83</v>
      </c>
      <c r="BK441" s="143">
        <f>ROUND(I441*H441,2)</f>
        <v>0</v>
      </c>
      <c r="BL441" s="16" t="s">
        <v>268</v>
      </c>
      <c r="BM441" s="142" t="s">
        <v>1334</v>
      </c>
    </row>
    <row r="442" spans="2:65" s="1" customFormat="1" ht="24.2" customHeight="1">
      <c r="B442" s="131"/>
      <c r="C442" s="132" t="s">
        <v>798</v>
      </c>
      <c r="D442" s="132" t="s">
        <v>187</v>
      </c>
      <c r="E442" s="133" t="s">
        <v>1335</v>
      </c>
      <c r="F442" s="134" t="s">
        <v>1336</v>
      </c>
      <c r="G442" s="135" t="s">
        <v>276</v>
      </c>
      <c r="H442" s="136">
        <v>47.8</v>
      </c>
      <c r="I442" s="137"/>
      <c r="J442" s="137">
        <f>ROUND(I442*H442,2)</f>
        <v>0</v>
      </c>
      <c r="K442" s="134" t="s">
        <v>1</v>
      </c>
      <c r="L442" s="185" t="s">
        <v>4032</v>
      </c>
      <c r="M442" s="138" t="s">
        <v>1</v>
      </c>
      <c r="N442" s="139" t="s">
        <v>40</v>
      </c>
      <c r="O442" s="140">
        <v>0.187</v>
      </c>
      <c r="P442" s="140">
        <f>O442*H442</f>
        <v>8.9385999999999992</v>
      </c>
      <c r="Q442" s="140">
        <v>8.1999999999999998E-4</v>
      </c>
      <c r="R442" s="140">
        <f>Q442*H442</f>
        <v>3.9195999999999995E-2</v>
      </c>
      <c r="S442" s="140">
        <v>0</v>
      </c>
      <c r="T442" s="141">
        <f>S442*H442</f>
        <v>0</v>
      </c>
      <c r="AR442" s="142" t="s">
        <v>268</v>
      </c>
      <c r="AT442" s="142" t="s">
        <v>187</v>
      </c>
      <c r="AU442" s="142" t="s">
        <v>85</v>
      </c>
      <c r="AY442" s="16" t="s">
        <v>185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83</v>
      </c>
      <c r="BK442" s="143">
        <f>ROUND(I442*H442,2)</f>
        <v>0</v>
      </c>
      <c r="BL442" s="16" t="s">
        <v>268</v>
      </c>
      <c r="BM442" s="142" t="s">
        <v>1337</v>
      </c>
    </row>
    <row r="443" spans="2:65" s="12" customFormat="1">
      <c r="B443" s="144"/>
      <c r="D443" s="145" t="s">
        <v>193</v>
      </c>
      <c r="E443" s="146" t="s">
        <v>1</v>
      </c>
      <c r="F443" s="147" t="s">
        <v>1338</v>
      </c>
      <c r="H443" s="148">
        <v>47.8</v>
      </c>
      <c r="L443" s="144"/>
      <c r="M443" s="149"/>
      <c r="T443" s="150"/>
      <c r="AT443" s="146" t="s">
        <v>193</v>
      </c>
      <c r="AU443" s="146" t="s">
        <v>85</v>
      </c>
      <c r="AV443" s="12" t="s">
        <v>85</v>
      </c>
      <c r="AW443" s="12" t="s">
        <v>31</v>
      </c>
      <c r="AX443" s="12" t="s">
        <v>83</v>
      </c>
      <c r="AY443" s="146" t="s">
        <v>185</v>
      </c>
    </row>
    <row r="444" spans="2:65" s="1" customFormat="1" ht="24.2" customHeight="1">
      <c r="B444" s="131"/>
      <c r="C444" s="132" t="s">
        <v>802</v>
      </c>
      <c r="D444" s="132" t="s">
        <v>187</v>
      </c>
      <c r="E444" s="133" t="s">
        <v>1339</v>
      </c>
      <c r="F444" s="134" t="s">
        <v>1340</v>
      </c>
      <c r="G444" s="135" t="s">
        <v>276</v>
      </c>
      <c r="H444" s="136">
        <v>86.4</v>
      </c>
      <c r="I444" s="137"/>
      <c r="J444" s="137">
        <f>ROUND(I444*H444,2)</f>
        <v>0</v>
      </c>
      <c r="K444" s="134" t="s">
        <v>1</v>
      </c>
      <c r="L444" s="185" t="s">
        <v>4032</v>
      </c>
      <c r="M444" s="138" t="s">
        <v>1</v>
      </c>
      <c r="N444" s="139" t="s">
        <v>40</v>
      </c>
      <c r="O444" s="140">
        <v>0.187</v>
      </c>
      <c r="P444" s="140">
        <f>O444*H444</f>
        <v>16.1568</v>
      </c>
      <c r="Q444" s="140">
        <v>8.1999999999999998E-4</v>
      </c>
      <c r="R444" s="140">
        <f>Q444*H444</f>
        <v>7.0848000000000008E-2</v>
      </c>
      <c r="S444" s="140">
        <v>0</v>
      </c>
      <c r="T444" s="141">
        <f>S444*H444</f>
        <v>0</v>
      </c>
      <c r="AR444" s="142" t="s">
        <v>268</v>
      </c>
      <c r="AT444" s="142" t="s">
        <v>187</v>
      </c>
      <c r="AU444" s="142" t="s">
        <v>85</v>
      </c>
      <c r="AY444" s="16" t="s">
        <v>185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6" t="s">
        <v>83</v>
      </c>
      <c r="BK444" s="143">
        <f>ROUND(I444*H444,2)</f>
        <v>0</v>
      </c>
      <c r="BL444" s="16" t="s">
        <v>268</v>
      </c>
      <c r="BM444" s="142" t="s">
        <v>1341</v>
      </c>
    </row>
    <row r="445" spans="2:65" s="12" customFormat="1">
      <c r="B445" s="144"/>
      <c r="D445" s="145" t="s">
        <v>193</v>
      </c>
      <c r="E445" s="146" t="s">
        <v>1</v>
      </c>
      <c r="F445" s="147" t="s">
        <v>1342</v>
      </c>
      <c r="H445" s="148">
        <v>86.4</v>
      </c>
      <c r="L445" s="144"/>
      <c r="M445" s="149"/>
      <c r="T445" s="150"/>
      <c r="AT445" s="146" t="s">
        <v>193</v>
      </c>
      <c r="AU445" s="146" t="s">
        <v>85</v>
      </c>
      <c r="AV445" s="12" t="s">
        <v>85</v>
      </c>
      <c r="AW445" s="12" t="s">
        <v>31</v>
      </c>
      <c r="AX445" s="12" t="s">
        <v>83</v>
      </c>
      <c r="AY445" s="146" t="s">
        <v>185</v>
      </c>
    </row>
    <row r="446" spans="2:65" s="1" customFormat="1" ht="24.2" customHeight="1">
      <c r="B446" s="131"/>
      <c r="C446" s="132" t="s">
        <v>808</v>
      </c>
      <c r="D446" s="132" t="s">
        <v>187</v>
      </c>
      <c r="E446" s="133" t="s">
        <v>1343</v>
      </c>
      <c r="F446" s="134" t="s">
        <v>1344</v>
      </c>
      <c r="G446" s="135" t="s">
        <v>276</v>
      </c>
      <c r="H446" s="136">
        <v>81.400000000000006</v>
      </c>
      <c r="I446" s="137"/>
      <c r="J446" s="137">
        <f>ROUND(I446*H446,2)</f>
        <v>0</v>
      </c>
      <c r="K446" s="134" t="s">
        <v>1</v>
      </c>
      <c r="L446" s="185" t="s">
        <v>4032</v>
      </c>
      <c r="M446" s="138" t="s">
        <v>1</v>
      </c>
      <c r="N446" s="139" t="s">
        <v>40</v>
      </c>
      <c r="O446" s="140">
        <v>0.187</v>
      </c>
      <c r="P446" s="140">
        <f>O446*H446</f>
        <v>15.221800000000002</v>
      </c>
      <c r="Q446" s="140">
        <v>8.1999999999999998E-4</v>
      </c>
      <c r="R446" s="140">
        <f>Q446*H446</f>
        <v>6.6748000000000002E-2</v>
      </c>
      <c r="S446" s="140">
        <v>0</v>
      </c>
      <c r="T446" s="141">
        <f>S446*H446</f>
        <v>0</v>
      </c>
      <c r="AR446" s="142" t="s">
        <v>268</v>
      </c>
      <c r="AT446" s="142" t="s">
        <v>187</v>
      </c>
      <c r="AU446" s="142" t="s">
        <v>85</v>
      </c>
      <c r="AY446" s="16" t="s">
        <v>185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6" t="s">
        <v>83</v>
      </c>
      <c r="BK446" s="143">
        <f>ROUND(I446*H446,2)</f>
        <v>0</v>
      </c>
      <c r="BL446" s="16" t="s">
        <v>268</v>
      </c>
      <c r="BM446" s="142" t="s">
        <v>1345</v>
      </c>
    </row>
    <row r="447" spans="2:65" s="12" customFormat="1">
      <c r="B447" s="144"/>
      <c r="D447" s="145" t="s">
        <v>193</v>
      </c>
      <c r="E447" s="146" t="s">
        <v>1</v>
      </c>
      <c r="F447" s="147" t="s">
        <v>1346</v>
      </c>
      <c r="H447" s="148">
        <v>81.400000000000006</v>
      </c>
      <c r="L447" s="144"/>
      <c r="M447" s="149"/>
      <c r="T447" s="150"/>
      <c r="AT447" s="146" t="s">
        <v>193</v>
      </c>
      <c r="AU447" s="146" t="s">
        <v>85</v>
      </c>
      <c r="AV447" s="12" t="s">
        <v>85</v>
      </c>
      <c r="AW447" s="12" t="s">
        <v>31</v>
      </c>
      <c r="AX447" s="12" t="s">
        <v>83</v>
      </c>
      <c r="AY447" s="146" t="s">
        <v>185</v>
      </c>
    </row>
    <row r="448" spans="2:65" s="1" customFormat="1" ht="24.2" customHeight="1">
      <c r="B448" s="131"/>
      <c r="C448" s="132" t="s">
        <v>814</v>
      </c>
      <c r="D448" s="132" t="s">
        <v>187</v>
      </c>
      <c r="E448" s="133" t="s">
        <v>1347</v>
      </c>
      <c r="F448" s="134" t="s">
        <v>1348</v>
      </c>
      <c r="G448" s="135" t="s">
        <v>276</v>
      </c>
      <c r="H448" s="136">
        <v>86.2</v>
      </c>
      <c r="I448" s="137"/>
      <c r="J448" s="137">
        <f>ROUND(I448*H448,2)</f>
        <v>0</v>
      </c>
      <c r="K448" s="134" t="s">
        <v>1</v>
      </c>
      <c r="L448" s="185" t="s">
        <v>4032</v>
      </c>
      <c r="M448" s="138" t="s">
        <v>1</v>
      </c>
      <c r="N448" s="139" t="s">
        <v>40</v>
      </c>
      <c r="O448" s="140">
        <v>0.187</v>
      </c>
      <c r="P448" s="140">
        <f>O448*H448</f>
        <v>16.119399999999999</v>
      </c>
      <c r="Q448" s="140">
        <v>8.1999999999999998E-4</v>
      </c>
      <c r="R448" s="140">
        <f>Q448*H448</f>
        <v>7.0683999999999997E-2</v>
      </c>
      <c r="S448" s="140">
        <v>0</v>
      </c>
      <c r="T448" s="141">
        <f>S448*H448</f>
        <v>0</v>
      </c>
      <c r="AR448" s="142" t="s">
        <v>268</v>
      </c>
      <c r="AT448" s="142" t="s">
        <v>187</v>
      </c>
      <c r="AU448" s="142" t="s">
        <v>85</v>
      </c>
      <c r="AY448" s="16" t="s">
        <v>185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6" t="s">
        <v>83</v>
      </c>
      <c r="BK448" s="143">
        <f>ROUND(I448*H448,2)</f>
        <v>0</v>
      </c>
      <c r="BL448" s="16" t="s">
        <v>268</v>
      </c>
      <c r="BM448" s="142" t="s">
        <v>1349</v>
      </c>
    </row>
    <row r="449" spans="2:65" s="12" customFormat="1">
      <c r="B449" s="144"/>
      <c r="D449" s="145" t="s">
        <v>193</v>
      </c>
      <c r="E449" s="146" t="s">
        <v>1</v>
      </c>
      <c r="F449" s="147" t="s">
        <v>1350</v>
      </c>
      <c r="H449" s="148">
        <v>86.2</v>
      </c>
      <c r="L449" s="144"/>
      <c r="M449" s="149"/>
      <c r="T449" s="150"/>
      <c r="AT449" s="146" t="s">
        <v>193</v>
      </c>
      <c r="AU449" s="146" t="s">
        <v>85</v>
      </c>
      <c r="AV449" s="12" t="s">
        <v>85</v>
      </c>
      <c r="AW449" s="12" t="s">
        <v>31</v>
      </c>
      <c r="AX449" s="12" t="s">
        <v>83</v>
      </c>
      <c r="AY449" s="146" t="s">
        <v>185</v>
      </c>
    </row>
    <row r="450" spans="2:65" s="1" customFormat="1" ht="33" customHeight="1">
      <c r="B450" s="131"/>
      <c r="C450" s="132" t="s">
        <v>818</v>
      </c>
      <c r="D450" s="132" t="s">
        <v>187</v>
      </c>
      <c r="E450" s="133" t="s">
        <v>571</v>
      </c>
      <c r="F450" s="134" t="s">
        <v>1351</v>
      </c>
      <c r="G450" s="135" t="s">
        <v>276</v>
      </c>
      <c r="H450" s="136">
        <v>38</v>
      </c>
      <c r="I450" s="137"/>
      <c r="J450" s="137">
        <f>ROUND(I450*H450,2)</f>
        <v>0</v>
      </c>
      <c r="K450" s="134" t="s">
        <v>4029</v>
      </c>
      <c r="L450" s="185" t="s">
        <v>4032</v>
      </c>
      <c r="M450" s="138" t="s">
        <v>1</v>
      </c>
      <c r="N450" s="139" t="s">
        <v>40</v>
      </c>
      <c r="O450" s="140">
        <v>0.3</v>
      </c>
      <c r="P450" s="140">
        <f>O450*H450</f>
        <v>11.4</v>
      </c>
      <c r="Q450" s="140">
        <v>1.3600000000000001E-3</v>
      </c>
      <c r="R450" s="140">
        <f>Q450*H450</f>
        <v>5.1680000000000004E-2</v>
      </c>
      <c r="S450" s="140">
        <v>0</v>
      </c>
      <c r="T450" s="141">
        <f>S450*H450</f>
        <v>0</v>
      </c>
      <c r="AR450" s="142" t="s">
        <v>268</v>
      </c>
      <c r="AT450" s="142" t="s">
        <v>187</v>
      </c>
      <c r="AU450" s="142" t="s">
        <v>85</v>
      </c>
      <c r="AY450" s="16" t="s">
        <v>185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6" t="s">
        <v>83</v>
      </c>
      <c r="BK450" s="143">
        <f>ROUND(I450*H450,2)</f>
        <v>0</v>
      </c>
      <c r="BL450" s="16" t="s">
        <v>268</v>
      </c>
      <c r="BM450" s="142" t="s">
        <v>1352</v>
      </c>
    </row>
    <row r="451" spans="2:65" s="12" customFormat="1">
      <c r="B451" s="144"/>
      <c r="D451" s="145" t="s">
        <v>193</v>
      </c>
      <c r="E451" s="146" t="s">
        <v>1</v>
      </c>
      <c r="F451" s="147" t="s">
        <v>1353</v>
      </c>
      <c r="H451" s="148">
        <v>38</v>
      </c>
      <c r="L451" s="144"/>
      <c r="M451" s="149"/>
      <c r="T451" s="150"/>
      <c r="AT451" s="146" t="s">
        <v>193</v>
      </c>
      <c r="AU451" s="146" t="s">
        <v>85</v>
      </c>
      <c r="AV451" s="12" t="s">
        <v>85</v>
      </c>
      <c r="AW451" s="12" t="s">
        <v>31</v>
      </c>
      <c r="AX451" s="12" t="s">
        <v>83</v>
      </c>
      <c r="AY451" s="146" t="s">
        <v>185</v>
      </c>
    </row>
    <row r="452" spans="2:65" s="1" customFormat="1" ht="24.2" customHeight="1">
      <c r="B452" s="131"/>
      <c r="C452" s="132" t="s">
        <v>822</v>
      </c>
      <c r="D452" s="132" t="s">
        <v>187</v>
      </c>
      <c r="E452" s="133" t="s">
        <v>1354</v>
      </c>
      <c r="F452" s="134" t="s">
        <v>1355</v>
      </c>
      <c r="G452" s="135" t="s">
        <v>276</v>
      </c>
      <c r="H452" s="136">
        <v>82</v>
      </c>
      <c r="I452" s="137"/>
      <c r="J452" s="137">
        <f>ROUND(I452*H452,2)</f>
        <v>0</v>
      </c>
      <c r="K452" s="134" t="s">
        <v>1</v>
      </c>
      <c r="L452" s="185" t="s">
        <v>4032</v>
      </c>
      <c r="M452" s="138" t="s">
        <v>1</v>
      </c>
      <c r="N452" s="139" t="s">
        <v>40</v>
      </c>
      <c r="O452" s="140">
        <v>0.26600000000000001</v>
      </c>
      <c r="P452" s="140">
        <f>O452*H452</f>
        <v>21.812000000000001</v>
      </c>
      <c r="Q452" s="140">
        <v>3.5000000000000001E-3</v>
      </c>
      <c r="R452" s="140">
        <f>Q452*H452</f>
        <v>0.28700000000000003</v>
      </c>
      <c r="S452" s="140">
        <v>0</v>
      </c>
      <c r="T452" s="141">
        <f>S452*H452</f>
        <v>0</v>
      </c>
      <c r="AR452" s="142" t="s">
        <v>268</v>
      </c>
      <c r="AT452" s="142" t="s">
        <v>187</v>
      </c>
      <c r="AU452" s="142" t="s">
        <v>85</v>
      </c>
      <c r="AY452" s="16" t="s">
        <v>185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83</v>
      </c>
      <c r="BK452" s="143">
        <f>ROUND(I452*H452,2)</f>
        <v>0</v>
      </c>
      <c r="BL452" s="16" t="s">
        <v>268</v>
      </c>
      <c r="BM452" s="142" t="s">
        <v>1356</v>
      </c>
    </row>
    <row r="453" spans="2:65" s="12" customFormat="1">
      <c r="B453" s="144"/>
      <c r="D453" s="145" t="s">
        <v>193</v>
      </c>
      <c r="E453" s="146" t="s">
        <v>1</v>
      </c>
      <c r="F453" s="147" t="s">
        <v>1357</v>
      </c>
      <c r="H453" s="148">
        <v>82</v>
      </c>
      <c r="L453" s="144"/>
      <c r="M453" s="149"/>
      <c r="T453" s="150"/>
      <c r="AT453" s="146" t="s">
        <v>193</v>
      </c>
      <c r="AU453" s="146" t="s">
        <v>85</v>
      </c>
      <c r="AV453" s="12" t="s">
        <v>85</v>
      </c>
      <c r="AW453" s="12" t="s">
        <v>31</v>
      </c>
      <c r="AX453" s="12" t="s">
        <v>83</v>
      </c>
      <c r="AY453" s="146" t="s">
        <v>185</v>
      </c>
    </row>
    <row r="454" spans="2:65" s="1" customFormat="1" ht="21.75" customHeight="1">
      <c r="B454" s="131"/>
      <c r="C454" s="132" t="s">
        <v>826</v>
      </c>
      <c r="D454" s="132" t="s">
        <v>187</v>
      </c>
      <c r="E454" s="133" t="s">
        <v>1358</v>
      </c>
      <c r="F454" s="134" t="s">
        <v>1359</v>
      </c>
      <c r="G454" s="135" t="s">
        <v>276</v>
      </c>
      <c r="H454" s="136">
        <v>18.899999999999999</v>
      </c>
      <c r="I454" s="137"/>
      <c r="J454" s="137">
        <f>ROUND(I454*H454,2)</f>
        <v>0</v>
      </c>
      <c r="K454" s="134" t="s">
        <v>1</v>
      </c>
      <c r="L454" s="185" t="s">
        <v>4032</v>
      </c>
      <c r="M454" s="138" t="s">
        <v>1</v>
      </c>
      <c r="N454" s="139" t="s">
        <v>40</v>
      </c>
      <c r="O454" s="140">
        <v>0.26600000000000001</v>
      </c>
      <c r="P454" s="140">
        <f>O454*H454</f>
        <v>5.0274000000000001</v>
      </c>
      <c r="Q454" s="140">
        <v>3.5000000000000001E-3</v>
      </c>
      <c r="R454" s="140">
        <f>Q454*H454</f>
        <v>6.615E-2</v>
      </c>
      <c r="S454" s="140">
        <v>0</v>
      </c>
      <c r="T454" s="141">
        <f>S454*H454</f>
        <v>0</v>
      </c>
      <c r="AR454" s="142" t="s">
        <v>268</v>
      </c>
      <c r="AT454" s="142" t="s">
        <v>187</v>
      </c>
      <c r="AU454" s="142" t="s">
        <v>85</v>
      </c>
      <c r="AY454" s="16" t="s">
        <v>185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6" t="s">
        <v>83</v>
      </c>
      <c r="BK454" s="143">
        <f>ROUND(I454*H454,2)</f>
        <v>0</v>
      </c>
      <c r="BL454" s="16" t="s">
        <v>268</v>
      </c>
      <c r="BM454" s="142" t="s">
        <v>1360</v>
      </c>
    </row>
    <row r="455" spans="2:65" s="12" customFormat="1">
      <c r="B455" s="144"/>
      <c r="D455" s="145" t="s">
        <v>193</v>
      </c>
      <c r="E455" s="146" t="s">
        <v>1</v>
      </c>
      <c r="F455" s="147" t="s">
        <v>1361</v>
      </c>
      <c r="H455" s="148">
        <v>18.899999999999999</v>
      </c>
      <c r="L455" s="144"/>
      <c r="M455" s="149"/>
      <c r="T455" s="150"/>
      <c r="AT455" s="146" t="s">
        <v>193</v>
      </c>
      <c r="AU455" s="146" t="s">
        <v>85</v>
      </c>
      <c r="AV455" s="12" t="s">
        <v>85</v>
      </c>
      <c r="AW455" s="12" t="s">
        <v>31</v>
      </c>
      <c r="AX455" s="12" t="s">
        <v>83</v>
      </c>
      <c r="AY455" s="146" t="s">
        <v>185</v>
      </c>
    </row>
    <row r="456" spans="2:65" s="1" customFormat="1" ht="24.2" customHeight="1">
      <c r="B456" s="131"/>
      <c r="C456" s="132" t="s">
        <v>832</v>
      </c>
      <c r="D456" s="132" t="s">
        <v>187</v>
      </c>
      <c r="E456" s="133" t="s">
        <v>1362</v>
      </c>
      <c r="F456" s="134" t="s">
        <v>1363</v>
      </c>
      <c r="G456" s="135" t="s">
        <v>276</v>
      </c>
      <c r="H456" s="136">
        <v>18.8</v>
      </c>
      <c r="I456" s="137"/>
      <c r="J456" s="137">
        <f>ROUND(I456*H456,2)</f>
        <v>0</v>
      </c>
      <c r="K456" s="134" t="s">
        <v>4029</v>
      </c>
      <c r="L456" s="185" t="s">
        <v>4032</v>
      </c>
      <c r="M456" s="138" t="s">
        <v>1</v>
      </c>
      <c r="N456" s="139" t="s">
        <v>40</v>
      </c>
      <c r="O456" s="140">
        <v>0.29299999999999998</v>
      </c>
      <c r="P456" s="140">
        <f>O456*H456</f>
        <v>5.5084</v>
      </c>
      <c r="Q456" s="140">
        <v>3.4499999999999999E-3</v>
      </c>
      <c r="R456" s="140">
        <f>Q456*H456</f>
        <v>6.4860000000000001E-2</v>
      </c>
      <c r="S456" s="140">
        <v>0</v>
      </c>
      <c r="T456" s="141">
        <f>S456*H456</f>
        <v>0</v>
      </c>
      <c r="AR456" s="142" t="s">
        <v>268</v>
      </c>
      <c r="AT456" s="142" t="s">
        <v>187</v>
      </c>
      <c r="AU456" s="142" t="s">
        <v>85</v>
      </c>
      <c r="AY456" s="16" t="s">
        <v>185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83</v>
      </c>
      <c r="BK456" s="143">
        <f>ROUND(I456*H456,2)</f>
        <v>0</v>
      </c>
      <c r="BL456" s="16" t="s">
        <v>268</v>
      </c>
      <c r="BM456" s="142" t="s">
        <v>1364</v>
      </c>
    </row>
    <row r="457" spans="2:65" s="12" customFormat="1">
      <c r="B457" s="144"/>
      <c r="D457" s="145" t="s">
        <v>193</v>
      </c>
      <c r="E457" s="146" t="s">
        <v>1</v>
      </c>
      <c r="F457" s="147" t="s">
        <v>1365</v>
      </c>
      <c r="H457" s="148">
        <v>18.8</v>
      </c>
      <c r="L457" s="144"/>
      <c r="M457" s="149"/>
      <c r="T457" s="150"/>
      <c r="AT457" s="146" t="s">
        <v>193</v>
      </c>
      <c r="AU457" s="146" t="s">
        <v>85</v>
      </c>
      <c r="AV457" s="12" t="s">
        <v>85</v>
      </c>
      <c r="AW457" s="12" t="s">
        <v>31</v>
      </c>
      <c r="AX457" s="12" t="s">
        <v>83</v>
      </c>
      <c r="AY457" s="146" t="s">
        <v>185</v>
      </c>
    </row>
    <row r="458" spans="2:65" s="1" customFormat="1" ht="24.2" customHeight="1">
      <c r="B458" s="131"/>
      <c r="C458" s="132" t="s">
        <v>836</v>
      </c>
      <c r="D458" s="132" t="s">
        <v>187</v>
      </c>
      <c r="E458" s="133" t="s">
        <v>1366</v>
      </c>
      <c r="F458" s="134" t="s">
        <v>1367</v>
      </c>
      <c r="G458" s="135" t="s">
        <v>276</v>
      </c>
      <c r="H458" s="136">
        <v>81.400000000000006</v>
      </c>
      <c r="I458" s="137"/>
      <c r="J458" s="137">
        <f>ROUND(I458*H458,2)</f>
        <v>0</v>
      </c>
      <c r="K458" s="134" t="s">
        <v>1</v>
      </c>
      <c r="L458" s="185" t="s">
        <v>4032</v>
      </c>
      <c r="M458" s="138" t="s">
        <v>1</v>
      </c>
      <c r="N458" s="139" t="s">
        <v>40</v>
      </c>
      <c r="O458" s="140">
        <v>0.26600000000000001</v>
      </c>
      <c r="P458" s="140">
        <f>O458*H458</f>
        <v>21.652400000000004</v>
      </c>
      <c r="Q458" s="140">
        <v>3.5000000000000001E-3</v>
      </c>
      <c r="R458" s="140">
        <f>Q458*H458</f>
        <v>0.28490000000000004</v>
      </c>
      <c r="S458" s="140">
        <v>0</v>
      </c>
      <c r="T458" s="141">
        <f>S458*H458</f>
        <v>0</v>
      </c>
      <c r="AR458" s="142" t="s">
        <v>268</v>
      </c>
      <c r="AT458" s="142" t="s">
        <v>187</v>
      </c>
      <c r="AU458" s="142" t="s">
        <v>85</v>
      </c>
      <c r="AY458" s="16" t="s">
        <v>185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6" t="s">
        <v>83</v>
      </c>
      <c r="BK458" s="143">
        <f>ROUND(I458*H458,2)</f>
        <v>0</v>
      </c>
      <c r="BL458" s="16" t="s">
        <v>268</v>
      </c>
      <c r="BM458" s="142" t="s">
        <v>1368</v>
      </c>
    </row>
    <row r="459" spans="2:65" s="12" customFormat="1">
      <c r="B459" s="144"/>
      <c r="D459" s="145" t="s">
        <v>193</v>
      </c>
      <c r="E459" s="146" t="s">
        <v>1</v>
      </c>
      <c r="F459" s="147" t="s">
        <v>1369</v>
      </c>
      <c r="H459" s="148">
        <v>81.400000000000006</v>
      </c>
      <c r="L459" s="144"/>
      <c r="M459" s="149"/>
      <c r="T459" s="150"/>
      <c r="AT459" s="146" t="s">
        <v>193</v>
      </c>
      <c r="AU459" s="146" t="s">
        <v>85</v>
      </c>
      <c r="AV459" s="12" t="s">
        <v>85</v>
      </c>
      <c r="AW459" s="12" t="s">
        <v>31</v>
      </c>
      <c r="AX459" s="12" t="s">
        <v>83</v>
      </c>
      <c r="AY459" s="146" t="s">
        <v>185</v>
      </c>
    </row>
    <row r="460" spans="2:65" s="1" customFormat="1" ht="24.2" customHeight="1">
      <c r="B460" s="131"/>
      <c r="C460" s="132" t="s">
        <v>840</v>
      </c>
      <c r="D460" s="132" t="s">
        <v>187</v>
      </c>
      <c r="E460" s="133" t="s">
        <v>1370</v>
      </c>
      <c r="F460" s="134" t="s">
        <v>1371</v>
      </c>
      <c r="G460" s="135" t="s">
        <v>276</v>
      </c>
      <c r="H460" s="136">
        <v>81.400000000000006</v>
      </c>
      <c r="I460" s="137"/>
      <c r="J460" s="137">
        <f>ROUND(I460*H460,2)</f>
        <v>0</v>
      </c>
      <c r="K460" s="134" t="s">
        <v>1</v>
      </c>
      <c r="L460" s="185" t="s">
        <v>4032</v>
      </c>
      <c r="M460" s="138" t="s">
        <v>1</v>
      </c>
      <c r="N460" s="139" t="s">
        <v>40</v>
      </c>
      <c r="O460" s="140">
        <v>0.26600000000000001</v>
      </c>
      <c r="P460" s="140">
        <f>O460*H460</f>
        <v>21.652400000000004</v>
      </c>
      <c r="Q460" s="140">
        <v>3.5000000000000001E-3</v>
      </c>
      <c r="R460" s="140">
        <f>Q460*H460</f>
        <v>0.28490000000000004</v>
      </c>
      <c r="S460" s="140">
        <v>0</v>
      </c>
      <c r="T460" s="141">
        <f>S460*H460</f>
        <v>0</v>
      </c>
      <c r="AR460" s="142" t="s">
        <v>268</v>
      </c>
      <c r="AT460" s="142" t="s">
        <v>187</v>
      </c>
      <c r="AU460" s="142" t="s">
        <v>85</v>
      </c>
      <c r="AY460" s="16" t="s">
        <v>185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6" t="s">
        <v>83</v>
      </c>
      <c r="BK460" s="143">
        <f>ROUND(I460*H460,2)</f>
        <v>0</v>
      </c>
      <c r="BL460" s="16" t="s">
        <v>268</v>
      </c>
      <c r="BM460" s="142" t="s">
        <v>1372</v>
      </c>
    </row>
    <row r="461" spans="2:65" s="12" customFormat="1">
      <c r="B461" s="144"/>
      <c r="D461" s="145" t="s">
        <v>193</v>
      </c>
      <c r="E461" s="146" t="s">
        <v>1</v>
      </c>
      <c r="F461" s="147" t="s">
        <v>1369</v>
      </c>
      <c r="H461" s="148">
        <v>81.400000000000006</v>
      </c>
      <c r="L461" s="144"/>
      <c r="M461" s="149"/>
      <c r="T461" s="150"/>
      <c r="AT461" s="146" t="s">
        <v>193</v>
      </c>
      <c r="AU461" s="146" t="s">
        <v>85</v>
      </c>
      <c r="AV461" s="12" t="s">
        <v>85</v>
      </c>
      <c r="AW461" s="12" t="s">
        <v>31</v>
      </c>
      <c r="AX461" s="12" t="s">
        <v>83</v>
      </c>
      <c r="AY461" s="146" t="s">
        <v>185</v>
      </c>
    </row>
    <row r="462" spans="2:65" s="1" customFormat="1" ht="24.2" customHeight="1">
      <c r="B462" s="131"/>
      <c r="C462" s="132" t="s">
        <v>846</v>
      </c>
      <c r="D462" s="132" t="s">
        <v>187</v>
      </c>
      <c r="E462" s="133" t="s">
        <v>1373</v>
      </c>
      <c r="F462" s="134" t="s">
        <v>1374</v>
      </c>
      <c r="G462" s="135" t="s">
        <v>276</v>
      </c>
      <c r="H462" s="136">
        <v>46</v>
      </c>
      <c r="I462" s="137"/>
      <c r="J462" s="137">
        <f>ROUND(I462*H462,2)</f>
        <v>0</v>
      </c>
      <c r="K462" s="134" t="s">
        <v>1</v>
      </c>
      <c r="L462" s="185" t="s">
        <v>4032</v>
      </c>
      <c r="M462" s="138" t="s">
        <v>1</v>
      </c>
      <c r="N462" s="139" t="s">
        <v>40</v>
      </c>
      <c r="O462" s="140">
        <v>0.26</v>
      </c>
      <c r="P462" s="140">
        <f>O462*H462</f>
        <v>11.96</v>
      </c>
      <c r="Q462" s="140">
        <v>2.8900000000000002E-3</v>
      </c>
      <c r="R462" s="140">
        <f>Q462*H462</f>
        <v>0.13294</v>
      </c>
      <c r="S462" s="140">
        <v>0</v>
      </c>
      <c r="T462" s="141">
        <f>S462*H462</f>
        <v>0</v>
      </c>
      <c r="AR462" s="142" t="s">
        <v>268</v>
      </c>
      <c r="AT462" s="142" t="s">
        <v>187</v>
      </c>
      <c r="AU462" s="142" t="s">
        <v>85</v>
      </c>
      <c r="AY462" s="16" t="s">
        <v>185</v>
      </c>
      <c r="BE462" s="143">
        <f>IF(N462="základní",J462,0)</f>
        <v>0</v>
      </c>
      <c r="BF462" s="143">
        <f>IF(N462="snížená",J462,0)</f>
        <v>0</v>
      </c>
      <c r="BG462" s="143">
        <f>IF(N462="zákl. přenesená",J462,0)</f>
        <v>0</v>
      </c>
      <c r="BH462" s="143">
        <f>IF(N462="sníž. přenesená",J462,0)</f>
        <v>0</v>
      </c>
      <c r="BI462" s="143">
        <f>IF(N462="nulová",J462,0)</f>
        <v>0</v>
      </c>
      <c r="BJ462" s="16" t="s">
        <v>83</v>
      </c>
      <c r="BK462" s="143">
        <f>ROUND(I462*H462,2)</f>
        <v>0</v>
      </c>
      <c r="BL462" s="16" t="s">
        <v>268</v>
      </c>
      <c r="BM462" s="142" t="s">
        <v>1375</v>
      </c>
    </row>
    <row r="463" spans="2:65" s="12" customFormat="1">
      <c r="B463" s="144"/>
      <c r="D463" s="145" t="s">
        <v>193</v>
      </c>
      <c r="E463" s="146" t="s">
        <v>1</v>
      </c>
      <c r="F463" s="147" t="s">
        <v>1376</v>
      </c>
      <c r="H463" s="148">
        <v>46</v>
      </c>
      <c r="L463" s="144"/>
      <c r="M463" s="149"/>
      <c r="T463" s="150"/>
      <c r="AT463" s="146" t="s">
        <v>193</v>
      </c>
      <c r="AU463" s="146" t="s">
        <v>85</v>
      </c>
      <c r="AV463" s="12" t="s">
        <v>85</v>
      </c>
      <c r="AW463" s="12" t="s">
        <v>31</v>
      </c>
      <c r="AX463" s="12" t="s">
        <v>83</v>
      </c>
      <c r="AY463" s="146" t="s">
        <v>185</v>
      </c>
    </row>
    <row r="464" spans="2:65" s="1" customFormat="1" ht="24.2" customHeight="1">
      <c r="B464" s="131"/>
      <c r="C464" s="132" t="s">
        <v>854</v>
      </c>
      <c r="D464" s="132" t="s">
        <v>187</v>
      </c>
      <c r="E464" s="133" t="s">
        <v>1377</v>
      </c>
      <c r="F464" s="134" t="s">
        <v>1378</v>
      </c>
      <c r="G464" s="135" t="s">
        <v>276</v>
      </c>
      <c r="H464" s="136">
        <v>36</v>
      </c>
      <c r="I464" s="137"/>
      <c r="J464" s="137">
        <f>ROUND(I464*H464,2)</f>
        <v>0</v>
      </c>
      <c r="K464" s="134" t="s">
        <v>1</v>
      </c>
      <c r="L464" s="185" t="s">
        <v>4032</v>
      </c>
      <c r="M464" s="138" t="s">
        <v>1</v>
      </c>
      <c r="N464" s="139" t="s">
        <v>40</v>
      </c>
      <c r="O464" s="140">
        <v>0.26</v>
      </c>
      <c r="P464" s="140">
        <f>O464*H464</f>
        <v>9.36</v>
      </c>
      <c r="Q464" s="140">
        <v>2.8900000000000002E-3</v>
      </c>
      <c r="R464" s="140">
        <f>Q464*H464</f>
        <v>0.10404000000000001</v>
      </c>
      <c r="S464" s="140">
        <v>0</v>
      </c>
      <c r="T464" s="141">
        <f>S464*H464</f>
        <v>0</v>
      </c>
      <c r="AR464" s="142" t="s">
        <v>268</v>
      </c>
      <c r="AT464" s="142" t="s">
        <v>187</v>
      </c>
      <c r="AU464" s="142" t="s">
        <v>85</v>
      </c>
      <c r="AY464" s="16" t="s">
        <v>185</v>
      </c>
      <c r="BE464" s="143">
        <f>IF(N464="základní",J464,0)</f>
        <v>0</v>
      </c>
      <c r="BF464" s="143">
        <f>IF(N464="snížená",J464,0)</f>
        <v>0</v>
      </c>
      <c r="BG464" s="143">
        <f>IF(N464="zákl. přenesená",J464,0)</f>
        <v>0</v>
      </c>
      <c r="BH464" s="143">
        <f>IF(N464="sníž. přenesená",J464,0)</f>
        <v>0</v>
      </c>
      <c r="BI464" s="143">
        <f>IF(N464="nulová",J464,0)</f>
        <v>0</v>
      </c>
      <c r="BJ464" s="16" t="s">
        <v>83</v>
      </c>
      <c r="BK464" s="143">
        <f>ROUND(I464*H464,2)</f>
        <v>0</v>
      </c>
      <c r="BL464" s="16" t="s">
        <v>268</v>
      </c>
      <c r="BM464" s="142" t="s">
        <v>1379</v>
      </c>
    </row>
    <row r="465" spans="2:65" s="12" customFormat="1">
      <c r="B465" s="144"/>
      <c r="D465" s="145" t="s">
        <v>193</v>
      </c>
      <c r="E465" s="146" t="s">
        <v>1</v>
      </c>
      <c r="F465" s="147" t="s">
        <v>1380</v>
      </c>
      <c r="H465" s="148">
        <v>36</v>
      </c>
      <c r="L465" s="144"/>
      <c r="M465" s="149"/>
      <c r="T465" s="150"/>
      <c r="AT465" s="146" t="s">
        <v>193</v>
      </c>
      <c r="AU465" s="146" t="s">
        <v>85</v>
      </c>
      <c r="AV465" s="12" t="s">
        <v>85</v>
      </c>
      <c r="AW465" s="12" t="s">
        <v>31</v>
      </c>
      <c r="AX465" s="12" t="s">
        <v>83</v>
      </c>
      <c r="AY465" s="146" t="s">
        <v>185</v>
      </c>
    </row>
    <row r="466" spans="2:65" s="1" customFormat="1" ht="24.2" customHeight="1">
      <c r="B466" s="131"/>
      <c r="C466" s="132" t="s">
        <v>859</v>
      </c>
      <c r="D466" s="132" t="s">
        <v>187</v>
      </c>
      <c r="E466" s="133" t="s">
        <v>1381</v>
      </c>
      <c r="F466" s="134" t="s">
        <v>1382</v>
      </c>
      <c r="G466" s="135" t="s">
        <v>276</v>
      </c>
      <c r="H466" s="136">
        <v>77.099999999999994</v>
      </c>
      <c r="I466" s="137"/>
      <c r="J466" s="137">
        <f>ROUND(I466*H466,2)</f>
        <v>0</v>
      </c>
      <c r="K466" s="134" t="s">
        <v>1</v>
      </c>
      <c r="L466" s="185" t="s">
        <v>4032</v>
      </c>
      <c r="M466" s="138" t="s">
        <v>1</v>
      </c>
      <c r="N466" s="139" t="s">
        <v>40</v>
      </c>
      <c r="O466" s="140">
        <v>0.26600000000000001</v>
      </c>
      <c r="P466" s="140">
        <f>O466*H466</f>
        <v>20.508600000000001</v>
      </c>
      <c r="Q466" s="140">
        <v>3.5000000000000001E-3</v>
      </c>
      <c r="R466" s="140">
        <f>Q466*H466</f>
        <v>0.26984999999999998</v>
      </c>
      <c r="S466" s="140">
        <v>0</v>
      </c>
      <c r="T466" s="141">
        <f>S466*H466</f>
        <v>0</v>
      </c>
      <c r="AR466" s="142" t="s">
        <v>268</v>
      </c>
      <c r="AT466" s="142" t="s">
        <v>187</v>
      </c>
      <c r="AU466" s="142" t="s">
        <v>85</v>
      </c>
      <c r="AY466" s="16" t="s">
        <v>185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6" t="s">
        <v>83</v>
      </c>
      <c r="BK466" s="143">
        <f>ROUND(I466*H466,2)</f>
        <v>0</v>
      </c>
      <c r="BL466" s="16" t="s">
        <v>268</v>
      </c>
      <c r="BM466" s="142" t="s">
        <v>1383</v>
      </c>
    </row>
    <row r="467" spans="2:65" s="12" customFormat="1">
      <c r="B467" s="144"/>
      <c r="D467" s="145" t="s">
        <v>193</v>
      </c>
      <c r="E467" s="146" t="s">
        <v>1</v>
      </c>
      <c r="F467" s="147" t="s">
        <v>1384</v>
      </c>
      <c r="H467" s="148">
        <v>77.099999999999994</v>
      </c>
      <c r="L467" s="144"/>
      <c r="M467" s="149"/>
      <c r="T467" s="150"/>
      <c r="AT467" s="146" t="s">
        <v>193</v>
      </c>
      <c r="AU467" s="146" t="s">
        <v>85</v>
      </c>
      <c r="AV467" s="12" t="s">
        <v>85</v>
      </c>
      <c r="AW467" s="12" t="s">
        <v>31</v>
      </c>
      <c r="AX467" s="12" t="s">
        <v>83</v>
      </c>
      <c r="AY467" s="146" t="s">
        <v>185</v>
      </c>
    </row>
    <row r="468" spans="2:65" s="1" customFormat="1" ht="24.2" customHeight="1">
      <c r="B468" s="131"/>
      <c r="C468" s="132" t="s">
        <v>863</v>
      </c>
      <c r="D468" s="132" t="s">
        <v>187</v>
      </c>
      <c r="E468" s="133" t="s">
        <v>1385</v>
      </c>
      <c r="F468" s="134" t="s">
        <v>1386</v>
      </c>
      <c r="G468" s="135" t="s">
        <v>276</v>
      </c>
      <c r="H468" s="136">
        <v>84.7</v>
      </c>
      <c r="I468" s="137"/>
      <c r="J468" s="137">
        <f>ROUND(I468*H468,2)</f>
        <v>0</v>
      </c>
      <c r="K468" s="134" t="s">
        <v>1</v>
      </c>
      <c r="L468" s="185" t="s">
        <v>4032</v>
      </c>
      <c r="M468" s="138" t="s">
        <v>1</v>
      </c>
      <c r="N468" s="139" t="s">
        <v>40</v>
      </c>
      <c r="O468" s="140">
        <v>0.26600000000000001</v>
      </c>
      <c r="P468" s="140">
        <f>O468*H468</f>
        <v>22.530200000000001</v>
      </c>
      <c r="Q468" s="140">
        <v>3.5000000000000001E-3</v>
      </c>
      <c r="R468" s="140">
        <f>Q468*H468</f>
        <v>0.29644999999999999</v>
      </c>
      <c r="S468" s="140">
        <v>0</v>
      </c>
      <c r="T468" s="141">
        <f>S468*H468</f>
        <v>0</v>
      </c>
      <c r="AR468" s="142" t="s">
        <v>268</v>
      </c>
      <c r="AT468" s="142" t="s">
        <v>187</v>
      </c>
      <c r="AU468" s="142" t="s">
        <v>85</v>
      </c>
      <c r="AY468" s="16" t="s">
        <v>185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6" t="s">
        <v>83</v>
      </c>
      <c r="BK468" s="143">
        <f>ROUND(I468*H468,2)</f>
        <v>0</v>
      </c>
      <c r="BL468" s="16" t="s">
        <v>268</v>
      </c>
      <c r="BM468" s="142" t="s">
        <v>1387</v>
      </c>
    </row>
    <row r="469" spans="2:65" s="12" customFormat="1">
      <c r="B469" s="144"/>
      <c r="D469" s="145" t="s">
        <v>193</v>
      </c>
      <c r="E469" s="146" t="s">
        <v>1</v>
      </c>
      <c r="F469" s="147" t="s">
        <v>1388</v>
      </c>
      <c r="H469" s="148">
        <v>84.7</v>
      </c>
      <c r="L469" s="144"/>
      <c r="M469" s="149"/>
      <c r="T469" s="150"/>
      <c r="AT469" s="146" t="s">
        <v>193</v>
      </c>
      <c r="AU469" s="146" t="s">
        <v>85</v>
      </c>
      <c r="AV469" s="12" t="s">
        <v>85</v>
      </c>
      <c r="AW469" s="12" t="s">
        <v>31</v>
      </c>
      <c r="AX469" s="12" t="s">
        <v>83</v>
      </c>
      <c r="AY469" s="146" t="s">
        <v>185</v>
      </c>
    </row>
    <row r="470" spans="2:65" s="1" customFormat="1" ht="24.2" customHeight="1">
      <c r="B470" s="131"/>
      <c r="C470" s="132" t="s">
        <v>869</v>
      </c>
      <c r="D470" s="132" t="s">
        <v>187</v>
      </c>
      <c r="E470" s="133" t="s">
        <v>1389</v>
      </c>
      <c r="F470" s="134" t="s">
        <v>1390</v>
      </c>
      <c r="G470" s="135" t="s">
        <v>276</v>
      </c>
      <c r="H470" s="136">
        <v>23.3</v>
      </c>
      <c r="I470" s="137"/>
      <c r="J470" s="137">
        <f>ROUND(I470*H470,2)</f>
        <v>0</v>
      </c>
      <c r="K470" s="134" t="s">
        <v>1</v>
      </c>
      <c r="L470" s="185" t="s">
        <v>4032</v>
      </c>
      <c r="M470" s="138" t="s">
        <v>1</v>
      </c>
      <c r="N470" s="139" t="s">
        <v>40</v>
      </c>
      <c r="O470" s="140">
        <v>0.26600000000000001</v>
      </c>
      <c r="P470" s="140">
        <f>O470*H470</f>
        <v>6.1978000000000009</v>
      </c>
      <c r="Q470" s="140">
        <v>3.5000000000000001E-3</v>
      </c>
      <c r="R470" s="140">
        <f>Q470*H470</f>
        <v>8.1549999999999997E-2</v>
      </c>
      <c r="S470" s="140">
        <v>0</v>
      </c>
      <c r="T470" s="141">
        <f>S470*H470</f>
        <v>0</v>
      </c>
      <c r="AR470" s="142" t="s">
        <v>268</v>
      </c>
      <c r="AT470" s="142" t="s">
        <v>187</v>
      </c>
      <c r="AU470" s="142" t="s">
        <v>85</v>
      </c>
      <c r="AY470" s="16" t="s">
        <v>185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6" t="s">
        <v>83</v>
      </c>
      <c r="BK470" s="143">
        <f>ROUND(I470*H470,2)</f>
        <v>0</v>
      </c>
      <c r="BL470" s="16" t="s">
        <v>268</v>
      </c>
      <c r="BM470" s="142" t="s">
        <v>1391</v>
      </c>
    </row>
    <row r="471" spans="2:65" s="12" customFormat="1">
      <c r="B471" s="144"/>
      <c r="D471" s="145" t="s">
        <v>193</v>
      </c>
      <c r="E471" s="146" t="s">
        <v>1</v>
      </c>
      <c r="F471" s="147" t="s">
        <v>1392</v>
      </c>
      <c r="H471" s="148">
        <v>23.3</v>
      </c>
      <c r="L471" s="144"/>
      <c r="M471" s="149"/>
      <c r="T471" s="150"/>
      <c r="AT471" s="146" t="s">
        <v>193</v>
      </c>
      <c r="AU471" s="146" t="s">
        <v>85</v>
      </c>
      <c r="AV471" s="12" t="s">
        <v>85</v>
      </c>
      <c r="AW471" s="12" t="s">
        <v>31</v>
      </c>
      <c r="AX471" s="12" t="s">
        <v>83</v>
      </c>
      <c r="AY471" s="146" t="s">
        <v>185</v>
      </c>
    </row>
    <row r="472" spans="2:65" s="1" customFormat="1" ht="24.2" customHeight="1">
      <c r="B472" s="131"/>
      <c r="C472" s="132" t="s">
        <v>873</v>
      </c>
      <c r="D472" s="132" t="s">
        <v>187</v>
      </c>
      <c r="E472" s="133" t="s">
        <v>589</v>
      </c>
      <c r="F472" s="134" t="s">
        <v>1393</v>
      </c>
      <c r="G472" s="135" t="s">
        <v>276</v>
      </c>
      <c r="H472" s="136">
        <v>23</v>
      </c>
      <c r="I472" s="137"/>
      <c r="J472" s="137">
        <f>ROUND(I472*H472,2)</f>
        <v>0</v>
      </c>
      <c r="K472" s="134" t="s">
        <v>4029</v>
      </c>
      <c r="L472" s="185" t="s">
        <v>4032</v>
      </c>
      <c r="M472" s="138" t="s">
        <v>1</v>
      </c>
      <c r="N472" s="139" t="s">
        <v>40</v>
      </c>
      <c r="O472" s="140">
        <v>0.26</v>
      </c>
      <c r="P472" s="140">
        <f>O472*H472</f>
        <v>5.98</v>
      </c>
      <c r="Q472" s="140">
        <v>2.8900000000000002E-3</v>
      </c>
      <c r="R472" s="140">
        <f>Q472*H472</f>
        <v>6.6470000000000001E-2</v>
      </c>
      <c r="S472" s="140">
        <v>0</v>
      </c>
      <c r="T472" s="141">
        <f>S472*H472</f>
        <v>0</v>
      </c>
      <c r="AR472" s="142" t="s">
        <v>268</v>
      </c>
      <c r="AT472" s="142" t="s">
        <v>187</v>
      </c>
      <c r="AU472" s="142" t="s">
        <v>85</v>
      </c>
      <c r="AY472" s="16" t="s">
        <v>185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6" t="s">
        <v>83</v>
      </c>
      <c r="BK472" s="143">
        <f>ROUND(I472*H472,2)</f>
        <v>0</v>
      </c>
      <c r="BL472" s="16" t="s">
        <v>268</v>
      </c>
      <c r="BM472" s="142" t="s">
        <v>1394</v>
      </c>
    </row>
    <row r="473" spans="2:65" s="12" customFormat="1">
      <c r="B473" s="144"/>
      <c r="D473" s="145" t="s">
        <v>193</v>
      </c>
      <c r="E473" s="146" t="s">
        <v>1</v>
      </c>
      <c r="F473" s="147" t="s">
        <v>1395</v>
      </c>
      <c r="H473" s="148">
        <v>23</v>
      </c>
      <c r="L473" s="144"/>
      <c r="M473" s="149"/>
      <c r="T473" s="150"/>
      <c r="AT473" s="146" t="s">
        <v>193</v>
      </c>
      <c r="AU473" s="146" t="s">
        <v>85</v>
      </c>
      <c r="AV473" s="12" t="s">
        <v>85</v>
      </c>
      <c r="AW473" s="12" t="s">
        <v>31</v>
      </c>
      <c r="AX473" s="12" t="s">
        <v>83</v>
      </c>
      <c r="AY473" s="146" t="s">
        <v>185</v>
      </c>
    </row>
    <row r="474" spans="2:65" s="1" customFormat="1" ht="24.2" customHeight="1">
      <c r="B474" s="131"/>
      <c r="C474" s="132" t="s">
        <v>878</v>
      </c>
      <c r="D474" s="132" t="s">
        <v>187</v>
      </c>
      <c r="E474" s="133" t="s">
        <v>1396</v>
      </c>
      <c r="F474" s="134" t="s">
        <v>1397</v>
      </c>
      <c r="G474" s="135" t="s">
        <v>276</v>
      </c>
      <c r="H474" s="136">
        <v>7.4</v>
      </c>
      <c r="I474" s="137"/>
      <c r="J474" s="137">
        <f>ROUND(I474*H474,2)</f>
        <v>0</v>
      </c>
      <c r="K474" s="134" t="s">
        <v>1</v>
      </c>
      <c r="L474" s="185" t="s">
        <v>4032</v>
      </c>
      <c r="M474" s="138" t="s">
        <v>1</v>
      </c>
      <c r="N474" s="139" t="s">
        <v>40</v>
      </c>
      <c r="O474" s="140">
        <v>0.26600000000000001</v>
      </c>
      <c r="P474" s="140">
        <f>O474*H474</f>
        <v>1.9684000000000001</v>
      </c>
      <c r="Q474" s="140">
        <v>3.5000000000000001E-3</v>
      </c>
      <c r="R474" s="140">
        <f>Q474*H474</f>
        <v>2.5900000000000003E-2</v>
      </c>
      <c r="S474" s="140">
        <v>0</v>
      </c>
      <c r="T474" s="141">
        <f>S474*H474</f>
        <v>0</v>
      </c>
      <c r="AR474" s="142" t="s">
        <v>268</v>
      </c>
      <c r="AT474" s="142" t="s">
        <v>187</v>
      </c>
      <c r="AU474" s="142" t="s">
        <v>85</v>
      </c>
      <c r="AY474" s="16" t="s">
        <v>185</v>
      </c>
      <c r="BE474" s="143">
        <f>IF(N474="základní",J474,0)</f>
        <v>0</v>
      </c>
      <c r="BF474" s="143">
        <f>IF(N474="snížená",J474,0)</f>
        <v>0</v>
      </c>
      <c r="BG474" s="143">
        <f>IF(N474="zákl. přenesená",J474,0)</f>
        <v>0</v>
      </c>
      <c r="BH474" s="143">
        <f>IF(N474="sníž. přenesená",J474,0)</f>
        <v>0</v>
      </c>
      <c r="BI474" s="143">
        <f>IF(N474="nulová",J474,0)</f>
        <v>0</v>
      </c>
      <c r="BJ474" s="16" t="s">
        <v>83</v>
      </c>
      <c r="BK474" s="143">
        <f>ROUND(I474*H474,2)</f>
        <v>0</v>
      </c>
      <c r="BL474" s="16" t="s">
        <v>268</v>
      </c>
      <c r="BM474" s="142" t="s">
        <v>1398</v>
      </c>
    </row>
    <row r="475" spans="2:65" s="12" customFormat="1">
      <c r="B475" s="144"/>
      <c r="D475" s="145" t="s">
        <v>193</v>
      </c>
      <c r="E475" s="146" t="s">
        <v>1</v>
      </c>
      <c r="F475" s="147" t="s">
        <v>1399</v>
      </c>
      <c r="H475" s="148">
        <v>7.4</v>
      </c>
      <c r="L475" s="144"/>
      <c r="M475" s="149"/>
      <c r="T475" s="150"/>
      <c r="AT475" s="146" t="s">
        <v>193</v>
      </c>
      <c r="AU475" s="146" t="s">
        <v>85</v>
      </c>
      <c r="AV475" s="12" t="s">
        <v>85</v>
      </c>
      <c r="AW475" s="12" t="s">
        <v>31</v>
      </c>
      <c r="AX475" s="12" t="s">
        <v>83</v>
      </c>
      <c r="AY475" s="146" t="s">
        <v>185</v>
      </c>
    </row>
    <row r="476" spans="2:65" s="1" customFormat="1" ht="24.2" customHeight="1">
      <c r="B476" s="131"/>
      <c r="C476" s="132" t="s">
        <v>883</v>
      </c>
      <c r="D476" s="132" t="s">
        <v>187</v>
      </c>
      <c r="E476" s="133" t="s">
        <v>1400</v>
      </c>
      <c r="F476" s="134" t="s">
        <v>1401</v>
      </c>
      <c r="G476" s="135" t="s">
        <v>276</v>
      </c>
      <c r="H476" s="136">
        <v>77.099999999999994</v>
      </c>
      <c r="I476" s="137"/>
      <c r="J476" s="137">
        <f>ROUND(I476*H476,2)</f>
        <v>0</v>
      </c>
      <c r="K476" s="134" t="s">
        <v>1</v>
      </c>
      <c r="L476" s="185" t="s">
        <v>4032</v>
      </c>
      <c r="M476" s="138" t="s">
        <v>1</v>
      </c>
      <c r="N476" s="139" t="s">
        <v>40</v>
      </c>
      <c r="O476" s="140">
        <v>0.26600000000000001</v>
      </c>
      <c r="P476" s="140">
        <f>O476*H476</f>
        <v>20.508600000000001</v>
      </c>
      <c r="Q476" s="140">
        <v>3.5000000000000001E-3</v>
      </c>
      <c r="R476" s="140">
        <f>Q476*H476</f>
        <v>0.26984999999999998</v>
      </c>
      <c r="S476" s="140">
        <v>0</v>
      </c>
      <c r="T476" s="141">
        <f>S476*H476</f>
        <v>0</v>
      </c>
      <c r="AR476" s="142" t="s">
        <v>268</v>
      </c>
      <c r="AT476" s="142" t="s">
        <v>187</v>
      </c>
      <c r="AU476" s="142" t="s">
        <v>85</v>
      </c>
      <c r="AY476" s="16" t="s">
        <v>185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6" t="s">
        <v>83</v>
      </c>
      <c r="BK476" s="143">
        <f>ROUND(I476*H476,2)</f>
        <v>0</v>
      </c>
      <c r="BL476" s="16" t="s">
        <v>268</v>
      </c>
      <c r="BM476" s="142" t="s">
        <v>1402</v>
      </c>
    </row>
    <row r="477" spans="2:65" s="12" customFormat="1">
      <c r="B477" s="144"/>
      <c r="D477" s="145" t="s">
        <v>193</v>
      </c>
      <c r="E477" s="146" t="s">
        <v>1</v>
      </c>
      <c r="F477" s="147" t="s">
        <v>1384</v>
      </c>
      <c r="H477" s="148">
        <v>77.099999999999994</v>
      </c>
      <c r="L477" s="144"/>
      <c r="M477" s="149"/>
      <c r="T477" s="150"/>
      <c r="AT477" s="146" t="s">
        <v>193</v>
      </c>
      <c r="AU477" s="146" t="s">
        <v>85</v>
      </c>
      <c r="AV477" s="12" t="s">
        <v>85</v>
      </c>
      <c r="AW477" s="12" t="s">
        <v>31</v>
      </c>
      <c r="AX477" s="12" t="s">
        <v>83</v>
      </c>
      <c r="AY477" s="146" t="s">
        <v>185</v>
      </c>
    </row>
    <row r="478" spans="2:65" s="1" customFormat="1" ht="24.2" customHeight="1">
      <c r="B478" s="131"/>
      <c r="C478" s="132" t="s">
        <v>887</v>
      </c>
      <c r="D478" s="132" t="s">
        <v>187</v>
      </c>
      <c r="E478" s="133" t="s">
        <v>1403</v>
      </c>
      <c r="F478" s="134" t="s">
        <v>1404</v>
      </c>
      <c r="G478" s="135" t="s">
        <v>245</v>
      </c>
      <c r="H478" s="136">
        <v>6</v>
      </c>
      <c r="I478" s="137"/>
      <c r="J478" s="137">
        <f>ROUND(I478*H478,2)</f>
        <v>0</v>
      </c>
      <c r="K478" s="134" t="s">
        <v>4029</v>
      </c>
      <c r="L478" s="185" t="s">
        <v>4032</v>
      </c>
      <c r="M478" s="138" t="s">
        <v>1</v>
      </c>
      <c r="N478" s="139" t="s">
        <v>40</v>
      </c>
      <c r="O478" s="140">
        <v>0.16800000000000001</v>
      </c>
      <c r="P478" s="140">
        <f>O478*H478</f>
        <v>1.008</v>
      </c>
      <c r="Q478" s="140">
        <v>0</v>
      </c>
      <c r="R478" s="140">
        <f>Q478*H478</f>
        <v>0</v>
      </c>
      <c r="S478" s="140">
        <v>0</v>
      </c>
      <c r="T478" s="141">
        <f>S478*H478</f>
        <v>0</v>
      </c>
      <c r="AR478" s="142" t="s">
        <v>268</v>
      </c>
      <c r="AT478" s="142" t="s">
        <v>187</v>
      </c>
      <c r="AU478" s="142" t="s">
        <v>85</v>
      </c>
      <c r="AY478" s="16" t="s">
        <v>185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6" t="s">
        <v>83</v>
      </c>
      <c r="BK478" s="143">
        <f>ROUND(I478*H478,2)</f>
        <v>0</v>
      </c>
      <c r="BL478" s="16" t="s">
        <v>268</v>
      </c>
      <c r="BM478" s="142" t="s">
        <v>1405</v>
      </c>
    </row>
    <row r="479" spans="2:65" s="1" customFormat="1" ht="24.2" customHeight="1">
      <c r="B479" s="131"/>
      <c r="C479" s="132" t="s">
        <v>892</v>
      </c>
      <c r="D479" s="132" t="s">
        <v>187</v>
      </c>
      <c r="E479" s="133" t="s">
        <v>1406</v>
      </c>
      <c r="F479" s="134" t="s">
        <v>1407</v>
      </c>
      <c r="G479" s="135" t="s">
        <v>276</v>
      </c>
      <c r="H479" s="136">
        <v>76.2</v>
      </c>
      <c r="I479" s="137"/>
      <c r="J479" s="137">
        <f>ROUND(I479*H479,2)</f>
        <v>0</v>
      </c>
      <c r="K479" s="134" t="s">
        <v>4029</v>
      </c>
      <c r="L479" s="185" t="s">
        <v>4032</v>
      </c>
      <c r="M479" s="138" t="s">
        <v>1</v>
      </c>
      <c r="N479" s="139" t="s">
        <v>40</v>
      </c>
      <c r="O479" s="140">
        <v>0.248</v>
      </c>
      <c r="P479" s="140">
        <f>O479*H479</f>
        <v>18.897600000000001</v>
      </c>
      <c r="Q479" s="140">
        <v>1.6199999999999999E-3</v>
      </c>
      <c r="R479" s="140">
        <f>Q479*H479</f>
        <v>0.123444</v>
      </c>
      <c r="S479" s="140">
        <v>0</v>
      </c>
      <c r="T479" s="141">
        <f>S479*H479</f>
        <v>0</v>
      </c>
      <c r="AR479" s="142" t="s">
        <v>268</v>
      </c>
      <c r="AT479" s="142" t="s">
        <v>187</v>
      </c>
      <c r="AU479" s="142" t="s">
        <v>85</v>
      </c>
      <c r="AY479" s="16" t="s">
        <v>185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6" t="s">
        <v>83</v>
      </c>
      <c r="BK479" s="143">
        <f>ROUND(I479*H479,2)</f>
        <v>0</v>
      </c>
      <c r="BL479" s="16" t="s">
        <v>268</v>
      </c>
      <c r="BM479" s="142" t="s">
        <v>1408</v>
      </c>
    </row>
    <row r="480" spans="2:65" s="12" customFormat="1">
      <c r="B480" s="144"/>
      <c r="D480" s="145" t="s">
        <v>193</v>
      </c>
      <c r="E480" s="146" t="s">
        <v>1</v>
      </c>
      <c r="F480" s="147" t="s">
        <v>1409</v>
      </c>
      <c r="H480" s="148">
        <v>76.2</v>
      </c>
      <c r="L480" s="144"/>
      <c r="M480" s="149"/>
      <c r="T480" s="150"/>
      <c r="AT480" s="146" t="s">
        <v>193</v>
      </c>
      <c r="AU480" s="146" t="s">
        <v>85</v>
      </c>
      <c r="AV480" s="12" t="s">
        <v>85</v>
      </c>
      <c r="AW480" s="12" t="s">
        <v>31</v>
      </c>
      <c r="AX480" s="12" t="s">
        <v>83</v>
      </c>
      <c r="AY480" s="146" t="s">
        <v>185</v>
      </c>
    </row>
    <row r="481" spans="2:65" s="1" customFormat="1" ht="33" customHeight="1">
      <c r="B481" s="131"/>
      <c r="C481" s="132" t="s">
        <v>907</v>
      </c>
      <c r="D481" s="132" t="s">
        <v>187</v>
      </c>
      <c r="E481" s="133" t="s">
        <v>598</v>
      </c>
      <c r="F481" s="134" t="s">
        <v>599</v>
      </c>
      <c r="G481" s="135" t="s">
        <v>276</v>
      </c>
      <c r="H481" s="136">
        <v>18.3</v>
      </c>
      <c r="I481" s="137"/>
      <c r="J481" s="137">
        <f>ROUND(I481*H481,2)</f>
        <v>0</v>
      </c>
      <c r="K481" s="134" t="s">
        <v>4029</v>
      </c>
      <c r="L481" s="185" t="s">
        <v>4032</v>
      </c>
      <c r="M481" s="138" t="s">
        <v>1</v>
      </c>
      <c r="N481" s="139" t="s">
        <v>40</v>
      </c>
      <c r="O481" s="140">
        <v>0.35099999999999998</v>
      </c>
      <c r="P481" s="140">
        <f>O481*H481</f>
        <v>6.4233000000000002</v>
      </c>
      <c r="Q481" s="140">
        <v>2.0999999999999999E-3</v>
      </c>
      <c r="R481" s="140">
        <f>Q481*H481</f>
        <v>3.8429999999999999E-2</v>
      </c>
      <c r="S481" s="140">
        <v>0</v>
      </c>
      <c r="T481" s="141">
        <f>S481*H481</f>
        <v>0</v>
      </c>
      <c r="AR481" s="142" t="s">
        <v>268</v>
      </c>
      <c r="AT481" s="142" t="s">
        <v>187</v>
      </c>
      <c r="AU481" s="142" t="s">
        <v>85</v>
      </c>
      <c r="AY481" s="16" t="s">
        <v>185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6" t="s">
        <v>83</v>
      </c>
      <c r="BK481" s="143">
        <f>ROUND(I481*H481,2)</f>
        <v>0</v>
      </c>
      <c r="BL481" s="16" t="s">
        <v>268</v>
      </c>
      <c r="BM481" s="142" t="s">
        <v>1410</v>
      </c>
    </row>
    <row r="482" spans="2:65" s="12" customFormat="1">
      <c r="B482" s="144"/>
      <c r="D482" s="145" t="s">
        <v>193</v>
      </c>
      <c r="E482" s="146" t="s">
        <v>1</v>
      </c>
      <c r="F482" s="147" t="s">
        <v>1411</v>
      </c>
      <c r="H482" s="148">
        <v>18.3</v>
      </c>
      <c r="L482" s="144"/>
      <c r="M482" s="149"/>
      <c r="T482" s="150"/>
      <c r="AT482" s="146" t="s">
        <v>193</v>
      </c>
      <c r="AU482" s="146" t="s">
        <v>85</v>
      </c>
      <c r="AV482" s="12" t="s">
        <v>85</v>
      </c>
      <c r="AW482" s="12" t="s">
        <v>31</v>
      </c>
      <c r="AX482" s="12" t="s">
        <v>83</v>
      </c>
      <c r="AY482" s="146" t="s">
        <v>185</v>
      </c>
    </row>
    <row r="483" spans="2:65" s="1" customFormat="1" ht="24.2" customHeight="1">
      <c r="B483" s="131"/>
      <c r="C483" s="132" t="s">
        <v>1412</v>
      </c>
      <c r="D483" s="132" t="s">
        <v>187</v>
      </c>
      <c r="E483" s="133" t="s">
        <v>1413</v>
      </c>
      <c r="F483" s="134" t="s">
        <v>1414</v>
      </c>
      <c r="G483" s="135" t="s">
        <v>276</v>
      </c>
      <c r="H483" s="136">
        <v>40.799999999999997</v>
      </c>
      <c r="I483" s="137"/>
      <c r="J483" s="137">
        <f>ROUND(I483*H483,2)</f>
        <v>0</v>
      </c>
      <c r="K483" s="134" t="s">
        <v>4029</v>
      </c>
      <c r="L483" s="185" t="s">
        <v>4032</v>
      </c>
      <c r="M483" s="138" t="s">
        <v>1</v>
      </c>
      <c r="N483" s="139" t="s">
        <v>40</v>
      </c>
      <c r="O483" s="140">
        <v>0.18</v>
      </c>
      <c r="P483" s="140">
        <f>O483*H483</f>
        <v>7.3439999999999994</v>
      </c>
      <c r="Q483" s="140">
        <v>4.45E-3</v>
      </c>
      <c r="R483" s="140">
        <f>Q483*H483</f>
        <v>0.18156</v>
      </c>
      <c r="S483" s="140">
        <v>0</v>
      </c>
      <c r="T483" s="141">
        <f>S483*H483</f>
        <v>0</v>
      </c>
      <c r="AR483" s="142" t="s">
        <v>268</v>
      </c>
      <c r="AT483" s="142" t="s">
        <v>187</v>
      </c>
      <c r="AU483" s="142" t="s">
        <v>85</v>
      </c>
      <c r="AY483" s="16" t="s">
        <v>185</v>
      </c>
      <c r="BE483" s="143">
        <f>IF(N483="základní",J483,0)</f>
        <v>0</v>
      </c>
      <c r="BF483" s="143">
        <f>IF(N483="snížená",J483,0)</f>
        <v>0</v>
      </c>
      <c r="BG483" s="143">
        <f>IF(N483="zákl. přenesená",J483,0)</f>
        <v>0</v>
      </c>
      <c r="BH483" s="143">
        <f>IF(N483="sníž. přenesená",J483,0)</f>
        <v>0</v>
      </c>
      <c r="BI483" s="143">
        <f>IF(N483="nulová",J483,0)</f>
        <v>0</v>
      </c>
      <c r="BJ483" s="16" t="s">
        <v>83</v>
      </c>
      <c r="BK483" s="143">
        <f>ROUND(I483*H483,2)</f>
        <v>0</v>
      </c>
      <c r="BL483" s="16" t="s">
        <v>268</v>
      </c>
      <c r="BM483" s="142" t="s">
        <v>1415</v>
      </c>
    </row>
    <row r="484" spans="2:65" s="12" customFormat="1">
      <c r="B484" s="144"/>
      <c r="D484" s="145" t="s">
        <v>193</v>
      </c>
      <c r="E484" s="146" t="s">
        <v>1</v>
      </c>
      <c r="F484" s="147" t="s">
        <v>1416</v>
      </c>
      <c r="H484" s="148">
        <v>40.799999999999997</v>
      </c>
      <c r="L484" s="144"/>
      <c r="M484" s="149"/>
      <c r="T484" s="150"/>
      <c r="AT484" s="146" t="s">
        <v>193</v>
      </c>
      <c r="AU484" s="146" t="s">
        <v>85</v>
      </c>
      <c r="AV484" s="12" t="s">
        <v>85</v>
      </c>
      <c r="AW484" s="12" t="s">
        <v>31</v>
      </c>
      <c r="AX484" s="12" t="s">
        <v>83</v>
      </c>
      <c r="AY484" s="146" t="s">
        <v>185</v>
      </c>
    </row>
    <row r="485" spans="2:65" s="1" customFormat="1" ht="24.2" customHeight="1">
      <c r="B485" s="131"/>
      <c r="C485" s="132" t="s">
        <v>1417</v>
      </c>
      <c r="D485" s="132" t="s">
        <v>187</v>
      </c>
      <c r="E485" s="133" t="s">
        <v>561</v>
      </c>
      <c r="F485" s="134" t="s">
        <v>1418</v>
      </c>
      <c r="G485" s="135" t="s">
        <v>276</v>
      </c>
      <c r="H485" s="136">
        <v>20.5</v>
      </c>
      <c r="I485" s="137"/>
      <c r="J485" s="137">
        <f>ROUND(I485*H485,2)</f>
        <v>0</v>
      </c>
      <c r="K485" s="134" t="s">
        <v>4029</v>
      </c>
      <c r="L485" s="185" t="s">
        <v>4032</v>
      </c>
      <c r="M485" s="138" t="s">
        <v>1</v>
      </c>
      <c r="N485" s="139" t="s">
        <v>40</v>
      </c>
      <c r="O485" s="140">
        <v>0.30499999999999999</v>
      </c>
      <c r="P485" s="140">
        <f>O485*H485</f>
        <v>6.2524999999999995</v>
      </c>
      <c r="Q485" s="140">
        <v>2.8700000000000002E-3</v>
      </c>
      <c r="R485" s="140">
        <f>Q485*H485</f>
        <v>5.8835000000000005E-2</v>
      </c>
      <c r="S485" s="140">
        <v>0</v>
      </c>
      <c r="T485" s="141">
        <f>S485*H485</f>
        <v>0</v>
      </c>
      <c r="AR485" s="142" t="s">
        <v>268</v>
      </c>
      <c r="AT485" s="142" t="s">
        <v>187</v>
      </c>
      <c r="AU485" s="142" t="s">
        <v>85</v>
      </c>
      <c r="AY485" s="16" t="s">
        <v>185</v>
      </c>
      <c r="BE485" s="143">
        <f>IF(N485="základní",J485,0)</f>
        <v>0</v>
      </c>
      <c r="BF485" s="143">
        <f>IF(N485="snížená",J485,0)</f>
        <v>0</v>
      </c>
      <c r="BG485" s="143">
        <f>IF(N485="zákl. přenesená",J485,0)</f>
        <v>0</v>
      </c>
      <c r="BH485" s="143">
        <f>IF(N485="sníž. přenesená",J485,0)</f>
        <v>0</v>
      </c>
      <c r="BI485" s="143">
        <f>IF(N485="nulová",J485,0)</f>
        <v>0</v>
      </c>
      <c r="BJ485" s="16" t="s">
        <v>83</v>
      </c>
      <c r="BK485" s="143">
        <f>ROUND(I485*H485,2)</f>
        <v>0</v>
      </c>
      <c r="BL485" s="16" t="s">
        <v>268</v>
      </c>
      <c r="BM485" s="142" t="s">
        <v>1419</v>
      </c>
    </row>
    <row r="486" spans="2:65" s="12" customFormat="1">
      <c r="B486" s="144"/>
      <c r="D486" s="145" t="s">
        <v>193</v>
      </c>
      <c r="E486" s="146" t="s">
        <v>1</v>
      </c>
      <c r="F486" s="147" t="s">
        <v>1420</v>
      </c>
      <c r="H486" s="148">
        <v>20.5</v>
      </c>
      <c r="L486" s="144"/>
      <c r="M486" s="149"/>
      <c r="T486" s="150"/>
      <c r="AT486" s="146" t="s">
        <v>193</v>
      </c>
      <c r="AU486" s="146" t="s">
        <v>85</v>
      </c>
      <c r="AV486" s="12" t="s">
        <v>85</v>
      </c>
      <c r="AW486" s="12" t="s">
        <v>31</v>
      </c>
      <c r="AX486" s="12" t="s">
        <v>83</v>
      </c>
      <c r="AY486" s="146" t="s">
        <v>185</v>
      </c>
    </row>
    <row r="487" spans="2:65" s="1" customFormat="1" ht="24.2" customHeight="1">
      <c r="B487" s="131"/>
      <c r="C487" s="132" t="s">
        <v>1421</v>
      </c>
      <c r="D487" s="132" t="s">
        <v>187</v>
      </c>
      <c r="E487" s="133" t="s">
        <v>1422</v>
      </c>
      <c r="F487" s="134" t="s">
        <v>1423</v>
      </c>
      <c r="G487" s="135" t="s">
        <v>276</v>
      </c>
      <c r="H487" s="136">
        <v>1.5</v>
      </c>
      <c r="I487" s="137"/>
      <c r="J487" s="137">
        <f>ROUND(I487*H487,2)</f>
        <v>0</v>
      </c>
      <c r="K487" s="134" t="s">
        <v>4029</v>
      </c>
      <c r="L487" s="185" t="s">
        <v>4032</v>
      </c>
      <c r="M487" s="138" t="s">
        <v>1</v>
      </c>
      <c r="N487" s="139" t="s">
        <v>40</v>
      </c>
      <c r="O487" s="140">
        <v>0.34699999999999998</v>
      </c>
      <c r="P487" s="140">
        <f>O487*H487</f>
        <v>0.52049999999999996</v>
      </c>
      <c r="Q487" s="140">
        <v>1.67E-3</v>
      </c>
      <c r="R487" s="140">
        <f>Q487*H487</f>
        <v>2.5050000000000003E-3</v>
      </c>
      <c r="S487" s="140">
        <v>0</v>
      </c>
      <c r="T487" s="141">
        <f>S487*H487</f>
        <v>0</v>
      </c>
      <c r="AR487" s="142" t="s">
        <v>268</v>
      </c>
      <c r="AT487" s="142" t="s">
        <v>187</v>
      </c>
      <c r="AU487" s="142" t="s">
        <v>85</v>
      </c>
      <c r="AY487" s="16" t="s">
        <v>185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6" t="s">
        <v>83</v>
      </c>
      <c r="BK487" s="143">
        <f>ROUND(I487*H487,2)</f>
        <v>0</v>
      </c>
      <c r="BL487" s="16" t="s">
        <v>268</v>
      </c>
      <c r="BM487" s="142" t="s">
        <v>1424</v>
      </c>
    </row>
    <row r="488" spans="2:65" s="12" customFormat="1">
      <c r="B488" s="144"/>
      <c r="D488" s="145" t="s">
        <v>193</v>
      </c>
      <c r="E488" s="146" t="s">
        <v>1</v>
      </c>
      <c r="F488" s="147" t="s">
        <v>1425</v>
      </c>
      <c r="H488" s="148">
        <v>1.5</v>
      </c>
      <c r="L488" s="144"/>
      <c r="M488" s="149"/>
      <c r="T488" s="150"/>
      <c r="AT488" s="146" t="s">
        <v>193</v>
      </c>
      <c r="AU488" s="146" t="s">
        <v>85</v>
      </c>
      <c r="AV488" s="12" t="s">
        <v>85</v>
      </c>
      <c r="AW488" s="12" t="s">
        <v>31</v>
      </c>
      <c r="AX488" s="12" t="s">
        <v>83</v>
      </c>
      <c r="AY488" s="146" t="s">
        <v>185</v>
      </c>
    </row>
    <row r="489" spans="2:65" s="1" customFormat="1" ht="24.2" customHeight="1">
      <c r="B489" s="131"/>
      <c r="C489" s="132" t="s">
        <v>1426</v>
      </c>
      <c r="D489" s="132" t="s">
        <v>187</v>
      </c>
      <c r="E489" s="133" t="s">
        <v>611</v>
      </c>
      <c r="F489" s="134" t="s">
        <v>612</v>
      </c>
      <c r="G489" s="135" t="s">
        <v>204</v>
      </c>
      <c r="H489" s="136">
        <v>3.1179999999999999</v>
      </c>
      <c r="I489" s="137"/>
      <c r="J489" s="137">
        <f>ROUND(I489*H489,2)</f>
        <v>0</v>
      </c>
      <c r="K489" s="134" t="s">
        <v>4029</v>
      </c>
      <c r="L489" s="185" t="s">
        <v>4032</v>
      </c>
      <c r="M489" s="138" t="s">
        <v>1</v>
      </c>
      <c r="N489" s="139" t="s">
        <v>40</v>
      </c>
      <c r="O489" s="140">
        <v>4.7370000000000001</v>
      </c>
      <c r="P489" s="140">
        <f>O489*H489</f>
        <v>14.769966</v>
      </c>
      <c r="Q489" s="140">
        <v>0</v>
      </c>
      <c r="R489" s="140">
        <f>Q489*H489</f>
        <v>0</v>
      </c>
      <c r="S489" s="140">
        <v>0</v>
      </c>
      <c r="T489" s="141">
        <f>S489*H489</f>
        <v>0</v>
      </c>
      <c r="AR489" s="142" t="s">
        <v>268</v>
      </c>
      <c r="AT489" s="142" t="s">
        <v>187</v>
      </c>
      <c r="AU489" s="142" t="s">
        <v>85</v>
      </c>
      <c r="AY489" s="16" t="s">
        <v>185</v>
      </c>
      <c r="BE489" s="143">
        <f>IF(N489="základní",J489,0)</f>
        <v>0</v>
      </c>
      <c r="BF489" s="143">
        <f>IF(N489="snížená",J489,0)</f>
        <v>0</v>
      </c>
      <c r="BG489" s="143">
        <f>IF(N489="zákl. přenesená",J489,0)</f>
        <v>0</v>
      </c>
      <c r="BH489" s="143">
        <f>IF(N489="sníž. přenesená",J489,0)</f>
        <v>0</v>
      </c>
      <c r="BI489" s="143">
        <f>IF(N489="nulová",J489,0)</f>
        <v>0</v>
      </c>
      <c r="BJ489" s="16" t="s">
        <v>83</v>
      </c>
      <c r="BK489" s="143">
        <f>ROUND(I489*H489,2)</f>
        <v>0</v>
      </c>
      <c r="BL489" s="16" t="s">
        <v>268</v>
      </c>
      <c r="BM489" s="142" t="s">
        <v>1427</v>
      </c>
    </row>
    <row r="490" spans="2:65" s="11" customFormat="1" ht="22.9" customHeight="1">
      <c r="B490" s="120"/>
      <c r="D490" s="121" t="s">
        <v>74</v>
      </c>
      <c r="E490" s="129" t="s">
        <v>614</v>
      </c>
      <c r="F490" s="129" t="s">
        <v>615</v>
      </c>
      <c r="J490" s="130">
        <f>BK490</f>
        <v>0</v>
      </c>
      <c r="L490" s="120"/>
      <c r="M490" s="124"/>
      <c r="P490" s="125">
        <f>SUM(P491:P535)</f>
        <v>180.75977000000003</v>
      </c>
      <c r="R490" s="125">
        <f>SUM(R491:R535)</f>
        <v>3.3424955000000005</v>
      </c>
      <c r="T490" s="126">
        <f>SUM(T491:T535)</f>
        <v>0</v>
      </c>
      <c r="AR490" s="121" t="s">
        <v>85</v>
      </c>
      <c r="AT490" s="127" t="s">
        <v>74</v>
      </c>
      <c r="AU490" s="127" t="s">
        <v>83</v>
      </c>
      <c r="AY490" s="121" t="s">
        <v>185</v>
      </c>
      <c r="BK490" s="128">
        <f>SUM(BK491:BK535)</f>
        <v>0</v>
      </c>
    </row>
    <row r="491" spans="2:65" s="1" customFormat="1" ht="24.2" customHeight="1">
      <c r="B491" s="131"/>
      <c r="C491" s="132" t="s">
        <v>1428</v>
      </c>
      <c r="D491" s="132" t="s">
        <v>187</v>
      </c>
      <c r="E491" s="133" t="s">
        <v>1429</v>
      </c>
      <c r="F491" s="134" t="s">
        <v>1430</v>
      </c>
      <c r="G491" s="135" t="s">
        <v>259</v>
      </c>
      <c r="H491" s="136">
        <v>15.43</v>
      </c>
      <c r="I491" s="137"/>
      <c r="J491" s="137">
        <f>ROUND(I491*H491,2)</f>
        <v>0</v>
      </c>
      <c r="K491" s="134" t="s">
        <v>4029</v>
      </c>
      <c r="L491" s="185" t="s">
        <v>4032</v>
      </c>
      <c r="M491" s="138" t="s">
        <v>1</v>
      </c>
      <c r="N491" s="139" t="s">
        <v>40</v>
      </c>
      <c r="O491" s="140">
        <v>1.339</v>
      </c>
      <c r="P491" s="140">
        <f>O491*H491</f>
        <v>20.660769999999999</v>
      </c>
      <c r="Q491" s="140">
        <v>2.5999999999999998E-4</v>
      </c>
      <c r="R491" s="140">
        <f>Q491*H491</f>
        <v>4.0117999999999994E-3</v>
      </c>
      <c r="S491" s="140">
        <v>0</v>
      </c>
      <c r="T491" s="141">
        <f>S491*H491</f>
        <v>0</v>
      </c>
      <c r="AR491" s="142" t="s">
        <v>268</v>
      </c>
      <c r="AT491" s="142" t="s">
        <v>187</v>
      </c>
      <c r="AU491" s="142" t="s">
        <v>85</v>
      </c>
      <c r="AY491" s="16" t="s">
        <v>185</v>
      </c>
      <c r="BE491" s="143">
        <f>IF(N491="základní",J491,0)</f>
        <v>0</v>
      </c>
      <c r="BF491" s="143">
        <f>IF(N491="snížená",J491,0)</f>
        <v>0</v>
      </c>
      <c r="BG491" s="143">
        <f>IF(N491="zákl. přenesená",J491,0)</f>
        <v>0</v>
      </c>
      <c r="BH491" s="143">
        <f>IF(N491="sníž. přenesená",J491,0)</f>
        <v>0</v>
      </c>
      <c r="BI491" s="143">
        <f>IF(N491="nulová",J491,0)</f>
        <v>0</v>
      </c>
      <c r="BJ491" s="16" t="s">
        <v>83</v>
      </c>
      <c r="BK491" s="143">
        <f>ROUND(I491*H491,2)</f>
        <v>0</v>
      </c>
      <c r="BL491" s="16" t="s">
        <v>268</v>
      </c>
      <c r="BM491" s="142" t="s">
        <v>1431</v>
      </c>
    </row>
    <row r="492" spans="2:65" s="1" customFormat="1" ht="24.2" customHeight="1">
      <c r="B492" s="131"/>
      <c r="C492" s="157" t="s">
        <v>1432</v>
      </c>
      <c r="D492" s="157" t="s">
        <v>280</v>
      </c>
      <c r="E492" s="158" t="s">
        <v>1433</v>
      </c>
      <c r="F492" s="159" t="s">
        <v>1434</v>
      </c>
      <c r="G492" s="160" t="s">
        <v>259</v>
      </c>
      <c r="H492" s="161">
        <v>13.6</v>
      </c>
      <c r="I492" s="162"/>
      <c r="J492" s="162">
        <f>ROUND(I492*H492,2)</f>
        <v>0</v>
      </c>
      <c r="K492" s="159" t="s">
        <v>4029</v>
      </c>
      <c r="L492" s="185" t="s">
        <v>4032</v>
      </c>
      <c r="M492" s="163" t="s">
        <v>1</v>
      </c>
      <c r="N492" s="164" t="s">
        <v>40</v>
      </c>
      <c r="O492" s="140">
        <v>0</v>
      </c>
      <c r="P492" s="140">
        <f>O492*H492</f>
        <v>0</v>
      </c>
      <c r="Q492" s="140">
        <v>3.3799999999999997E-2</v>
      </c>
      <c r="R492" s="140">
        <f>Q492*H492</f>
        <v>0.45967999999999992</v>
      </c>
      <c r="S492" s="140">
        <v>0</v>
      </c>
      <c r="T492" s="141">
        <f>S492*H492</f>
        <v>0</v>
      </c>
      <c r="AR492" s="142" t="s">
        <v>357</v>
      </c>
      <c r="AT492" s="142" t="s">
        <v>280</v>
      </c>
      <c r="AU492" s="142" t="s">
        <v>85</v>
      </c>
      <c r="AY492" s="16" t="s">
        <v>185</v>
      </c>
      <c r="BE492" s="143">
        <f>IF(N492="základní",J492,0)</f>
        <v>0</v>
      </c>
      <c r="BF492" s="143">
        <f>IF(N492="snížená",J492,0)</f>
        <v>0</v>
      </c>
      <c r="BG492" s="143">
        <f>IF(N492="zákl. přenesená",J492,0)</f>
        <v>0</v>
      </c>
      <c r="BH492" s="143">
        <f>IF(N492="sníž. přenesená",J492,0)</f>
        <v>0</v>
      </c>
      <c r="BI492" s="143">
        <f>IF(N492="nulová",J492,0)</f>
        <v>0</v>
      </c>
      <c r="BJ492" s="16" t="s">
        <v>83</v>
      </c>
      <c r="BK492" s="143">
        <f>ROUND(I492*H492,2)</f>
        <v>0</v>
      </c>
      <c r="BL492" s="16" t="s">
        <v>268</v>
      </c>
      <c r="BM492" s="142" t="s">
        <v>1435</v>
      </c>
    </row>
    <row r="493" spans="2:65" s="12" customFormat="1">
      <c r="B493" s="144"/>
      <c r="D493" s="145" t="s">
        <v>193</v>
      </c>
      <c r="E493" s="146" t="s">
        <v>1</v>
      </c>
      <c r="F493" s="147" t="s">
        <v>1436</v>
      </c>
      <c r="H493" s="148">
        <v>13.6</v>
      </c>
      <c r="L493" s="144"/>
      <c r="M493" s="149"/>
      <c r="T493" s="150"/>
      <c r="AT493" s="146" t="s">
        <v>193</v>
      </c>
      <c r="AU493" s="146" t="s">
        <v>85</v>
      </c>
      <c r="AV493" s="12" t="s">
        <v>85</v>
      </c>
      <c r="AW493" s="12" t="s">
        <v>31</v>
      </c>
      <c r="AX493" s="12" t="s">
        <v>83</v>
      </c>
      <c r="AY493" s="146" t="s">
        <v>185</v>
      </c>
    </row>
    <row r="494" spans="2:65" s="1" customFormat="1" ht="24.2" customHeight="1">
      <c r="B494" s="131"/>
      <c r="C494" s="157" t="s">
        <v>1437</v>
      </c>
      <c r="D494" s="157" t="s">
        <v>280</v>
      </c>
      <c r="E494" s="158" t="s">
        <v>1438</v>
      </c>
      <c r="F494" s="159" t="s">
        <v>1439</v>
      </c>
      <c r="G494" s="160" t="s">
        <v>259</v>
      </c>
      <c r="H494" s="161">
        <v>1.83</v>
      </c>
      <c r="I494" s="162"/>
      <c r="J494" s="162">
        <f>ROUND(I494*H494,2)</f>
        <v>0</v>
      </c>
      <c r="K494" s="159" t="s">
        <v>4029</v>
      </c>
      <c r="L494" s="185" t="s">
        <v>4032</v>
      </c>
      <c r="M494" s="163" t="s">
        <v>1</v>
      </c>
      <c r="N494" s="164" t="s">
        <v>40</v>
      </c>
      <c r="O494" s="140">
        <v>0</v>
      </c>
      <c r="P494" s="140">
        <f>O494*H494</f>
        <v>0</v>
      </c>
      <c r="Q494" s="140">
        <v>2.87E-2</v>
      </c>
      <c r="R494" s="140">
        <f>Q494*H494</f>
        <v>5.2520999999999998E-2</v>
      </c>
      <c r="S494" s="140">
        <v>0</v>
      </c>
      <c r="T494" s="141">
        <f>S494*H494</f>
        <v>0</v>
      </c>
      <c r="AR494" s="142" t="s">
        <v>357</v>
      </c>
      <c r="AT494" s="142" t="s">
        <v>280</v>
      </c>
      <c r="AU494" s="142" t="s">
        <v>85</v>
      </c>
      <c r="AY494" s="16" t="s">
        <v>185</v>
      </c>
      <c r="BE494" s="143">
        <f>IF(N494="základní",J494,0)</f>
        <v>0</v>
      </c>
      <c r="BF494" s="143">
        <f>IF(N494="snížená",J494,0)</f>
        <v>0</v>
      </c>
      <c r="BG494" s="143">
        <f>IF(N494="zákl. přenesená",J494,0)</f>
        <v>0</v>
      </c>
      <c r="BH494" s="143">
        <f>IF(N494="sníž. přenesená",J494,0)</f>
        <v>0</v>
      </c>
      <c r="BI494" s="143">
        <f>IF(N494="nulová",J494,0)</f>
        <v>0</v>
      </c>
      <c r="BJ494" s="16" t="s">
        <v>83</v>
      </c>
      <c r="BK494" s="143">
        <f>ROUND(I494*H494,2)</f>
        <v>0</v>
      </c>
      <c r="BL494" s="16" t="s">
        <v>268</v>
      </c>
      <c r="BM494" s="142" t="s">
        <v>1440</v>
      </c>
    </row>
    <row r="495" spans="2:65" s="12" customFormat="1">
      <c r="B495" s="144"/>
      <c r="D495" s="145" t="s">
        <v>193</v>
      </c>
      <c r="E495" s="146" t="s">
        <v>1</v>
      </c>
      <c r="F495" s="147" t="s">
        <v>1441</v>
      </c>
      <c r="H495" s="148">
        <v>1.83</v>
      </c>
      <c r="L495" s="144"/>
      <c r="M495" s="149"/>
      <c r="T495" s="150"/>
      <c r="AT495" s="146" t="s">
        <v>193</v>
      </c>
      <c r="AU495" s="146" t="s">
        <v>85</v>
      </c>
      <c r="AV495" s="12" t="s">
        <v>85</v>
      </c>
      <c r="AW495" s="12" t="s">
        <v>31</v>
      </c>
      <c r="AX495" s="12" t="s">
        <v>83</v>
      </c>
      <c r="AY495" s="146" t="s">
        <v>185</v>
      </c>
    </row>
    <row r="496" spans="2:65" s="1" customFormat="1" ht="33" customHeight="1">
      <c r="B496" s="131"/>
      <c r="C496" s="132" t="s">
        <v>1442</v>
      </c>
      <c r="D496" s="132" t="s">
        <v>187</v>
      </c>
      <c r="E496" s="133" t="s">
        <v>1443</v>
      </c>
      <c r="F496" s="134" t="s">
        <v>1444</v>
      </c>
      <c r="G496" s="135" t="s">
        <v>259</v>
      </c>
      <c r="H496" s="136">
        <v>63.83</v>
      </c>
      <c r="I496" s="137"/>
      <c r="J496" s="137">
        <f>ROUND(I496*H496,2)</f>
        <v>0</v>
      </c>
      <c r="K496" s="134" t="s">
        <v>4029</v>
      </c>
      <c r="L496" s="185" t="s">
        <v>4032</v>
      </c>
      <c r="M496" s="138" t="s">
        <v>1</v>
      </c>
      <c r="N496" s="139" t="s">
        <v>40</v>
      </c>
      <c r="O496" s="140">
        <v>1.613</v>
      </c>
      <c r="P496" s="140">
        <f>O496*H496</f>
        <v>102.95779</v>
      </c>
      <c r="Q496" s="140">
        <v>2.7E-4</v>
      </c>
      <c r="R496" s="140">
        <f>Q496*H496</f>
        <v>1.7234099999999999E-2</v>
      </c>
      <c r="S496" s="140">
        <v>0</v>
      </c>
      <c r="T496" s="141">
        <f>S496*H496</f>
        <v>0</v>
      </c>
      <c r="AR496" s="142" t="s">
        <v>268</v>
      </c>
      <c r="AT496" s="142" t="s">
        <v>187</v>
      </c>
      <c r="AU496" s="142" t="s">
        <v>85</v>
      </c>
      <c r="AY496" s="16" t="s">
        <v>185</v>
      </c>
      <c r="BE496" s="143">
        <f>IF(N496="základní",J496,0)</f>
        <v>0</v>
      </c>
      <c r="BF496" s="143">
        <f>IF(N496="snížená",J496,0)</f>
        <v>0</v>
      </c>
      <c r="BG496" s="143">
        <f>IF(N496="zákl. přenesená",J496,0)</f>
        <v>0</v>
      </c>
      <c r="BH496" s="143">
        <f>IF(N496="sníž. přenesená",J496,0)</f>
        <v>0</v>
      </c>
      <c r="BI496" s="143">
        <f>IF(N496="nulová",J496,0)</f>
        <v>0</v>
      </c>
      <c r="BJ496" s="16" t="s">
        <v>83</v>
      </c>
      <c r="BK496" s="143">
        <f>ROUND(I496*H496,2)</f>
        <v>0</v>
      </c>
      <c r="BL496" s="16" t="s">
        <v>268</v>
      </c>
      <c r="BM496" s="142" t="s">
        <v>1445</v>
      </c>
    </row>
    <row r="497" spans="2:65" s="1" customFormat="1" ht="24.2" customHeight="1">
      <c r="B497" s="131"/>
      <c r="C497" s="157" t="s">
        <v>1446</v>
      </c>
      <c r="D497" s="157" t="s">
        <v>280</v>
      </c>
      <c r="E497" s="158" t="s">
        <v>621</v>
      </c>
      <c r="F497" s="159" t="s">
        <v>622</v>
      </c>
      <c r="G497" s="160" t="s">
        <v>259</v>
      </c>
      <c r="H497" s="161">
        <v>63.83</v>
      </c>
      <c r="I497" s="162"/>
      <c r="J497" s="162">
        <f>ROUND(I497*H497,2)</f>
        <v>0</v>
      </c>
      <c r="K497" s="159" t="s">
        <v>4029</v>
      </c>
      <c r="L497" s="185" t="s">
        <v>4032</v>
      </c>
      <c r="M497" s="163" t="s">
        <v>1</v>
      </c>
      <c r="N497" s="164" t="s">
        <v>40</v>
      </c>
      <c r="O497" s="140">
        <v>0</v>
      </c>
      <c r="P497" s="140">
        <f>O497*H497</f>
        <v>0</v>
      </c>
      <c r="Q497" s="140">
        <v>3.6420000000000001E-2</v>
      </c>
      <c r="R497" s="140">
        <f>Q497*H497</f>
        <v>2.3246886</v>
      </c>
      <c r="S497" s="140">
        <v>0</v>
      </c>
      <c r="T497" s="141">
        <f>S497*H497</f>
        <v>0</v>
      </c>
      <c r="AR497" s="142" t="s">
        <v>357</v>
      </c>
      <c r="AT497" s="142" t="s">
        <v>280</v>
      </c>
      <c r="AU497" s="142" t="s">
        <v>85</v>
      </c>
      <c r="AY497" s="16" t="s">
        <v>185</v>
      </c>
      <c r="BE497" s="143">
        <f>IF(N497="základní",J497,0)</f>
        <v>0</v>
      </c>
      <c r="BF497" s="143">
        <f>IF(N497="snížená",J497,0)</f>
        <v>0</v>
      </c>
      <c r="BG497" s="143">
        <f>IF(N497="zákl. přenesená",J497,0)</f>
        <v>0</v>
      </c>
      <c r="BH497" s="143">
        <f>IF(N497="sníž. přenesená",J497,0)</f>
        <v>0</v>
      </c>
      <c r="BI497" s="143">
        <f>IF(N497="nulová",J497,0)</f>
        <v>0</v>
      </c>
      <c r="BJ497" s="16" t="s">
        <v>83</v>
      </c>
      <c r="BK497" s="143">
        <f>ROUND(I497*H497,2)</f>
        <v>0</v>
      </c>
      <c r="BL497" s="16" t="s">
        <v>268</v>
      </c>
      <c r="BM497" s="142" t="s">
        <v>1447</v>
      </c>
    </row>
    <row r="498" spans="2:65" s="12" customFormat="1">
      <c r="B498" s="144"/>
      <c r="D498" s="145" t="s">
        <v>193</v>
      </c>
      <c r="E498" s="146" t="s">
        <v>1</v>
      </c>
      <c r="F498" s="147" t="s">
        <v>1448</v>
      </c>
      <c r="H498" s="148">
        <v>16.2</v>
      </c>
      <c r="L498" s="144"/>
      <c r="M498" s="149"/>
      <c r="T498" s="150"/>
      <c r="AT498" s="146" t="s">
        <v>193</v>
      </c>
      <c r="AU498" s="146" t="s">
        <v>85</v>
      </c>
      <c r="AV498" s="12" t="s">
        <v>85</v>
      </c>
      <c r="AW498" s="12" t="s">
        <v>31</v>
      </c>
      <c r="AX498" s="12" t="s">
        <v>75</v>
      </c>
      <c r="AY498" s="146" t="s">
        <v>185</v>
      </c>
    </row>
    <row r="499" spans="2:65" s="12" customFormat="1">
      <c r="B499" s="144"/>
      <c r="D499" s="145" t="s">
        <v>193</v>
      </c>
      <c r="E499" s="146" t="s">
        <v>1</v>
      </c>
      <c r="F499" s="147" t="s">
        <v>1449</v>
      </c>
      <c r="H499" s="148">
        <v>3.6</v>
      </c>
      <c r="L499" s="144"/>
      <c r="M499" s="149"/>
      <c r="T499" s="150"/>
      <c r="AT499" s="146" t="s">
        <v>193</v>
      </c>
      <c r="AU499" s="146" t="s">
        <v>85</v>
      </c>
      <c r="AV499" s="12" t="s">
        <v>85</v>
      </c>
      <c r="AW499" s="12" t="s">
        <v>31</v>
      </c>
      <c r="AX499" s="12" t="s">
        <v>75</v>
      </c>
      <c r="AY499" s="146" t="s">
        <v>185</v>
      </c>
    </row>
    <row r="500" spans="2:65" s="12" customFormat="1">
      <c r="B500" s="144"/>
      <c r="D500" s="145" t="s">
        <v>193</v>
      </c>
      <c r="E500" s="146" t="s">
        <v>1</v>
      </c>
      <c r="F500" s="147" t="s">
        <v>1450</v>
      </c>
      <c r="H500" s="148">
        <v>3</v>
      </c>
      <c r="L500" s="144"/>
      <c r="M500" s="149"/>
      <c r="T500" s="150"/>
      <c r="AT500" s="146" t="s">
        <v>193</v>
      </c>
      <c r="AU500" s="146" t="s">
        <v>85</v>
      </c>
      <c r="AV500" s="12" t="s">
        <v>85</v>
      </c>
      <c r="AW500" s="12" t="s">
        <v>31</v>
      </c>
      <c r="AX500" s="12" t="s">
        <v>75</v>
      </c>
      <c r="AY500" s="146" t="s">
        <v>185</v>
      </c>
    </row>
    <row r="501" spans="2:65" s="12" customFormat="1">
      <c r="B501" s="144"/>
      <c r="D501" s="145" t="s">
        <v>193</v>
      </c>
      <c r="E501" s="146" t="s">
        <v>1</v>
      </c>
      <c r="F501" s="147" t="s">
        <v>1451</v>
      </c>
      <c r="H501" s="148">
        <v>3</v>
      </c>
      <c r="L501" s="144"/>
      <c r="M501" s="149"/>
      <c r="T501" s="150"/>
      <c r="AT501" s="146" t="s">
        <v>193</v>
      </c>
      <c r="AU501" s="146" t="s">
        <v>85</v>
      </c>
      <c r="AV501" s="12" t="s">
        <v>85</v>
      </c>
      <c r="AW501" s="12" t="s">
        <v>31</v>
      </c>
      <c r="AX501" s="12" t="s">
        <v>75</v>
      </c>
      <c r="AY501" s="146" t="s">
        <v>185</v>
      </c>
    </row>
    <row r="502" spans="2:65" s="12" customFormat="1">
      <c r="B502" s="144"/>
      <c r="D502" s="145" t="s">
        <v>193</v>
      </c>
      <c r="E502" s="146" t="s">
        <v>1</v>
      </c>
      <c r="F502" s="147" t="s">
        <v>1452</v>
      </c>
      <c r="H502" s="148">
        <v>7.2</v>
      </c>
      <c r="L502" s="144"/>
      <c r="M502" s="149"/>
      <c r="T502" s="150"/>
      <c r="AT502" s="146" t="s">
        <v>193</v>
      </c>
      <c r="AU502" s="146" t="s">
        <v>85</v>
      </c>
      <c r="AV502" s="12" t="s">
        <v>85</v>
      </c>
      <c r="AW502" s="12" t="s">
        <v>31</v>
      </c>
      <c r="AX502" s="12" t="s">
        <v>75</v>
      </c>
      <c r="AY502" s="146" t="s">
        <v>185</v>
      </c>
    </row>
    <row r="503" spans="2:65" s="12" customFormat="1">
      <c r="B503" s="144"/>
      <c r="D503" s="145" t="s">
        <v>193</v>
      </c>
      <c r="E503" s="146" t="s">
        <v>1</v>
      </c>
      <c r="F503" s="147" t="s">
        <v>1453</v>
      </c>
      <c r="H503" s="148">
        <v>16.2</v>
      </c>
      <c r="L503" s="144"/>
      <c r="M503" s="149"/>
      <c r="T503" s="150"/>
      <c r="AT503" s="146" t="s">
        <v>193</v>
      </c>
      <c r="AU503" s="146" t="s">
        <v>85</v>
      </c>
      <c r="AV503" s="12" t="s">
        <v>85</v>
      </c>
      <c r="AW503" s="12" t="s">
        <v>31</v>
      </c>
      <c r="AX503" s="12" t="s">
        <v>75</v>
      </c>
      <c r="AY503" s="146" t="s">
        <v>185</v>
      </c>
    </row>
    <row r="504" spans="2:65" s="12" customFormat="1">
      <c r="B504" s="144"/>
      <c r="D504" s="145" t="s">
        <v>193</v>
      </c>
      <c r="E504" s="146" t="s">
        <v>1</v>
      </c>
      <c r="F504" s="147" t="s">
        <v>1454</v>
      </c>
      <c r="H504" s="148">
        <v>2.1</v>
      </c>
      <c r="L504" s="144"/>
      <c r="M504" s="149"/>
      <c r="T504" s="150"/>
      <c r="AT504" s="146" t="s">
        <v>193</v>
      </c>
      <c r="AU504" s="146" t="s">
        <v>85</v>
      </c>
      <c r="AV504" s="12" t="s">
        <v>85</v>
      </c>
      <c r="AW504" s="12" t="s">
        <v>31</v>
      </c>
      <c r="AX504" s="12" t="s">
        <v>75</v>
      </c>
      <c r="AY504" s="146" t="s">
        <v>185</v>
      </c>
    </row>
    <row r="505" spans="2:65" s="12" customFormat="1">
      <c r="B505" s="144"/>
      <c r="D505" s="145" t="s">
        <v>193</v>
      </c>
      <c r="E505" s="146" t="s">
        <v>1</v>
      </c>
      <c r="F505" s="147" t="s">
        <v>1455</v>
      </c>
      <c r="H505" s="148">
        <v>3.33</v>
      </c>
      <c r="L505" s="144"/>
      <c r="M505" s="149"/>
      <c r="T505" s="150"/>
      <c r="AT505" s="146" t="s">
        <v>193</v>
      </c>
      <c r="AU505" s="146" t="s">
        <v>85</v>
      </c>
      <c r="AV505" s="12" t="s">
        <v>85</v>
      </c>
      <c r="AW505" s="12" t="s">
        <v>31</v>
      </c>
      <c r="AX505" s="12" t="s">
        <v>75</v>
      </c>
      <c r="AY505" s="146" t="s">
        <v>185</v>
      </c>
    </row>
    <row r="506" spans="2:65" s="12" customFormat="1">
      <c r="B506" s="144"/>
      <c r="D506" s="145" t="s">
        <v>193</v>
      </c>
      <c r="E506" s="146" t="s">
        <v>1</v>
      </c>
      <c r="F506" s="147" t="s">
        <v>1456</v>
      </c>
      <c r="H506" s="148">
        <v>7.2</v>
      </c>
      <c r="L506" s="144"/>
      <c r="M506" s="149"/>
      <c r="T506" s="150"/>
      <c r="AT506" s="146" t="s">
        <v>193</v>
      </c>
      <c r="AU506" s="146" t="s">
        <v>85</v>
      </c>
      <c r="AV506" s="12" t="s">
        <v>85</v>
      </c>
      <c r="AW506" s="12" t="s">
        <v>31</v>
      </c>
      <c r="AX506" s="12" t="s">
        <v>75</v>
      </c>
      <c r="AY506" s="146" t="s">
        <v>185</v>
      </c>
    </row>
    <row r="507" spans="2:65" s="12" customFormat="1">
      <c r="B507" s="144"/>
      <c r="D507" s="145" t="s">
        <v>193</v>
      </c>
      <c r="E507" s="146" t="s">
        <v>1</v>
      </c>
      <c r="F507" s="147" t="s">
        <v>1457</v>
      </c>
      <c r="H507" s="148">
        <v>2</v>
      </c>
      <c r="L507" s="144"/>
      <c r="M507" s="149"/>
      <c r="T507" s="150"/>
      <c r="AT507" s="146" t="s">
        <v>193</v>
      </c>
      <c r="AU507" s="146" t="s">
        <v>85</v>
      </c>
      <c r="AV507" s="12" t="s">
        <v>85</v>
      </c>
      <c r="AW507" s="12" t="s">
        <v>31</v>
      </c>
      <c r="AX507" s="12" t="s">
        <v>75</v>
      </c>
      <c r="AY507" s="146" t="s">
        <v>185</v>
      </c>
    </row>
    <row r="508" spans="2:65" s="13" customFormat="1">
      <c r="B508" s="151"/>
      <c r="D508" s="145" t="s">
        <v>193</v>
      </c>
      <c r="E508" s="152" t="s">
        <v>1</v>
      </c>
      <c r="F508" s="153" t="s">
        <v>217</v>
      </c>
      <c r="H508" s="154">
        <v>63.83</v>
      </c>
      <c r="L508" s="151"/>
      <c r="M508" s="155"/>
      <c r="T508" s="156"/>
      <c r="AT508" s="152" t="s">
        <v>193</v>
      </c>
      <c r="AU508" s="152" t="s">
        <v>85</v>
      </c>
      <c r="AV508" s="13" t="s">
        <v>191</v>
      </c>
      <c r="AW508" s="13" t="s">
        <v>31</v>
      </c>
      <c r="AX508" s="13" t="s">
        <v>83</v>
      </c>
      <c r="AY508" s="152" t="s">
        <v>185</v>
      </c>
    </row>
    <row r="509" spans="2:65" s="1" customFormat="1" ht="24.2" customHeight="1">
      <c r="B509" s="131"/>
      <c r="C509" s="132" t="s">
        <v>1458</v>
      </c>
      <c r="D509" s="132" t="s">
        <v>187</v>
      </c>
      <c r="E509" s="133" t="s">
        <v>664</v>
      </c>
      <c r="F509" s="134" t="s">
        <v>665</v>
      </c>
      <c r="G509" s="135" t="s">
        <v>245</v>
      </c>
      <c r="H509" s="136">
        <v>5</v>
      </c>
      <c r="I509" s="137"/>
      <c r="J509" s="137">
        <f>ROUND(I509*H509,2)</f>
        <v>0</v>
      </c>
      <c r="K509" s="134" t="s">
        <v>4029</v>
      </c>
      <c r="L509" s="185" t="s">
        <v>4032</v>
      </c>
      <c r="M509" s="138" t="s">
        <v>1</v>
      </c>
      <c r="N509" s="139" t="s">
        <v>40</v>
      </c>
      <c r="O509" s="140">
        <v>1.6819999999999999</v>
      </c>
      <c r="P509" s="140">
        <f>O509*H509</f>
        <v>8.41</v>
      </c>
      <c r="Q509" s="140">
        <v>0</v>
      </c>
      <c r="R509" s="140">
        <f>Q509*H509</f>
        <v>0</v>
      </c>
      <c r="S509" s="140">
        <v>0</v>
      </c>
      <c r="T509" s="141">
        <f>S509*H509</f>
        <v>0</v>
      </c>
      <c r="AR509" s="142" t="s">
        <v>268</v>
      </c>
      <c r="AT509" s="142" t="s">
        <v>187</v>
      </c>
      <c r="AU509" s="142" t="s">
        <v>85</v>
      </c>
      <c r="AY509" s="16" t="s">
        <v>185</v>
      </c>
      <c r="BE509" s="143">
        <f>IF(N509="základní",J509,0)</f>
        <v>0</v>
      </c>
      <c r="BF509" s="143">
        <f>IF(N509="snížená",J509,0)</f>
        <v>0</v>
      </c>
      <c r="BG509" s="143">
        <f>IF(N509="zákl. přenesená",J509,0)</f>
        <v>0</v>
      </c>
      <c r="BH509" s="143">
        <f>IF(N509="sníž. přenesená",J509,0)</f>
        <v>0</v>
      </c>
      <c r="BI509" s="143">
        <f>IF(N509="nulová",J509,0)</f>
        <v>0</v>
      </c>
      <c r="BJ509" s="16" t="s">
        <v>83</v>
      </c>
      <c r="BK509" s="143">
        <f>ROUND(I509*H509,2)</f>
        <v>0</v>
      </c>
      <c r="BL509" s="16" t="s">
        <v>268</v>
      </c>
      <c r="BM509" s="142" t="s">
        <v>1459</v>
      </c>
    </row>
    <row r="510" spans="2:65" s="1" customFormat="1" ht="24.2" customHeight="1">
      <c r="B510" s="131"/>
      <c r="C510" s="157" t="s">
        <v>1460</v>
      </c>
      <c r="D510" s="157" t="s">
        <v>280</v>
      </c>
      <c r="E510" s="158" t="s">
        <v>1461</v>
      </c>
      <c r="F510" s="159" t="s">
        <v>1462</v>
      </c>
      <c r="G510" s="160" t="s">
        <v>245</v>
      </c>
      <c r="H510" s="161">
        <v>5</v>
      </c>
      <c r="I510" s="162"/>
      <c r="J510" s="162">
        <f>ROUND(I510*H510,2)</f>
        <v>0</v>
      </c>
      <c r="K510" s="159" t="s">
        <v>4029</v>
      </c>
      <c r="L510" s="185" t="s">
        <v>4032</v>
      </c>
      <c r="M510" s="163" t="s">
        <v>1</v>
      </c>
      <c r="N510" s="164" t="s">
        <v>40</v>
      </c>
      <c r="O510" s="140">
        <v>0</v>
      </c>
      <c r="P510" s="140">
        <f>O510*H510</f>
        <v>0</v>
      </c>
      <c r="Q510" s="140">
        <v>1.95E-2</v>
      </c>
      <c r="R510" s="140">
        <f>Q510*H510</f>
        <v>9.7500000000000003E-2</v>
      </c>
      <c r="S510" s="140">
        <v>0</v>
      </c>
      <c r="T510" s="141">
        <f>S510*H510</f>
        <v>0</v>
      </c>
      <c r="AR510" s="142" t="s">
        <v>357</v>
      </c>
      <c r="AT510" s="142" t="s">
        <v>280</v>
      </c>
      <c r="AU510" s="142" t="s">
        <v>85</v>
      </c>
      <c r="AY510" s="16" t="s">
        <v>185</v>
      </c>
      <c r="BE510" s="143">
        <f>IF(N510="základní",J510,0)</f>
        <v>0</v>
      </c>
      <c r="BF510" s="143">
        <f>IF(N510="snížená",J510,0)</f>
        <v>0</v>
      </c>
      <c r="BG510" s="143">
        <f>IF(N510="zákl. přenesená",J510,0)</f>
        <v>0</v>
      </c>
      <c r="BH510" s="143">
        <f>IF(N510="sníž. přenesená",J510,0)</f>
        <v>0</v>
      </c>
      <c r="BI510" s="143">
        <f>IF(N510="nulová",J510,0)</f>
        <v>0</v>
      </c>
      <c r="BJ510" s="16" t="s">
        <v>83</v>
      </c>
      <c r="BK510" s="143">
        <f>ROUND(I510*H510,2)</f>
        <v>0</v>
      </c>
      <c r="BL510" s="16" t="s">
        <v>268</v>
      </c>
      <c r="BM510" s="142" t="s">
        <v>1463</v>
      </c>
    </row>
    <row r="511" spans="2:65" s="12" customFormat="1">
      <c r="B511" s="144"/>
      <c r="D511" s="145" t="s">
        <v>193</v>
      </c>
      <c r="E511" s="146" t="s">
        <v>1</v>
      </c>
      <c r="F511" s="147" t="s">
        <v>1464</v>
      </c>
      <c r="H511" s="148">
        <v>5</v>
      </c>
      <c r="L511" s="144"/>
      <c r="M511" s="149"/>
      <c r="T511" s="150"/>
      <c r="AT511" s="146" t="s">
        <v>193</v>
      </c>
      <c r="AU511" s="146" t="s">
        <v>85</v>
      </c>
      <c r="AV511" s="12" t="s">
        <v>85</v>
      </c>
      <c r="AW511" s="12" t="s">
        <v>31</v>
      </c>
      <c r="AX511" s="12" t="s">
        <v>83</v>
      </c>
      <c r="AY511" s="146" t="s">
        <v>185</v>
      </c>
    </row>
    <row r="512" spans="2:65" s="1" customFormat="1" ht="24.2" customHeight="1">
      <c r="B512" s="131"/>
      <c r="C512" s="132" t="s">
        <v>1465</v>
      </c>
      <c r="D512" s="132" t="s">
        <v>187</v>
      </c>
      <c r="E512" s="133" t="s">
        <v>672</v>
      </c>
      <c r="F512" s="134" t="s">
        <v>673</v>
      </c>
      <c r="G512" s="135" t="s">
        <v>245</v>
      </c>
      <c r="H512" s="136">
        <v>7</v>
      </c>
      <c r="I512" s="137"/>
      <c r="J512" s="137">
        <f>ROUND(I512*H512,2)</f>
        <v>0</v>
      </c>
      <c r="K512" s="134" t="s">
        <v>4029</v>
      </c>
      <c r="L512" s="185" t="s">
        <v>4032</v>
      </c>
      <c r="M512" s="138" t="s">
        <v>1</v>
      </c>
      <c r="N512" s="139" t="s">
        <v>40</v>
      </c>
      <c r="O512" s="140">
        <v>1.825</v>
      </c>
      <c r="P512" s="140">
        <f>O512*H512</f>
        <v>12.775</v>
      </c>
      <c r="Q512" s="140">
        <v>0</v>
      </c>
      <c r="R512" s="140">
        <f>Q512*H512</f>
        <v>0</v>
      </c>
      <c r="S512" s="140">
        <v>0</v>
      </c>
      <c r="T512" s="141">
        <f>S512*H512</f>
        <v>0</v>
      </c>
      <c r="AR512" s="142" t="s">
        <v>268</v>
      </c>
      <c r="AT512" s="142" t="s">
        <v>187</v>
      </c>
      <c r="AU512" s="142" t="s">
        <v>85</v>
      </c>
      <c r="AY512" s="16" t="s">
        <v>185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6" t="s">
        <v>83</v>
      </c>
      <c r="BK512" s="143">
        <f>ROUND(I512*H512,2)</f>
        <v>0</v>
      </c>
      <c r="BL512" s="16" t="s">
        <v>268</v>
      </c>
      <c r="BM512" s="142" t="s">
        <v>1466</v>
      </c>
    </row>
    <row r="513" spans="2:65" s="1" customFormat="1" ht="24.2" customHeight="1">
      <c r="B513" s="131"/>
      <c r="C513" s="157" t="s">
        <v>1467</v>
      </c>
      <c r="D513" s="157" t="s">
        <v>280</v>
      </c>
      <c r="E513" s="158" t="s">
        <v>676</v>
      </c>
      <c r="F513" s="159" t="s">
        <v>1468</v>
      </c>
      <c r="G513" s="160" t="s">
        <v>245</v>
      </c>
      <c r="H513" s="161">
        <v>4</v>
      </c>
      <c r="I513" s="162"/>
      <c r="J513" s="162">
        <f>ROUND(I513*H513,2)</f>
        <v>0</v>
      </c>
      <c r="K513" s="159" t="s">
        <v>4029</v>
      </c>
      <c r="L513" s="185" t="s">
        <v>4032</v>
      </c>
      <c r="M513" s="163" t="s">
        <v>1</v>
      </c>
      <c r="N513" s="164" t="s">
        <v>40</v>
      </c>
      <c r="O513" s="140">
        <v>0</v>
      </c>
      <c r="P513" s="140">
        <f>O513*H513</f>
        <v>0</v>
      </c>
      <c r="Q513" s="140">
        <v>2.0500000000000001E-2</v>
      </c>
      <c r="R513" s="140">
        <f>Q513*H513</f>
        <v>8.2000000000000003E-2</v>
      </c>
      <c r="S513" s="140">
        <v>0</v>
      </c>
      <c r="T513" s="141">
        <f>S513*H513</f>
        <v>0</v>
      </c>
      <c r="AR513" s="142" t="s">
        <v>357</v>
      </c>
      <c r="AT513" s="142" t="s">
        <v>280</v>
      </c>
      <c r="AU513" s="142" t="s">
        <v>85</v>
      </c>
      <c r="AY513" s="16" t="s">
        <v>185</v>
      </c>
      <c r="BE513" s="143">
        <f>IF(N513="základní",J513,0)</f>
        <v>0</v>
      </c>
      <c r="BF513" s="143">
        <f>IF(N513="snížená",J513,0)</f>
        <v>0</v>
      </c>
      <c r="BG513" s="143">
        <f>IF(N513="zákl. přenesená",J513,0)</f>
        <v>0</v>
      </c>
      <c r="BH513" s="143">
        <f>IF(N513="sníž. přenesená",J513,0)</f>
        <v>0</v>
      </c>
      <c r="BI513" s="143">
        <f>IF(N513="nulová",J513,0)</f>
        <v>0</v>
      </c>
      <c r="BJ513" s="16" t="s">
        <v>83</v>
      </c>
      <c r="BK513" s="143">
        <f>ROUND(I513*H513,2)</f>
        <v>0</v>
      </c>
      <c r="BL513" s="16" t="s">
        <v>268</v>
      </c>
      <c r="BM513" s="142" t="s">
        <v>1469</v>
      </c>
    </row>
    <row r="514" spans="2:65" s="12" customFormat="1">
      <c r="B514" s="144"/>
      <c r="D514" s="145" t="s">
        <v>193</v>
      </c>
      <c r="E514" s="146" t="s">
        <v>1</v>
      </c>
      <c r="F514" s="147" t="s">
        <v>1470</v>
      </c>
      <c r="H514" s="148">
        <v>4</v>
      </c>
      <c r="L514" s="144"/>
      <c r="M514" s="149"/>
      <c r="T514" s="150"/>
      <c r="AT514" s="146" t="s">
        <v>193</v>
      </c>
      <c r="AU514" s="146" t="s">
        <v>85</v>
      </c>
      <c r="AV514" s="12" t="s">
        <v>85</v>
      </c>
      <c r="AW514" s="12" t="s">
        <v>31</v>
      </c>
      <c r="AX514" s="12" t="s">
        <v>83</v>
      </c>
      <c r="AY514" s="146" t="s">
        <v>185</v>
      </c>
    </row>
    <row r="515" spans="2:65" s="1" customFormat="1" ht="24.2" customHeight="1">
      <c r="B515" s="131"/>
      <c r="C515" s="157" t="s">
        <v>1471</v>
      </c>
      <c r="D515" s="157" t="s">
        <v>280</v>
      </c>
      <c r="E515" s="158" t="s">
        <v>1472</v>
      </c>
      <c r="F515" s="159" t="s">
        <v>1473</v>
      </c>
      <c r="G515" s="160" t="s">
        <v>245</v>
      </c>
      <c r="H515" s="161">
        <v>3</v>
      </c>
      <c r="I515" s="162"/>
      <c r="J515" s="162">
        <f>ROUND(I515*H515,2)</f>
        <v>0</v>
      </c>
      <c r="K515" s="159" t="s">
        <v>4029</v>
      </c>
      <c r="L515" s="185" t="s">
        <v>4032</v>
      </c>
      <c r="M515" s="163" t="s">
        <v>1</v>
      </c>
      <c r="N515" s="164" t="s">
        <v>40</v>
      </c>
      <c r="O515" s="140">
        <v>0</v>
      </c>
      <c r="P515" s="140">
        <f>O515*H515</f>
        <v>0</v>
      </c>
      <c r="Q515" s="140">
        <v>2.1499999999999998E-2</v>
      </c>
      <c r="R515" s="140">
        <f>Q515*H515</f>
        <v>6.4500000000000002E-2</v>
      </c>
      <c r="S515" s="140">
        <v>0</v>
      </c>
      <c r="T515" s="141">
        <f>S515*H515</f>
        <v>0</v>
      </c>
      <c r="AR515" s="142" t="s">
        <v>357</v>
      </c>
      <c r="AT515" s="142" t="s">
        <v>280</v>
      </c>
      <c r="AU515" s="142" t="s">
        <v>85</v>
      </c>
      <c r="AY515" s="16" t="s">
        <v>185</v>
      </c>
      <c r="BE515" s="143">
        <f>IF(N515="základní",J515,0)</f>
        <v>0</v>
      </c>
      <c r="BF515" s="143">
        <f>IF(N515="snížená",J515,0)</f>
        <v>0</v>
      </c>
      <c r="BG515" s="143">
        <f>IF(N515="zákl. přenesená",J515,0)</f>
        <v>0</v>
      </c>
      <c r="BH515" s="143">
        <f>IF(N515="sníž. přenesená",J515,0)</f>
        <v>0</v>
      </c>
      <c r="BI515" s="143">
        <f>IF(N515="nulová",J515,0)</f>
        <v>0</v>
      </c>
      <c r="BJ515" s="16" t="s">
        <v>83</v>
      </c>
      <c r="BK515" s="143">
        <f>ROUND(I515*H515,2)</f>
        <v>0</v>
      </c>
      <c r="BL515" s="16" t="s">
        <v>268</v>
      </c>
      <c r="BM515" s="142" t="s">
        <v>1474</v>
      </c>
    </row>
    <row r="516" spans="2:65" s="12" customFormat="1">
      <c r="B516" s="144"/>
      <c r="D516" s="145" t="s">
        <v>193</v>
      </c>
      <c r="E516" s="146" t="s">
        <v>1</v>
      </c>
      <c r="F516" s="147" t="s">
        <v>1475</v>
      </c>
      <c r="H516" s="148">
        <v>3</v>
      </c>
      <c r="L516" s="144"/>
      <c r="M516" s="149"/>
      <c r="T516" s="150"/>
      <c r="AT516" s="146" t="s">
        <v>193</v>
      </c>
      <c r="AU516" s="146" t="s">
        <v>85</v>
      </c>
      <c r="AV516" s="12" t="s">
        <v>85</v>
      </c>
      <c r="AW516" s="12" t="s">
        <v>31</v>
      </c>
      <c r="AX516" s="12" t="s">
        <v>83</v>
      </c>
      <c r="AY516" s="146" t="s">
        <v>185</v>
      </c>
    </row>
    <row r="517" spans="2:65" s="1" customFormat="1" ht="24.2" customHeight="1">
      <c r="B517" s="131"/>
      <c r="C517" s="132" t="s">
        <v>1476</v>
      </c>
      <c r="D517" s="132" t="s">
        <v>187</v>
      </c>
      <c r="E517" s="133" t="s">
        <v>1477</v>
      </c>
      <c r="F517" s="134" t="s">
        <v>1478</v>
      </c>
      <c r="G517" s="135" t="s">
        <v>245</v>
      </c>
      <c r="H517" s="136">
        <v>3</v>
      </c>
      <c r="I517" s="137"/>
      <c r="J517" s="137">
        <f>ROUND(I517*H517,2)</f>
        <v>0</v>
      </c>
      <c r="K517" s="134" t="s">
        <v>4029</v>
      </c>
      <c r="L517" s="185" t="s">
        <v>4032</v>
      </c>
      <c r="M517" s="138" t="s">
        <v>1</v>
      </c>
      <c r="N517" s="139" t="s">
        <v>40</v>
      </c>
      <c r="O517" s="140">
        <v>2.04</v>
      </c>
      <c r="P517" s="140">
        <f>O517*H517</f>
        <v>6.12</v>
      </c>
      <c r="Q517" s="140">
        <v>0</v>
      </c>
      <c r="R517" s="140">
        <f>Q517*H517</f>
        <v>0</v>
      </c>
      <c r="S517" s="140">
        <v>0</v>
      </c>
      <c r="T517" s="141">
        <f>S517*H517</f>
        <v>0</v>
      </c>
      <c r="AR517" s="142" t="s">
        <v>268</v>
      </c>
      <c r="AT517" s="142" t="s">
        <v>187</v>
      </c>
      <c r="AU517" s="142" t="s">
        <v>85</v>
      </c>
      <c r="AY517" s="16" t="s">
        <v>185</v>
      </c>
      <c r="BE517" s="143">
        <f>IF(N517="základní",J517,0)</f>
        <v>0</v>
      </c>
      <c r="BF517" s="143">
        <f>IF(N517="snížená",J517,0)</f>
        <v>0</v>
      </c>
      <c r="BG517" s="143">
        <f>IF(N517="zákl. přenesená",J517,0)</f>
        <v>0</v>
      </c>
      <c r="BH517" s="143">
        <f>IF(N517="sníž. přenesená",J517,0)</f>
        <v>0</v>
      </c>
      <c r="BI517" s="143">
        <f>IF(N517="nulová",J517,0)</f>
        <v>0</v>
      </c>
      <c r="BJ517" s="16" t="s">
        <v>83</v>
      </c>
      <c r="BK517" s="143">
        <f>ROUND(I517*H517,2)</f>
        <v>0</v>
      </c>
      <c r="BL517" s="16" t="s">
        <v>268</v>
      </c>
      <c r="BM517" s="142" t="s">
        <v>1479</v>
      </c>
    </row>
    <row r="518" spans="2:65" s="1" customFormat="1" ht="21.75" customHeight="1">
      <c r="B518" s="131"/>
      <c r="C518" s="157" t="s">
        <v>1480</v>
      </c>
      <c r="D518" s="157" t="s">
        <v>280</v>
      </c>
      <c r="E518" s="158" t="s">
        <v>1481</v>
      </c>
      <c r="F518" s="159" t="s">
        <v>1482</v>
      </c>
      <c r="G518" s="160" t="s">
        <v>245</v>
      </c>
      <c r="H518" s="161">
        <v>1</v>
      </c>
      <c r="I518" s="162"/>
      <c r="J518" s="162">
        <f>ROUND(I518*H518,2)</f>
        <v>0</v>
      </c>
      <c r="K518" s="159" t="s">
        <v>1</v>
      </c>
      <c r="L518" s="185" t="s">
        <v>4032</v>
      </c>
      <c r="M518" s="163" t="s">
        <v>1</v>
      </c>
      <c r="N518" s="164" t="s">
        <v>40</v>
      </c>
      <c r="O518" s="140">
        <v>0</v>
      </c>
      <c r="P518" s="140">
        <f>O518*H518</f>
        <v>0</v>
      </c>
      <c r="Q518" s="140">
        <v>3.2500000000000001E-2</v>
      </c>
      <c r="R518" s="140">
        <f>Q518*H518</f>
        <v>3.2500000000000001E-2</v>
      </c>
      <c r="S518" s="140">
        <v>0</v>
      </c>
      <c r="T518" s="141">
        <f>S518*H518</f>
        <v>0</v>
      </c>
      <c r="AR518" s="142" t="s">
        <v>357</v>
      </c>
      <c r="AT518" s="142" t="s">
        <v>280</v>
      </c>
      <c r="AU518" s="142" t="s">
        <v>85</v>
      </c>
      <c r="AY518" s="16" t="s">
        <v>185</v>
      </c>
      <c r="BE518" s="143">
        <f>IF(N518="základní",J518,0)</f>
        <v>0</v>
      </c>
      <c r="BF518" s="143">
        <f>IF(N518="snížená",J518,0)</f>
        <v>0</v>
      </c>
      <c r="BG518" s="143">
        <f>IF(N518="zákl. přenesená",J518,0)</f>
        <v>0</v>
      </c>
      <c r="BH518" s="143">
        <f>IF(N518="sníž. přenesená",J518,0)</f>
        <v>0</v>
      </c>
      <c r="BI518" s="143">
        <f>IF(N518="nulová",J518,0)</f>
        <v>0</v>
      </c>
      <c r="BJ518" s="16" t="s">
        <v>83</v>
      </c>
      <c r="BK518" s="143">
        <f>ROUND(I518*H518,2)</f>
        <v>0</v>
      </c>
      <c r="BL518" s="16" t="s">
        <v>268</v>
      </c>
      <c r="BM518" s="142" t="s">
        <v>1483</v>
      </c>
    </row>
    <row r="519" spans="2:65" s="12" customFormat="1">
      <c r="B519" s="144"/>
      <c r="D519" s="145" t="s">
        <v>193</v>
      </c>
      <c r="E519" s="146" t="s">
        <v>1</v>
      </c>
      <c r="F519" s="147" t="s">
        <v>1140</v>
      </c>
      <c r="H519" s="148">
        <v>1</v>
      </c>
      <c r="L519" s="144"/>
      <c r="M519" s="149"/>
      <c r="T519" s="150"/>
      <c r="AT519" s="146" t="s">
        <v>193</v>
      </c>
      <c r="AU519" s="146" t="s">
        <v>85</v>
      </c>
      <c r="AV519" s="12" t="s">
        <v>85</v>
      </c>
      <c r="AW519" s="12" t="s">
        <v>31</v>
      </c>
      <c r="AX519" s="12" t="s">
        <v>83</v>
      </c>
      <c r="AY519" s="146" t="s">
        <v>185</v>
      </c>
    </row>
    <row r="520" spans="2:65" s="1" customFormat="1" ht="21.75" customHeight="1">
      <c r="B520" s="131"/>
      <c r="C520" s="157" t="s">
        <v>1484</v>
      </c>
      <c r="D520" s="157" t="s">
        <v>280</v>
      </c>
      <c r="E520" s="158" t="s">
        <v>1485</v>
      </c>
      <c r="F520" s="159" t="s">
        <v>1486</v>
      </c>
      <c r="G520" s="160" t="s">
        <v>245</v>
      </c>
      <c r="H520" s="161">
        <v>1</v>
      </c>
      <c r="I520" s="162"/>
      <c r="J520" s="162">
        <f>ROUND(I520*H520,2)</f>
        <v>0</v>
      </c>
      <c r="K520" s="159" t="s">
        <v>1</v>
      </c>
      <c r="L520" s="185" t="s">
        <v>4032</v>
      </c>
      <c r="M520" s="163" t="s">
        <v>1</v>
      </c>
      <c r="N520" s="164" t="s">
        <v>40</v>
      </c>
      <c r="O520" s="140">
        <v>0</v>
      </c>
      <c r="P520" s="140">
        <f>O520*H520</f>
        <v>0</v>
      </c>
      <c r="Q520" s="140">
        <v>3.2500000000000001E-2</v>
      </c>
      <c r="R520" s="140">
        <f>Q520*H520</f>
        <v>3.2500000000000001E-2</v>
      </c>
      <c r="S520" s="140">
        <v>0</v>
      </c>
      <c r="T520" s="141">
        <f>S520*H520</f>
        <v>0</v>
      </c>
      <c r="AR520" s="142" t="s">
        <v>357</v>
      </c>
      <c r="AT520" s="142" t="s">
        <v>280</v>
      </c>
      <c r="AU520" s="142" t="s">
        <v>85</v>
      </c>
      <c r="AY520" s="16" t="s">
        <v>185</v>
      </c>
      <c r="BE520" s="143">
        <f>IF(N520="základní",J520,0)</f>
        <v>0</v>
      </c>
      <c r="BF520" s="143">
        <f>IF(N520="snížená",J520,0)</f>
        <v>0</v>
      </c>
      <c r="BG520" s="143">
        <f>IF(N520="zákl. přenesená",J520,0)</f>
        <v>0</v>
      </c>
      <c r="BH520" s="143">
        <f>IF(N520="sníž. přenesená",J520,0)</f>
        <v>0</v>
      </c>
      <c r="BI520" s="143">
        <f>IF(N520="nulová",J520,0)</f>
        <v>0</v>
      </c>
      <c r="BJ520" s="16" t="s">
        <v>83</v>
      </c>
      <c r="BK520" s="143">
        <f>ROUND(I520*H520,2)</f>
        <v>0</v>
      </c>
      <c r="BL520" s="16" t="s">
        <v>268</v>
      </c>
      <c r="BM520" s="142" t="s">
        <v>1487</v>
      </c>
    </row>
    <row r="521" spans="2:65" s="12" customFormat="1">
      <c r="B521" s="144"/>
      <c r="D521" s="145" t="s">
        <v>193</v>
      </c>
      <c r="E521" s="146" t="s">
        <v>1</v>
      </c>
      <c r="F521" s="147" t="s">
        <v>1144</v>
      </c>
      <c r="H521" s="148">
        <v>1</v>
      </c>
      <c r="L521" s="144"/>
      <c r="M521" s="149"/>
      <c r="T521" s="150"/>
      <c r="AT521" s="146" t="s">
        <v>193</v>
      </c>
      <c r="AU521" s="146" t="s">
        <v>85</v>
      </c>
      <c r="AV521" s="12" t="s">
        <v>85</v>
      </c>
      <c r="AW521" s="12" t="s">
        <v>31</v>
      </c>
      <c r="AX521" s="12" t="s">
        <v>83</v>
      </c>
      <c r="AY521" s="146" t="s">
        <v>185</v>
      </c>
    </row>
    <row r="522" spans="2:65" s="1" customFormat="1" ht="21.75" customHeight="1">
      <c r="B522" s="131"/>
      <c r="C522" s="157" t="s">
        <v>1488</v>
      </c>
      <c r="D522" s="157" t="s">
        <v>280</v>
      </c>
      <c r="E522" s="158" t="s">
        <v>1489</v>
      </c>
      <c r="F522" s="159" t="s">
        <v>1490</v>
      </c>
      <c r="G522" s="160" t="s">
        <v>245</v>
      </c>
      <c r="H522" s="161">
        <v>1</v>
      </c>
      <c r="I522" s="162"/>
      <c r="J522" s="162">
        <f>ROUND(I522*H522,2)</f>
        <v>0</v>
      </c>
      <c r="K522" s="159" t="s">
        <v>1</v>
      </c>
      <c r="L522" s="185" t="s">
        <v>4032</v>
      </c>
      <c r="M522" s="163" t="s">
        <v>1</v>
      </c>
      <c r="N522" s="164" t="s">
        <v>40</v>
      </c>
      <c r="O522" s="140">
        <v>0</v>
      </c>
      <c r="P522" s="140">
        <f>O522*H522</f>
        <v>0</v>
      </c>
      <c r="Q522" s="140">
        <v>3.2500000000000001E-2</v>
      </c>
      <c r="R522" s="140">
        <f>Q522*H522</f>
        <v>3.2500000000000001E-2</v>
      </c>
      <c r="S522" s="140">
        <v>0</v>
      </c>
      <c r="T522" s="141">
        <f>S522*H522</f>
        <v>0</v>
      </c>
      <c r="AR522" s="142" t="s">
        <v>357</v>
      </c>
      <c r="AT522" s="142" t="s">
        <v>280</v>
      </c>
      <c r="AU522" s="142" t="s">
        <v>85</v>
      </c>
      <c r="AY522" s="16" t="s">
        <v>185</v>
      </c>
      <c r="BE522" s="143">
        <f>IF(N522="základní",J522,0)</f>
        <v>0</v>
      </c>
      <c r="BF522" s="143">
        <f>IF(N522="snížená",J522,0)</f>
        <v>0</v>
      </c>
      <c r="BG522" s="143">
        <f>IF(N522="zákl. přenesená",J522,0)</f>
        <v>0</v>
      </c>
      <c r="BH522" s="143">
        <f>IF(N522="sníž. přenesená",J522,0)</f>
        <v>0</v>
      </c>
      <c r="BI522" s="143">
        <f>IF(N522="nulová",J522,0)</f>
        <v>0</v>
      </c>
      <c r="BJ522" s="16" t="s">
        <v>83</v>
      </c>
      <c r="BK522" s="143">
        <f>ROUND(I522*H522,2)</f>
        <v>0</v>
      </c>
      <c r="BL522" s="16" t="s">
        <v>268</v>
      </c>
      <c r="BM522" s="142" t="s">
        <v>1491</v>
      </c>
    </row>
    <row r="523" spans="2:65" s="12" customFormat="1">
      <c r="B523" s="144"/>
      <c r="D523" s="145" t="s">
        <v>193</v>
      </c>
      <c r="E523" s="146" t="s">
        <v>1</v>
      </c>
      <c r="F523" s="147" t="s">
        <v>1148</v>
      </c>
      <c r="H523" s="148">
        <v>1</v>
      </c>
      <c r="L523" s="144"/>
      <c r="M523" s="149"/>
      <c r="T523" s="150"/>
      <c r="AT523" s="146" t="s">
        <v>193</v>
      </c>
      <c r="AU523" s="146" t="s">
        <v>85</v>
      </c>
      <c r="AV523" s="12" t="s">
        <v>85</v>
      </c>
      <c r="AW523" s="12" t="s">
        <v>31</v>
      </c>
      <c r="AX523" s="12" t="s">
        <v>83</v>
      </c>
      <c r="AY523" s="146" t="s">
        <v>185</v>
      </c>
    </row>
    <row r="524" spans="2:65" s="1" customFormat="1" ht="21.75" customHeight="1">
      <c r="B524" s="131"/>
      <c r="C524" s="132" t="s">
        <v>1492</v>
      </c>
      <c r="D524" s="132" t="s">
        <v>187</v>
      </c>
      <c r="E524" s="133" t="s">
        <v>1493</v>
      </c>
      <c r="F524" s="134" t="s">
        <v>1494</v>
      </c>
      <c r="G524" s="135" t="s">
        <v>245</v>
      </c>
      <c r="H524" s="136">
        <v>1</v>
      </c>
      <c r="I524" s="137"/>
      <c r="J524" s="137">
        <f>ROUND(I524*H524,2)</f>
        <v>0</v>
      </c>
      <c r="K524" s="134" t="s">
        <v>4029</v>
      </c>
      <c r="L524" s="185" t="s">
        <v>4032</v>
      </c>
      <c r="M524" s="138" t="s">
        <v>1</v>
      </c>
      <c r="N524" s="139" t="s">
        <v>40</v>
      </c>
      <c r="O524" s="140">
        <v>9.4619999999999997</v>
      </c>
      <c r="P524" s="140">
        <f>O524*H524</f>
        <v>9.4619999999999997</v>
      </c>
      <c r="Q524" s="140">
        <v>8.5999999999999998E-4</v>
      </c>
      <c r="R524" s="140">
        <f>Q524*H524</f>
        <v>8.5999999999999998E-4</v>
      </c>
      <c r="S524" s="140">
        <v>0</v>
      </c>
      <c r="T524" s="141">
        <f>S524*H524</f>
        <v>0</v>
      </c>
      <c r="AR524" s="142" t="s">
        <v>268</v>
      </c>
      <c r="AT524" s="142" t="s">
        <v>187</v>
      </c>
      <c r="AU524" s="142" t="s">
        <v>85</v>
      </c>
      <c r="AY524" s="16" t="s">
        <v>185</v>
      </c>
      <c r="BE524" s="143">
        <f>IF(N524="základní",J524,0)</f>
        <v>0</v>
      </c>
      <c r="BF524" s="143">
        <f>IF(N524="snížená",J524,0)</f>
        <v>0</v>
      </c>
      <c r="BG524" s="143">
        <f>IF(N524="zákl. přenesená",J524,0)</f>
        <v>0</v>
      </c>
      <c r="BH524" s="143">
        <f>IF(N524="sníž. přenesená",J524,0)</f>
        <v>0</v>
      </c>
      <c r="BI524" s="143">
        <f>IF(N524="nulová",J524,0)</f>
        <v>0</v>
      </c>
      <c r="BJ524" s="16" t="s">
        <v>83</v>
      </c>
      <c r="BK524" s="143">
        <f>ROUND(I524*H524,2)</f>
        <v>0</v>
      </c>
      <c r="BL524" s="16" t="s">
        <v>268</v>
      </c>
      <c r="BM524" s="142" t="s">
        <v>1495</v>
      </c>
    </row>
    <row r="525" spans="2:65" s="1" customFormat="1" ht="33" customHeight="1">
      <c r="B525" s="131"/>
      <c r="C525" s="157" t="s">
        <v>1496</v>
      </c>
      <c r="D525" s="157" t="s">
        <v>280</v>
      </c>
      <c r="E525" s="158" t="s">
        <v>1497</v>
      </c>
      <c r="F525" s="159" t="s">
        <v>1498</v>
      </c>
      <c r="G525" s="160" t="s">
        <v>245</v>
      </c>
      <c r="H525" s="161">
        <v>1</v>
      </c>
      <c r="I525" s="162"/>
      <c r="J525" s="162">
        <f>ROUND(I525*H525,2)</f>
        <v>0</v>
      </c>
      <c r="K525" s="159" t="s">
        <v>1</v>
      </c>
      <c r="L525" s="185" t="s">
        <v>4032</v>
      </c>
      <c r="M525" s="163" t="s">
        <v>1</v>
      </c>
      <c r="N525" s="164" t="s">
        <v>40</v>
      </c>
      <c r="O525" s="140">
        <v>0</v>
      </c>
      <c r="P525" s="140">
        <f>O525*H525</f>
        <v>0</v>
      </c>
      <c r="Q525" s="140">
        <v>0.11</v>
      </c>
      <c r="R525" s="140">
        <f>Q525*H525</f>
        <v>0.11</v>
      </c>
      <c r="S525" s="140">
        <v>0</v>
      </c>
      <c r="T525" s="141">
        <f>S525*H525</f>
        <v>0</v>
      </c>
      <c r="AR525" s="142" t="s">
        <v>357</v>
      </c>
      <c r="AT525" s="142" t="s">
        <v>280</v>
      </c>
      <c r="AU525" s="142" t="s">
        <v>85</v>
      </c>
      <c r="AY525" s="16" t="s">
        <v>185</v>
      </c>
      <c r="BE525" s="143">
        <f>IF(N525="základní",J525,0)</f>
        <v>0</v>
      </c>
      <c r="BF525" s="143">
        <f>IF(N525="snížená",J525,0)</f>
        <v>0</v>
      </c>
      <c r="BG525" s="143">
        <f>IF(N525="zákl. přenesená",J525,0)</f>
        <v>0</v>
      </c>
      <c r="BH525" s="143">
        <f>IF(N525="sníž. přenesená",J525,0)</f>
        <v>0</v>
      </c>
      <c r="BI525" s="143">
        <f>IF(N525="nulová",J525,0)</f>
        <v>0</v>
      </c>
      <c r="BJ525" s="16" t="s">
        <v>83</v>
      </c>
      <c r="BK525" s="143">
        <f>ROUND(I525*H525,2)</f>
        <v>0</v>
      </c>
      <c r="BL525" s="16" t="s">
        <v>268</v>
      </c>
      <c r="BM525" s="142" t="s">
        <v>1499</v>
      </c>
    </row>
    <row r="526" spans="2:65" s="1" customFormat="1" ht="24.2" customHeight="1">
      <c r="B526" s="131"/>
      <c r="C526" s="132" t="s">
        <v>1500</v>
      </c>
      <c r="D526" s="132" t="s">
        <v>187</v>
      </c>
      <c r="E526" s="133" t="s">
        <v>713</v>
      </c>
      <c r="F526" s="134" t="s">
        <v>714</v>
      </c>
      <c r="G526" s="135" t="s">
        <v>245</v>
      </c>
      <c r="H526" s="136">
        <v>2</v>
      </c>
      <c r="I526" s="137"/>
      <c r="J526" s="137">
        <f>ROUND(I526*H526,2)</f>
        <v>0</v>
      </c>
      <c r="K526" s="134" t="s">
        <v>4029</v>
      </c>
      <c r="L526" s="185" t="s">
        <v>4032</v>
      </c>
      <c r="M526" s="138" t="s">
        <v>1</v>
      </c>
      <c r="N526" s="139" t="s">
        <v>40</v>
      </c>
      <c r="O526" s="140">
        <v>0.55500000000000005</v>
      </c>
      <c r="P526" s="140">
        <f>O526*H526</f>
        <v>1.1100000000000001</v>
      </c>
      <c r="Q526" s="140">
        <v>0</v>
      </c>
      <c r="R526" s="140">
        <f>Q526*H526</f>
        <v>0</v>
      </c>
      <c r="S526" s="140">
        <v>0</v>
      </c>
      <c r="T526" s="141">
        <f>S526*H526</f>
        <v>0</v>
      </c>
      <c r="AR526" s="142" t="s">
        <v>268</v>
      </c>
      <c r="AT526" s="142" t="s">
        <v>187</v>
      </c>
      <c r="AU526" s="142" t="s">
        <v>85</v>
      </c>
      <c r="AY526" s="16" t="s">
        <v>185</v>
      </c>
      <c r="BE526" s="143">
        <f>IF(N526="základní",J526,0)</f>
        <v>0</v>
      </c>
      <c r="BF526" s="143">
        <f>IF(N526="snížená",J526,0)</f>
        <v>0</v>
      </c>
      <c r="BG526" s="143">
        <f>IF(N526="zákl. přenesená",J526,0)</f>
        <v>0</v>
      </c>
      <c r="BH526" s="143">
        <f>IF(N526="sníž. přenesená",J526,0)</f>
        <v>0</v>
      </c>
      <c r="BI526" s="143">
        <f>IF(N526="nulová",J526,0)</f>
        <v>0</v>
      </c>
      <c r="BJ526" s="16" t="s">
        <v>83</v>
      </c>
      <c r="BK526" s="143">
        <f>ROUND(I526*H526,2)</f>
        <v>0</v>
      </c>
      <c r="BL526" s="16" t="s">
        <v>268</v>
      </c>
      <c r="BM526" s="142" t="s">
        <v>1501</v>
      </c>
    </row>
    <row r="527" spans="2:65" s="1" customFormat="1" ht="16.5" customHeight="1">
      <c r="B527" s="131"/>
      <c r="C527" s="157" t="s">
        <v>1502</v>
      </c>
      <c r="D527" s="157" t="s">
        <v>280</v>
      </c>
      <c r="E527" s="158" t="s">
        <v>717</v>
      </c>
      <c r="F527" s="159" t="s">
        <v>1503</v>
      </c>
      <c r="G527" s="160" t="s">
        <v>245</v>
      </c>
      <c r="H527" s="161">
        <v>2</v>
      </c>
      <c r="I527" s="162"/>
      <c r="J527" s="162">
        <f>ROUND(I527*H527,2)</f>
        <v>0</v>
      </c>
      <c r="K527" s="159" t="s">
        <v>4029</v>
      </c>
      <c r="L527" s="185" t="s">
        <v>4032</v>
      </c>
      <c r="M527" s="163" t="s">
        <v>1</v>
      </c>
      <c r="N527" s="164" t="s">
        <v>40</v>
      </c>
      <c r="O527" s="140">
        <v>0</v>
      </c>
      <c r="P527" s="140">
        <f>O527*H527</f>
        <v>0</v>
      </c>
      <c r="Q527" s="140">
        <v>4.7000000000000002E-3</v>
      </c>
      <c r="R527" s="140">
        <f>Q527*H527</f>
        <v>9.4000000000000004E-3</v>
      </c>
      <c r="S527" s="140">
        <v>0</v>
      </c>
      <c r="T527" s="141">
        <f>S527*H527</f>
        <v>0</v>
      </c>
      <c r="AR527" s="142" t="s">
        <v>357</v>
      </c>
      <c r="AT527" s="142" t="s">
        <v>280</v>
      </c>
      <c r="AU527" s="142" t="s">
        <v>85</v>
      </c>
      <c r="AY527" s="16" t="s">
        <v>185</v>
      </c>
      <c r="BE527" s="143">
        <f>IF(N527="základní",J527,0)</f>
        <v>0</v>
      </c>
      <c r="BF527" s="143">
        <f>IF(N527="snížená",J527,0)</f>
        <v>0</v>
      </c>
      <c r="BG527" s="143">
        <f>IF(N527="zákl. přenesená",J527,0)</f>
        <v>0</v>
      </c>
      <c r="BH527" s="143">
        <f>IF(N527="sníž. přenesená",J527,0)</f>
        <v>0</v>
      </c>
      <c r="BI527" s="143">
        <f>IF(N527="nulová",J527,0)</f>
        <v>0</v>
      </c>
      <c r="BJ527" s="16" t="s">
        <v>83</v>
      </c>
      <c r="BK527" s="143">
        <f>ROUND(I527*H527,2)</f>
        <v>0</v>
      </c>
      <c r="BL527" s="16" t="s">
        <v>268</v>
      </c>
      <c r="BM527" s="142" t="s">
        <v>1504</v>
      </c>
    </row>
    <row r="528" spans="2:65" s="12" customFormat="1">
      <c r="B528" s="144"/>
      <c r="D528" s="145" t="s">
        <v>193</v>
      </c>
      <c r="E528" s="146" t="s">
        <v>1</v>
      </c>
      <c r="F528" s="147" t="s">
        <v>1505</v>
      </c>
      <c r="H528" s="148">
        <v>2</v>
      </c>
      <c r="L528" s="144"/>
      <c r="M528" s="149"/>
      <c r="T528" s="150"/>
      <c r="AT528" s="146" t="s">
        <v>193</v>
      </c>
      <c r="AU528" s="146" t="s">
        <v>85</v>
      </c>
      <c r="AV528" s="12" t="s">
        <v>85</v>
      </c>
      <c r="AW528" s="12" t="s">
        <v>31</v>
      </c>
      <c r="AX528" s="12" t="s">
        <v>83</v>
      </c>
      <c r="AY528" s="146" t="s">
        <v>185</v>
      </c>
    </row>
    <row r="529" spans="2:65" s="1" customFormat="1" ht="24.2" customHeight="1">
      <c r="B529" s="131"/>
      <c r="C529" s="132" t="s">
        <v>1506</v>
      </c>
      <c r="D529" s="132" t="s">
        <v>187</v>
      </c>
      <c r="E529" s="133" t="s">
        <v>727</v>
      </c>
      <c r="F529" s="134" t="s">
        <v>728</v>
      </c>
      <c r="G529" s="135" t="s">
        <v>245</v>
      </c>
      <c r="H529" s="136">
        <v>15</v>
      </c>
      <c r="I529" s="137"/>
      <c r="J529" s="137">
        <f>ROUND(I529*H529,2)</f>
        <v>0</v>
      </c>
      <c r="K529" s="134" t="s">
        <v>1</v>
      </c>
      <c r="L529" s="185" t="s">
        <v>4032</v>
      </c>
      <c r="M529" s="138" t="s">
        <v>1</v>
      </c>
      <c r="N529" s="139" t="s">
        <v>40</v>
      </c>
      <c r="O529" s="140">
        <v>0.3</v>
      </c>
      <c r="P529" s="140">
        <f>O529*H529</f>
        <v>4.5</v>
      </c>
      <c r="Q529" s="140">
        <v>0</v>
      </c>
      <c r="R529" s="140">
        <f>Q529*H529</f>
        <v>0</v>
      </c>
      <c r="S529" s="140">
        <v>0</v>
      </c>
      <c r="T529" s="141">
        <f>S529*H529</f>
        <v>0</v>
      </c>
      <c r="AR529" s="142" t="s">
        <v>268</v>
      </c>
      <c r="AT529" s="142" t="s">
        <v>187</v>
      </c>
      <c r="AU529" s="142" t="s">
        <v>85</v>
      </c>
      <c r="AY529" s="16" t="s">
        <v>185</v>
      </c>
      <c r="BE529" s="143">
        <f>IF(N529="základní",J529,0)</f>
        <v>0</v>
      </c>
      <c r="BF529" s="143">
        <f>IF(N529="snížená",J529,0)</f>
        <v>0</v>
      </c>
      <c r="BG529" s="143">
        <f>IF(N529="zákl. přenesená",J529,0)</f>
        <v>0</v>
      </c>
      <c r="BH529" s="143">
        <f>IF(N529="sníž. přenesená",J529,0)</f>
        <v>0</v>
      </c>
      <c r="BI529" s="143">
        <f>IF(N529="nulová",J529,0)</f>
        <v>0</v>
      </c>
      <c r="BJ529" s="16" t="s">
        <v>83</v>
      </c>
      <c r="BK529" s="143">
        <f>ROUND(I529*H529,2)</f>
        <v>0</v>
      </c>
      <c r="BL529" s="16" t="s">
        <v>268</v>
      </c>
      <c r="BM529" s="142" t="s">
        <v>1507</v>
      </c>
    </row>
    <row r="530" spans="2:65" s="1" customFormat="1" ht="24.2" customHeight="1">
      <c r="B530" s="131"/>
      <c r="C530" s="132" t="s">
        <v>1508</v>
      </c>
      <c r="D530" s="132" t="s">
        <v>187</v>
      </c>
      <c r="E530" s="133" t="s">
        <v>731</v>
      </c>
      <c r="F530" s="134" t="s">
        <v>732</v>
      </c>
      <c r="G530" s="135" t="s">
        <v>245</v>
      </c>
      <c r="H530" s="136">
        <v>2</v>
      </c>
      <c r="I530" s="137"/>
      <c r="J530" s="137">
        <f>ROUND(I530*H530,2)</f>
        <v>0</v>
      </c>
      <c r="K530" s="134" t="s">
        <v>4029</v>
      </c>
      <c r="L530" s="185" t="s">
        <v>4032</v>
      </c>
      <c r="M530" s="138" t="s">
        <v>1</v>
      </c>
      <c r="N530" s="139" t="s">
        <v>40</v>
      </c>
      <c r="O530" s="140">
        <v>0.46400000000000002</v>
      </c>
      <c r="P530" s="140">
        <f>O530*H530</f>
        <v>0.92800000000000005</v>
      </c>
      <c r="Q530" s="140">
        <v>0</v>
      </c>
      <c r="R530" s="140">
        <f>Q530*H530</f>
        <v>0</v>
      </c>
      <c r="S530" s="140">
        <v>0</v>
      </c>
      <c r="T530" s="141">
        <f>S530*H530</f>
        <v>0</v>
      </c>
      <c r="AR530" s="142" t="s">
        <v>268</v>
      </c>
      <c r="AT530" s="142" t="s">
        <v>187</v>
      </c>
      <c r="AU530" s="142" t="s">
        <v>85</v>
      </c>
      <c r="AY530" s="16" t="s">
        <v>185</v>
      </c>
      <c r="BE530" s="143">
        <f>IF(N530="základní",J530,0)</f>
        <v>0</v>
      </c>
      <c r="BF530" s="143">
        <f>IF(N530="snížená",J530,0)</f>
        <v>0</v>
      </c>
      <c r="BG530" s="143">
        <f>IF(N530="zákl. přenesená",J530,0)</f>
        <v>0</v>
      </c>
      <c r="BH530" s="143">
        <f>IF(N530="sníž. přenesená",J530,0)</f>
        <v>0</v>
      </c>
      <c r="BI530" s="143">
        <f>IF(N530="nulová",J530,0)</f>
        <v>0</v>
      </c>
      <c r="BJ530" s="16" t="s">
        <v>83</v>
      </c>
      <c r="BK530" s="143">
        <f>ROUND(I530*H530,2)</f>
        <v>0</v>
      </c>
      <c r="BL530" s="16" t="s">
        <v>268</v>
      </c>
      <c r="BM530" s="142" t="s">
        <v>1509</v>
      </c>
    </row>
    <row r="531" spans="2:65" s="1" customFormat="1" ht="24.2" customHeight="1">
      <c r="B531" s="131"/>
      <c r="C531" s="132" t="s">
        <v>1510</v>
      </c>
      <c r="D531" s="132" t="s">
        <v>187</v>
      </c>
      <c r="E531" s="133" t="s">
        <v>735</v>
      </c>
      <c r="F531" s="134" t="s">
        <v>736</v>
      </c>
      <c r="G531" s="135" t="s">
        <v>245</v>
      </c>
      <c r="H531" s="136">
        <v>10</v>
      </c>
      <c r="I531" s="137"/>
      <c r="J531" s="137">
        <f>ROUND(I531*H531,2)</f>
        <v>0</v>
      </c>
      <c r="K531" s="134" t="s">
        <v>4029</v>
      </c>
      <c r="L531" s="185" t="s">
        <v>4032</v>
      </c>
      <c r="M531" s="138" t="s">
        <v>1</v>
      </c>
      <c r="N531" s="139" t="s">
        <v>40</v>
      </c>
      <c r="O531" s="140">
        <v>0.63</v>
      </c>
      <c r="P531" s="140">
        <f>O531*H531</f>
        <v>6.3</v>
      </c>
      <c r="Q531" s="140">
        <v>0</v>
      </c>
      <c r="R531" s="140">
        <f>Q531*H531</f>
        <v>0</v>
      </c>
      <c r="S531" s="140">
        <v>0</v>
      </c>
      <c r="T531" s="141">
        <f>S531*H531</f>
        <v>0</v>
      </c>
      <c r="AR531" s="142" t="s">
        <v>268</v>
      </c>
      <c r="AT531" s="142" t="s">
        <v>187</v>
      </c>
      <c r="AU531" s="142" t="s">
        <v>85</v>
      </c>
      <c r="AY531" s="16" t="s">
        <v>185</v>
      </c>
      <c r="BE531" s="143">
        <f>IF(N531="základní",J531,0)</f>
        <v>0</v>
      </c>
      <c r="BF531" s="143">
        <f>IF(N531="snížená",J531,0)</f>
        <v>0</v>
      </c>
      <c r="BG531" s="143">
        <f>IF(N531="zákl. přenesená",J531,0)</f>
        <v>0</v>
      </c>
      <c r="BH531" s="143">
        <f>IF(N531="sníž. přenesená",J531,0)</f>
        <v>0</v>
      </c>
      <c r="BI531" s="143">
        <f>IF(N531="nulová",J531,0)</f>
        <v>0</v>
      </c>
      <c r="BJ531" s="16" t="s">
        <v>83</v>
      </c>
      <c r="BK531" s="143">
        <f>ROUND(I531*H531,2)</f>
        <v>0</v>
      </c>
      <c r="BL531" s="16" t="s">
        <v>268</v>
      </c>
      <c r="BM531" s="142" t="s">
        <v>1511</v>
      </c>
    </row>
    <row r="532" spans="2:65" s="1" customFormat="1" ht="16.5" customHeight="1">
      <c r="B532" s="131"/>
      <c r="C532" s="157" t="s">
        <v>1512</v>
      </c>
      <c r="D532" s="157" t="s">
        <v>280</v>
      </c>
      <c r="E532" s="158" t="s">
        <v>1513</v>
      </c>
      <c r="F532" s="159" t="s">
        <v>1514</v>
      </c>
      <c r="G532" s="160" t="s">
        <v>276</v>
      </c>
      <c r="H532" s="161">
        <v>18.5</v>
      </c>
      <c r="I532" s="162"/>
      <c r="J532" s="162">
        <f>ROUND(I532*H532,2)</f>
        <v>0</v>
      </c>
      <c r="K532" s="159" t="s">
        <v>4029</v>
      </c>
      <c r="L532" s="185" t="s">
        <v>4032</v>
      </c>
      <c r="M532" s="163" t="s">
        <v>1</v>
      </c>
      <c r="N532" s="164" t="s">
        <v>40</v>
      </c>
      <c r="O532" s="140">
        <v>0</v>
      </c>
      <c r="P532" s="140">
        <f>O532*H532</f>
        <v>0</v>
      </c>
      <c r="Q532" s="140">
        <v>1.1000000000000001E-3</v>
      </c>
      <c r="R532" s="140">
        <f>Q532*H532</f>
        <v>2.035E-2</v>
      </c>
      <c r="S532" s="140">
        <v>0</v>
      </c>
      <c r="T532" s="141">
        <f>S532*H532</f>
        <v>0</v>
      </c>
      <c r="AR532" s="142" t="s">
        <v>357</v>
      </c>
      <c r="AT532" s="142" t="s">
        <v>280</v>
      </c>
      <c r="AU532" s="142" t="s">
        <v>85</v>
      </c>
      <c r="AY532" s="16" t="s">
        <v>185</v>
      </c>
      <c r="BE532" s="143">
        <f>IF(N532="základní",J532,0)</f>
        <v>0</v>
      </c>
      <c r="BF532" s="143">
        <f>IF(N532="snížená",J532,0)</f>
        <v>0</v>
      </c>
      <c r="BG532" s="143">
        <f>IF(N532="zákl. přenesená",J532,0)</f>
        <v>0</v>
      </c>
      <c r="BH532" s="143">
        <f>IF(N532="sníž. přenesená",J532,0)</f>
        <v>0</v>
      </c>
      <c r="BI532" s="143">
        <f>IF(N532="nulová",J532,0)</f>
        <v>0</v>
      </c>
      <c r="BJ532" s="16" t="s">
        <v>83</v>
      </c>
      <c r="BK532" s="143">
        <f>ROUND(I532*H532,2)</f>
        <v>0</v>
      </c>
      <c r="BL532" s="16" t="s">
        <v>268</v>
      </c>
      <c r="BM532" s="142" t="s">
        <v>1515</v>
      </c>
    </row>
    <row r="533" spans="2:65" s="12" customFormat="1">
      <c r="B533" s="144"/>
      <c r="D533" s="145" t="s">
        <v>193</v>
      </c>
      <c r="E533" s="146" t="s">
        <v>1</v>
      </c>
      <c r="F533" s="147" t="s">
        <v>1516</v>
      </c>
      <c r="H533" s="148">
        <v>18.5</v>
      </c>
      <c r="L533" s="144"/>
      <c r="M533" s="149"/>
      <c r="T533" s="150"/>
      <c r="AT533" s="146" t="s">
        <v>193</v>
      </c>
      <c r="AU533" s="146" t="s">
        <v>85</v>
      </c>
      <c r="AV533" s="12" t="s">
        <v>85</v>
      </c>
      <c r="AW533" s="12" t="s">
        <v>31</v>
      </c>
      <c r="AX533" s="12" t="s">
        <v>83</v>
      </c>
      <c r="AY533" s="146" t="s">
        <v>185</v>
      </c>
    </row>
    <row r="534" spans="2:65" s="1" customFormat="1" ht="16.5" customHeight="1">
      <c r="B534" s="131"/>
      <c r="C534" s="157" t="s">
        <v>1517</v>
      </c>
      <c r="D534" s="157" t="s">
        <v>280</v>
      </c>
      <c r="E534" s="158" t="s">
        <v>1518</v>
      </c>
      <c r="F534" s="159" t="s">
        <v>1519</v>
      </c>
      <c r="G534" s="160" t="s">
        <v>276</v>
      </c>
      <c r="H534" s="161">
        <v>1.5</v>
      </c>
      <c r="I534" s="162"/>
      <c r="J534" s="162">
        <f>ROUND(I534*H534,2)</f>
        <v>0</v>
      </c>
      <c r="K534" s="159" t="s">
        <v>4029</v>
      </c>
      <c r="L534" s="185" t="s">
        <v>4032</v>
      </c>
      <c r="M534" s="163" t="s">
        <v>1</v>
      </c>
      <c r="N534" s="164" t="s">
        <v>40</v>
      </c>
      <c r="O534" s="140">
        <v>0</v>
      </c>
      <c r="P534" s="140">
        <f>O534*H534</f>
        <v>0</v>
      </c>
      <c r="Q534" s="140">
        <v>1.5E-3</v>
      </c>
      <c r="R534" s="140">
        <f>Q534*H534</f>
        <v>2.2500000000000003E-3</v>
      </c>
      <c r="S534" s="140">
        <v>0</v>
      </c>
      <c r="T534" s="141">
        <f>S534*H534</f>
        <v>0</v>
      </c>
      <c r="AR534" s="142" t="s">
        <v>357</v>
      </c>
      <c r="AT534" s="142" t="s">
        <v>280</v>
      </c>
      <c r="AU534" s="142" t="s">
        <v>85</v>
      </c>
      <c r="AY534" s="16" t="s">
        <v>185</v>
      </c>
      <c r="BE534" s="143">
        <f>IF(N534="základní",J534,0)</f>
        <v>0</v>
      </c>
      <c r="BF534" s="143">
        <f>IF(N534="snížená",J534,0)</f>
        <v>0</v>
      </c>
      <c r="BG534" s="143">
        <f>IF(N534="zákl. přenesená",J534,0)</f>
        <v>0</v>
      </c>
      <c r="BH534" s="143">
        <f>IF(N534="sníž. přenesená",J534,0)</f>
        <v>0</v>
      </c>
      <c r="BI534" s="143">
        <f>IF(N534="nulová",J534,0)</f>
        <v>0</v>
      </c>
      <c r="BJ534" s="16" t="s">
        <v>83</v>
      </c>
      <c r="BK534" s="143">
        <f>ROUND(I534*H534,2)</f>
        <v>0</v>
      </c>
      <c r="BL534" s="16" t="s">
        <v>268</v>
      </c>
      <c r="BM534" s="142" t="s">
        <v>1520</v>
      </c>
    </row>
    <row r="535" spans="2:65" s="1" customFormat="1" ht="24.2" customHeight="1">
      <c r="B535" s="131"/>
      <c r="C535" s="132" t="s">
        <v>1521</v>
      </c>
      <c r="D535" s="132" t="s">
        <v>187</v>
      </c>
      <c r="E535" s="133" t="s">
        <v>764</v>
      </c>
      <c r="F535" s="134" t="s">
        <v>765</v>
      </c>
      <c r="G535" s="135" t="s">
        <v>204</v>
      </c>
      <c r="H535" s="136">
        <v>3.3420000000000001</v>
      </c>
      <c r="I535" s="137"/>
      <c r="J535" s="137">
        <f>ROUND(I535*H535,2)</f>
        <v>0</v>
      </c>
      <c r="K535" s="134" t="s">
        <v>4029</v>
      </c>
      <c r="L535" s="185" t="s">
        <v>4032</v>
      </c>
      <c r="M535" s="138" t="s">
        <v>1</v>
      </c>
      <c r="N535" s="139" t="s">
        <v>40</v>
      </c>
      <c r="O535" s="140">
        <v>2.2549999999999999</v>
      </c>
      <c r="P535" s="140">
        <f>O535*H535</f>
        <v>7.5362099999999996</v>
      </c>
      <c r="Q535" s="140">
        <v>0</v>
      </c>
      <c r="R535" s="140">
        <f>Q535*H535</f>
        <v>0</v>
      </c>
      <c r="S535" s="140">
        <v>0</v>
      </c>
      <c r="T535" s="141">
        <f>S535*H535</f>
        <v>0</v>
      </c>
      <c r="AR535" s="142" t="s">
        <v>268</v>
      </c>
      <c r="AT535" s="142" t="s">
        <v>187</v>
      </c>
      <c r="AU535" s="142" t="s">
        <v>85</v>
      </c>
      <c r="AY535" s="16" t="s">
        <v>185</v>
      </c>
      <c r="BE535" s="143">
        <f>IF(N535="základní",J535,0)</f>
        <v>0</v>
      </c>
      <c r="BF535" s="143">
        <f>IF(N535="snížená",J535,0)</f>
        <v>0</v>
      </c>
      <c r="BG535" s="143">
        <f>IF(N535="zákl. přenesená",J535,0)</f>
        <v>0</v>
      </c>
      <c r="BH535" s="143">
        <f>IF(N535="sníž. přenesená",J535,0)</f>
        <v>0</v>
      </c>
      <c r="BI535" s="143">
        <f>IF(N535="nulová",J535,0)</f>
        <v>0</v>
      </c>
      <c r="BJ535" s="16" t="s">
        <v>83</v>
      </c>
      <c r="BK535" s="143">
        <f>ROUND(I535*H535,2)</f>
        <v>0</v>
      </c>
      <c r="BL535" s="16" t="s">
        <v>268</v>
      </c>
      <c r="BM535" s="142" t="s">
        <v>1522</v>
      </c>
    </row>
    <row r="536" spans="2:65" s="11" customFormat="1" ht="22.9" customHeight="1">
      <c r="B536" s="120"/>
      <c r="D536" s="121" t="s">
        <v>74</v>
      </c>
      <c r="E536" s="129" t="s">
        <v>767</v>
      </c>
      <c r="F536" s="129" t="s">
        <v>768</v>
      </c>
      <c r="J536" s="130">
        <f>BK536</f>
        <v>0</v>
      </c>
      <c r="L536" s="120"/>
      <c r="M536" s="124"/>
      <c r="P536" s="125">
        <f>SUM(P537:P543)</f>
        <v>76.57480799999999</v>
      </c>
      <c r="R536" s="125">
        <f>SUM(R537:R543)</f>
        <v>14.504200000000001</v>
      </c>
      <c r="T536" s="126">
        <f>SUM(T537:T543)</f>
        <v>0</v>
      </c>
      <c r="AR536" s="121" t="s">
        <v>85</v>
      </c>
      <c r="AT536" s="127" t="s">
        <v>74</v>
      </c>
      <c r="AU536" s="127" t="s">
        <v>83</v>
      </c>
      <c r="AY536" s="121" t="s">
        <v>185</v>
      </c>
      <c r="BK536" s="128">
        <f>SUM(BK537:BK543)</f>
        <v>0</v>
      </c>
    </row>
    <row r="537" spans="2:65" s="1" customFormat="1" ht="24.2" customHeight="1">
      <c r="B537" s="131"/>
      <c r="C537" s="132" t="s">
        <v>1523</v>
      </c>
      <c r="D537" s="132" t="s">
        <v>187</v>
      </c>
      <c r="E537" s="133" t="s">
        <v>770</v>
      </c>
      <c r="F537" s="134" t="s">
        <v>771</v>
      </c>
      <c r="G537" s="135" t="s">
        <v>245</v>
      </c>
      <c r="H537" s="136">
        <v>2</v>
      </c>
      <c r="I537" s="137"/>
      <c r="J537" s="137">
        <f>ROUND(I537*H537,2)</f>
        <v>0</v>
      </c>
      <c r="K537" s="134" t="s">
        <v>4029</v>
      </c>
      <c r="L537" s="185" t="s">
        <v>4032</v>
      </c>
      <c r="M537" s="138" t="s">
        <v>1</v>
      </c>
      <c r="N537" s="139" t="s">
        <v>40</v>
      </c>
      <c r="O537" s="140">
        <v>10.32</v>
      </c>
      <c r="P537" s="140">
        <f>O537*H537</f>
        <v>20.64</v>
      </c>
      <c r="Q537" s="140">
        <v>8.4999999999999995E-4</v>
      </c>
      <c r="R537" s="140">
        <f>Q537*H537</f>
        <v>1.6999999999999999E-3</v>
      </c>
      <c r="S537" s="140">
        <v>0</v>
      </c>
      <c r="T537" s="141">
        <f>S537*H537</f>
        <v>0</v>
      </c>
      <c r="AR537" s="142" t="s">
        <v>268</v>
      </c>
      <c r="AT537" s="142" t="s">
        <v>187</v>
      </c>
      <c r="AU537" s="142" t="s">
        <v>85</v>
      </c>
      <c r="AY537" s="16" t="s">
        <v>185</v>
      </c>
      <c r="BE537" s="143">
        <f>IF(N537="základní",J537,0)</f>
        <v>0</v>
      </c>
      <c r="BF537" s="143">
        <f>IF(N537="snížená",J537,0)</f>
        <v>0</v>
      </c>
      <c r="BG537" s="143">
        <f>IF(N537="zákl. přenesená",J537,0)</f>
        <v>0</v>
      </c>
      <c r="BH537" s="143">
        <f>IF(N537="sníž. přenesená",J537,0)</f>
        <v>0</v>
      </c>
      <c r="BI537" s="143">
        <f>IF(N537="nulová",J537,0)</f>
        <v>0</v>
      </c>
      <c r="BJ537" s="16" t="s">
        <v>83</v>
      </c>
      <c r="BK537" s="143">
        <f>ROUND(I537*H537,2)</f>
        <v>0</v>
      </c>
      <c r="BL537" s="16" t="s">
        <v>268</v>
      </c>
      <c r="BM537" s="142" t="s">
        <v>1524</v>
      </c>
    </row>
    <row r="538" spans="2:65" s="1" customFormat="1" ht="24.2" customHeight="1">
      <c r="B538" s="131"/>
      <c r="C538" s="157" t="s">
        <v>1525</v>
      </c>
      <c r="D538" s="157" t="s">
        <v>280</v>
      </c>
      <c r="E538" s="158" t="s">
        <v>1526</v>
      </c>
      <c r="F538" s="159" t="s">
        <v>1527</v>
      </c>
      <c r="G538" s="160" t="s">
        <v>259</v>
      </c>
      <c r="H538" s="161">
        <v>18.585000000000001</v>
      </c>
      <c r="I538" s="162"/>
      <c r="J538" s="162">
        <f>ROUND(I538*H538,2)</f>
        <v>0</v>
      </c>
      <c r="K538" s="159" t="s">
        <v>1</v>
      </c>
      <c r="L538" s="185" t="s">
        <v>4032</v>
      </c>
      <c r="M538" s="163" t="s">
        <v>1</v>
      </c>
      <c r="N538" s="164" t="s">
        <v>40</v>
      </c>
      <c r="O538" s="140">
        <v>0</v>
      </c>
      <c r="P538" s="140">
        <f>O538*H538</f>
        <v>0</v>
      </c>
      <c r="Q538" s="140">
        <v>0.78</v>
      </c>
      <c r="R538" s="140">
        <f>Q538*H538</f>
        <v>14.496300000000002</v>
      </c>
      <c r="S538" s="140">
        <v>0</v>
      </c>
      <c r="T538" s="141">
        <f>S538*H538</f>
        <v>0</v>
      </c>
      <c r="AR538" s="142" t="s">
        <v>357</v>
      </c>
      <c r="AT538" s="142" t="s">
        <v>280</v>
      </c>
      <c r="AU538" s="142" t="s">
        <v>85</v>
      </c>
      <c r="AY538" s="16" t="s">
        <v>185</v>
      </c>
      <c r="BE538" s="143">
        <f>IF(N538="základní",J538,0)</f>
        <v>0</v>
      </c>
      <c r="BF538" s="143">
        <f>IF(N538="snížená",J538,0)</f>
        <v>0</v>
      </c>
      <c r="BG538" s="143">
        <f>IF(N538="zákl. přenesená",J538,0)</f>
        <v>0</v>
      </c>
      <c r="BH538" s="143">
        <f>IF(N538="sníž. přenesená",J538,0)</f>
        <v>0</v>
      </c>
      <c r="BI538" s="143">
        <f>IF(N538="nulová",J538,0)</f>
        <v>0</v>
      </c>
      <c r="BJ538" s="16" t="s">
        <v>83</v>
      </c>
      <c r="BK538" s="143">
        <f>ROUND(I538*H538,2)</f>
        <v>0</v>
      </c>
      <c r="BL538" s="16" t="s">
        <v>268</v>
      </c>
      <c r="BM538" s="142" t="s">
        <v>1528</v>
      </c>
    </row>
    <row r="539" spans="2:65" s="12" customFormat="1">
      <c r="B539" s="144"/>
      <c r="D539" s="145" t="s">
        <v>193</v>
      </c>
      <c r="E539" s="146" t="s">
        <v>1</v>
      </c>
      <c r="F539" s="147" t="s">
        <v>1529</v>
      </c>
      <c r="H539" s="148">
        <v>18.585000000000001</v>
      </c>
      <c r="L539" s="144"/>
      <c r="M539" s="149"/>
      <c r="T539" s="150"/>
      <c r="AT539" s="146" t="s">
        <v>193</v>
      </c>
      <c r="AU539" s="146" t="s">
        <v>85</v>
      </c>
      <c r="AV539" s="12" t="s">
        <v>85</v>
      </c>
      <c r="AW539" s="12" t="s">
        <v>31</v>
      </c>
      <c r="AX539" s="12" t="s">
        <v>83</v>
      </c>
      <c r="AY539" s="146" t="s">
        <v>185</v>
      </c>
    </row>
    <row r="540" spans="2:65" s="1" customFormat="1" ht="37.9" customHeight="1">
      <c r="B540" s="131"/>
      <c r="C540" s="132" t="s">
        <v>1530</v>
      </c>
      <c r="D540" s="132" t="s">
        <v>187</v>
      </c>
      <c r="E540" s="133" t="s">
        <v>1531</v>
      </c>
      <c r="F540" s="134" t="s">
        <v>1532</v>
      </c>
      <c r="G540" s="135" t="s">
        <v>405</v>
      </c>
      <c r="H540" s="136">
        <v>1</v>
      </c>
      <c r="I540" s="137"/>
      <c r="J540" s="137">
        <f>ROUND(I540*H540,2)</f>
        <v>0</v>
      </c>
      <c r="K540" s="134" t="s">
        <v>1</v>
      </c>
      <c r="L540" s="185" t="s">
        <v>4032</v>
      </c>
      <c r="M540" s="138" t="s">
        <v>1</v>
      </c>
      <c r="N540" s="139" t="s">
        <v>40</v>
      </c>
      <c r="O540" s="140">
        <v>0</v>
      </c>
      <c r="P540" s="140">
        <f>O540*H540</f>
        <v>0</v>
      </c>
      <c r="Q540" s="140">
        <v>0</v>
      </c>
      <c r="R540" s="140">
        <f>Q540*H540</f>
        <v>0</v>
      </c>
      <c r="S540" s="140">
        <v>0</v>
      </c>
      <c r="T540" s="141">
        <f>S540*H540</f>
        <v>0</v>
      </c>
      <c r="AR540" s="142" t="s">
        <v>268</v>
      </c>
      <c r="AT540" s="142" t="s">
        <v>187</v>
      </c>
      <c r="AU540" s="142" t="s">
        <v>85</v>
      </c>
      <c r="AY540" s="16" t="s">
        <v>185</v>
      </c>
      <c r="BE540" s="143">
        <f>IF(N540="základní",J540,0)</f>
        <v>0</v>
      </c>
      <c r="BF540" s="143">
        <f>IF(N540="snížená",J540,0)</f>
        <v>0</v>
      </c>
      <c r="BG540" s="143">
        <f>IF(N540="zákl. přenesená",J540,0)</f>
        <v>0</v>
      </c>
      <c r="BH540" s="143">
        <f>IF(N540="sníž. přenesená",J540,0)</f>
        <v>0</v>
      </c>
      <c r="BI540" s="143">
        <f>IF(N540="nulová",J540,0)</f>
        <v>0</v>
      </c>
      <c r="BJ540" s="16" t="s">
        <v>83</v>
      </c>
      <c r="BK540" s="143">
        <f>ROUND(I540*H540,2)</f>
        <v>0</v>
      </c>
      <c r="BL540" s="16" t="s">
        <v>268</v>
      </c>
      <c r="BM540" s="142" t="s">
        <v>1533</v>
      </c>
    </row>
    <row r="541" spans="2:65" s="1" customFormat="1" ht="33" customHeight="1">
      <c r="B541" s="131"/>
      <c r="C541" s="132" t="s">
        <v>1534</v>
      </c>
      <c r="D541" s="132" t="s">
        <v>187</v>
      </c>
      <c r="E541" s="133" t="s">
        <v>1535</v>
      </c>
      <c r="F541" s="134" t="s">
        <v>1536</v>
      </c>
      <c r="G541" s="135" t="s">
        <v>245</v>
      </c>
      <c r="H541" s="136">
        <v>1</v>
      </c>
      <c r="I541" s="137"/>
      <c r="J541" s="137">
        <f>ROUND(I541*H541,2)</f>
        <v>0</v>
      </c>
      <c r="K541" s="134" t="s">
        <v>4029</v>
      </c>
      <c r="L541" s="185" t="s">
        <v>4032</v>
      </c>
      <c r="M541" s="138" t="s">
        <v>1</v>
      </c>
      <c r="N541" s="139" t="s">
        <v>40</v>
      </c>
      <c r="O541" s="140">
        <v>7.68</v>
      </c>
      <c r="P541" s="140">
        <f>O541*H541</f>
        <v>7.68</v>
      </c>
      <c r="Q541" s="140">
        <v>0</v>
      </c>
      <c r="R541" s="140">
        <f>Q541*H541</f>
        <v>0</v>
      </c>
      <c r="S541" s="140">
        <v>0</v>
      </c>
      <c r="T541" s="141">
        <f>S541*H541</f>
        <v>0</v>
      </c>
      <c r="AR541" s="142" t="s">
        <v>268</v>
      </c>
      <c r="AT541" s="142" t="s">
        <v>187</v>
      </c>
      <c r="AU541" s="142" t="s">
        <v>85</v>
      </c>
      <c r="AY541" s="16" t="s">
        <v>185</v>
      </c>
      <c r="BE541" s="143">
        <f>IF(N541="základní",J541,0)</f>
        <v>0</v>
      </c>
      <c r="BF541" s="143">
        <f>IF(N541="snížená",J541,0)</f>
        <v>0</v>
      </c>
      <c r="BG541" s="143">
        <f>IF(N541="zákl. přenesená",J541,0)</f>
        <v>0</v>
      </c>
      <c r="BH541" s="143">
        <f>IF(N541="sníž. přenesená",J541,0)</f>
        <v>0</v>
      </c>
      <c r="BI541" s="143">
        <f>IF(N541="nulová",J541,0)</f>
        <v>0</v>
      </c>
      <c r="BJ541" s="16" t="s">
        <v>83</v>
      </c>
      <c r="BK541" s="143">
        <f>ROUND(I541*H541,2)</f>
        <v>0</v>
      </c>
      <c r="BL541" s="16" t="s">
        <v>268</v>
      </c>
      <c r="BM541" s="142" t="s">
        <v>1537</v>
      </c>
    </row>
    <row r="542" spans="2:65" s="1" customFormat="1" ht="21.75" customHeight="1">
      <c r="B542" s="131"/>
      <c r="C542" s="157" t="s">
        <v>1538</v>
      </c>
      <c r="D542" s="157" t="s">
        <v>280</v>
      </c>
      <c r="E542" s="158" t="s">
        <v>1539</v>
      </c>
      <c r="F542" s="159" t="s">
        <v>1540</v>
      </c>
      <c r="G542" s="160" t="s">
        <v>245</v>
      </c>
      <c r="H542" s="161">
        <v>1</v>
      </c>
      <c r="I542" s="162"/>
      <c r="J542" s="162">
        <f>ROUND(I542*H542,2)</f>
        <v>0</v>
      </c>
      <c r="K542" s="159" t="s">
        <v>4029</v>
      </c>
      <c r="L542" s="185" t="s">
        <v>4032</v>
      </c>
      <c r="M542" s="163" t="s">
        <v>1</v>
      </c>
      <c r="N542" s="164" t="s">
        <v>40</v>
      </c>
      <c r="O542" s="140">
        <v>0</v>
      </c>
      <c r="P542" s="140">
        <f>O542*H542</f>
        <v>0</v>
      </c>
      <c r="Q542" s="140">
        <v>6.1999999999999998E-3</v>
      </c>
      <c r="R542" s="140">
        <f>Q542*H542</f>
        <v>6.1999999999999998E-3</v>
      </c>
      <c r="S542" s="140">
        <v>0</v>
      </c>
      <c r="T542" s="141">
        <f>S542*H542</f>
        <v>0</v>
      </c>
      <c r="AR542" s="142" t="s">
        <v>357</v>
      </c>
      <c r="AT542" s="142" t="s">
        <v>280</v>
      </c>
      <c r="AU542" s="142" t="s">
        <v>85</v>
      </c>
      <c r="AY542" s="16" t="s">
        <v>185</v>
      </c>
      <c r="BE542" s="143">
        <f>IF(N542="základní",J542,0)</f>
        <v>0</v>
      </c>
      <c r="BF542" s="143">
        <f>IF(N542="snížená",J542,0)</f>
        <v>0</v>
      </c>
      <c r="BG542" s="143">
        <f>IF(N542="zákl. přenesená",J542,0)</f>
        <v>0</v>
      </c>
      <c r="BH542" s="143">
        <f>IF(N542="sníž. přenesená",J542,0)</f>
        <v>0</v>
      </c>
      <c r="BI542" s="143">
        <f>IF(N542="nulová",J542,0)</f>
        <v>0</v>
      </c>
      <c r="BJ542" s="16" t="s">
        <v>83</v>
      </c>
      <c r="BK542" s="143">
        <f>ROUND(I542*H542,2)</f>
        <v>0</v>
      </c>
      <c r="BL542" s="16" t="s">
        <v>268</v>
      </c>
      <c r="BM542" s="142" t="s">
        <v>1541</v>
      </c>
    </row>
    <row r="543" spans="2:65" s="1" customFormat="1" ht="24.2" customHeight="1">
      <c r="B543" s="131"/>
      <c r="C543" s="132" t="s">
        <v>1542</v>
      </c>
      <c r="D543" s="132" t="s">
        <v>187</v>
      </c>
      <c r="E543" s="133" t="s">
        <v>783</v>
      </c>
      <c r="F543" s="134" t="s">
        <v>784</v>
      </c>
      <c r="G543" s="135" t="s">
        <v>204</v>
      </c>
      <c r="H543" s="136">
        <v>14.504</v>
      </c>
      <c r="I543" s="137"/>
      <c r="J543" s="137">
        <f>ROUND(I543*H543,2)</f>
        <v>0</v>
      </c>
      <c r="K543" s="134" t="s">
        <v>4029</v>
      </c>
      <c r="L543" s="185" t="s">
        <v>4032</v>
      </c>
      <c r="M543" s="138" t="s">
        <v>1</v>
      </c>
      <c r="N543" s="139" t="s">
        <v>40</v>
      </c>
      <c r="O543" s="140">
        <v>3.327</v>
      </c>
      <c r="P543" s="140">
        <f>O543*H543</f>
        <v>48.254807999999997</v>
      </c>
      <c r="Q543" s="140">
        <v>0</v>
      </c>
      <c r="R543" s="140">
        <f>Q543*H543</f>
        <v>0</v>
      </c>
      <c r="S543" s="140">
        <v>0</v>
      </c>
      <c r="T543" s="141">
        <f>S543*H543</f>
        <v>0</v>
      </c>
      <c r="AR543" s="142" t="s">
        <v>268</v>
      </c>
      <c r="AT543" s="142" t="s">
        <v>187</v>
      </c>
      <c r="AU543" s="142" t="s">
        <v>85</v>
      </c>
      <c r="AY543" s="16" t="s">
        <v>185</v>
      </c>
      <c r="BE543" s="143">
        <f>IF(N543="základní",J543,0)</f>
        <v>0</v>
      </c>
      <c r="BF543" s="143">
        <f>IF(N543="snížená",J543,0)</f>
        <v>0</v>
      </c>
      <c r="BG543" s="143">
        <f>IF(N543="zákl. přenesená",J543,0)</f>
        <v>0</v>
      </c>
      <c r="BH543" s="143">
        <f>IF(N543="sníž. přenesená",J543,0)</f>
        <v>0</v>
      </c>
      <c r="BI543" s="143">
        <f>IF(N543="nulová",J543,0)</f>
        <v>0</v>
      </c>
      <c r="BJ543" s="16" t="s">
        <v>83</v>
      </c>
      <c r="BK543" s="143">
        <f>ROUND(I543*H543,2)</f>
        <v>0</v>
      </c>
      <c r="BL543" s="16" t="s">
        <v>268</v>
      </c>
      <c r="BM543" s="142" t="s">
        <v>1543</v>
      </c>
    </row>
    <row r="544" spans="2:65" s="11" customFormat="1" ht="22.9" customHeight="1">
      <c r="B544" s="120"/>
      <c r="D544" s="121" t="s">
        <v>74</v>
      </c>
      <c r="E544" s="129" t="s">
        <v>786</v>
      </c>
      <c r="F544" s="129" t="s">
        <v>787</v>
      </c>
      <c r="J544" s="130">
        <f>BK544</f>
        <v>0</v>
      </c>
      <c r="L544" s="120"/>
      <c r="M544" s="124"/>
      <c r="P544" s="125">
        <f>SUM(P545:P549)</f>
        <v>21.514536</v>
      </c>
      <c r="R544" s="125">
        <f>SUM(R545:R549)</f>
        <v>0.54653400000000008</v>
      </c>
      <c r="T544" s="126">
        <f>SUM(T545:T549)</f>
        <v>0</v>
      </c>
      <c r="AR544" s="121" t="s">
        <v>85</v>
      </c>
      <c r="AT544" s="127" t="s">
        <v>74</v>
      </c>
      <c r="AU544" s="127" t="s">
        <v>83</v>
      </c>
      <c r="AY544" s="121" t="s">
        <v>185</v>
      </c>
      <c r="BK544" s="128">
        <f>SUM(BK545:BK549)</f>
        <v>0</v>
      </c>
    </row>
    <row r="545" spans="2:65" s="1" customFormat="1" ht="24.2" customHeight="1">
      <c r="B545" s="131"/>
      <c r="C545" s="132" t="s">
        <v>1544</v>
      </c>
      <c r="D545" s="132" t="s">
        <v>187</v>
      </c>
      <c r="E545" s="133" t="s">
        <v>789</v>
      </c>
      <c r="F545" s="134" t="s">
        <v>790</v>
      </c>
      <c r="G545" s="135" t="s">
        <v>259</v>
      </c>
      <c r="H545" s="136">
        <v>20.94</v>
      </c>
      <c r="I545" s="137"/>
      <c r="J545" s="137">
        <f>ROUND(I545*H545,2)</f>
        <v>0</v>
      </c>
      <c r="K545" s="134" t="s">
        <v>4029</v>
      </c>
      <c r="L545" s="185" t="s">
        <v>4032</v>
      </c>
      <c r="M545" s="138" t="s">
        <v>1</v>
      </c>
      <c r="N545" s="139" t="s">
        <v>40</v>
      </c>
      <c r="O545" s="140">
        <v>0.70899999999999996</v>
      </c>
      <c r="P545" s="140">
        <f>O545*H545</f>
        <v>14.84646</v>
      </c>
      <c r="Q545" s="140">
        <v>5.4000000000000003E-3</v>
      </c>
      <c r="R545" s="140">
        <f>Q545*H545</f>
        <v>0.11307600000000001</v>
      </c>
      <c r="S545" s="140">
        <v>0</v>
      </c>
      <c r="T545" s="141">
        <f>S545*H545</f>
        <v>0</v>
      </c>
      <c r="AR545" s="142" t="s">
        <v>268</v>
      </c>
      <c r="AT545" s="142" t="s">
        <v>187</v>
      </c>
      <c r="AU545" s="142" t="s">
        <v>85</v>
      </c>
      <c r="AY545" s="16" t="s">
        <v>185</v>
      </c>
      <c r="BE545" s="143">
        <f>IF(N545="základní",J545,0)</f>
        <v>0</v>
      </c>
      <c r="BF545" s="143">
        <f>IF(N545="snížená",J545,0)</f>
        <v>0</v>
      </c>
      <c r="BG545" s="143">
        <f>IF(N545="zákl. přenesená",J545,0)</f>
        <v>0</v>
      </c>
      <c r="BH545" s="143">
        <f>IF(N545="sníž. přenesená",J545,0)</f>
        <v>0</v>
      </c>
      <c r="BI545" s="143">
        <f>IF(N545="nulová",J545,0)</f>
        <v>0</v>
      </c>
      <c r="BJ545" s="16" t="s">
        <v>83</v>
      </c>
      <c r="BK545" s="143">
        <f>ROUND(I545*H545,2)</f>
        <v>0</v>
      </c>
      <c r="BL545" s="16" t="s">
        <v>268</v>
      </c>
      <c r="BM545" s="142" t="s">
        <v>1545</v>
      </c>
    </row>
    <row r="546" spans="2:65" s="12" customFormat="1">
      <c r="B546" s="144"/>
      <c r="D546" s="145" t="s">
        <v>193</v>
      </c>
      <c r="E546" s="146" t="s">
        <v>1</v>
      </c>
      <c r="F546" s="147" t="s">
        <v>1324</v>
      </c>
      <c r="H546" s="148">
        <v>20.94</v>
      </c>
      <c r="L546" s="144"/>
      <c r="M546" s="149"/>
      <c r="T546" s="150"/>
      <c r="AT546" s="146" t="s">
        <v>193</v>
      </c>
      <c r="AU546" s="146" t="s">
        <v>85</v>
      </c>
      <c r="AV546" s="12" t="s">
        <v>85</v>
      </c>
      <c r="AW546" s="12" t="s">
        <v>31</v>
      </c>
      <c r="AX546" s="12" t="s">
        <v>83</v>
      </c>
      <c r="AY546" s="146" t="s">
        <v>185</v>
      </c>
    </row>
    <row r="547" spans="2:65" s="1" customFormat="1" ht="16.5" customHeight="1">
      <c r="B547" s="131"/>
      <c r="C547" s="157" t="s">
        <v>1546</v>
      </c>
      <c r="D547" s="157" t="s">
        <v>280</v>
      </c>
      <c r="E547" s="158" t="s">
        <v>795</v>
      </c>
      <c r="F547" s="159" t="s">
        <v>796</v>
      </c>
      <c r="G547" s="160" t="s">
        <v>259</v>
      </c>
      <c r="H547" s="161">
        <v>20.94</v>
      </c>
      <c r="I547" s="162"/>
      <c r="J547" s="162">
        <f>ROUND(I547*H547,2)</f>
        <v>0</v>
      </c>
      <c r="K547" s="159" t="s">
        <v>4029</v>
      </c>
      <c r="L547" s="185" t="s">
        <v>4032</v>
      </c>
      <c r="M547" s="163" t="s">
        <v>1</v>
      </c>
      <c r="N547" s="164" t="s">
        <v>40</v>
      </c>
      <c r="O547" s="140">
        <v>0</v>
      </c>
      <c r="P547" s="140">
        <f>O547*H547</f>
        <v>0</v>
      </c>
      <c r="Q547" s="140">
        <v>1.9199999999999998E-2</v>
      </c>
      <c r="R547" s="140">
        <f>Q547*H547</f>
        <v>0.40204800000000002</v>
      </c>
      <c r="S547" s="140">
        <v>0</v>
      </c>
      <c r="T547" s="141">
        <f>S547*H547</f>
        <v>0</v>
      </c>
      <c r="AR547" s="142" t="s">
        <v>357</v>
      </c>
      <c r="AT547" s="142" t="s">
        <v>280</v>
      </c>
      <c r="AU547" s="142" t="s">
        <v>85</v>
      </c>
      <c r="AY547" s="16" t="s">
        <v>185</v>
      </c>
      <c r="BE547" s="143">
        <f>IF(N547="základní",J547,0)</f>
        <v>0</v>
      </c>
      <c r="BF547" s="143">
        <f>IF(N547="snížená",J547,0)</f>
        <v>0</v>
      </c>
      <c r="BG547" s="143">
        <f>IF(N547="zákl. přenesená",J547,0)</f>
        <v>0</v>
      </c>
      <c r="BH547" s="143">
        <f>IF(N547="sníž. přenesená",J547,0)</f>
        <v>0</v>
      </c>
      <c r="BI547" s="143">
        <f>IF(N547="nulová",J547,0)</f>
        <v>0</v>
      </c>
      <c r="BJ547" s="16" t="s">
        <v>83</v>
      </c>
      <c r="BK547" s="143">
        <f>ROUND(I547*H547,2)</f>
        <v>0</v>
      </c>
      <c r="BL547" s="16" t="s">
        <v>268</v>
      </c>
      <c r="BM547" s="142" t="s">
        <v>1547</v>
      </c>
    </row>
    <row r="548" spans="2:65" s="1" customFormat="1" ht="24.2" customHeight="1">
      <c r="B548" s="131"/>
      <c r="C548" s="132" t="s">
        <v>1548</v>
      </c>
      <c r="D548" s="132" t="s">
        <v>187</v>
      </c>
      <c r="E548" s="133" t="s">
        <v>799</v>
      </c>
      <c r="F548" s="134" t="s">
        <v>800</v>
      </c>
      <c r="G548" s="135" t="s">
        <v>259</v>
      </c>
      <c r="H548" s="136">
        <v>20.94</v>
      </c>
      <c r="I548" s="137"/>
      <c r="J548" s="137">
        <f>ROUND(I548*H548,2)</f>
        <v>0</v>
      </c>
      <c r="K548" s="134" t="s">
        <v>4029</v>
      </c>
      <c r="L548" s="185" t="s">
        <v>4032</v>
      </c>
      <c r="M548" s="138" t="s">
        <v>1</v>
      </c>
      <c r="N548" s="139" t="s">
        <v>40</v>
      </c>
      <c r="O548" s="140">
        <v>0.27800000000000002</v>
      </c>
      <c r="P548" s="140">
        <f>O548*H548</f>
        <v>5.8213200000000009</v>
      </c>
      <c r="Q548" s="140">
        <v>1.5E-3</v>
      </c>
      <c r="R548" s="140">
        <f>Q548*H548</f>
        <v>3.141E-2</v>
      </c>
      <c r="S548" s="140">
        <v>0</v>
      </c>
      <c r="T548" s="141">
        <f>S548*H548</f>
        <v>0</v>
      </c>
      <c r="V548" s="215" t="s">
        <v>4035</v>
      </c>
      <c r="AR548" s="142" t="s">
        <v>268</v>
      </c>
      <c r="AT548" s="142" t="s">
        <v>187</v>
      </c>
      <c r="AU548" s="142" t="s">
        <v>85</v>
      </c>
      <c r="AY548" s="16" t="s">
        <v>185</v>
      </c>
      <c r="BE548" s="143">
        <f>IF(N548="základní",J548,0)</f>
        <v>0</v>
      </c>
      <c r="BF548" s="143">
        <f>IF(N548="snížená",J548,0)</f>
        <v>0</v>
      </c>
      <c r="BG548" s="143">
        <f>IF(N548="zákl. přenesená",J548,0)</f>
        <v>0</v>
      </c>
      <c r="BH548" s="143">
        <f>IF(N548="sníž. přenesená",J548,0)</f>
        <v>0</v>
      </c>
      <c r="BI548" s="143">
        <f>IF(N548="nulová",J548,0)</f>
        <v>0</v>
      </c>
      <c r="BJ548" s="16" t="s">
        <v>83</v>
      </c>
      <c r="BK548" s="143">
        <f>ROUND(I548*H548,2)</f>
        <v>0</v>
      </c>
      <c r="BL548" s="16" t="s">
        <v>268</v>
      </c>
      <c r="BM548" s="142" t="s">
        <v>1549</v>
      </c>
    </row>
    <row r="549" spans="2:65" s="1" customFormat="1" ht="24.2" customHeight="1">
      <c r="B549" s="131"/>
      <c r="C549" s="132" t="s">
        <v>1550</v>
      </c>
      <c r="D549" s="132" t="s">
        <v>187</v>
      </c>
      <c r="E549" s="133" t="s">
        <v>803</v>
      </c>
      <c r="F549" s="134" t="s">
        <v>804</v>
      </c>
      <c r="G549" s="135" t="s">
        <v>204</v>
      </c>
      <c r="H549" s="136">
        <v>0.54700000000000004</v>
      </c>
      <c r="I549" s="137"/>
      <c r="J549" s="137">
        <f>ROUND(I549*H549,2)</f>
        <v>0</v>
      </c>
      <c r="K549" s="134" t="s">
        <v>4029</v>
      </c>
      <c r="L549" s="185" t="s">
        <v>4032</v>
      </c>
      <c r="M549" s="138" t="s">
        <v>1</v>
      </c>
      <c r="N549" s="139" t="s">
        <v>40</v>
      </c>
      <c r="O549" s="140">
        <v>1.548</v>
      </c>
      <c r="P549" s="140">
        <f>O549*H549</f>
        <v>0.84675600000000006</v>
      </c>
      <c r="Q549" s="140">
        <v>0</v>
      </c>
      <c r="R549" s="140">
        <f>Q549*H549</f>
        <v>0</v>
      </c>
      <c r="S549" s="140">
        <v>0</v>
      </c>
      <c r="T549" s="141">
        <f>S549*H549</f>
        <v>0</v>
      </c>
      <c r="AR549" s="142" t="s">
        <v>268</v>
      </c>
      <c r="AT549" s="142" t="s">
        <v>187</v>
      </c>
      <c r="AU549" s="142" t="s">
        <v>85</v>
      </c>
      <c r="AY549" s="16" t="s">
        <v>185</v>
      </c>
      <c r="BE549" s="143">
        <f>IF(N549="základní",J549,0)</f>
        <v>0</v>
      </c>
      <c r="BF549" s="143">
        <f>IF(N549="snížená",J549,0)</f>
        <v>0</v>
      </c>
      <c r="BG549" s="143">
        <f>IF(N549="zákl. přenesená",J549,0)</f>
        <v>0</v>
      </c>
      <c r="BH549" s="143">
        <f>IF(N549="sníž. přenesená",J549,0)</f>
        <v>0</v>
      </c>
      <c r="BI549" s="143">
        <f>IF(N549="nulová",J549,0)</f>
        <v>0</v>
      </c>
      <c r="BJ549" s="16" t="s">
        <v>83</v>
      </c>
      <c r="BK549" s="143">
        <f>ROUND(I549*H549,2)</f>
        <v>0</v>
      </c>
      <c r="BL549" s="16" t="s">
        <v>268</v>
      </c>
      <c r="BM549" s="142" t="s">
        <v>1551</v>
      </c>
    </row>
    <row r="550" spans="2:65" s="11" customFormat="1" ht="22.9" customHeight="1">
      <c r="B550" s="120"/>
      <c r="D550" s="121" t="s">
        <v>74</v>
      </c>
      <c r="E550" s="129" t="s">
        <v>806</v>
      </c>
      <c r="F550" s="129" t="s">
        <v>807</v>
      </c>
      <c r="J550" s="130">
        <f>BK550</f>
        <v>0</v>
      </c>
      <c r="L550" s="120"/>
      <c r="M550" s="124"/>
      <c r="P550" s="125">
        <f>SUM(P551:P555)</f>
        <v>365.51186500000006</v>
      </c>
      <c r="R550" s="125">
        <f>SUM(R551:R555)</f>
        <v>2.7052920000000005</v>
      </c>
      <c r="T550" s="126">
        <f>SUM(T551:T555)</f>
        <v>0</v>
      </c>
      <c r="AR550" s="121" t="s">
        <v>85</v>
      </c>
      <c r="AT550" s="127" t="s">
        <v>74</v>
      </c>
      <c r="AU550" s="127" t="s">
        <v>83</v>
      </c>
      <c r="AY550" s="121" t="s">
        <v>185</v>
      </c>
      <c r="BK550" s="128">
        <f>SUM(BK551:BK555)</f>
        <v>0</v>
      </c>
    </row>
    <row r="551" spans="2:65" s="1" customFormat="1" ht="24.2" customHeight="1">
      <c r="B551" s="131"/>
      <c r="C551" s="132" t="s">
        <v>1552</v>
      </c>
      <c r="D551" s="132" t="s">
        <v>187</v>
      </c>
      <c r="E551" s="133" t="s">
        <v>815</v>
      </c>
      <c r="F551" s="134" t="s">
        <v>816</v>
      </c>
      <c r="G551" s="135" t="s">
        <v>259</v>
      </c>
      <c r="H551" s="136">
        <v>751.47</v>
      </c>
      <c r="I551" s="137"/>
      <c r="J551" s="137">
        <f>ROUND(I551*H551,2)</f>
        <v>0</v>
      </c>
      <c r="K551" s="134" t="s">
        <v>4029</v>
      </c>
      <c r="L551" s="185" t="s">
        <v>4032</v>
      </c>
      <c r="M551" s="138" t="s">
        <v>1</v>
      </c>
      <c r="N551" s="139" t="s">
        <v>40</v>
      </c>
      <c r="O551" s="140">
        <v>0.113</v>
      </c>
      <c r="P551" s="140">
        <f>O551*H551</f>
        <v>84.916110000000003</v>
      </c>
      <c r="Q551" s="140">
        <v>2.0000000000000001E-4</v>
      </c>
      <c r="R551" s="140">
        <f>Q551*H551</f>
        <v>0.15029400000000001</v>
      </c>
      <c r="S551" s="140">
        <v>0</v>
      </c>
      <c r="T551" s="141">
        <f>S551*H551</f>
        <v>0</v>
      </c>
      <c r="AR551" s="142" t="s">
        <v>268</v>
      </c>
      <c r="AT551" s="142" t="s">
        <v>187</v>
      </c>
      <c r="AU551" s="142" t="s">
        <v>85</v>
      </c>
      <c r="AY551" s="16" t="s">
        <v>185</v>
      </c>
      <c r="BE551" s="143">
        <f>IF(N551="základní",J551,0)</f>
        <v>0</v>
      </c>
      <c r="BF551" s="143">
        <f>IF(N551="snížená",J551,0)</f>
        <v>0</v>
      </c>
      <c r="BG551" s="143">
        <f>IF(N551="zákl. přenesená",J551,0)</f>
        <v>0</v>
      </c>
      <c r="BH551" s="143">
        <f>IF(N551="sníž. přenesená",J551,0)</f>
        <v>0</v>
      </c>
      <c r="BI551" s="143">
        <f>IF(N551="nulová",J551,0)</f>
        <v>0</v>
      </c>
      <c r="BJ551" s="16" t="s">
        <v>83</v>
      </c>
      <c r="BK551" s="143">
        <f>ROUND(I551*H551,2)</f>
        <v>0</v>
      </c>
      <c r="BL551" s="16" t="s">
        <v>268</v>
      </c>
      <c r="BM551" s="142" t="s">
        <v>1553</v>
      </c>
    </row>
    <row r="552" spans="2:65" s="1" customFormat="1" ht="37.9" customHeight="1">
      <c r="B552" s="131"/>
      <c r="C552" s="132" t="s">
        <v>1554</v>
      </c>
      <c r="D552" s="132" t="s">
        <v>187</v>
      </c>
      <c r="E552" s="133" t="s">
        <v>819</v>
      </c>
      <c r="F552" s="134" t="s">
        <v>1555</v>
      </c>
      <c r="G552" s="135" t="s">
        <v>259</v>
      </c>
      <c r="H552" s="136">
        <v>751.47</v>
      </c>
      <c r="I552" s="137"/>
      <c r="J552" s="137">
        <f>ROUND(I552*H552,2)</f>
        <v>0</v>
      </c>
      <c r="K552" s="134" t="s">
        <v>1</v>
      </c>
      <c r="L552" s="185" t="s">
        <v>4032</v>
      </c>
      <c r="M552" s="138" t="s">
        <v>1</v>
      </c>
      <c r="N552" s="139" t="s">
        <v>40</v>
      </c>
      <c r="O552" s="140">
        <v>0.26</v>
      </c>
      <c r="P552" s="140">
        <f>O552*H552</f>
        <v>195.38220000000001</v>
      </c>
      <c r="Q552" s="140">
        <v>3.2000000000000002E-3</v>
      </c>
      <c r="R552" s="140">
        <f>Q552*H552</f>
        <v>2.4047040000000002</v>
      </c>
      <c r="S552" s="140">
        <v>0</v>
      </c>
      <c r="T552" s="141">
        <f>S552*H552</f>
        <v>0</v>
      </c>
      <c r="AR552" s="142" t="s">
        <v>268</v>
      </c>
      <c r="AT552" s="142" t="s">
        <v>187</v>
      </c>
      <c r="AU552" s="142" t="s">
        <v>85</v>
      </c>
      <c r="AY552" s="16" t="s">
        <v>185</v>
      </c>
      <c r="BE552" s="143">
        <f>IF(N552="základní",J552,0)</f>
        <v>0</v>
      </c>
      <c r="BF552" s="143">
        <f>IF(N552="snížená",J552,0)</f>
        <v>0</v>
      </c>
      <c r="BG552" s="143">
        <f>IF(N552="zákl. přenesená",J552,0)</f>
        <v>0</v>
      </c>
      <c r="BH552" s="143">
        <f>IF(N552="sníž. přenesená",J552,0)</f>
        <v>0</v>
      </c>
      <c r="BI552" s="143">
        <f>IF(N552="nulová",J552,0)</f>
        <v>0</v>
      </c>
      <c r="BJ552" s="16" t="s">
        <v>83</v>
      </c>
      <c r="BK552" s="143">
        <f>ROUND(I552*H552,2)</f>
        <v>0</v>
      </c>
      <c r="BL552" s="16" t="s">
        <v>268</v>
      </c>
      <c r="BM552" s="142" t="s">
        <v>1556</v>
      </c>
    </row>
    <row r="553" spans="2:65" s="12" customFormat="1">
      <c r="B553" s="144"/>
      <c r="D553" s="145" t="s">
        <v>193</v>
      </c>
      <c r="E553" s="146" t="s">
        <v>1</v>
      </c>
      <c r="F553" s="147" t="s">
        <v>1557</v>
      </c>
      <c r="H553" s="148">
        <v>751.47</v>
      </c>
      <c r="L553" s="144"/>
      <c r="M553" s="149"/>
      <c r="T553" s="150"/>
      <c r="AT553" s="146" t="s">
        <v>193</v>
      </c>
      <c r="AU553" s="146" t="s">
        <v>85</v>
      </c>
      <c r="AV553" s="12" t="s">
        <v>85</v>
      </c>
      <c r="AW553" s="12" t="s">
        <v>31</v>
      </c>
      <c r="AX553" s="12" t="s">
        <v>83</v>
      </c>
      <c r="AY553" s="146" t="s">
        <v>185</v>
      </c>
    </row>
    <row r="554" spans="2:65" s="1" customFormat="1" ht="21.75" customHeight="1">
      <c r="B554" s="131"/>
      <c r="C554" s="132" t="s">
        <v>1558</v>
      </c>
      <c r="D554" s="132" t="s">
        <v>187</v>
      </c>
      <c r="E554" s="133" t="s">
        <v>823</v>
      </c>
      <c r="F554" s="134" t="s">
        <v>824</v>
      </c>
      <c r="G554" s="135" t="s">
        <v>259</v>
      </c>
      <c r="H554" s="136">
        <v>751.47</v>
      </c>
      <c r="I554" s="137"/>
      <c r="J554" s="137">
        <f>ROUND(I554*H554,2)</f>
        <v>0</v>
      </c>
      <c r="K554" s="134" t="s">
        <v>4029</v>
      </c>
      <c r="L554" s="185" t="s">
        <v>4032</v>
      </c>
      <c r="M554" s="138" t="s">
        <v>1</v>
      </c>
      <c r="N554" s="139" t="s">
        <v>40</v>
      </c>
      <c r="O554" s="140">
        <v>0.108</v>
      </c>
      <c r="P554" s="140">
        <f>O554*H554</f>
        <v>81.158760000000001</v>
      </c>
      <c r="Q554" s="140">
        <v>2.0000000000000001E-4</v>
      </c>
      <c r="R554" s="140">
        <f>Q554*H554</f>
        <v>0.15029400000000001</v>
      </c>
      <c r="S554" s="140">
        <v>0</v>
      </c>
      <c r="T554" s="141">
        <f>S554*H554</f>
        <v>0</v>
      </c>
      <c r="AR554" s="142" t="s">
        <v>268</v>
      </c>
      <c r="AT554" s="142" t="s">
        <v>187</v>
      </c>
      <c r="AU554" s="142" t="s">
        <v>85</v>
      </c>
      <c r="AY554" s="16" t="s">
        <v>185</v>
      </c>
      <c r="BE554" s="143">
        <f>IF(N554="základní",J554,0)</f>
        <v>0</v>
      </c>
      <c r="BF554" s="143">
        <f>IF(N554="snížená",J554,0)</f>
        <v>0</v>
      </c>
      <c r="BG554" s="143">
        <f>IF(N554="zákl. přenesená",J554,0)</f>
        <v>0</v>
      </c>
      <c r="BH554" s="143">
        <f>IF(N554="sníž. přenesená",J554,0)</f>
        <v>0</v>
      </c>
      <c r="BI554" s="143">
        <f>IF(N554="nulová",J554,0)</f>
        <v>0</v>
      </c>
      <c r="BJ554" s="16" t="s">
        <v>83</v>
      </c>
      <c r="BK554" s="143">
        <f>ROUND(I554*H554,2)</f>
        <v>0</v>
      </c>
      <c r="BL554" s="16" t="s">
        <v>268</v>
      </c>
      <c r="BM554" s="142" t="s">
        <v>1559</v>
      </c>
    </row>
    <row r="555" spans="2:65" s="1" customFormat="1" ht="24.2" customHeight="1">
      <c r="B555" s="131"/>
      <c r="C555" s="132" t="s">
        <v>1560</v>
      </c>
      <c r="D555" s="132" t="s">
        <v>187</v>
      </c>
      <c r="E555" s="133" t="s">
        <v>827</v>
      </c>
      <c r="F555" s="134" t="s">
        <v>828</v>
      </c>
      <c r="G555" s="135" t="s">
        <v>204</v>
      </c>
      <c r="H555" s="136">
        <v>2.7050000000000001</v>
      </c>
      <c r="I555" s="137"/>
      <c r="J555" s="137">
        <f>ROUND(I555*H555,2)</f>
        <v>0</v>
      </c>
      <c r="K555" s="134" t="s">
        <v>4029</v>
      </c>
      <c r="L555" s="185" t="s">
        <v>4032</v>
      </c>
      <c r="M555" s="138" t="s">
        <v>1</v>
      </c>
      <c r="N555" s="139" t="s">
        <v>40</v>
      </c>
      <c r="O555" s="140">
        <v>1.4990000000000001</v>
      </c>
      <c r="P555" s="140">
        <f>O555*H555</f>
        <v>4.0547950000000004</v>
      </c>
      <c r="Q555" s="140">
        <v>0</v>
      </c>
      <c r="R555" s="140">
        <f>Q555*H555</f>
        <v>0</v>
      </c>
      <c r="S555" s="140">
        <v>0</v>
      </c>
      <c r="T555" s="141">
        <f>S555*H555</f>
        <v>0</v>
      </c>
      <c r="AR555" s="142" t="s">
        <v>268</v>
      </c>
      <c r="AT555" s="142" t="s">
        <v>187</v>
      </c>
      <c r="AU555" s="142" t="s">
        <v>85</v>
      </c>
      <c r="AY555" s="16" t="s">
        <v>185</v>
      </c>
      <c r="BE555" s="143">
        <f>IF(N555="základní",J555,0)</f>
        <v>0</v>
      </c>
      <c r="BF555" s="143">
        <f>IF(N555="snížená",J555,0)</f>
        <v>0</v>
      </c>
      <c r="BG555" s="143">
        <f>IF(N555="zákl. přenesená",J555,0)</f>
        <v>0</v>
      </c>
      <c r="BH555" s="143">
        <f>IF(N555="sníž. přenesená",J555,0)</f>
        <v>0</v>
      </c>
      <c r="BI555" s="143">
        <f>IF(N555="nulová",J555,0)</f>
        <v>0</v>
      </c>
      <c r="BJ555" s="16" t="s">
        <v>83</v>
      </c>
      <c r="BK555" s="143">
        <f>ROUND(I555*H555,2)</f>
        <v>0</v>
      </c>
      <c r="BL555" s="16" t="s">
        <v>268</v>
      </c>
      <c r="BM555" s="142" t="s">
        <v>1561</v>
      </c>
    </row>
    <row r="556" spans="2:65" s="11" customFormat="1" ht="22.9" customHeight="1">
      <c r="B556" s="120"/>
      <c r="D556" s="121" t="s">
        <v>74</v>
      </c>
      <c r="E556" s="129" t="s">
        <v>830</v>
      </c>
      <c r="F556" s="129" t="s">
        <v>831</v>
      </c>
      <c r="J556" s="130">
        <f>BK556</f>
        <v>0</v>
      </c>
      <c r="L556" s="120"/>
      <c r="M556" s="124"/>
      <c r="P556" s="125">
        <f>SUM(P557:P572)</f>
        <v>84.577796000000006</v>
      </c>
      <c r="R556" s="125">
        <f>SUM(R557:R572)</f>
        <v>1.3828826000000001</v>
      </c>
      <c r="T556" s="126">
        <f>SUM(T557:T572)</f>
        <v>0</v>
      </c>
      <c r="AR556" s="121" t="s">
        <v>85</v>
      </c>
      <c r="AT556" s="127" t="s">
        <v>74</v>
      </c>
      <c r="AU556" s="127" t="s">
        <v>83</v>
      </c>
      <c r="AY556" s="121" t="s">
        <v>185</v>
      </c>
      <c r="BK556" s="128">
        <f>SUM(BK557:BK572)</f>
        <v>0</v>
      </c>
    </row>
    <row r="557" spans="2:65" s="1" customFormat="1" ht="24.2" customHeight="1">
      <c r="B557" s="131"/>
      <c r="C557" s="132" t="s">
        <v>1562</v>
      </c>
      <c r="D557" s="132" t="s">
        <v>187</v>
      </c>
      <c r="E557" s="133" t="s">
        <v>833</v>
      </c>
      <c r="F557" s="134" t="s">
        <v>834</v>
      </c>
      <c r="G557" s="135" t="s">
        <v>259</v>
      </c>
      <c r="H557" s="136">
        <v>66.272000000000006</v>
      </c>
      <c r="I557" s="137"/>
      <c r="J557" s="137">
        <f>ROUND(I557*H557,2)</f>
        <v>0</v>
      </c>
      <c r="K557" s="134" t="s">
        <v>4029</v>
      </c>
      <c r="L557" s="185" t="s">
        <v>4032</v>
      </c>
      <c r="M557" s="138" t="s">
        <v>1</v>
      </c>
      <c r="N557" s="139" t="s">
        <v>40</v>
      </c>
      <c r="O557" s="140">
        <v>0.375</v>
      </c>
      <c r="P557" s="140">
        <f>O557*H557</f>
        <v>24.852000000000004</v>
      </c>
      <c r="Q557" s="140">
        <v>1.5E-3</v>
      </c>
      <c r="R557" s="140">
        <f>Q557*H557</f>
        <v>9.940800000000001E-2</v>
      </c>
      <c r="S557" s="140">
        <v>0</v>
      </c>
      <c r="T557" s="141">
        <f>S557*H557</f>
        <v>0</v>
      </c>
      <c r="V557" s="215" t="s">
        <v>4035</v>
      </c>
      <c r="AR557" s="142" t="s">
        <v>268</v>
      </c>
      <c r="AT557" s="142" t="s">
        <v>187</v>
      </c>
      <c r="AU557" s="142" t="s">
        <v>85</v>
      </c>
      <c r="AY557" s="16" t="s">
        <v>185</v>
      </c>
      <c r="BE557" s="143">
        <f>IF(N557="základní",J557,0)</f>
        <v>0</v>
      </c>
      <c r="BF557" s="143">
        <f>IF(N557="snížená",J557,0)</f>
        <v>0</v>
      </c>
      <c r="BG557" s="143">
        <f>IF(N557="zákl. přenesená",J557,0)</f>
        <v>0</v>
      </c>
      <c r="BH557" s="143">
        <f>IF(N557="sníž. přenesená",J557,0)</f>
        <v>0</v>
      </c>
      <c r="BI557" s="143">
        <f>IF(N557="nulová",J557,0)</f>
        <v>0</v>
      </c>
      <c r="BJ557" s="16" t="s">
        <v>83</v>
      </c>
      <c r="BK557" s="143">
        <f>ROUND(I557*H557,2)</f>
        <v>0</v>
      </c>
      <c r="BL557" s="16" t="s">
        <v>268</v>
      </c>
      <c r="BM557" s="142" t="s">
        <v>1563</v>
      </c>
    </row>
    <row r="558" spans="2:65" s="1" customFormat="1" ht="16.5" customHeight="1">
      <c r="B558" s="131"/>
      <c r="C558" s="132" t="s">
        <v>1564</v>
      </c>
      <c r="D558" s="132" t="s">
        <v>187</v>
      </c>
      <c r="E558" s="133" t="s">
        <v>837</v>
      </c>
      <c r="F558" s="134" t="s">
        <v>838</v>
      </c>
      <c r="G558" s="135" t="s">
        <v>245</v>
      </c>
      <c r="H558" s="136">
        <v>22</v>
      </c>
      <c r="I558" s="137"/>
      <c r="J558" s="137">
        <f>ROUND(I558*H558,2)</f>
        <v>0</v>
      </c>
      <c r="K558" s="134" t="s">
        <v>4029</v>
      </c>
      <c r="L558" s="185" t="s">
        <v>4032</v>
      </c>
      <c r="M558" s="138" t="s">
        <v>1</v>
      </c>
      <c r="N558" s="139" t="s">
        <v>40</v>
      </c>
      <c r="O558" s="140">
        <v>3.5000000000000003E-2</v>
      </c>
      <c r="P558" s="140">
        <f>O558*H558</f>
        <v>0.77</v>
      </c>
      <c r="Q558" s="140">
        <v>2.1000000000000001E-4</v>
      </c>
      <c r="R558" s="140">
        <f>Q558*H558</f>
        <v>4.62E-3</v>
      </c>
      <c r="S558" s="140">
        <v>0</v>
      </c>
      <c r="T558" s="141">
        <f>S558*H558</f>
        <v>0</v>
      </c>
      <c r="V558" s="215" t="s">
        <v>4035</v>
      </c>
      <c r="AR558" s="142" t="s">
        <v>268</v>
      </c>
      <c r="AT558" s="142" t="s">
        <v>187</v>
      </c>
      <c r="AU558" s="142" t="s">
        <v>85</v>
      </c>
      <c r="AY558" s="16" t="s">
        <v>185</v>
      </c>
      <c r="BE558" s="143">
        <f>IF(N558="základní",J558,0)</f>
        <v>0</v>
      </c>
      <c r="BF558" s="143">
        <f>IF(N558="snížená",J558,0)</f>
        <v>0</v>
      </c>
      <c r="BG558" s="143">
        <f>IF(N558="zákl. přenesená",J558,0)</f>
        <v>0</v>
      </c>
      <c r="BH558" s="143">
        <f>IF(N558="sníž. přenesená",J558,0)</f>
        <v>0</v>
      </c>
      <c r="BI558" s="143">
        <f>IF(N558="nulová",J558,0)</f>
        <v>0</v>
      </c>
      <c r="BJ558" s="16" t="s">
        <v>83</v>
      </c>
      <c r="BK558" s="143">
        <f>ROUND(I558*H558,2)</f>
        <v>0</v>
      </c>
      <c r="BL558" s="16" t="s">
        <v>268</v>
      </c>
      <c r="BM558" s="142" t="s">
        <v>1565</v>
      </c>
    </row>
    <row r="559" spans="2:65" s="1" customFormat="1" ht="24.2" customHeight="1">
      <c r="B559" s="131"/>
      <c r="C559" s="132" t="s">
        <v>1566</v>
      </c>
      <c r="D559" s="132" t="s">
        <v>187</v>
      </c>
      <c r="E559" s="133" t="s">
        <v>841</v>
      </c>
      <c r="F559" s="134" t="s">
        <v>842</v>
      </c>
      <c r="G559" s="135" t="s">
        <v>276</v>
      </c>
      <c r="H559" s="136">
        <v>32</v>
      </c>
      <c r="I559" s="137"/>
      <c r="J559" s="137">
        <f>ROUND(I559*H559,2)</f>
        <v>0</v>
      </c>
      <c r="K559" s="134" t="s">
        <v>4029</v>
      </c>
      <c r="L559" s="185" t="s">
        <v>4032</v>
      </c>
      <c r="M559" s="138" t="s">
        <v>1</v>
      </c>
      <c r="N559" s="139" t="s">
        <v>40</v>
      </c>
      <c r="O559" s="140">
        <v>0.06</v>
      </c>
      <c r="P559" s="140">
        <f>O559*H559</f>
        <v>1.92</v>
      </c>
      <c r="Q559" s="140">
        <v>3.2000000000000003E-4</v>
      </c>
      <c r="R559" s="140">
        <f>Q559*H559</f>
        <v>1.0240000000000001E-2</v>
      </c>
      <c r="S559" s="140">
        <v>0</v>
      </c>
      <c r="T559" s="141">
        <f>S559*H559</f>
        <v>0</v>
      </c>
      <c r="V559" s="215" t="s">
        <v>4035</v>
      </c>
      <c r="AR559" s="142" t="s">
        <v>268</v>
      </c>
      <c r="AT559" s="142" t="s">
        <v>187</v>
      </c>
      <c r="AU559" s="142" t="s">
        <v>85</v>
      </c>
      <c r="AY559" s="16" t="s">
        <v>185</v>
      </c>
      <c r="BE559" s="143">
        <f>IF(N559="základní",J559,0)</f>
        <v>0</v>
      </c>
      <c r="BF559" s="143">
        <f>IF(N559="snížená",J559,0)</f>
        <v>0</v>
      </c>
      <c r="BG559" s="143">
        <f>IF(N559="zákl. přenesená",J559,0)</f>
        <v>0</v>
      </c>
      <c r="BH559" s="143">
        <f>IF(N559="sníž. přenesená",J559,0)</f>
        <v>0</v>
      </c>
      <c r="BI559" s="143">
        <f>IF(N559="nulová",J559,0)</f>
        <v>0</v>
      </c>
      <c r="BJ559" s="16" t="s">
        <v>83</v>
      </c>
      <c r="BK559" s="143">
        <f>ROUND(I559*H559,2)</f>
        <v>0</v>
      </c>
      <c r="BL559" s="16" t="s">
        <v>268</v>
      </c>
      <c r="BM559" s="142" t="s">
        <v>1567</v>
      </c>
    </row>
    <row r="560" spans="2:65" s="1" customFormat="1" ht="24.2" customHeight="1">
      <c r="B560" s="131"/>
      <c r="C560" s="132" t="s">
        <v>1568</v>
      </c>
      <c r="D560" s="132" t="s">
        <v>187</v>
      </c>
      <c r="E560" s="133" t="s">
        <v>847</v>
      </c>
      <c r="F560" s="134" t="s">
        <v>848</v>
      </c>
      <c r="G560" s="135" t="s">
        <v>259</v>
      </c>
      <c r="H560" s="136">
        <v>66.272000000000006</v>
      </c>
      <c r="I560" s="137"/>
      <c r="J560" s="137">
        <f>ROUND(I560*H560,2)</f>
        <v>0</v>
      </c>
      <c r="K560" s="134" t="s">
        <v>4029</v>
      </c>
      <c r="L560" s="185" t="s">
        <v>4032</v>
      </c>
      <c r="M560" s="138" t="s">
        <v>1</v>
      </c>
      <c r="N560" s="139" t="s">
        <v>40</v>
      </c>
      <c r="O560" s="140">
        <v>0.746</v>
      </c>
      <c r="P560" s="140">
        <f>O560*H560</f>
        <v>49.438912000000002</v>
      </c>
      <c r="Q560" s="140">
        <v>5.1000000000000004E-3</v>
      </c>
      <c r="R560" s="140">
        <f>Q560*H560</f>
        <v>0.33798720000000004</v>
      </c>
      <c r="S560" s="140">
        <v>0</v>
      </c>
      <c r="T560" s="141">
        <f>S560*H560</f>
        <v>0</v>
      </c>
      <c r="AR560" s="142" t="s">
        <v>268</v>
      </c>
      <c r="AT560" s="142" t="s">
        <v>187</v>
      </c>
      <c r="AU560" s="142" t="s">
        <v>85</v>
      </c>
      <c r="AY560" s="16" t="s">
        <v>185</v>
      </c>
      <c r="BE560" s="143">
        <f>IF(N560="základní",J560,0)</f>
        <v>0</v>
      </c>
      <c r="BF560" s="143">
        <f>IF(N560="snížená",J560,0)</f>
        <v>0</v>
      </c>
      <c r="BG560" s="143">
        <f>IF(N560="zákl. přenesená",J560,0)</f>
        <v>0</v>
      </c>
      <c r="BH560" s="143">
        <f>IF(N560="sníž. přenesená",J560,0)</f>
        <v>0</v>
      </c>
      <c r="BI560" s="143">
        <f>IF(N560="nulová",J560,0)</f>
        <v>0</v>
      </c>
      <c r="BJ560" s="16" t="s">
        <v>83</v>
      </c>
      <c r="BK560" s="143">
        <f>ROUND(I560*H560,2)</f>
        <v>0</v>
      </c>
      <c r="BL560" s="16" t="s">
        <v>268</v>
      </c>
      <c r="BM560" s="142" t="s">
        <v>1569</v>
      </c>
    </row>
    <row r="561" spans="2:65" s="12" customFormat="1">
      <c r="B561" s="144"/>
      <c r="D561" s="145" t="s">
        <v>193</v>
      </c>
      <c r="E561" s="146" t="s">
        <v>1</v>
      </c>
      <c r="F561" s="147" t="s">
        <v>1570</v>
      </c>
      <c r="H561" s="148">
        <v>18.059999999999999</v>
      </c>
      <c r="L561" s="144"/>
      <c r="M561" s="149"/>
      <c r="T561" s="150"/>
      <c r="AT561" s="146" t="s">
        <v>193</v>
      </c>
      <c r="AU561" s="146" t="s">
        <v>85</v>
      </c>
      <c r="AV561" s="12" t="s">
        <v>85</v>
      </c>
      <c r="AW561" s="12" t="s">
        <v>31</v>
      </c>
      <c r="AX561" s="12" t="s">
        <v>75</v>
      </c>
      <c r="AY561" s="146" t="s">
        <v>185</v>
      </c>
    </row>
    <row r="562" spans="2:65" s="12" customFormat="1">
      <c r="B562" s="144"/>
      <c r="D562" s="145" t="s">
        <v>193</v>
      </c>
      <c r="E562" s="146" t="s">
        <v>1</v>
      </c>
      <c r="F562" s="147" t="s">
        <v>1571</v>
      </c>
      <c r="H562" s="148">
        <v>-1.6</v>
      </c>
      <c r="L562" s="144"/>
      <c r="M562" s="149"/>
      <c r="T562" s="150"/>
      <c r="AT562" s="146" t="s">
        <v>193</v>
      </c>
      <c r="AU562" s="146" t="s">
        <v>85</v>
      </c>
      <c r="AV562" s="12" t="s">
        <v>85</v>
      </c>
      <c r="AW562" s="12" t="s">
        <v>31</v>
      </c>
      <c r="AX562" s="12" t="s">
        <v>75</v>
      </c>
      <c r="AY562" s="146" t="s">
        <v>185</v>
      </c>
    </row>
    <row r="563" spans="2:65" s="12" customFormat="1">
      <c r="B563" s="144"/>
      <c r="D563" s="145" t="s">
        <v>193</v>
      </c>
      <c r="E563" s="146" t="s">
        <v>1</v>
      </c>
      <c r="F563" s="147" t="s">
        <v>1572</v>
      </c>
      <c r="H563" s="148">
        <v>14.07</v>
      </c>
      <c r="L563" s="144"/>
      <c r="M563" s="149"/>
      <c r="T563" s="150"/>
      <c r="AT563" s="146" t="s">
        <v>193</v>
      </c>
      <c r="AU563" s="146" t="s">
        <v>85</v>
      </c>
      <c r="AV563" s="12" t="s">
        <v>85</v>
      </c>
      <c r="AW563" s="12" t="s">
        <v>31</v>
      </c>
      <c r="AX563" s="12" t="s">
        <v>75</v>
      </c>
      <c r="AY563" s="146" t="s">
        <v>185</v>
      </c>
    </row>
    <row r="564" spans="2:65" s="12" customFormat="1">
      <c r="B564" s="144"/>
      <c r="D564" s="145" t="s">
        <v>193</v>
      </c>
      <c r="E564" s="146" t="s">
        <v>1</v>
      </c>
      <c r="F564" s="147" t="s">
        <v>1573</v>
      </c>
      <c r="H564" s="148">
        <v>-1.4</v>
      </c>
      <c r="L564" s="144"/>
      <c r="M564" s="149"/>
      <c r="T564" s="150"/>
      <c r="AT564" s="146" t="s">
        <v>193</v>
      </c>
      <c r="AU564" s="146" t="s">
        <v>85</v>
      </c>
      <c r="AV564" s="12" t="s">
        <v>85</v>
      </c>
      <c r="AW564" s="12" t="s">
        <v>31</v>
      </c>
      <c r="AX564" s="12" t="s">
        <v>75</v>
      </c>
      <c r="AY564" s="146" t="s">
        <v>185</v>
      </c>
    </row>
    <row r="565" spans="2:65" s="12" customFormat="1">
      <c r="B565" s="144"/>
      <c r="D565" s="145" t="s">
        <v>193</v>
      </c>
      <c r="E565" s="146" t="s">
        <v>1</v>
      </c>
      <c r="F565" s="147" t="s">
        <v>1574</v>
      </c>
      <c r="H565" s="148">
        <v>17.010000000000002</v>
      </c>
      <c r="L565" s="144"/>
      <c r="M565" s="149"/>
      <c r="T565" s="150"/>
      <c r="AT565" s="146" t="s">
        <v>193</v>
      </c>
      <c r="AU565" s="146" t="s">
        <v>85</v>
      </c>
      <c r="AV565" s="12" t="s">
        <v>85</v>
      </c>
      <c r="AW565" s="12" t="s">
        <v>31</v>
      </c>
      <c r="AX565" s="12" t="s">
        <v>75</v>
      </c>
      <c r="AY565" s="146" t="s">
        <v>185</v>
      </c>
    </row>
    <row r="566" spans="2:65" s="12" customFormat="1">
      <c r="B566" s="144"/>
      <c r="D566" s="145" t="s">
        <v>193</v>
      </c>
      <c r="E566" s="146" t="s">
        <v>1</v>
      </c>
      <c r="F566" s="147" t="s">
        <v>1575</v>
      </c>
      <c r="H566" s="148">
        <v>22.931999999999999</v>
      </c>
      <c r="L566" s="144"/>
      <c r="M566" s="149"/>
      <c r="T566" s="150"/>
      <c r="AT566" s="146" t="s">
        <v>193</v>
      </c>
      <c r="AU566" s="146" t="s">
        <v>85</v>
      </c>
      <c r="AV566" s="12" t="s">
        <v>85</v>
      </c>
      <c r="AW566" s="12" t="s">
        <v>31</v>
      </c>
      <c r="AX566" s="12" t="s">
        <v>75</v>
      </c>
      <c r="AY566" s="146" t="s">
        <v>185</v>
      </c>
    </row>
    <row r="567" spans="2:65" s="12" customFormat="1">
      <c r="B567" s="144"/>
      <c r="D567" s="145" t="s">
        <v>193</v>
      </c>
      <c r="E567" s="146" t="s">
        <v>1</v>
      </c>
      <c r="F567" s="147" t="s">
        <v>1576</v>
      </c>
      <c r="H567" s="148">
        <v>-2.8</v>
      </c>
      <c r="L567" s="144"/>
      <c r="M567" s="149"/>
      <c r="T567" s="150"/>
      <c r="AT567" s="146" t="s">
        <v>193</v>
      </c>
      <c r="AU567" s="146" t="s">
        <v>85</v>
      </c>
      <c r="AV567" s="12" t="s">
        <v>85</v>
      </c>
      <c r="AW567" s="12" t="s">
        <v>31</v>
      </c>
      <c r="AX567" s="12" t="s">
        <v>75</v>
      </c>
      <c r="AY567" s="146" t="s">
        <v>185</v>
      </c>
    </row>
    <row r="568" spans="2:65" s="13" customFormat="1">
      <c r="B568" s="151"/>
      <c r="D568" s="145" t="s">
        <v>193</v>
      </c>
      <c r="E568" s="152" t="s">
        <v>1</v>
      </c>
      <c r="F568" s="153" t="s">
        <v>217</v>
      </c>
      <c r="H568" s="154">
        <v>66.272000000000006</v>
      </c>
      <c r="L568" s="151"/>
      <c r="M568" s="155"/>
      <c r="T568" s="156"/>
      <c r="AT568" s="152" t="s">
        <v>193</v>
      </c>
      <c r="AU568" s="152" t="s">
        <v>85</v>
      </c>
      <c r="AV568" s="13" t="s">
        <v>191</v>
      </c>
      <c r="AW568" s="13" t="s">
        <v>31</v>
      </c>
      <c r="AX568" s="13" t="s">
        <v>83</v>
      </c>
      <c r="AY568" s="152" t="s">
        <v>185</v>
      </c>
    </row>
    <row r="569" spans="2:65" s="1" customFormat="1" ht="16.5" customHeight="1">
      <c r="B569" s="131"/>
      <c r="C569" s="157" t="s">
        <v>1577</v>
      </c>
      <c r="D569" s="157" t="s">
        <v>280</v>
      </c>
      <c r="E569" s="158" t="s">
        <v>855</v>
      </c>
      <c r="F569" s="159" t="s">
        <v>856</v>
      </c>
      <c r="G569" s="160" t="s">
        <v>259</v>
      </c>
      <c r="H569" s="161">
        <v>72.899000000000001</v>
      </c>
      <c r="I569" s="162"/>
      <c r="J569" s="162">
        <f>ROUND(I569*H569,2)</f>
        <v>0</v>
      </c>
      <c r="K569" s="159" t="s">
        <v>4029</v>
      </c>
      <c r="L569" s="185" t="s">
        <v>4032</v>
      </c>
      <c r="M569" s="163" t="s">
        <v>1</v>
      </c>
      <c r="N569" s="164" t="s">
        <v>40</v>
      </c>
      <c r="O569" s="140">
        <v>0</v>
      </c>
      <c r="P569" s="140">
        <f>O569*H569</f>
        <v>0</v>
      </c>
      <c r="Q569" s="140">
        <v>1.26E-2</v>
      </c>
      <c r="R569" s="140">
        <f>Q569*H569</f>
        <v>0.91852739999999999</v>
      </c>
      <c r="S569" s="140">
        <v>0</v>
      </c>
      <c r="T569" s="141">
        <f>S569*H569</f>
        <v>0</v>
      </c>
      <c r="AR569" s="142" t="s">
        <v>357</v>
      </c>
      <c r="AT569" s="142" t="s">
        <v>280</v>
      </c>
      <c r="AU569" s="142" t="s">
        <v>85</v>
      </c>
      <c r="AY569" s="16" t="s">
        <v>185</v>
      </c>
      <c r="BE569" s="143">
        <f>IF(N569="základní",J569,0)</f>
        <v>0</v>
      </c>
      <c r="BF569" s="143">
        <f>IF(N569="snížená",J569,0)</f>
        <v>0</v>
      </c>
      <c r="BG569" s="143">
        <f>IF(N569="zákl. přenesená",J569,0)</f>
        <v>0</v>
      </c>
      <c r="BH569" s="143">
        <f>IF(N569="sníž. přenesená",J569,0)</f>
        <v>0</v>
      </c>
      <c r="BI569" s="143">
        <f>IF(N569="nulová",J569,0)</f>
        <v>0</v>
      </c>
      <c r="BJ569" s="16" t="s">
        <v>83</v>
      </c>
      <c r="BK569" s="143">
        <f>ROUND(I569*H569,2)</f>
        <v>0</v>
      </c>
      <c r="BL569" s="16" t="s">
        <v>268</v>
      </c>
      <c r="BM569" s="142" t="s">
        <v>1578</v>
      </c>
    </row>
    <row r="570" spans="2:65" s="12" customFormat="1">
      <c r="B570" s="144"/>
      <c r="D570" s="145" t="s">
        <v>193</v>
      </c>
      <c r="F570" s="147" t="s">
        <v>1579</v>
      </c>
      <c r="H570" s="148">
        <v>72.899000000000001</v>
      </c>
      <c r="L570" s="144"/>
      <c r="M570" s="149"/>
      <c r="T570" s="150"/>
      <c r="AT570" s="146" t="s">
        <v>193</v>
      </c>
      <c r="AU570" s="146" t="s">
        <v>85</v>
      </c>
      <c r="AV570" s="12" t="s">
        <v>85</v>
      </c>
      <c r="AW570" s="12" t="s">
        <v>3</v>
      </c>
      <c r="AX570" s="12" t="s">
        <v>83</v>
      </c>
      <c r="AY570" s="146" t="s">
        <v>185</v>
      </c>
    </row>
    <row r="571" spans="2:65" s="1" customFormat="1" ht="21.75" customHeight="1">
      <c r="B571" s="131"/>
      <c r="C571" s="132" t="s">
        <v>1580</v>
      </c>
      <c r="D571" s="132" t="s">
        <v>187</v>
      </c>
      <c r="E571" s="133" t="s">
        <v>860</v>
      </c>
      <c r="F571" s="134" t="s">
        <v>861</v>
      </c>
      <c r="G571" s="135" t="s">
        <v>276</v>
      </c>
      <c r="H571" s="136">
        <v>22</v>
      </c>
      <c r="I571" s="137"/>
      <c r="J571" s="137">
        <f>ROUND(I571*H571,2)</f>
        <v>0</v>
      </c>
      <c r="K571" s="134" t="s">
        <v>4029</v>
      </c>
      <c r="L571" s="185" t="s">
        <v>4032</v>
      </c>
      <c r="M571" s="138" t="s">
        <v>1</v>
      </c>
      <c r="N571" s="139" t="s">
        <v>40</v>
      </c>
      <c r="O571" s="140">
        <v>0.248</v>
      </c>
      <c r="P571" s="140">
        <f>O571*H571</f>
        <v>5.4559999999999995</v>
      </c>
      <c r="Q571" s="140">
        <v>5.5000000000000003E-4</v>
      </c>
      <c r="R571" s="140">
        <f>Q571*H571</f>
        <v>1.2100000000000001E-2</v>
      </c>
      <c r="S571" s="140">
        <v>0</v>
      </c>
      <c r="T571" s="141">
        <f>S571*H571</f>
        <v>0</v>
      </c>
      <c r="AR571" s="142" t="s">
        <v>268</v>
      </c>
      <c r="AT571" s="142" t="s">
        <v>187</v>
      </c>
      <c r="AU571" s="142" t="s">
        <v>85</v>
      </c>
      <c r="AY571" s="16" t="s">
        <v>185</v>
      </c>
      <c r="BE571" s="143">
        <f>IF(N571="základní",J571,0)</f>
        <v>0</v>
      </c>
      <c r="BF571" s="143">
        <f>IF(N571="snížená",J571,0)</f>
        <v>0</v>
      </c>
      <c r="BG571" s="143">
        <f>IF(N571="zákl. přenesená",J571,0)</f>
        <v>0</v>
      </c>
      <c r="BH571" s="143">
        <f>IF(N571="sníž. přenesená",J571,0)</f>
        <v>0</v>
      </c>
      <c r="BI571" s="143">
        <f>IF(N571="nulová",J571,0)</f>
        <v>0</v>
      </c>
      <c r="BJ571" s="16" t="s">
        <v>83</v>
      </c>
      <c r="BK571" s="143">
        <f>ROUND(I571*H571,2)</f>
        <v>0</v>
      </c>
      <c r="BL571" s="16" t="s">
        <v>268</v>
      </c>
      <c r="BM571" s="142" t="s">
        <v>1581</v>
      </c>
    </row>
    <row r="572" spans="2:65" s="1" customFormat="1" ht="24.2" customHeight="1">
      <c r="B572" s="131"/>
      <c r="C572" s="132" t="s">
        <v>1582</v>
      </c>
      <c r="D572" s="132" t="s">
        <v>187</v>
      </c>
      <c r="E572" s="133" t="s">
        <v>864</v>
      </c>
      <c r="F572" s="134" t="s">
        <v>865</v>
      </c>
      <c r="G572" s="135" t="s">
        <v>204</v>
      </c>
      <c r="H572" s="136">
        <v>1.383</v>
      </c>
      <c r="I572" s="137"/>
      <c r="J572" s="137">
        <f>ROUND(I572*H572,2)</f>
        <v>0</v>
      </c>
      <c r="K572" s="134" t="s">
        <v>4029</v>
      </c>
      <c r="L572" s="185" t="s">
        <v>4032</v>
      </c>
      <c r="M572" s="138" t="s">
        <v>1</v>
      </c>
      <c r="N572" s="139" t="s">
        <v>40</v>
      </c>
      <c r="O572" s="140">
        <v>1.548</v>
      </c>
      <c r="P572" s="140">
        <f>O572*H572</f>
        <v>2.1408840000000002</v>
      </c>
      <c r="Q572" s="140">
        <v>0</v>
      </c>
      <c r="R572" s="140">
        <f>Q572*H572</f>
        <v>0</v>
      </c>
      <c r="S572" s="140">
        <v>0</v>
      </c>
      <c r="T572" s="141">
        <f>S572*H572</f>
        <v>0</v>
      </c>
      <c r="AR572" s="142" t="s">
        <v>268</v>
      </c>
      <c r="AT572" s="142" t="s">
        <v>187</v>
      </c>
      <c r="AU572" s="142" t="s">
        <v>85</v>
      </c>
      <c r="AY572" s="16" t="s">
        <v>185</v>
      </c>
      <c r="BE572" s="143">
        <f>IF(N572="základní",J572,0)</f>
        <v>0</v>
      </c>
      <c r="BF572" s="143">
        <f>IF(N572="snížená",J572,0)</f>
        <v>0</v>
      </c>
      <c r="BG572" s="143">
        <f>IF(N572="zákl. přenesená",J572,0)</f>
        <v>0</v>
      </c>
      <c r="BH572" s="143">
        <f>IF(N572="sníž. přenesená",J572,0)</f>
        <v>0</v>
      </c>
      <c r="BI572" s="143">
        <f>IF(N572="nulová",J572,0)</f>
        <v>0</v>
      </c>
      <c r="BJ572" s="16" t="s">
        <v>83</v>
      </c>
      <c r="BK572" s="143">
        <f>ROUND(I572*H572,2)</f>
        <v>0</v>
      </c>
      <c r="BL572" s="16" t="s">
        <v>268</v>
      </c>
      <c r="BM572" s="142" t="s">
        <v>1583</v>
      </c>
    </row>
    <row r="573" spans="2:65" s="11" customFormat="1" ht="22.9" customHeight="1">
      <c r="B573" s="120"/>
      <c r="D573" s="121" t="s">
        <v>74</v>
      </c>
      <c r="E573" s="129" t="s">
        <v>867</v>
      </c>
      <c r="F573" s="129" t="s">
        <v>868</v>
      </c>
      <c r="J573" s="130">
        <f>BK573</f>
        <v>0</v>
      </c>
      <c r="L573" s="120"/>
      <c r="M573" s="124"/>
      <c r="P573" s="125">
        <f>SUM(P574:P581)</f>
        <v>193.376226</v>
      </c>
      <c r="R573" s="125">
        <f>SUM(R574:R581)</f>
        <v>0.63356480999999998</v>
      </c>
      <c r="T573" s="126">
        <f>SUM(T574:T581)</f>
        <v>0</v>
      </c>
      <c r="AR573" s="121" t="s">
        <v>85</v>
      </c>
      <c r="AT573" s="127" t="s">
        <v>74</v>
      </c>
      <c r="AU573" s="127" t="s">
        <v>83</v>
      </c>
      <c r="AY573" s="121" t="s">
        <v>185</v>
      </c>
      <c r="BK573" s="128">
        <f>SUM(BK574:BK581)</f>
        <v>0</v>
      </c>
    </row>
    <row r="574" spans="2:65" s="1" customFormat="1" ht="24.2" customHeight="1">
      <c r="B574" s="131"/>
      <c r="C574" s="132" t="s">
        <v>1584</v>
      </c>
      <c r="D574" s="132" t="s">
        <v>187</v>
      </c>
      <c r="E574" s="133" t="s">
        <v>870</v>
      </c>
      <c r="F574" s="134" t="s">
        <v>871</v>
      </c>
      <c r="G574" s="135" t="s">
        <v>259</v>
      </c>
      <c r="H574" s="136">
        <v>1315.23</v>
      </c>
      <c r="I574" s="137"/>
      <c r="J574" s="137">
        <f>ROUND(I574*H574,2)</f>
        <v>0</v>
      </c>
      <c r="K574" s="134" t="s">
        <v>4029</v>
      </c>
      <c r="L574" s="185" t="s">
        <v>4032</v>
      </c>
      <c r="M574" s="138" t="s">
        <v>1</v>
      </c>
      <c r="N574" s="139" t="s">
        <v>40</v>
      </c>
      <c r="O574" s="140">
        <v>1.2E-2</v>
      </c>
      <c r="P574" s="140">
        <f>O574*H574</f>
        <v>15.78276</v>
      </c>
      <c r="Q574" s="140">
        <v>0</v>
      </c>
      <c r="R574" s="140">
        <f>Q574*H574</f>
        <v>0</v>
      </c>
      <c r="S574" s="140">
        <v>0</v>
      </c>
      <c r="T574" s="141">
        <f>S574*H574</f>
        <v>0</v>
      </c>
      <c r="AR574" s="142" t="s">
        <v>268</v>
      </c>
      <c r="AT574" s="142" t="s">
        <v>187</v>
      </c>
      <c r="AU574" s="142" t="s">
        <v>85</v>
      </c>
      <c r="AY574" s="16" t="s">
        <v>185</v>
      </c>
      <c r="BE574" s="143">
        <f>IF(N574="základní",J574,0)</f>
        <v>0</v>
      </c>
      <c r="BF574" s="143">
        <f>IF(N574="snížená",J574,0)</f>
        <v>0</v>
      </c>
      <c r="BG574" s="143">
        <f>IF(N574="zákl. přenesená",J574,0)</f>
        <v>0</v>
      </c>
      <c r="BH574" s="143">
        <f>IF(N574="sníž. přenesená",J574,0)</f>
        <v>0</v>
      </c>
      <c r="BI574" s="143">
        <f>IF(N574="nulová",J574,0)</f>
        <v>0</v>
      </c>
      <c r="BJ574" s="16" t="s">
        <v>83</v>
      </c>
      <c r="BK574" s="143">
        <f>ROUND(I574*H574,2)</f>
        <v>0</v>
      </c>
      <c r="BL574" s="16" t="s">
        <v>268</v>
      </c>
      <c r="BM574" s="142" t="s">
        <v>1585</v>
      </c>
    </row>
    <row r="575" spans="2:65" s="1" customFormat="1" ht="24.2" customHeight="1">
      <c r="B575" s="131"/>
      <c r="C575" s="132" t="s">
        <v>1586</v>
      </c>
      <c r="D575" s="132" t="s">
        <v>187</v>
      </c>
      <c r="E575" s="133" t="s">
        <v>884</v>
      </c>
      <c r="F575" s="134" t="s">
        <v>885</v>
      </c>
      <c r="G575" s="135" t="s">
        <v>259</v>
      </c>
      <c r="H575" s="136">
        <v>1315.23</v>
      </c>
      <c r="I575" s="137"/>
      <c r="J575" s="137">
        <f>ROUND(I575*H575,2)</f>
        <v>0</v>
      </c>
      <c r="K575" s="134" t="s">
        <v>4029</v>
      </c>
      <c r="L575" s="185" t="s">
        <v>4032</v>
      </c>
      <c r="M575" s="138" t="s">
        <v>1</v>
      </c>
      <c r="N575" s="139" t="s">
        <v>40</v>
      </c>
      <c r="O575" s="140">
        <v>3.3000000000000002E-2</v>
      </c>
      <c r="P575" s="140">
        <f>O575*H575</f>
        <v>43.402590000000004</v>
      </c>
      <c r="Q575" s="140">
        <v>2.0000000000000001E-4</v>
      </c>
      <c r="R575" s="140">
        <f>Q575*H575</f>
        <v>0.263046</v>
      </c>
      <c r="S575" s="140">
        <v>0</v>
      </c>
      <c r="T575" s="141">
        <f>S575*H575</f>
        <v>0</v>
      </c>
      <c r="AR575" s="142" t="s">
        <v>268</v>
      </c>
      <c r="AT575" s="142" t="s">
        <v>187</v>
      </c>
      <c r="AU575" s="142" t="s">
        <v>85</v>
      </c>
      <c r="AY575" s="16" t="s">
        <v>185</v>
      </c>
      <c r="BE575" s="143">
        <f>IF(N575="základní",J575,0)</f>
        <v>0</v>
      </c>
      <c r="BF575" s="143">
        <f>IF(N575="snížená",J575,0)</f>
        <v>0</v>
      </c>
      <c r="BG575" s="143">
        <f>IF(N575="zákl. přenesená",J575,0)</f>
        <v>0</v>
      </c>
      <c r="BH575" s="143">
        <f>IF(N575="sníž. přenesená",J575,0)</f>
        <v>0</v>
      </c>
      <c r="BI575" s="143">
        <f>IF(N575="nulová",J575,0)</f>
        <v>0</v>
      </c>
      <c r="BJ575" s="16" t="s">
        <v>83</v>
      </c>
      <c r="BK575" s="143">
        <f>ROUND(I575*H575,2)</f>
        <v>0</v>
      </c>
      <c r="BL575" s="16" t="s">
        <v>268</v>
      </c>
      <c r="BM575" s="142" t="s">
        <v>1587</v>
      </c>
    </row>
    <row r="576" spans="2:65" s="1" customFormat="1" ht="21.75" customHeight="1">
      <c r="B576" s="131"/>
      <c r="C576" s="132" t="s">
        <v>1588</v>
      </c>
      <c r="D576" s="132" t="s">
        <v>187</v>
      </c>
      <c r="E576" s="133" t="s">
        <v>888</v>
      </c>
      <c r="F576" s="134" t="s">
        <v>889</v>
      </c>
      <c r="G576" s="135" t="s">
        <v>259</v>
      </c>
      <c r="H576" s="136">
        <v>225.441</v>
      </c>
      <c r="I576" s="137"/>
      <c r="J576" s="137">
        <f>ROUND(I576*H576,2)</f>
        <v>0</v>
      </c>
      <c r="K576" s="134" t="s">
        <v>1</v>
      </c>
      <c r="L576" s="185" t="s">
        <v>4032</v>
      </c>
      <c r="M576" s="138" t="s">
        <v>1</v>
      </c>
      <c r="N576" s="139" t="s">
        <v>40</v>
      </c>
      <c r="O576" s="140">
        <v>6.0000000000000001E-3</v>
      </c>
      <c r="P576" s="140">
        <f>O576*H576</f>
        <v>1.352646</v>
      </c>
      <c r="Q576" s="140">
        <v>1.0000000000000001E-5</v>
      </c>
      <c r="R576" s="140">
        <f>Q576*H576</f>
        <v>2.2544100000000001E-3</v>
      </c>
      <c r="S576" s="140">
        <v>0</v>
      </c>
      <c r="T576" s="141">
        <f>S576*H576</f>
        <v>0</v>
      </c>
      <c r="AR576" s="142" t="s">
        <v>268</v>
      </c>
      <c r="AT576" s="142" t="s">
        <v>187</v>
      </c>
      <c r="AU576" s="142" t="s">
        <v>85</v>
      </c>
      <c r="AY576" s="16" t="s">
        <v>185</v>
      </c>
      <c r="BE576" s="143">
        <f>IF(N576="základní",J576,0)</f>
        <v>0</v>
      </c>
      <c r="BF576" s="143">
        <f>IF(N576="snížená",J576,0)</f>
        <v>0</v>
      </c>
      <c r="BG576" s="143">
        <f>IF(N576="zákl. přenesená",J576,0)</f>
        <v>0</v>
      </c>
      <c r="BH576" s="143">
        <f>IF(N576="sníž. přenesená",J576,0)</f>
        <v>0</v>
      </c>
      <c r="BI576" s="143">
        <f>IF(N576="nulová",J576,0)</f>
        <v>0</v>
      </c>
      <c r="BJ576" s="16" t="s">
        <v>83</v>
      </c>
      <c r="BK576" s="143">
        <f>ROUND(I576*H576,2)</f>
        <v>0</v>
      </c>
      <c r="BL576" s="16" t="s">
        <v>268</v>
      </c>
      <c r="BM576" s="142" t="s">
        <v>1589</v>
      </c>
    </row>
    <row r="577" spans="2:65" s="12" customFormat="1" ht="22.5">
      <c r="B577" s="144"/>
      <c r="D577" s="145" t="s">
        <v>193</v>
      </c>
      <c r="E577" s="146" t="s">
        <v>1</v>
      </c>
      <c r="F577" s="147" t="s">
        <v>1590</v>
      </c>
      <c r="H577" s="148">
        <v>225.441</v>
      </c>
      <c r="L577" s="144"/>
      <c r="M577" s="149"/>
      <c r="T577" s="150"/>
      <c r="AT577" s="146" t="s">
        <v>193</v>
      </c>
      <c r="AU577" s="146" t="s">
        <v>85</v>
      </c>
      <c r="AV577" s="12" t="s">
        <v>85</v>
      </c>
      <c r="AW577" s="12" t="s">
        <v>31</v>
      </c>
      <c r="AX577" s="12" t="s">
        <v>83</v>
      </c>
      <c r="AY577" s="146" t="s">
        <v>185</v>
      </c>
    </row>
    <row r="578" spans="2:65" s="1" customFormat="1" ht="33" customHeight="1">
      <c r="B578" s="131"/>
      <c r="C578" s="132" t="s">
        <v>1591</v>
      </c>
      <c r="D578" s="132" t="s">
        <v>187</v>
      </c>
      <c r="E578" s="133" t="s">
        <v>893</v>
      </c>
      <c r="F578" s="134" t="s">
        <v>894</v>
      </c>
      <c r="G578" s="135" t="s">
        <v>259</v>
      </c>
      <c r="H578" s="136">
        <v>1315.23</v>
      </c>
      <c r="I578" s="137"/>
      <c r="J578" s="137">
        <f>ROUND(I578*H578,2)</f>
        <v>0</v>
      </c>
      <c r="K578" s="134" t="s">
        <v>4029</v>
      </c>
      <c r="L578" s="185" t="s">
        <v>4032</v>
      </c>
      <c r="M578" s="138" t="s">
        <v>1</v>
      </c>
      <c r="N578" s="139" t="s">
        <v>40</v>
      </c>
      <c r="O578" s="140">
        <v>0.10100000000000001</v>
      </c>
      <c r="P578" s="140">
        <f>O578*H578</f>
        <v>132.83823000000001</v>
      </c>
      <c r="Q578" s="140">
        <v>2.7999999999999998E-4</v>
      </c>
      <c r="R578" s="140">
        <f>Q578*H578</f>
        <v>0.36826439999999999</v>
      </c>
      <c r="S578" s="140">
        <v>0</v>
      </c>
      <c r="T578" s="141">
        <f>S578*H578</f>
        <v>0</v>
      </c>
      <c r="AR578" s="142" t="s">
        <v>268</v>
      </c>
      <c r="AT578" s="142" t="s">
        <v>187</v>
      </c>
      <c r="AU578" s="142" t="s">
        <v>85</v>
      </c>
      <c r="AY578" s="16" t="s">
        <v>185</v>
      </c>
      <c r="BE578" s="143">
        <f>IF(N578="základní",J578,0)</f>
        <v>0</v>
      </c>
      <c r="BF578" s="143">
        <f>IF(N578="snížená",J578,0)</f>
        <v>0</v>
      </c>
      <c r="BG578" s="143">
        <f>IF(N578="zákl. přenesená",J578,0)</f>
        <v>0</v>
      </c>
      <c r="BH578" s="143">
        <f>IF(N578="sníž. přenesená",J578,0)</f>
        <v>0</v>
      </c>
      <c r="BI578" s="143">
        <f>IF(N578="nulová",J578,0)</f>
        <v>0</v>
      </c>
      <c r="BJ578" s="16" t="s">
        <v>83</v>
      </c>
      <c r="BK578" s="143">
        <f>ROUND(I578*H578,2)</f>
        <v>0</v>
      </c>
      <c r="BL578" s="16" t="s">
        <v>268</v>
      </c>
      <c r="BM578" s="142" t="s">
        <v>1592</v>
      </c>
    </row>
    <row r="579" spans="2:65" s="12" customFormat="1">
      <c r="B579" s="144"/>
      <c r="D579" s="145" t="s">
        <v>193</v>
      </c>
      <c r="E579" s="146" t="s">
        <v>1</v>
      </c>
      <c r="F579" s="147" t="s">
        <v>1593</v>
      </c>
      <c r="H579" s="148">
        <v>762.96</v>
      </c>
      <c r="L579" s="144"/>
      <c r="M579" s="149"/>
      <c r="T579" s="150"/>
      <c r="AT579" s="146" t="s">
        <v>193</v>
      </c>
      <c r="AU579" s="146" t="s">
        <v>85</v>
      </c>
      <c r="AV579" s="12" t="s">
        <v>85</v>
      </c>
      <c r="AW579" s="12" t="s">
        <v>31</v>
      </c>
      <c r="AX579" s="12" t="s">
        <v>75</v>
      </c>
      <c r="AY579" s="146" t="s">
        <v>185</v>
      </c>
    </row>
    <row r="580" spans="2:65" s="12" customFormat="1">
      <c r="B580" s="144"/>
      <c r="D580" s="145" t="s">
        <v>193</v>
      </c>
      <c r="E580" s="146" t="s">
        <v>1</v>
      </c>
      <c r="F580" s="147" t="s">
        <v>1594</v>
      </c>
      <c r="H580" s="148">
        <v>552.27</v>
      </c>
      <c r="L580" s="144"/>
      <c r="M580" s="149"/>
      <c r="T580" s="150"/>
      <c r="AT580" s="146" t="s">
        <v>193</v>
      </c>
      <c r="AU580" s="146" t="s">
        <v>85</v>
      </c>
      <c r="AV580" s="12" t="s">
        <v>85</v>
      </c>
      <c r="AW580" s="12" t="s">
        <v>31</v>
      </c>
      <c r="AX580" s="12" t="s">
        <v>75</v>
      </c>
      <c r="AY580" s="146" t="s">
        <v>185</v>
      </c>
    </row>
    <row r="581" spans="2:65" s="13" customFormat="1">
      <c r="B581" s="151"/>
      <c r="D581" s="145" t="s">
        <v>193</v>
      </c>
      <c r="E581" s="152" t="s">
        <v>1</v>
      </c>
      <c r="F581" s="153" t="s">
        <v>217</v>
      </c>
      <c r="H581" s="154">
        <v>1315.23</v>
      </c>
      <c r="L581" s="151"/>
      <c r="M581" s="155"/>
      <c r="T581" s="156"/>
      <c r="AT581" s="152" t="s">
        <v>193</v>
      </c>
      <c r="AU581" s="152" t="s">
        <v>85</v>
      </c>
      <c r="AV581" s="13" t="s">
        <v>191</v>
      </c>
      <c r="AW581" s="13" t="s">
        <v>31</v>
      </c>
      <c r="AX581" s="13" t="s">
        <v>83</v>
      </c>
      <c r="AY581" s="152" t="s">
        <v>185</v>
      </c>
    </row>
    <row r="582" spans="2:65" s="11" customFormat="1" ht="25.9" customHeight="1">
      <c r="B582" s="120"/>
      <c r="D582" s="121" t="s">
        <v>74</v>
      </c>
      <c r="E582" s="122" t="s">
        <v>905</v>
      </c>
      <c r="F582" s="122" t="s">
        <v>906</v>
      </c>
      <c r="J582" s="123">
        <f>BK582</f>
        <v>0</v>
      </c>
      <c r="L582" s="120"/>
      <c r="M582" s="124"/>
      <c r="P582" s="125">
        <f>SUM(P583:P584)</f>
        <v>40</v>
      </c>
      <c r="R582" s="125">
        <f>SUM(R583:R584)</f>
        <v>0</v>
      </c>
      <c r="T582" s="126">
        <f>SUM(T583:T584)</f>
        <v>0</v>
      </c>
      <c r="AR582" s="121" t="s">
        <v>191</v>
      </c>
      <c r="AT582" s="127" t="s">
        <v>74</v>
      </c>
      <c r="AU582" s="127" t="s">
        <v>75</v>
      </c>
      <c r="AY582" s="121" t="s">
        <v>185</v>
      </c>
      <c r="BK582" s="128">
        <f>SUM(BK583:BK584)</f>
        <v>0</v>
      </c>
    </row>
    <row r="583" spans="2:65" s="1" customFormat="1" ht="16.5" customHeight="1">
      <c r="B583" s="131"/>
      <c r="C583" s="132" t="s">
        <v>1595</v>
      </c>
      <c r="D583" s="132" t="s">
        <v>187</v>
      </c>
      <c r="E583" s="133" t="s">
        <v>908</v>
      </c>
      <c r="F583" s="134" t="s">
        <v>909</v>
      </c>
      <c r="G583" s="135" t="s">
        <v>910</v>
      </c>
      <c r="H583" s="136">
        <v>40</v>
      </c>
      <c r="I583" s="137"/>
      <c r="J583" s="137">
        <f>ROUND(I583*H583,2)</f>
        <v>0</v>
      </c>
      <c r="K583" s="134" t="s">
        <v>4029</v>
      </c>
      <c r="L583" s="185" t="s">
        <v>4032</v>
      </c>
      <c r="M583" s="138" t="s">
        <v>1</v>
      </c>
      <c r="N583" s="139" t="s">
        <v>40</v>
      </c>
      <c r="O583" s="140">
        <v>1</v>
      </c>
      <c r="P583" s="140">
        <f>O583*H583</f>
        <v>40</v>
      </c>
      <c r="Q583" s="140">
        <v>0</v>
      </c>
      <c r="R583" s="140">
        <f>Q583*H583</f>
        <v>0</v>
      </c>
      <c r="S583" s="140">
        <v>0</v>
      </c>
      <c r="T583" s="141">
        <f>S583*H583</f>
        <v>0</v>
      </c>
      <c r="AR583" s="142" t="s">
        <v>911</v>
      </c>
      <c r="AT583" s="142" t="s">
        <v>187</v>
      </c>
      <c r="AU583" s="142" t="s">
        <v>83</v>
      </c>
      <c r="AY583" s="16" t="s">
        <v>185</v>
      </c>
      <c r="BE583" s="143">
        <f>IF(N583="základní",J583,0)</f>
        <v>0</v>
      </c>
      <c r="BF583" s="143">
        <f>IF(N583="snížená",J583,0)</f>
        <v>0</v>
      </c>
      <c r="BG583" s="143">
        <f>IF(N583="zákl. přenesená",J583,0)</f>
        <v>0</v>
      </c>
      <c r="BH583" s="143">
        <f>IF(N583="sníž. přenesená",J583,0)</f>
        <v>0</v>
      </c>
      <c r="BI583" s="143">
        <f>IF(N583="nulová",J583,0)</f>
        <v>0</v>
      </c>
      <c r="BJ583" s="16" t="s">
        <v>83</v>
      </c>
      <c r="BK583" s="143">
        <f>ROUND(I583*H583,2)</f>
        <v>0</v>
      </c>
      <c r="BL583" s="16" t="s">
        <v>911</v>
      </c>
      <c r="BM583" s="142" t="s">
        <v>1596</v>
      </c>
    </row>
    <row r="584" spans="2:65" s="12" customFormat="1">
      <c r="B584" s="144"/>
      <c r="D584" s="145" t="s">
        <v>193</v>
      </c>
      <c r="E584" s="146" t="s">
        <v>1</v>
      </c>
      <c r="F584" s="147" t="s">
        <v>1597</v>
      </c>
      <c r="H584" s="148">
        <v>40</v>
      </c>
      <c r="L584" s="144"/>
      <c r="M584" s="171"/>
      <c r="N584" s="172"/>
      <c r="O584" s="172"/>
      <c r="P584" s="172"/>
      <c r="Q584" s="172"/>
      <c r="R584" s="172"/>
      <c r="S584" s="172"/>
      <c r="T584" s="173"/>
      <c r="AT584" s="146" t="s">
        <v>193</v>
      </c>
      <c r="AU584" s="146" t="s">
        <v>83</v>
      </c>
      <c r="AV584" s="12" t="s">
        <v>85</v>
      </c>
      <c r="AW584" s="12" t="s">
        <v>31</v>
      </c>
      <c r="AX584" s="12" t="s">
        <v>83</v>
      </c>
      <c r="AY584" s="146" t="s">
        <v>185</v>
      </c>
    </row>
    <row r="585" spans="2:65" s="1" customFormat="1" ht="6.95" customHeight="1">
      <c r="B585" s="40"/>
      <c r="C585" s="41"/>
      <c r="D585" s="41"/>
      <c r="E585" s="41"/>
      <c r="F585" s="41"/>
      <c r="G585" s="41"/>
      <c r="H585" s="41"/>
      <c r="I585" s="41"/>
      <c r="J585" s="41"/>
      <c r="K585" s="41"/>
      <c r="L585" s="28"/>
    </row>
  </sheetData>
  <autoFilter ref="C139:V584" xr:uid="{00000000-0001-0000-0200-000000000000}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9"/>
  <sheetViews>
    <sheetView showGridLines="0" topLeftCell="A117" workbookViewId="0">
      <selection activeCell="I128" sqref="I128:I13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21.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93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" hidden="1" customHeight="1">
      <c r="B8" s="19"/>
      <c r="D8" s="25" t="s">
        <v>143</v>
      </c>
      <c r="L8" s="19"/>
    </row>
    <row r="9" spans="2:46" s="1" customFormat="1" ht="16.5" hidden="1" customHeight="1">
      <c r="B9" s="28"/>
      <c r="E9" s="289" t="s">
        <v>914</v>
      </c>
      <c r="F9" s="288"/>
      <c r="G9" s="288"/>
      <c r="H9" s="288"/>
      <c r="L9" s="28"/>
    </row>
    <row r="10" spans="2:46" s="1" customFormat="1" ht="12" hidden="1" customHeight="1">
      <c r="B10" s="28"/>
      <c r="D10" s="25" t="s">
        <v>1598</v>
      </c>
      <c r="L10" s="28"/>
    </row>
    <row r="11" spans="2:46" s="1" customFormat="1" ht="16.5" hidden="1" customHeight="1">
      <c r="B11" s="28"/>
      <c r="E11" s="269" t="s">
        <v>1599</v>
      </c>
      <c r="F11" s="288"/>
      <c r="G11" s="288"/>
      <c r="H11" s="288"/>
      <c r="L11" s="28"/>
    </row>
    <row r="12" spans="2:46" s="1" customFormat="1" hidden="1">
      <c r="B12" s="28"/>
      <c r="L12" s="28"/>
    </row>
    <row r="13" spans="2:46" s="1" customFormat="1" ht="12" hidden="1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hidden="1" customHeight="1">
      <c r="B14" s="28"/>
      <c r="D14" s="25" t="s">
        <v>18</v>
      </c>
      <c r="F14" s="23" t="s">
        <v>19</v>
      </c>
      <c r="I14" s="25" t="s">
        <v>20</v>
      </c>
      <c r="J14" s="48" t="str">
        <f>'Rekapitulace stavby'!AN8</f>
        <v>10. 11. 2021</v>
      </c>
      <c r="L14" s="28"/>
    </row>
    <row r="15" spans="2:46" s="1" customFormat="1" ht="10.9" hidden="1" customHeight="1">
      <c r="B15" s="28"/>
      <c r="L15" s="28"/>
    </row>
    <row r="16" spans="2:46" s="1" customFormat="1" ht="12" hidden="1" customHeight="1">
      <c r="B16" s="28"/>
      <c r="D16" s="25" t="s">
        <v>22</v>
      </c>
      <c r="I16" s="25" t="s">
        <v>23</v>
      </c>
      <c r="J16" s="23" t="s">
        <v>1</v>
      </c>
      <c r="L16" s="28"/>
    </row>
    <row r="17" spans="2:12" s="1" customFormat="1" ht="18" hidden="1" customHeight="1">
      <c r="B17" s="28"/>
      <c r="E17" s="23" t="s">
        <v>24</v>
      </c>
      <c r="I17" s="25" t="s">
        <v>25</v>
      </c>
      <c r="J17" s="23" t="s">
        <v>1</v>
      </c>
      <c r="L17" s="28"/>
    </row>
    <row r="18" spans="2:12" s="1" customFormat="1" ht="6.95" hidden="1" customHeight="1">
      <c r="B18" s="28"/>
      <c r="L18" s="28"/>
    </row>
    <row r="19" spans="2:12" s="1" customFormat="1" ht="12" hidden="1" customHeight="1">
      <c r="B19" s="28"/>
      <c r="D19" s="25" t="s">
        <v>26</v>
      </c>
      <c r="I19" s="25" t="s">
        <v>23</v>
      </c>
      <c r="J19" s="23" t="str">
        <f>'Rekapitulace stavby'!AN13</f>
        <v/>
      </c>
      <c r="L19" s="28"/>
    </row>
    <row r="20" spans="2:12" s="1" customFormat="1" ht="18" hidden="1" customHeight="1">
      <c r="B20" s="28"/>
      <c r="E20" s="244" t="str">
        <f>'Rekapitulace stavby'!E14</f>
        <v xml:space="preserve"> </v>
      </c>
      <c r="F20" s="244"/>
      <c r="G20" s="244"/>
      <c r="H20" s="244"/>
      <c r="I20" s="25" t="s">
        <v>25</v>
      </c>
      <c r="J20" s="23" t="str">
        <f>'Rekapitulace stavby'!AN14</f>
        <v/>
      </c>
      <c r="L20" s="28"/>
    </row>
    <row r="21" spans="2:12" s="1" customFormat="1" ht="6.95" hidden="1" customHeight="1">
      <c r="B21" s="28"/>
      <c r="L21" s="28"/>
    </row>
    <row r="22" spans="2:12" s="1" customFormat="1" ht="12" hidden="1" customHeight="1">
      <c r="B22" s="28"/>
      <c r="D22" s="25" t="s">
        <v>28</v>
      </c>
      <c r="I22" s="25" t="s">
        <v>23</v>
      </c>
      <c r="J22" s="23" t="s">
        <v>29</v>
      </c>
      <c r="L22" s="28"/>
    </row>
    <row r="23" spans="2:12" s="1" customFormat="1" ht="18" hidden="1" customHeight="1">
      <c r="B23" s="28"/>
      <c r="E23" s="23" t="s">
        <v>30</v>
      </c>
      <c r="I23" s="25" t="s">
        <v>25</v>
      </c>
      <c r="J23" s="23" t="s">
        <v>1</v>
      </c>
      <c r="L23" s="28"/>
    </row>
    <row r="24" spans="2:12" s="1" customFormat="1" ht="6.95" hidden="1" customHeight="1">
      <c r="B24" s="28"/>
      <c r="L24" s="28"/>
    </row>
    <row r="25" spans="2:12" s="1" customFormat="1" ht="12" hidden="1" customHeight="1">
      <c r="B25" s="28"/>
      <c r="D25" s="25" t="s">
        <v>32</v>
      </c>
      <c r="I25" s="25" t="s">
        <v>23</v>
      </c>
      <c r="J25" s="23" t="str">
        <f>IF('Rekapitulace stavby'!AN19="","",'Rekapitulace stavby'!AN19)</f>
        <v/>
      </c>
      <c r="L25" s="28"/>
    </row>
    <row r="26" spans="2:12" s="1" customFormat="1" ht="18" hidden="1" customHeight="1">
      <c r="B26" s="28"/>
      <c r="E26" s="23" t="str">
        <f>IF('Rekapitulace stavby'!E20="","",'Rekapitulace stavby'!E20)</f>
        <v xml:space="preserve"> </v>
      </c>
      <c r="I26" s="25" t="s">
        <v>25</v>
      </c>
      <c r="J26" s="23" t="str">
        <f>IF('Rekapitulace stavby'!AN20="","",'Rekapitulace stavby'!AN20)</f>
        <v/>
      </c>
      <c r="L26" s="28"/>
    </row>
    <row r="27" spans="2:12" s="1" customFormat="1" ht="6.95" hidden="1" customHeight="1">
      <c r="B27" s="28"/>
      <c r="L27" s="28"/>
    </row>
    <row r="28" spans="2:12" s="1" customFormat="1" ht="12" hidden="1" customHeight="1">
      <c r="B28" s="28"/>
      <c r="D28" s="25" t="s">
        <v>33</v>
      </c>
      <c r="L28" s="28"/>
    </row>
    <row r="29" spans="2:12" s="7" customFormat="1" ht="16.5" hidden="1" customHeight="1">
      <c r="B29" s="90"/>
      <c r="E29" s="246" t="s">
        <v>1</v>
      </c>
      <c r="F29" s="246"/>
      <c r="G29" s="246"/>
      <c r="H29" s="246"/>
      <c r="L29" s="90"/>
    </row>
    <row r="30" spans="2:12" s="1" customFormat="1" ht="6.95" hidden="1" customHeight="1">
      <c r="B30" s="28"/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hidden="1" customHeight="1">
      <c r="B32" s="28"/>
      <c r="D32" s="91" t="s">
        <v>35</v>
      </c>
      <c r="J32" s="62">
        <f>ROUND(J125, 2)</f>
        <v>0</v>
      </c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hidden="1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5" hidden="1" customHeight="1">
      <c r="B35" s="28"/>
      <c r="D35" s="51" t="s">
        <v>39</v>
      </c>
      <c r="E35" s="25" t="s">
        <v>40</v>
      </c>
      <c r="F35" s="82">
        <f>ROUND((SUM(BE125:BE138)),  2)</f>
        <v>0</v>
      </c>
      <c r="I35" s="92">
        <v>0.21</v>
      </c>
      <c r="J35" s="82">
        <f>ROUND(((SUM(BE125:BE138))*I35),  2)</f>
        <v>0</v>
      </c>
      <c r="L35" s="28"/>
    </row>
    <row r="36" spans="2:12" s="1" customFormat="1" ht="14.45" hidden="1" customHeight="1">
      <c r="B36" s="28"/>
      <c r="E36" s="25" t="s">
        <v>41</v>
      </c>
      <c r="F36" s="82">
        <f>ROUND((SUM(BF125:BF138)),  2)</f>
        <v>0</v>
      </c>
      <c r="I36" s="92">
        <v>0.15</v>
      </c>
      <c r="J36" s="82">
        <f>ROUND(((SUM(BF125:BF138))*I36),  2)</f>
        <v>0</v>
      </c>
      <c r="L36" s="28"/>
    </row>
    <row r="37" spans="2:12" s="1" customFormat="1" ht="14.45" hidden="1" customHeight="1">
      <c r="B37" s="28"/>
      <c r="E37" s="25" t="s">
        <v>42</v>
      </c>
      <c r="F37" s="82">
        <f>ROUND((SUM(BG125:BG138)),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43</v>
      </c>
      <c r="F38" s="82">
        <f>ROUND((SUM(BH125:BH138)),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44</v>
      </c>
      <c r="F39" s="82">
        <f>ROUND((SUM(BI125:BI138)),  2)</f>
        <v>0</v>
      </c>
      <c r="I39" s="92">
        <v>0</v>
      </c>
      <c r="J39" s="82">
        <f>0</f>
        <v>0</v>
      </c>
      <c r="L39" s="28"/>
    </row>
    <row r="40" spans="2:12" s="1" customFormat="1" ht="6.95" hidden="1" customHeight="1">
      <c r="B40" s="28"/>
      <c r="L40" s="28"/>
    </row>
    <row r="41" spans="2:12" s="1" customFormat="1" ht="25.35" hidden="1" customHeight="1">
      <c r="B41" s="28"/>
      <c r="C41" s="93"/>
      <c r="D41" s="94" t="s">
        <v>45</v>
      </c>
      <c r="E41" s="53"/>
      <c r="F41" s="53"/>
      <c r="G41" s="95" t="s">
        <v>46</v>
      </c>
      <c r="H41" s="96" t="s">
        <v>47</v>
      </c>
      <c r="I41" s="53"/>
      <c r="J41" s="97">
        <f>SUM(J32:J39)</f>
        <v>0</v>
      </c>
      <c r="K41" s="98"/>
      <c r="L41" s="28"/>
    </row>
    <row r="42" spans="2:12" s="1" customFormat="1" ht="14.45" hidden="1" customHeight="1">
      <c r="B42" s="28"/>
      <c r="L42" s="28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s="1" customFormat="1" ht="16.5" hidden="1" customHeight="1">
      <c r="B87" s="28"/>
      <c r="E87" s="289" t="s">
        <v>914</v>
      </c>
      <c r="F87" s="288"/>
      <c r="G87" s="288"/>
      <c r="H87" s="288"/>
      <c r="L87" s="28"/>
    </row>
    <row r="88" spans="2:12" s="1" customFormat="1" ht="12" hidden="1" customHeight="1">
      <c r="B88" s="28"/>
      <c r="C88" s="25" t="s">
        <v>1598</v>
      </c>
      <c r="L88" s="28"/>
    </row>
    <row r="89" spans="2:12" s="1" customFormat="1" ht="16.5" hidden="1" customHeight="1">
      <c r="B89" s="28"/>
      <c r="E89" s="269" t="str">
        <f>E11</f>
        <v>04.1 - Technologie briketování</v>
      </c>
      <c r="F89" s="288"/>
      <c r="G89" s="288"/>
      <c r="H89" s="288"/>
      <c r="L89" s="28"/>
    </row>
    <row r="90" spans="2:12" s="1" customFormat="1" ht="6.95" hidden="1" customHeight="1">
      <c r="B90" s="28"/>
      <c r="L90" s="28"/>
    </row>
    <row r="91" spans="2:12" s="1" customFormat="1" ht="12" hidden="1" customHeight="1">
      <c r="B91" s="28"/>
      <c r="C91" s="25" t="s">
        <v>18</v>
      </c>
      <c r="F91" s="23" t="str">
        <f>F14</f>
        <v>Husova 140, Jaroměř</v>
      </c>
      <c r="I91" s="25" t="s">
        <v>20</v>
      </c>
      <c r="J91" s="48" t="str">
        <f>IF(J14="","",J14)</f>
        <v>10. 11. 2021</v>
      </c>
      <c r="L91" s="28"/>
    </row>
    <row r="92" spans="2:12" s="1" customFormat="1" ht="6.95" hidden="1" customHeight="1">
      <c r="B92" s="28"/>
      <c r="L92" s="28"/>
    </row>
    <row r="93" spans="2:12" s="1" customFormat="1" ht="40.15" hidden="1" customHeight="1">
      <c r="B93" s="28"/>
      <c r="C93" s="25" t="s">
        <v>22</v>
      </c>
      <c r="F93" s="23" t="str">
        <f>E17</f>
        <v>Královéhradecký kraj</v>
      </c>
      <c r="I93" s="25" t="s">
        <v>28</v>
      </c>
      <c r="J93" s="26" t="str">
        <f>E23</f>
        <v>ATELIER H1 &amp; ATELIER HÁJEK s.r.o.</v>
      </c>
      <c r="L93" s="28"/>
    </row>
    <row r="94" spans="2:12" s="1" customFormat="1" ht="15.2" hidden="1" customHeight="1">
      <c r="B94" s="28"/>
      <c r="C94" s="25" t="s">
        <v>26</v>
      </c>
      <c r="F94" s="23" t="str">
        <f>IF(E20="","",E20)</f>
        <v xml:space="preserve"> </v>
      </c>
      <c r="I94" s="25" t="s">
        <v>32</v>
      </c>
      <c r="J94" s="26" t="str">
        <f>E26</f>
        <v xml:space="preserve"> </v>
      </c>
      <c r="L94" s="28"/>
    </row>
    <row r="95" spans="2:12" s="1" customFormat="1" ht="10.35" hidden="1" customHeight="1">
      <c r="B95" s="28"/>
      <c r="L95" s="28"/>
    </row>
    <row r="96" spans="2:12" s="1" customFormat="1" ht="29.25" hidden="1" customHeight="1">
      <c r="B96" s="28"/>
      <c r="C96" s="101" t="s">
        <v>146</v>
      </c>
      <c r="D96" s="93"/>
      <c r="E96" s="93"/>
      <c r="F96" s="93"/>
      <c r="G96" s="93"/>
      <c r="H96" s="93"/>
      <c r="I96" s="93"/>
      <c r="J96" s="102" t="s">
        <v>147</v>
      </c>
      <c r="K96" s="93"/>
      <c r="L96" s="28"/>
    </row>
    <row r="97" spans="2:47" s="1" customFormat="1" ht="10.35" hidden="1" customHeight="1">
      <c r="B97" s="28"/>
      <c r="L97" s="28"/>
    </row>
    <row r="98" spans="2:47" s="1" customFormat="1" ht="22.9" hidden="1" customHeight="1">
      <c r="B98" s="28"/>
      <c r="C98" s="103" t="s">
        <v>148</v>
      </c>
      <c r="J98" s="62">
        <f>J125</f>
        <v>0</v>
      </c>
      <c r="L98" s="28"/>
      <c r="AU98" s="16" t="s">
        <v>149</v>
      </c>
    </row>
    <row r="99" spans="2:47" s="8" customFormat="1" ht="24.95" hidden="1" customHeight="1">
      <c r="B99" s="104"/>
      <c r="D99" s="105" t="s">
        <v>1600</v>
      </c>
      <c r="E99" s="106"/>
      <c r="F99" s="106"/>
      <c r="G99" s="106"/>
      <c r="H99" s="106"/>
      <c r="I99" s="106"/>
      <c r="J99" s="107">
        <f>J126</f>
        <v>0</v>
      </c>
      <c r="L99" s="104"/>
    </row>
    <row r="100" spans="2:47" s="9" customFormat="1" ht="19.899999999999999" hidden="1" customHeight="1">
      <c r="B100" s="108"/>
      <c r="D100" s="109" t="s">
        <v>1601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47" s="9" customFormat="1" ht="19.899999999999999" hidden="1" customHeight="1">
      <c r="B101" s="108"/>
      <c r="D101" s="109" t="s">
        <v>1602</v>
      </c>
      <c r="E101" s="110"/>
      <c r="F101" s="110"/>
      <c r="G101" s="110"/>
      <c r="H101" s="110"/>
      <c r="I101" s="110"/>
      <c r="J101" s="111">
        <f>J132</f>
        <v>0</v>
      </c>
      <c r="L101" s="108"/>
    </row>
    <row r="102" spans="2:47" s="9" customFormat="1" ht="19.899999999999999" hidden="1" customHeight="1">
      <c r="B102" s="108"/>
      <c r="D102" s="109" t="s">
        <v>1603</v>
      </c>
      <c r="E102" s="110"/>
      <c r="F102" s="110"/>
      <c r="G102" s="110"/>
      <c r="H102" s="110"/>
      <c r="I102" s="110"/>
      <c r="J102" s="111">
        <f>J135</f>
        <v>0</v>
      </c>
      <c r="L102" s="108"/>
    </row>
    <row r="103" spans="2:47" s="9" customFormat="1" ht="19.899999999999999" hidden="1" customHeight="1">
      <c r="B103" s="108"/>
      <c r="D103" s="109" t="s">
        <v>1604</v>
      </c>
      <c r="E103" s="110"/>
      <c r="F103" s="110"/>
      <c r="G103" s="110"/>
      <c r="H103" s="110"/>
      <c r="I103" s="110"/>
      <c r="J103" s="111">
        <f>J137</f>
        <v>0</v>
      </c>
      <c r="L103" s="108"/>
    </row>
    <row r="104" spans="2:47" s="1" customFormat="1" ht="21.75" hidden="1" customHeight="1">
      <c r="B104" s="28"/>
      <c r="L104" s="28"/>
    </row>
    <row r="105" spans="2:47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8"/>
    </row>
    <row r="106" spans="2:47" hidden="1"/>
    <row r="107" spans="2:47" hidden="1"/>
    <row r="108" spans="2:47" hidden="1"/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8"/>
    </row>
    <row r="110" spans="2:47" s="1" customFormat="1" ht="24.95" customHeight="1">
      <c r="B110" s="28"/>
      <c r="C110" s="20" t="s">
        <v>170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5" t="s">
        <v>14</v>
      </c>
      <c r="L112" s="28"/>
    </row>
    <row r="113" spans="2:65" s="1" customFormat="1" ht="26.25" customHeight="1">
      <c r="B113" s="28"/>
      <c r="E113" s="289" t="str">
        <f>E7</f>
        <v>Rekonstrukce dílen Střední školy řemeslné Jaroměř - TRUHLÁŘSKÉ DÍLNY</v>
      </c>
      <c r="F113" s="290"/>
      <c r="G113" s="290"/>
      <c r="H113" s="290"/>
      <c r="L113" s="28"/>
    </row>
    <row r="114" spans="2:65" ht="12" customHeight="1">
      <c r="B114" s="19"/>
      <c r="C114" s="25" t="s">
        <v>143</v>
      </c>
      <c r="L114" s="19"/>
    </row>
    <row r="115" spans="2:65" s="1" customFormat="1" ht="16.5" customHeight="1">
      <c r="B115" s="28"/>
      <c r="E115" s="289" t="s">
        <v>914</v>
      </c>
      <c r="F115" s="288"/>
      <c r="G115" s="288"/>
      <c r="H115" s="288"/>
      <c r="L115" s="28"/>
    </row>
    <row r="116" spans="2:65" s="1" customFormat="1" ht="12" customHeight="1">
      <c r="B116" s="28"/>
      <c r="C116" s="25" t="s">
        <v>1598</v>
      </c>
      <c r="L116" s="28"/>
    </row>
    <row r="117" spans="2:65" s="1" customFormat="1" ht="16.5" customHeight="1">
      <c r="B117" s="28"/>
      <c r="E117" s="269" t="str">
        <f>E11</f>
        <v>04.1 - Technologie briketování</v>
      </c>
      <c r="F117" s="288"/>
      <c r="G117" s="288"/>
      <c r="H117" s="288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5" t="s">
        <v>18</v>
      </c>
      <c r="F119" s="23" t="str">
        <f>F14</f>
        <v>Husova 140, Jaroměř</v>
      </c>
      <c r="I119" s="25" t="s">
        <v>20</v>
      </c>
      <c r="J119" s="48" t="str">
        <f>IF(J14="","",J14)</f>
        <v>10. 11. 2021</v>
      </c>
      <c r="L119" s="28"/>
    </row>
    <row r="120" spans="2:65" s="1" customFormat="1" ht="6.95" customHeight="1">
      <c r="B120" s="28"/>
      <c r="L120" s="28"/>
    </row>
    <row r="121" spans="2:65" s="1" customFormat="1" ht="40.15" customHeight="1">
      <c r="B121" s="28"/>
      <c r="C121" s="25" t="s">
        <v>22</v>
      </c>
      <c r="F121" s="23" t="str">
        <f>E17</f>
        <v>Královéhradecký kraj</v>
      </c>
      <c r="I121" s="25" t="s">
        <v>28</v>
      </c>
      <c r="J121" s="26" t="str">
        <f>E23</f>
        <v>ATELIER H1 &amp; ATELIER HÁJEK s.r.o.</v>
      </c>
      <c r="L121" s="28"/>
    </row>
    <row r="122" spans="2:65" s="1" customFormat="1" ht="15.2" customHeight="1">
      <c r="B122" s="28"/>
      <c r="C122" s="25" t="s">
        <v>26</v>
      </c>
      <c r="F122" s="23" t="str">
        <f>IF(E20="","",E20)</f>
        <v xml:space="preserve"> </v>
      </c>
      <c r="I122" s="25" t="s">
        <v>32</v>
      </c>
      <c r="J122" s="26" t="str">
        <f>E26</f>
        <v xml:space="preserve"> 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2"/>
      <c r="C124" s="113" t="s">
        <v>171</v>
      </c>
      <c r="D124" s="114" t="s">
        <v>60</v>
      </c>
      <c r="E124" s="114" t="s">
        <v>56</v>
      </c>
      <c r="F124" s="114" t="s">
        <v>57</v>
      </c>
      <c r="G124" s="114" t="s">
        <v>172</v>
      </c>
      <c r="H124" s="114" t="s">
        <v>173</v>
      </c>
      <c r="I124" s="114" t="s">
        <v>174</v>
      </c>
      <c r="J124" s="114" t="s">
        <v>147</v>
      </c>
      <c r="K124" s="115" t="s">
        <v>175</v>
      </c>
      <c r="L124" s="114" t="s">
        <v>4033</v>
      </c>
      <c r="M124" s="55" t="s">
        <v>1</v>
      </c>
      <c r="N124" s="56" t="s">
        <v>39</v>
      </c>
      <c r="O124" s="56" t="s">
        <v>176</v>
      </c>
      <c r="P124" s="56" t="s">
        <v>177</v>
      </c>
      <c r="Q124" s="56" t="s">
        <v>178</v>
      </c>
      <c r="R124" s="56" t="s">
        <v>179</v>
      </c>
      <c r="S124" s="56" t="s">
        <v>180</v>
      </c>
      <c r="T124" s="57" t="s">
        <v>181</v>
      </c>
    </row>
    <row r="125" spans="2:65" s="1" customFormat="1" ht="22.9" customHeight="1">
      <c r="B125" s="28"/>
      <c r="C125" s="60" t="s">
        <v>182</v>
      </c>
      <c r="J125" s="116">
        <f>BK125</f>
        <v>0</v>
      </c>
      <c r="L125" s="28"/>
      <c r="M125" s="58"/>
      <c r="N125" s="49"/>
      <c r="O125" s="49"/>
      <c r="P125" s="117">
        <f>P126</f>
        <v>0</v>
      </c>
      <c r="Q125" s="49"/>
      <c r="R125" s="117">
        <f>R126</f>
        <v>0</v>
      </c>
      <c r="S125" s="49"/>
      <c r="T125" s="118">
        <f>T126</f>
        <v>0</v>
      </c>
      <c r="AT125" s="16" t="s">
        <v>74</v>
      </c>
      <c r="AU125" s="16" t="s">
        <v>149</v>
      </c>
      <c r="BK125" s="119">
        <f>BK126</f>
        <v>0</v>
      </c>
    </row>
    <row r="126" spans="2:65" s="11" customFormat="1" ht="25.9" customHeight="1">
      <c r="B126" s="120"/>
      <c r="D126" s="121" t="s">
        <v>74</v>
      </c>
      <c r="E126" s="122" t="s">
        <v>183</v>
      </c>
      <c r="F126" s="122" t="s">
        <v>183</v>
      </c>
      <c r="J126" s="123">
        <f>BK126</f>
        <v>0</v>
      </c>
      <c r="L126" s="120"/>
      <c r="M126" s="124"/>
      <c r="P126" s="125">
        <f>P127+P132+P135+P137</f>
        <v>0</v>
      </c>
      <c r="R126" s="125">
        <f>R127+R132+R135+R137</f>
        <v>0</v>
      </c>
      <c r="T126" s="126">
        <f>T127+T132+T135+T137</f>
        <v>0</v>
      </c>
      <c r="AR126" s="121" t="s">
        <v>83</v>
      </c>
      <c r="AT126" s="127" t="s">
        <v>74</v>
      </c>
      <c r="AU126" s="127" t="s">
        <v>75</v>
      </c>
      <c r="AY126" s="121" t="s">
        <v>185</v>
      </c>
      <c r="BK126" s="128">
        <f>BK127+BK132+BK135+BK137</f>
        <v>0</v>
      </c>
    </row>
    <row r="127" spans="2:65" s="11" customFormat="1" ht="22.9" customHeight="1">
      <c r="B127" s="120"/>
      <c r="D127" s="121" t="s">
        <v>74</v>
      </c>
      <c r="E127" s="129" t="s">
        <v>1605</v>
      </c>
      <c r="F127" s="129" t="s">
        <v>1606</v>
      </c>
      <c r="J127" s="130">
        <f>BK127</f>
        <v>0</v>
      </c>
      <c r="L127" s="120"/>
      <c r="M127" s="124"/>
      <c r="P127" s="125">
        <f>SUM(P128:P131)</f>
        <v>0</v>
      </c>
      <c r="R127" s="125">
        <f>SUM(R128:R131)</f>
        <v>0</v>
      </c>
      <c r="T127" s="126">
        <f>SUM(T128:T131)</f>
        <v>0</v>
      </c>
      <c r="AR127" s="121" t="s">
        <v>83</v>
      </c>
      <c r="AT127" s="127" t="s">
        <v>74</v>
      </c>
      <c r="AU127" s="127" t="s">
        <v>83</v>
      </c>
      <c r="AY127" s="121" t="s">
        <v>185</v>
      </c>
      <c r="BK127" s="128">
        <f>SUM(BK128:BK131)</f>
        <v>0</v>
      </c>
    </row>
    <row r="128" spans="2:65" s="1" customFormat="1" ht="21.75" customHeight="1">
      <c r="B128" s="131"/>
      <c r="C128" s="132" t="s">
        <v>83</v>
      </c>
      <c r="D128" s="132" t="s">
        <v>187</v>
      </c>
      <c r="E128" s="133" t="s">
        <v>1607</v>
      </c>
      <c r="F128" s="134" t="s">
        <v>1608</v>
      </c>
      <c r="G128" s="135" t="s">
        <v>405</v>
      </c>
      <c r="H128" s="136">
        <v>1</v>
      </c>
      <c r="I128" s="137"/>
      <c r="J128" s="137">
        <f>ROUND(I128*H128,2)</f>
        <v>0</v>
      </c>
      <c r="K128" s="134" t="s">
        <v>1</v>
      </c>
      <c r="L128" s="185" t="s">
        <v>4032</v>
      </c>
      <c r="M128" s="138" t="s">
        <v>1</v>
      </c>
      <c r="N128" s="139" t="s">
        <v>40</v>
      </c>
      <c r="O128" s="140">
        <v>0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191</v>
      </c>
      <c r="AT128" s="142" t="s">
        <v>187</v>
      </c>
      <c r="AU128" s="142" t="s">
        <v>85</v>
      </c>
      <c r="AY128" s="16" t="s">
        <v>185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83</v>
      </c>
      <c r="BK128" s="143">
        <f>ROUND(I128*H128,2)</f>
        <v>0</v>
      </c>
      <c r="BL128" s="16" t="s">
        <v>191</v>
      </c>
      <c r="BM128" s="142" t="s">
        <v>1609</v>
      </c>
    </row>
    <row r="129" spans="2:65" s="1" customFormat="1" ht="16.5" customHeight="1">
      <c r="B129" s="131"/>
      <c r="C129" s="132" t="s">
        <v>85</v>
      </c>
      <c r="D129" s="132" t="s">
        <v>187</v>
      </c>
      <c r="E129" s="133" t="s">
        <v>1610</v>
      </c>
      <c r="F129" s="134" t="s">
        <v>1611</v>
      </c>
      <c r="G129" s="135" t="s">
        <v>405</v>
      </c>
      <c r="H129" s="136">
        <v>1</v>
      </c>
      <c r="I129" s="137"/>
      <c r="J129" s="137">
        <f>ROUND(I129*H129,2)</f>
        <v>0</v>
      </c>
      <c r="K129" s="134" t="s">
        <v>1</v>
      </c>
      <c r="L129" s="185" t="s">
        <v>4032</v>
      </c>
      <c r="M129" s="138" t="s">
        <v>1</v>
      </c>
      <c r="N129" s="139" t="s">
        <v>40</v>
      </c>
      <c r="O129" s="140">
        <v>0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191</v>
      </c>
      <c r="AT129" s="142" t="s">
        <v>187</v>
      </c>
      <c r="AU129" s="142" t="s">
        <v>85</v>
      </c>
      <c r="AY129" s="16" t="s">
        <v>185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83</v>
      </c>
      <c r="BK129" s="143">
        <f>ROUND(I129*H129,2)</f>
        <v>0</v>
      </c>
      <c r="BL129" s="16" t="s">
        <v>191</v>
      </c>
      <c r="BM129" s="142" t="s">
        <v>1612</v>
      </c>
    </row>
    <row r="130" spans="2:65" s="1" customFormat="1" ht="24.2" customHeight="1">
      <c r="B130" s="131"/>
      <c r="C130" s="132" t="s">
        <v>100</v>
      </c>
      <c r="D130" s="132" t="s">
        <v>187</v>
      </c>
      <c r="E130" s="133" t="s">
        <v>1613</v>
      </c>
      <c r="F130" s="134" t="s">
        <v>1614</v>
      </c>
      <c r="G130" s="135" t="s">
        <v>405</v>
      </c>
      <c r="H130" s="136">
        <v>1</v>
      </c>
      <c r="I130" s="137"/>
      <c r="J130" s="137">
        <f>ROUND(I130*H130,2)</f>
        <v>0</v>
      </c>
      <c r="K130" s="134" t="s">
        <v>1</v>
      </c>
      <c r="L130" s="185" t="s">
        <v>4032</v>
      </c>
      <c r="M130" s="138" t="s">
        <v>1</v>
      </c>
      <c r="N130" s="139" t="s">
        <v>40</v>
      </c>
      <c r="O130" s="140">
        <v>0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191</v>
      </c>
      <c r="AT130" s="142" t="s">
        <v>187</v>
      </c>
      <c r="AU130" s="142" t="s">
        <v>85</v>
      </c>
      <c r="AY130" s="16" t="s">
        <v>185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83</v>
      </c>
      <c r="BK130" s="143">
        <f>ROUND(I130*H130,2)</f>
        <v>0</v>
      </c>
      <c r="BL130" s="16" t="s">
        <v>191</v>
      </c>
      <c r="BM130" s="142" t="s">
        <v>1615</v>
      </c>
    </row>
    <row r="131" spans="2:65" s="1" customFormat="1" ht="24.2" customHeight="1">
      <c r="B131" s="131"/>
      <c r="C131" s="132" t="s">
        <v>191</v>
      </c>
      <c r="D131" s="132" t="s">
        <v>187</v>
      </c>
      <c r="E131" s="133" t="s">
        <v>1616</v>
      </c>
      <c r="F131" s="134" t="s">
        <v>1617</v>
      </c>
      <c r="G131" s="135" t="s">
        <v>405</v>
      </c>
      <c r="H131" s="136">
        <v>1</v>
      </c>
      <c r="I131" s="137"/>
      <c r="J131" s="137">
        <f>ROUND(I131*H131,2)</f>
        <v>0</v>
      </c>
      <c r="K131" s="134" t="s">
        <v>1</v>
      </c>
      <c r="L131" s="185" t="s">
        <v>4032</v>
      </c>
      <c r="M131" s="138" t="s">
        <v>1</v>
      </c>
      <c r="N131" s="139" t="s">
        <v>40</v>
      </c>
      <c r="O131" s="140">
        <v>0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191</v>
      </c>
      <c r="AT131" s="142" t="s">
        <v>187</v>
      </c>
      <c r="AU131" s="142" t="s">
        <v>85</v>
      </c>
      <c r="AY131" s="16" t="s">
        <v>185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83</v>
      </c>
      <c r="BK131" s="143">
        <f>ROUND(I131*H131,2)</f>
        <v>0</v>
      </c>
      <c r="BL131" s="16" t="s">
        <v>191</v>
      </c>
      <c r="BM131" s="142" t="s">
        <v>1618</v>
      </c>
    </row>
    <row r="132" spans="2:65" s="11" customFormat="1" ht="22.9" customHeight="1">
      <c r="B132" s="120"/>
      <c r="D132" s="121" t="s">
        <v>74</v>
      </c>
      <c r="E132" s="129" t="s">
        <v>1619</v>
      </c>
      <c r="F132" s="129" t="s">
        <v>1620</v>
      </c>
      <c r="J132" s="130">
        <f>BK132</f>
        <v>0</v>
      </c>
      <c r="L132" s="120"/>
      <c r="M132" s="124"/>
      <c r="P132" s="125">
        <f>SUM(P133:P134)</f>
        <v>0</v>
      </c>
      <c r="R132" s="125">
        <f>SUM(R133:R134)</f>
        <v>0</v>
      </c>
      <c r="T132" s="126">
        <f>SUM(T133:T134)</f>
        <v>0</v>
      </c>
      <c r="AR132" s="121" t="s">
        <v>83</v>
      </c>
      <c r="AT132" s="127" t="s">
        <v>74</v>
      </c>
      <c r="AU132" s="127" t="s">
        <v>83</v>
      </c>
      <c r="AY132" s="121" t="s">
        <v>185</v>
      </c>
      <c r="BK132" s="128">
        <f>SUM(BK133:BK134)</f>
        <v>0</v>
      </c>
    </row>
    <row r="133" spans="2:65" s="1" customFormat="1" ht="16.5" customHeight="1">
      <c r="B133" s="131"/>
      <c r="C133" s="132" t="s">
        <v>207</v>
      </c>
      <c r="D133" s="132" t="s">
        <v>187</v>
      </c>
      <c r="E133" s="133" t="s">
        <v>1621</v>
      </c>
      <c r="F133" s="134" t="s">
        <v>1622</v>
      </c>
      <c r="G133" s="135" t="s">
        <v>405</v>
      </c>
      <c r="H133" s="136">
        <v>1</v>
      </c>
      <c r="I133" s="137"/>
      <c r="J133" s="137">
        <f>ROUND(I133*H133,2)</f>
        <v>0</v>
      </c>
      <c r="K133" s="134" t="s">
        <v>1</v>
      </c>
      <c r="L133" s="185" t="s">
        <v>4032</v>
      </c>
      <c r="M133" s="138" t="s">
        <v>1</v>
      </c>
      <c r="N133" s="139" t="s">
        <v>40</v>
      </c>
      <c r="O133" s="140">
        <v>0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191</v>
      </c>
      <c r="AT133" s="142" t="s">
        <v>187</v>
      </c>
      <c r="AU133" s="142" t="s">
        <v>85</v>
      </c>
      <c r="AY133" s="16" t="s">
        <v>185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83</v>
      </c>
      <c r="BK133" s="143">
        <f>ROUND(I133*H133,2)</f>
        <v>0</v>
      </c>
      <c r="BL133" s="16" t="s">
        <v>191</v>
      </c>
      <c r="BM133" s="142" t="s">
        <v>1623</v>
      </c>
    </row>
    <row r="134" spans="2:65" s="1" customFormat="1" ht="16.5" customHeight="1">
      <c r="B134" s="131"/>
      <c r="C134" s="132" t="s">
        <v>211</v>
      </c>
      <c r="D134" s="132" t="s">
        <v>187</v>
      </c>
      <c r="E134" s="133" t="s">
        <v>1624</v>
      </c>
      <c r="F134" s="134" t="s">
        <v>1625</v>
      </c>
      <c r="G134" s="135" t="s">
        <v>276</v>
      </c>
      <c r="H134" s="136">
        <v>1</v>
      </c>
      <c r="I134" s="137"/>
      <c r="J134" s="137">
        <f>ROUND(I134*H134,2)</f>
        <v>0</v>
      </c>
      <c r="K134" s="134" t="s">
        <v>1</v>
      </c>
      <c r="L134" s="185" t="s">
        <v>4032</v>
      </c>
      <c r="M134" s="138" t="s">
        <v>1</v>
      </c>
      <c r="N134" s="139" t="s">
        <v>40</v>
      </c>
      <c r="O134" s="140">
        <v>0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191</v>
      </c>
      <c r="AT134" s="142" t="s">
        <v>187</v>
      </c>
      <c r="AU134" s="142" t="s">
        <v>85</v>
      </c>
      <c r="AY134" s="16" t="s">
        <v>185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83</v>
      </c>
      <c r="BK134" s="143">
        <f>ROUND(I134*H134,2)</f>
        <v>0</v>
      </c>
      <c r="BL134" s="16" t="s">
        <v>191</v>
      </c>
      <c r="BM134" s="142" t="s">
        <v>1626</v>
      </c>
    </row>
    <row r="135" spans="2:65" s="11" customFormat="1" ht="22.9" customHeight="1">
      <c r="B135" s="120"/>
      <c r="D135" s="121" t="s">
        <v>74</v>
      </c>
      <c r="E135" s="129" t="s">
        <v>1627</v>
      </c>
      <c r="F135" s="129" t="s">
        <v>1628</v>
      </c>
      <c r="J135" s="130">
        <f>BK135</f>
        <v>0</v>
      </c>
      <c r="L135" s="120"/>
      <c r="M135" s="124"/>
      <c r="P135" s="125">
        <f>P136</f>
        <v>0</v>
      </c>
      <c r="R135" s="125">
        <f>R136</f>
        <v>0</v>
      </c>
      <c r="T135" s="126">
        <f>T136</f>
        <v>0</v>
      </c>
      <c r="AR135" s="121" t="s">
        <v>83</v>
      </c>
      <c r="AT135" s="127" t="s">
        <v>74</v>
      </c>
      <c r="AU135" s="127" t="s">
        <v>83</v>
      </c>
      <c r="AY135" s="121" t="s">
        <v>185</v>
      </c>
      <c r="BK135" s="128">
        <f>BK136</f>
        <v>0</v>
      </c>
    </row>
    <row r="136" spans="2:65" s="1" customFormat="1" ht="16.5" customHeight="1">
      <c r="B136" s="131"/>
      <c r="C136" s="132" t="s">
        <v>219</v>
      </c>
      <c r="D136" s="132" t="s">
        <v>187</v>
      </c>
      <c r="E136" s="133" t="s">
        <v>1629</v>
      </c>
      <c r="F136" s="134" t="s">
        <v>1630</v>
      </c>
      <c r="G136" s="135" t="s">
        <v>405</v>
      </c>
      <c r="H136" s="136">
        <v>1</v>
      </c>
      <c r="I136" s="137"/>
      <c r="J136" s="137">
        <f>ROUND(I136*H136,2)</f>
        <v>0</v>
      </c>
      <c r="K136" s="134" t="s">
        <v>1</v>
      </c>
      <c r="L136" s="185" t="s">
        <v>4032</v>
      </c>
      <c r="M136" s="138" t="s">
        <v>1</v>
      </c>
      <c r="N136" s="139" t="s">
        <v>40</v>
      </c>
      <c r="O136" s="140">
        <v>0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191</v>
      </c>
      <c r="AT136" s="142" t="s">
        <v>187</v>
      </c>
      <c r="AU136" s="142" t="s">
        <v>85</v>
      </c>
      <c r="AY136" s="16" t="s">
        <v>185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83</v>
      </c>
      <c r="BK136" s="143">
        <f>ROUND(I136*H136,2)</f>
        <v>0</v>
      </c>
      <c r="BL136" s="16" t="s">
        <v>191</v>
      </c>
      <c r="BM136" s="142" t="s">
        <v>1631</v>
      </c>
    </row>
    <row r="137" spans="2:65" s="11" customFormat="1" ht="22.9" customHeight="1">
      <c r="B137" s="120"/>
      <c r="D137" s="121" t="s">
        <v>74</v>
      </c>
      <c r="E137" s="129" t="s">
        <v>1632</v>
      </c>
      <c r="F137" s="129" t="s">
        <v>1633</v>
      </c>
      <c r="J137" s="130">
        <f>BK137</f>
        <v>0</v>
      </c>
      <c r="L137" s="120"/>
      <c r="M137" s="124"/>
      <c r="P137" s="125">
        <f>P138</f>
        <v>0</v>
      </c>
      <c r="R137" s="125">
        <f>R138</f>
        <v>0</v>
      </c>
      <c r="T137" s="126">
        <f>T138</f>
        <v>0</v>
      </c>
      <c r="AR137" s="121" t="s">
        <v>83</v>
      </c>
      <c r="AT137" s="127" t="s">
        <v>74</v>
      </c>
      <c r="AU137" s="127" t="s">
        <v>83</v>
      </c>
      <c r="AY137" s="121" t="s">
        <v>185</v>
      </c>
      <c r="BK137" s="128">
        <f>BK138</f>
        <v>0</v>
      </c>
    </row>
    <row r="138" spans="2:65" s="1" customFormat="1" ht="16.5" customHeight="1">
      <c r="B138" s="131"/>
      <c r="C138" s="132" t="s">
        <v>224</v>
      </c>
      <c r="D138" s="132" t="s">
        <v>187</v>
      </c>
      <c r="E138" s="133" t="s">
        <v>1634</v>
      </c>
      <c r="F138" s="134" t="s">
        <v>1635</v>
      </c>
      <c r="G138" s="135" t="s">
        <v>405</v>
      </c>
      <c r="H138" s="136">
        <v>1</v>
      </c>
      <c r="I138" s="137"/>
      <c r="J138" s="137">
        <f>ROUND(I138*H138,2)</f>
        <v>0</v>
      </c>
      <c r="K138" s="134" t="s">
        <v>1</v>
      </c>
      <c r="L138" s="185" t="s">
        <v>4032</v>
      </c>
      <c r="M138" s="176" t="s">
        <v>1</v>
      </c>
      <c r="N138" s="177" t="s">
        <v>40</v>
      </c>
      <c r="O138" s="178">
        <v>0</v>
      </c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AR138" s="142" t="s">
        <v>191</v>
      </c>
      <c r="AT138" s="142" t="s">
        <v>187</v>
      </c>
      <c r="AU138" s="142" t="s">
        <v>85</v>
      </c>
      <c r="AY138" s="16" t="s">
        <v>185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83</v>
      </c>
      <c r="BK138" s="143">
        <f>ROUND(I138*H138,2)</f>
        <v>0</v>
      </c>
      <c r="BL138" s="16" t="s">
        <v>191</v>
      </c>
      <c r="BM138" s="142" t="s">
        <v>1636</v>
      </c>
    </row>
    <row r="139" spans="2:65" s="1" customFormat="1" ht="6.95" customHeight="1"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28"/>
    </row>
  </sheetData>
  <autoFilter ref="C124:K138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9"/>
  <sheetViews>
    <sheetView showGridLines="0" topLeftCell="A115" workbookViewId="0">
      <selection activeCell="I130" sqref="I130:I16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23.8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96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" hidden="1" customHeight="1">
      <c r="B8" s="19"/>
      <c r="D8" s="25" t="s">
        <v>143</v>
      </c>
      <c r="L8" s="19"/>
    </row>
    <row r="9" spans="2:46" s="1" customFormat="1" ht="16.5" hidden="1" customHeight="1">
      <c r="B9" s="28"/>
      <c r="E9" s="289" t="s">
        <v>914</v>
      </c>
      <c r="F9" s="288"/>
      <c r="G9" s="288"/>
      <c r="H9" s="288"/>
      <c r="L9" s="28"/>
    </row>
    <row r="10" spans="2:46" s="1" customFormat="1" ht="12" hidden="1" customHeight="1">
      <c r="B10" s="28"/>
      <c r="D10" s="25" t="s">
        <v>1598</v>
      </c>
      <c r="L10" s="28"/>
    </row>
    <row r="11" spans="2:46" s="1" customFormat="1" ht="16.5" hidden="1" customHeight="1">
      <c r="B11" s="28"/>
      <c r="E11" s="269" t="s">
        <v>1637</v>
      </c>
      <c r="F11" s="288"/>
      <c r="G11" s="288"/>
      <c r="H11" s="288"/>
      <c r="L11" s="28"/>
    </row>
    <row r="12" spans="2:46" s="1" customFormat="1" hidden="1">
      <c r="B12" s="28"/>
      <c r="L12" s="28"/>
    </row>
    <row r="13" spans="2:46" s="1" customFormat="1" ht="12" hidden="1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hidden="1" customHeight="1">
      <c r="B14" s="28"/>
      <c r="D14" s="25" t="s">
        <v>18</v>
      </c>
      <c r="F14" s="23" t="s">
        <v>1638</v>
      </c>
      <c r="I14" s="25" t="s">
        <v>20</v>
      </c>
      <c r="J14" s="48" t="str">
        <f>'Rekapitulace stavby'!AN8</f>
        <v>10. 11. 2021</v>
      </c>
      <c r="L14" s="28"/>
    </row>
    <row r="15" spans="2:46" s="1" customFormat="1" ht="10.9" hidden="1" customHeight="1">
      <c r="B15" s="28"/>
      <c r="L15" s="28"/>
    </row>
    <row r="16" spans="2:46" s="1" customFormat="1" ht="12" hidden="1" customHeight="1">
      <c r="B16" s="28"/>
      <c r="D16" s="25" t="s">
        <v>22</v>
      </c>
      <c r="I16" s="25" t="s">
        <v>23</v>
      </c>
      <c r="J16" s="23" t="s">
        <v>1</v>
      </c>
      <c r="L16" s="28"/>
    </row>
    <row r="17" spans="2:12" s="1" customFormat="1" ht="18" hidden="1" customHeight="1">
      <c r="B17" s="28"/>
      <c r="E17" s="23" t="s">
        <v>1639</v>
      </c>
      <c r="I17" s="25" t="s">
        <v>25</v>
      </c>
      <c r="J17" s="23" t="s">
        <v>1</v>
      </c>
      <c r="L17" s="28"/>
    </row>
    <row r="18" spans="2:12" s="1" customFormat="1" ht="6.95" hidden="1" customHeight="1">
      <c r="B18" s="28"/>
      <c r="L18" s="28"/>
    </row>
    <row r="19" spans="2:12" s="1" customFormat="1" ht="12" hidden="1" customHeight="1">
      <c r="B19" s="28"/>
      <c r="D19" s="25" t="s">
        <v>26</v>
      </c>
      <c r="I19" s="25" t="s">
        <v>23</v>
      </c>
      <c r="J19" s="23" t="s">
        <v>1</v>
      </c>
      <c r="L19" s="28"/>
    </row>
    <row r="20" spans="2:12" s="1" customFormat="1" ht="18" hidden="1" customHeight="1">
      <c r="B20" s="28"/>
      <c r="E20" s="23" t="s">
        <v>27</v>
      </c>
      <c r="I20" s="25" t="s">
        <v>25</v>
      </c>
      <c r="J20" s="23" t="s">
        <v>1</v>
      </c>
      <c r="L20" s="28"/>
    </row>
    <row r="21" spans="2:12" s="1" customFormat="1" ht="6.95" hidden="1" customHeight="1">
      <c r="B21" s="28"/>
      <c r="L21" s="28"/>
    </row>
    <row r="22" spans="2:12" s="1" customFormat="1" ht="12" hidden="1" customHeight="1">
      <c r="B22" s="28"/>
      <c r="D22" s="25" t="s">
        <v>28</v>
      </c>
      <c r="I22" s="25" t="s">
        <v>23</v>
      </c>
      <c r="J22" s="23" t="s">
        <v>1</v>
      </c>
      <c r="L22" s="28"/>
    </row>
    <row r="23" spans="2:12" s="1" customFormat="1" ht="18" hidden="1" customHeight="1">
      <c r="B23" s="28"/>
      <c r="E23" s="23" t="s">
        <v>27</v>
      </c>
      <c r="I23" s="25" t="s">
        <v>25</v>
      </c>
      <c r="J23" s="23" t="s">
        <v>1</v>
      </c>
      <c r="L23" s="28"/>
    </row>
    <row r="24" spans="2:12" s="1" customFormat="1" ht="6.95" hidden="1" customHeight="1">
      <c r="B24" s="28"/>
      <c r="L24" s="28"/>
    </row>
    <row r="25" spans="2:12" s="1" customFormat="1" ht="12" hidden="1" customHeight="1">
      <c r="B25" s="28"/>
      <c r="D25" s="25" t="s">
        <v>32</v>
      </c>
      <c r="I25" s="25" t="s">
        <v>23</v>
      </c>
      <c r="J25" s="23" t="s">
        <v>1640</v>
      </c>
      <c r="L25" s="28"/>
    </row>
    <row r="26" spans="2:12" s="1" customFormat="1" ht="18" hidden="1" customHeight="1">
      <c r="B26" s="28"/>
      <c r="E26" s="23" t="s">
        <v>1641</v>
      </c>
      <c r="I26" s="25" t="s">
        <v>25</v>
      </c>
      <c r="J26" s="23" t="s">
        <v>1640</v>
      </c>
      <c r="L26" s="28"/>
    </row>
    <row r="27" spans="2:12" s="1" customFormat="1" ht="6.95" hidden="1" customHeight="1">
      <c r="B27" s="28"/>
      <c r="L27" s="28"/>
    </row>
    <row r="28" spans="2:12" s="1" customFormat="1" ht="12" hidden="1" customHeight="1">
      <c r="B28" s="28"/>
      <c r="D28" s="25" t="s">
        <v>33</v>
      </c>
      <c r="L28" s="28"/>
    </row>
    <row r="29" spans="2:12" s="7" customFormat="1" ht="16.5" hidden="1" customHeight="1">
      <c r="B29" s="90"/>
      <c r="E29" s="246" t="s">
        <v>1</v>
      </c>
      <c r="F29" s="246"/>
      <c r="G29" s="246"/>
      <c r="H29" s="246"/>
      <c r="L29" s="90"/>
    </row>
    <row r="30" spans="2:12" s="1" customFormat="1" ht="6.95" hidden="1" customHeight="1">
      <c r="B30" s="28"/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hidden="1" customHeight="1">
      <c r="B32" s="28"/>
      <c r="D32" s="91" t="s">
        <v>35</v>
      </c>
      <c r="J32" s="62">
        <f>ROUND(J126, 2)</f>
        <v>0</v>
      </c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hidden="1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5" hidden="1" customHeight="1">
      <c r="B35" s="28"/>
      <c r="D35" s="51" t="s">
        <v>39</v>
      </c>
      <c r="E35" s="25" t="s">
        <v>40</v>
      </c>
      <c r="F35" s="82">
        <f>ROUND((SUM(BE126:BE168)),  2)</f>
        <v>0</v>
      </c>
      <c r="I35" s="92">
        <v>0.21</v>
      </c>
      <c r="J35" s="82">
        <f>ROUND(((SUM(BE126:BE168))*I35),  2)</f>
        <v>0</v>
      </c>
      <c r="L35" s="28"/>
    </row>
    <row r="36" spans="2:12" s="1" customFormat="1" ht="14.45" hidden="1" customHeight="1">
      <c r="B36" s="28"/>
      <c r="E36" s="25" t="s">
        <v>41</v>
      </c>
      <c r="F36" s="82">
        <f>ROUND((SUM(BF126:BF168)),  2)</f>
        <v>0</v>
      </c>
      <c r="I36" s="92">
        <v>0.15</v>
      </c>
      <c r="J36" s="82">
        <f>ROUND(((SUM(BF126:BF168))*I36),  2)</f>
        <v>0</v>
      </c>
      <c r="L36" s="28"/>
    </row>
    <row r="37" spans="2:12" s="1" customFormat="1" ht="14.45" hidden="1" customHeight="1">
      <c r="B37" s="28"/>
      <c r="E37" s="25" t="s">
        <v>42</v>
      </c>
      <c r="F37" s="82">
        <f>ROUND((SUM(BG126:BG168)),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43</v>
      </c>
      <c r="F38" s="82">
        <f>ROUND((SUM(BH126:BH168)),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44</v>
      </c>
      <c r="F39" s="82">
        <f>ROUND((SUM(BI126:BI168)),  2)</f>
        <v>0</v>
      </c>
      <c r="I39" s="92">
        <v>0</v>
      </c>
      <c r="J39" s="82">
        <f>0</f>
        <v>0</v>
      </c>
      <c r="L39" s="28"/>
    </row>
    <row r="40" spans="2:12" s="1" customFormat="1" ht="6.95" hidden="1" customHeight="1">
      <c r="B40" s="28"/>
      <c r="L40" s="28"/>
    </row>
    <row r="41" spans="2:12" s="1" customFormat="1" ht="25.35" hidden="1" customHeight="1">
      <c r="B41" s="28"/>
      <c r="C41" s="93"/>
      <c r="D41" s="94" t="s">
        <v>45</v>
      </c>
      <c r="E41" s="53"/>
      <c r="F41" s="53"/>
      <c r="G41" s="95" t="s">
        <v>46</v>
      </c>
      <c r="H41" s="96" t="s">
        <v>47</v>
      </c>
      <c r="I41" s="53"/>
      <c r="J41" s="97">
        <f>SUM(J32:J39)</f>
        <v>0</v>
      </c>
      <c r="K41" s="98"/>
      <c r="L41" s="28"/>
    </row>
    <row r="42" spans="2:12" s="1" customFormat="1" ht="14.45" hidden="1" customHeight="1">
      <c r="B42" s="28"/>
      <c r="L42" s="28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s="1" customFormat="1" ht="16.5" hidden="1" customHeight="1">
      <c r="B87" s="28"/>
      <c r="E87" s="289" t="s">
        <v>914</v>
      </c>
      <c r="F87" s="288"/>
      <c r="G87" s="288"/>
      <c r="H87" s="288"/>
      <c r="L87" s="28"/>
    </row>
    <row r="88" spans="2:12" s="1" customFormat="1" ht="12" hidden="1" customHeight="1">
      <c r="B88" s="28"/>
      <c r="C88" s="25" t="s">
        <v>1598</v>
      </c>
      <c r="L88" s="28"/>
    </row>
    <row r="89" spans="2:12" s="1" customFormat="1" ht="16.5" hidden="1" customHeight="1">
      <c r="B89" s="28"/>
      <c r="E89" s="269" t="str">
        <f>E11</f>
        <v>04.2 - Hromosvody</v>
      </c>
      <c r="F89" s="288"/>
      <c r="G89" s="288"/>
      <c r="H89" s="288"/>
      <c r="L89" s="28"/>
    </row>
    <row r="90" spans="2:12" s="1" customFormat="1" ht="6.95" hidden="1" customHeight="1">
      <c r="B90" s="28"/>
      <c r="L90" s="28"/>
    </row>
    <row r="91" spans="2:12" s="1" customFormat="1" ht="12" hidden="1" customHeight="1">
      <c r="B91" s="28"/>
      <c r="C91" s="25" t="s">
        <v>18</v>
      </c>
      <c r="F91" s="23" t="str">
        <f>F14</f>
        <v>Všestary</v>
      </c>
      <c r="I91" s="25" t="s">
        <v>20</v>
      </c>
      <c r="J91" s="48" t="str">
        <f>IF(J14="","",J14)</f>
        <v>10. 11. 2021</v>
      </c>
      <c r="L91" s="28"/>
    </row>
    <row r="92" spans="2:12" s="1" customFormat="1" ht="6.95" hidden="1" customHeight="1">
      <c r="B92" s="28"/>
      <c r="L92" s="28"/>
    </row>
    <row r="93" spans="2:12" s="1" customFormat="1" ht="15.2" hidden="1" customHeight="1">
      <c r="B93" s="28"/>
      <c r="C93" s="25" t="s">
        <v>22</v>
      </c>
      <c r="F93" s="23" t="str">
        <f>E17</f>
        <v xml:space="preserve"> KHK, Pivovarské nám.1245,500 03 Hradec Králové</v>
      </c>
      <c r="I93" s="25" t="s">
        <v>28</v>
      </c>
      <c r="J93" s="26" t="str">
        <f>E23</f>
        <v xml:space="preserve"> </v>
      </c>
      <c r="L93" s="28"/>
    </row>
    <row r="94" spans="2:12" s="1" customFormat="1" ht="40.15" hidden="1" customHeight="1">
      <c r="B94" s="28"/>
      <c r="C94" s="25" t="s">
        <v>26</v>
      </c>
      <c r="F94" s="23" t="str">
        <f>IF(E20="","",E20)</f>
        <v xml:space="preserve"> </v>
      </c>
      <c r="I94" s="25" t="s">
        <v>32</v>
      </c>
      <c r="J94" s="26" t="str">
        <f>E26</f>
        <v>ELTYM Hronov,spol.s r.o.,Husova 207,54931 Hronov</v>
      </c>
      <c r="L94" s="28"/>
    </row>
    <row r="95" spans="2:12" s="1" customFormat="1" ht="10.35" hidden="1" customHeight="1">
      <c r="B95" s="28"/>
      <c r="L95" s="28"/>
    </row>
    <row r="96" spans="2:12" s="1" customFormat="1" ht="29.25" hidden="1" customHeight="1">
      <c r="B96" s="28"/>
      <c r="C96" s="101" t="s">
        <v>146</v>
      </c>
      <c r="D96" s="93"/>
      <c r="E96" s="93"/>
      <c r="F96" s="93"/>
      <c r="G96" s="93"/>
      <c r="H96" s="93"/>
      <c r="I96" s="93"/>
      <c r="J96" s="102" t="s">
        <v>147</v>
      </c>
      <c r="K96" s="93"/>
      <c r="L96" s="28"/>
    </row>
    <row r="97" spans="2:47" s="1" customFormat="1" ht="10.35" hidden="1" customHeight="1">
      <c r="B97" s="28"/>
      <c r="L97" s="28"/>
    </row>
    <row r="98" spans="2:47" s="1" customFormat="1" ht="22.9" hidden="1" customHeight="1">
      <c r="B98" s="28"/>
      <c r="C98" s="103" t="s">
        <v>148</v>
      </c>
      <c r="J98" s="62">
        <f>J126</f>
        <v>0</v>
      </c>
      <c r="L98" s="28"/>
      <c r="AU98" s="16" t="s">
        <v>149</v>
      </c>
    </row>
    <row r="99" spans="2:47" s="8" customFormat="1" ht="24.95" hidden="1" customHeight="1">
      <c r="B99" s="104"/>
      <c r="D99" s="105" t="s">
        <v>150</v>
      </c>
      <c r="E99" s="106"/>
      <c r="F99" s="106"/>
      <c r="G99" s="106"/>
      <c r="H99" s="106"/>
      <c r="I99" s="106"/>
      <c r="J99" s="107">
        <f>J127</f>
        <v>0</v>
      </c>
      <c r="L99" s="104"/>
    </row>
    <row r="100" spans="2:47" s="9" customFormat="1" ht="19.899999999999999" hidden="1" customHeight="1">
      <c r="B100" s="108"/>
      <c r="D100" s="109" t="s">
        <v>151</v>
      </c>
      <c r="E100" s="110"/>
      <c r="F100" s="110"/>
      <c r="G100" s="110"/>
      <c r="H100" s="110"/>
      <c r="I100" s="110"/>
      <c r="J100" s="111">
        <f>J128</f>
        <v>0</v>
      </c>
      <c r="L100" s="108"/>
    </row>
    <row r="101" spans="2:47" s="9" customFormat="1" ht="19.899999999999999" hidden="1" customHeight="1">
      <c r="B101" s="108"/>
      <c r="D101" s="109" t="s">
        <v>154</v>
      </c>
      <c r="E101" s="110"/>
      <c r="F101" s="110"/>
      <c r="G101" s="110"/>
      <c r="H101" s="110"/>
      <c r="I101" s="110"/>
      <c r="J101" s="111">
        <f>J129</f>
        <v>0</v>
      </c>
      <c r="L101" s="108"/>
    </row>
    <row r="102" spans="2:47" s="9" customFormat="1" ht="19.899999999999999" hidden="1" customHeight="1">
      <c r="B102" s="108"/>
      <c r="D102" s="109" t="s">
        <v>156</v>
      </c>
      <c r="E102" s="110"/>
      <c r="F102" s="110"/>
      <c r="G102" s="110"/>
      <c r="H102" s="110"/>
      <c r="I102" s="110"/>
      <c r="J102" s="111">
        <f>J132</f>
        <v>0</v>
      </c>
      <c r="L102" s="108"/>
    </row>
    <row r="103" spans="2:47" s="8" customFormat="1" ht="24.95" hidden="1" customHeight="1">
      <c r="B103" s="104"/>
      <c r="D103" s="105" t="s">
        <v>158</v>
      </c>
      <c r="E103" s="106"/>
      <c r="F103" s="106"/>
      <c r="G103" s="106"/>
      <c r="H103" s="106"/>
      <c r="I103" s="106"/>
      <c r="J103" s="107">
        <f>J134</f>
        <v>0</v>
      </c>
      <c r="L103" s="104"/>
    </row>
    <row r="104" spans="2:47" s="9" customFormat="1" ht="19.899999999999999" hidden="1" customHeight="1">
      <c r="B104" s="108"/>
      <c r="D104" s="109" t="s">
        <v>1642</v>
      </c>
      <c r="E104" s="110"/>
      <c r="F104" s="110"/>
      <c r="G104" s="110"/>
      <c r="H104" s="110"/>
      <c r="I104" s="110"/>
      <c r="J104" s="111">
        <f>J135</f>
        <v>0</v>
      </c>
      <c r="L104" s="108"/>
    </row>
    <row r="105" spans="2:47" s="1" customFormat="1" ht="21.75" hidden="1" customHeight="1">
      <c r="B105" s="28"/>
      <c r="L105" s="28"/>
    </row>
    <row r="106" spans="2:47" s="1" customFormat="1" ht="6.95" hidden="1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07" spans="2:47" hidden="1"/>
    <row r="108" spans="2:47" hidden="1"/>
    <row r="109" spans="2:47" hidden="1"/>
    <row r="110" spans="2:47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47" s="1" customFormat="1" ht="24.95" customHeight="1">
      <c r="B111" s="28"/>
      <c r="C111" s="20" t="s">
        <v>170</v>
      </c>
      <c r="L111" s="28"/>
    </row>
    <row r="112" spans="2:47" s="1" customFormat="1" ht="6.95" customHeight="1">
      <c r="B112" s="28"/>
      <c r="L112" s="28"/>
    </row>
    <row r="113" spans="2:63" s="1" customFormat="1" ht="12" customHeight="1">
      <c r="B113" s="28"/>
      <c r="C113" s="25" t="s">
        <v>14</v>
      </c>
      <c r="L113" s="28"/>
    </row>
    <row r="114" spans="2:63" s="1" customFormat="1" ht="26.25" customHeight="1">
      <c r="B114" s="28"/>
      <c r="E114" s="289" t="str">
        <f>E7</f>
        <v>Rekonstrukce dílen Střední školy řemeslné Jaroměř - TRUHLÁŘSKÉ DÍLNY</v>
      </c>
      <c r="F114" s="290"/>
      <c r="G114" s="290"/>
      <c r="H114" s="290"/>
      <c r="L114" s="28"/>
    </row>
    <row r="115" spans="2:63" ht="12" customHeight="1">
      <c r="B115" s="19"/>
      <c r="C115" s="25" t="s">
        <v>143</v>
      </c>
      <c r="L115" s="19"/>
    </row>
    <row r="116" spans="2:63" s="1" customFormat="1" ht="16.5" customHeight="1">
      <c r="B116" s="28"/>
      <c r="E116" s="289" t="s">
        <v>914</v>
      </c>
      <c r="F116" s="288"/>
      <c r="G116" s="288"/>
      <c r="H116" s="288"/>
      <c r="L116" s="28"/>
    </row>
    <row r="117" spans="2:63" s="1" customFormat="1" ht="12" customHeight="1">
      <c r="B117" s="28"/>
      <c r="C117" s="25" t="s">
        <v>1598</v>
      </c>
      <c r="L117" s="28"/>
    </row>
    <row r="118" spans="2:63" s="1" customFormat="1" ht="16.5" customHeight="1">
      <c r="B118" s="28"/>
      <c r="E118" s="269" t="str">
        <f>E11</f>
        <v>04.2 - Hromosvody</v>
      </c>
      <c r="F118" s="288"/>
      <c r="G118" s="288"/>
      <c r="H118" s="288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5" t="s">
        <v>18</v>
      </c>
      <c r="F120" s="23" t="str">
        <f>F14</f>
        <v>Všestary</v>
      </c>
      <c r="I120" s="25" t="s">
        <v>20</v>
      </c>
      <c r="J120" s="48" t="str">
        <f>IF(J14="","",J14)</f>
        <v>10. 11. 2021</v>
      </c>
      <c r="L120" s="28"/>
    </row>
    <row r="121" spans="2:63" s="1" customFormat="1" ht="6.95" customHeight="1">
      <c r="B121" s="28"/>
      <c r="L121" s="28"/>
    </row>
    <row r="122" spans="2:63" s="1" customFormat="1" ht="15.2" customHeight="1">
      <c r="B122" s="28"/>
      <c r="C122" s="25" t="s">
        <v>22</v>
      </c>
      <c r="F122" s="23" t="str">
        <f>E17</f>
        <v xml:space="preserve"> KHK, Pivovarské nám.1245,500 03 Hradec Králové</v>
      </c>
      <c r="I122" s="25" t="s">
        <v>28</v>
      </c>
      <c r="J122" s="26" t="str">
        <f>E23</f>
        <v xml:space="preserve"> </v>
      </c>
      <c r="L122" s="28"/>
    </row>
    <row r="123" spans="2:63" s="1" customFormat="1" ht="40.15" customHeight="1">
      <c r="B123" s="28"/>
      <c r="C123" s="25" t="s">
        <v>26</v>
      </c>
      <c r="F123" s="23" t="str">
        <f>IF(E20="","",E20)</f>
        <v xml:space="preserve"> </v>
      </c>
      <c r="I123" s="25" t="s">
        <v>32</v>
      </c>
      <c r="J123" s="26" t="str">
        <f>E26</f>
        <v>ELTYM Hronov,spol.s r.o.,Husova 207,54931 Hronov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12"/>
      <c r="C125" s="113" t="s">
        <v>171</v>
      </c>
      <c r="D125" s="114" t="s">
        <v>60</v>
      </c>
      <c r="E125" s="114" t="s">
        <v>56</v>
      </c>
      <c r="F125" s="114" t="s">
        <v>57</v>
      </c>
      <c r="G125" s="114" t="s">
        <v>172</v>
      </c>
      <c r="H125" s="114" t="s">
        <v>173</v>
      </c>
      <c r="I125" s="114" t="s">
        <v>174</v>
      </c>
      <c r="J125" s="114" t="s">
        <v>147</v>
      </c>
      <c r="K125" s="115" t="s">
        <v>175</v>
      </c>
      <c r="L125" s="114" t="s">
        <v>4033</v>
      </c>
      <c r="M125" s="55" t="s">
        <v>1</v>
      </c>
      <c r="N125" s="56" t="s">
        <v>39</v>
      </c>
      <c r="O125" s="56" t="s">
        <v>176</v>
      </c>
      <c r="P125" s="56" t="s">
        <v>177</v>
      </c>
      <c r="Q125" s="56" t="s">
        <v>178</v>
      </c>
      <c r="R125" s="56" t="s">
        <v>179</v>
      </c>
      <c r="S125" s="56" t="s">
        <v>180</v>
      </c>
      <c r="T125" s="57" t="s">
        <v>181</v>
      </c>
    </row>
    <row r="126" spans="2:63" s="1" customFormat="1" ht="22.9" customHeight="1">
      <c r="B126" s="28"/>
      <c r="C126" s="60" t="s">
        <v>182</v>
      </c>
      <c r="J126" s="116">
        <f>BK126</f>
        <v>0</v>
      </c>
      <c r="L126" s="28"/>
      <c r="M126" s="58"/>
      <c r="N126" s="49"/>
      <c r="O126" s="49"/>
      <c r="P126" s="117">
        <f>P127+P134</f>
        <v>733.56760000000008</v>
      </c>
      <c r="Q126" s="49"/>
      <c r="R126" s="117">
        <f>R127+R134</f>
        <v>22520.776261999999</v>
      </c>
      <c r="S126" s="49"/>
      <c r="T126" s="118">
        <f>T127+T134</f>
        <v>0</v>
      </c>
      <c r="AT126" s="16" t="s">
        <v>74</v>
      </c>
      <c r="AU126" s="16" t="s">
        <v>149</v>
      </c>
      <c r="BK126" s="119">
        <f>BK127+BK134</f>
        <v>0</v>
      </c>
    </row>
    <row r="127" spans="2:63" s="11" customFormat="1" ht="25.9" customHeight="1">
      <c r="B127" s="120"/>
      <c r="D127" s="121" t="s">
        <v>74</v>
      </c>
      <c r="E127" s="122" t="s">
        <v>183</v>
      </c>
      <c r="F127" s="122" t="s">
        <v>184</v>
      </c>
      <c r="J127" s="123">
        <f>BK127</f>
        <v>0</v>
      </c>
      <c r="L127" s="120"/>
      <c r="M127" s="124"/>
      <c r="P127" s="125">
        <f>P128+P129+P132</f>
        <v>1.7399999999999998</v>
      </c>
      <c r="R127" s="125">
        <f>R128+R129+R132</f>
        <v>8.9879999999999995</v>
      </c>
      <c r="T127" s="126">
        <f>T128+T129+T132</f>
        <v>0</v>
      </c>
      <c r="AR127" s="121" t="s">
        <v>83</v>
      </c>
      <c r="AT127" s="127" t="s">
        <v>74</v>
      </c>
      <c r="AU127" s="127" t="s">
        <v>75</v>
      </c>
      <c r="AY127" s="121" t="s">
        <v>185</v>
      </c>
      <c r="BK127" s="128">
        <f>BK128+BK129+BK132</f>
        <v>0</v>
      </c>
    </row>
    <row r="128" spans="2:63" s="11" customFormat="1" ht="22.9" customHeight="1">
      <c r="B128" s="120"/>
      <c r="D128" s="121" t="s">
        <v>74</v>
      </c>
      <c r="E128" s="129" t="s">
        <v>83</v>
      </c>
      <c r="F128" s="129" t="s">
        <v>186</v>
      </c>
      <c r="J128" s="130">
        <f>BK128</f>
        <v>0</v>
      </c>
      <c r="L128" s="120"/>
      <c r="M128" s="124"/>
      <c r="P128" s="125">
        <v>0</v>
      </c>
      <c r="R128" s="125">
        <v>0</v>
      </c>
      <c r="T128" s="126">
        <v>0</v>
      </c>
      <c r="AR128" s="121" t="s">
        <v>83</v>
      </c>
      <c r="AT128" s="127" t="s">
        <v>74</v>
      </c>
      <c r="AU128" s="127" t="s">
        <v>83</v>
      </c>
      <c r="AY128" s="121" t="s">
        <v>185</v>
      </c>
      <c r="BK128" s="128">
        <v>0</v>
      </c>
    </row>
    <row r="129" spans="2:65" s="11" customFormat="1" ht="22.9" customHeight="1">
      <c r="B129" s="120"/>
      <c r="D129" s="121" t="s">
        <v>74</v>
      </c>
      <c r="E129" s="129" t="s">
        <v>211</v>
      </c>
      <c r="F129" s="129" t="s">
        <v>262</v>
      </c>
      <c r="J129" s="130">
        <f>BK129</f>
        <v>0</v>
      </c>
      <c r="L129" s="120"/>
      <c r="M129" s="124"/>
      <c r="P129" s="125">
        <f>SUM(P130:P131)</f>
        <v>1.7399999999999998</v>
      </c>
      <c r="R129" s="125">
        <f>SUM(R130:R131)</f>
        <v>8.9879999999999995</v>
      </c>
      <c r="T129" s="126">
        <f>SUM(T130:T131)</f>
        <v>0</v>
      </c>
      <c r="AR129" s="121" t="s">
        <v>83</v>
      </c>
      <c r="AT129" s="127" t="s">
        <v>74</v>
      </c>
      <c r="AU129" s="127" t="s">
        <v>83</v>
      </c>
      <c r="AY129" s="121" t="s">
        <v>185</v>
      </c>
      <c r="BK129" s="128">
        <f>SUM(BK130:BK131)</f>
        <v>0</v>
      </c>
    </row>
    <row r="130" spans="2:65" s="1" customFormat="1" ht="16.5" customHeight="1">
      <c r="B130" s="131"/>
      <c r="C130" s="132" t="s">
        <v>83</v>
      </c>
      <c r="D130" s="132" t="s">
        <v>187</v>
      </c>
      <c r="E130" s="133" t="s">
        <v>1643</v>
      </c>
      <c r="F130" s="134" t="s">
        <v>1644</v>
      </c>
      <c r="G130" s="135" t="s">
        <v>259</v>
      </c>
      <c r="H130" s="136">
        <v>12</v>
      </c>
      <c r="I130" s="137"/>
      <c r="J130" s="137">
        <f>ROUND(I130*H130,2)</f>
        <v>0</v>
      </c>
      <c r="K130" s="134" t="s">
        <v>1</v>
      </c>
      <c r="L130" s="185" t="s">
        <v>4032</v>
      </c>
      <c r="M130" s="138" t="s">
        <v>1</v>
      </c>
      <c r="N130" s="139" t="s">
        <v>40</v>
      </c>
      <c r="O130" s="140">
        <v>0.14499999999999999</v>
      </c>
      <c r="P130" s="140">
        <f>O130*H130</f>
        <v>1.7399999999999998</v>
      </c>
      <c r="Q130" s="140">
        <v>4.9000000000000002E-2</v>
      </c>
      <c r="R130" s="140">
        <f>Q130*H130</f>
        <v>0.58800000000000008</v>
      </c>
      <c r="S130" s="140">
        <v>0</v>
      </c>
      <c r="T130" s="141">
        <f>S130*H130</f>
        <v>0</v>
      </c>
      <c r="AR130" s="142" t="s">
        <v>191</v>
      </c>
      <c r="AT130" s="142" t="s">
        <v>187</v>
      </c>
      <c r="AU130" s="142" t="s">
        <v>85</v>
      </c>
      <c r="AY130" s="16" t="s">
        <v>185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83</v>
      </c>
      <c r="BK130" s="143">
        <f>ROUND(I130*H130,2)</f>
        <v>0</v>
      </c>
      <c r="BL130" s="16" t="s">
        <v>191</v>
      </c>
      <c r="BM130" s="142" t="s">
        <v>1645</v>
      </c>
    </row>
    <row r="131" spans="2:65" s="1" customFormat="1" ht="24.2" customHeight="1">
      <c r="B131" s="131"/>
      <c r="C131" s="157" t="s">
        <v>85</v>
      </c>
      <c r="D131" s="157" t="s">
        <v>280</v>
      </c>
      <c r="E131" s="158" t="s">
        <v>1646</v>
      </c>
      <c r="F131" s="159" t="s">
        <v>1647</v>
      </c>
      <c r="G131" s="160" t="s">
        <v>204</v>
      </c>
      <c r="H131" s="161">
        <v>8.4</v>
      </c>
      <c r="I131" s="162"/>
      <c r="J131" s="162">
        <f>ROUND(I131*H131,2)</f>
        <v>0</v>
      </c>
      <c r="K131" s="159" t="s">
        <v>1</v>
      </c>
      <c r="L131" s="185" t="s">
        <v>4032</v>
      </c>
      <c r="M131" s="163" t="s">
        <v>1</v>
      </c>
      <c r="N131" s="164" t="s">
        <v>40</v>
      </c>
      <c r="O131" s="140">
        <v>0</v>
      </c>
      <c r="P131" s="140">
        <f>O131*H131</f>
        <v>0</v>
      </c>
      <c r="Q131" s="140">
        <v>1</v>
      </c>
      <c r="R131" s="140">
        <f>Q131*H131</f>
        <v>8.4</v>
      </c>
      <c r="S131" s="140">
        <v>0</v>
      </c>
      <c r="T131" s="141">
        <f>S131*H131</f>
        <v>0</v>
      </c>
      <c r="AR131" s="142" t="s">
        <v>224</v>
      </c>
      <c r="AT131" s="142" t="s">
        <v>280</v>
      </c>
      <c r="AU131" s="142" t="s">
        <v>85</v>
      </c>
      <c r="AY131" s="16" t="s">
        <v>185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83</v>
      </c>
      <c r="BK131" s="143">
        <f>ROUND(I131*H131,2)</f>
        <v>0</v>
      </c>
      <c r="BL131" s="16" t="s">
        <v>191</v>
      </c>
      <c r="BM131" s="142" t="s">
        <v>1648</v>
      </c>
    </row>
    <row r="132" spans="2:65" s="11" customFormat="1" ht="22.9" customHeight="1">
      <c r="B132" s="120"/>
      <c r="D132" s="121" t="s">
        <v>74</v>
      </c>
      <c r="E132" s="129" t="s">
        <v>428</v>
      </c>
      <c r="F132" s="129" t="s">
        <v>429</v>
      </c>
      <c r="J132" s="130">
        <f>BK132</f>
        <v>0</v>
      </c>
      <c r="L132" s="120"/>
      <c r="M132" s="124"/>
      <c r="P132" s="125">
        <f>P133</f>
        <v>0</v>
      </c>
      <c r="R132" s="125">
        <f>R133</f>
        <v>0</v>
      </c>
      <c r="T132" s="126">
        <f>T133</f>
        <v>0</v>
      </c>
      <c r="AR132" s="121" t="s">
        <v>83</v>
      </c>
      <c r="AT132" s="127" t="s">
        <v>74</v>
      </c>
      <c r="AU132" s="127" t="s">
        <v>83</v>
      </c>
      <c r="AY132" s="121" t="s">
        <v>185</v>
      </c>
      <c r="BK132" s="128">
        <f>BK133</f>
        <v>0</v>
      </c>
    </row>
    <row r="133" spans="2:65" s="1" customFormat="1" ht="24.2" customHeight="1">
      <c r="B133" s="131"/>
      <c r="C133" s="132" t="s">
        <v>100</v>
      </c>
      <c r="D133" s="132" t="s">
        <v>187</v>
      </c>
      <c r="E133" s="133" t="s">
        <v>1649</v>
      </c>
      <c r="F133" s="134" t="s">
        <v>1650</v>
      </c>
      <c r="G133" s="135" t="s">
        <v>204</v>
      </c>
      <c r="H133" s="136">
        <v>15</v>
      </c>
      <c r="I133" s="137"/>
      <c r="J133" s="137">
        <f>ROUND(I133*H133,2)</f>
        <v>0</v>
      </c>
      <c r="K133" s="134" t="s">
        <v>1</v>
      </c>
      <c r="L133" s="185" t="s">
        <v>4032</v>
      </c>
      <c r="M133" s="138" t="s">
        <v>1</v>
      </c>
      <c r="N133" s="139" t="s">
        <v>40</v>
      </c>
      <c r="O133" s="140">
        <v>0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191</v>
      </c>
      <c r="AT133" s="142" t="s">
        <v>187</v>
      </c>
      <c r="AU133" s="142" t="s">
        <v>85</v>
      </c>
      <c r="AY133" s="16" t="s">
        <v>185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83</v>
      </c>
      <c r="BK133" s="143">
        <f>ROUND(I133*H133,2)</f>
        <v>0</v>
      </c>
      <c r="BL133" s="16" t="s">
        <v>191</v>
      </c>
      <c r="BM133" s="142" t="s">
        <v>1651</v>
      </c>
    </row>
    <row r="134" spans="2:65" s="11" customFormat="1" ht="25.9" customHeight="1">
      <c r="B134" s="120"/>
      <c r="D134" s="121" t="s">
        <v>74</v>
      </c>
      <c r="E134" s="122" t="s">
        <v>456</v>
      </c>
      <c r="F134" s="122" t="s">
        <v>457</v>
      </c>
      <c r="J134" s="123">
        <f>BK134</f>
        <v>0</v>
      </c>
      <c r="L134" s="120"/>
      <c r="M134" s="124"/>
      <c r="P134" s="125">
        <f>P135</f>
        <v>731.82760000000007</v>
      </c>
      <c r="R134" s="125">
        <f>R135</f>
        <v>22511.788261999998</v>
      </c>
      <c r="T134" s="126">
        <f>T135</f>
        <v>0</v>
      </c>
      <c r="AR134" s="121" t="s">
        <v>85</v>
      </c>
      <c r="AT134" s="127" t="s">
        <v>74</v>
      </c>
      <c r="AU134" s="127" t="s">
        <v>75</v>
      </c>
      <c r="AY134" s="121" t="s">
        <v>185</v>
      </c>
      <c r="BK134" s="128">
        <f>BK135</f>
        <v>0</v>
      </c>
    </row>
    <row r="135" spans="2:65" s="11" customFormat="1" ht="22.9" customHeight="1">
      <c r="B135" s="120"/>
      <c r="D135" s="121" t="s">
        <v>74</v>
      </c>
      <c r="E135" s="129" t="s">
        <v>1652</v>
      </c>
      <c r="F135" s="129" t="s">
        <v>1653</v>
      </c>
      <c r="J135" s="130">
        <f>BK135</f>
        <v>0</v>
      </c>
      <c r="L135" s="120"/>
      <c r="M135" s="124"/>
      <c r="P135" s="125">
        <f>SUM(P136:P168)</f>
        <v>731.82760000000007</v>
      </c>
      <c r="R135" s="125">
        <f>SUM(R136:R168)</f>
        <v>22511.788261999998</v>
      </c>
      <c r="T135" s="126">
        <f>SUM(T136:T168)</f>
        <v>0</v>
      </c>
      <c r="AR135" s="121" t="s">
        <v>85</v>
      </c>
      <c r="AT135" s="127" t="s">
        <v>74</v>
      </c>
      <c r="AU135" s="127" t="s">
        <v>83</v>
      </c>
      <c r="AY135" s="121" t="s">
        <v>185</v>
      </c>
      <c r="BK135" s="128">
        <f>SUM(BK136:BK168)</f>
        <v>0</v>
      </c>
    </row>
    <row r="136" spans="2:65" s="1" customFormat="1" ht="24.2" customHeight="1">
      <c r="B136" s="131"/>
      <c r="C136" s="132" t="s">
        <v>191</v>
      </c>
      <c r="D136" s="132" t="s">
        <v>187</v>
      </c>
      <c r="E136" s="133" t="s">
        <v>1654</v>
      </c>
      <c r="F136" s="134" t="s">
        <v>1655</v>
      </c>
      <c r="G136" s="135" t="s">
        <v>1656</v>
      </c>
      <c r="H136" s="136">
        <v>1</v>
      </c>
      <c r="I136" s="137"/>
      <c r="J136" s="137">
        <f t="shared" ref="J136:J168" si="0">ROUND(I136*H136,2)</f>
        <v>0</v>
      </c>
      <c r="K136" s="134" t="s">
        <v>1</v>
      </c>
      <c r="L136" s="185" t="s">
        <v>4032</v>
      </c>
      <c r="M136" s="138" t="s">
        <v>1</v>
      </c>
      <c r="N136" s="139" t="s">
        <v>40</v>
      </c>
      <c r="O136" s="140">
        <v>0</v>
      </c>
      <c r="P136" s="140">
        <f t="shared" ref="P136:P168" si="1">O136*H136</f>
        <v>0</v>
      </c>
      <c r="Q136" s="140">
        <v>0</v>
      </c>
      <c r="R136" s="140">
        <f t="shared" ref="R136:R168" si="2">Q136*H136</f>
        <v>0</v>
      </c>
      <c r="S136" s="140">
        <v>0</v>
      </c>
      <c r="T136" s="141">
        <f t="shared" ref="T136:T168" si="3">S136*H136</f>
        <v>0</v>
      </c>
      <c r="AR136" s="142" t="s">
        <v>268</v>
      </c>
      <c r="AT136" s="142" t="s">
        <v>187</v>
      </c>
      <c r="AU136" s="142" t="s">
        <v>85</v>
      </c>
      <c r="AY136" s="16" t="s">
        <v>185</v>
      </c>
      <c r="BE136" s="143">
        <f t="shared" ref="BE136:BE168" si="4">IF(N136="základní",J136,0)</f>
        <v>0</v>
      </c>
      <c r="BF136" s="143">
        <f t="shared" ref="BF136:BF168" si="5">IF(N136="snížená",J136,0)</f>
        <v>0</v>
      </c>
      <c r="BG136" s="143">
        <f t="shared" ref="BG136:BG168" si="6">IF(N136="zákl. přenesená",J136,0)</f>
        <v>0</v>
      </c>
      <c r="BH136" s="143">
        <f t="shared" ref="BH136:BH168" si="7">IF(N136="sníž. přenesená",J136,0)</f>
        <v>0</v>
      </c>
      <c r="BI136" s="143">
        <f t="shared" ref="BI136:BI168" si="8">IF(N136="nulová",J136,0)</f>
        <v>0</v>
      </c>
      <c r="BJ136" s="16" t="s">
        <v>83</v>
      </c>
      <c r="BK136" s="143">
        <f t="shared" ref="BK136:BK168" si="9">ROUND(I136*H136,2)</f>
        <v>0</v>
      </c>
      <c r="BL136" s="16" t="s">
        <v>268</v>
      </c>
      <c r="BM136" s="142" t="s">
        <v>1657</v>
      </c>
    </row>
    <row r="137" spans="2:65" s="1" customFormat="1" ht="16.5" customHeight="1">
      <c r="B137" s="131"/>
      <c r="C137" s="157" t="s">
        <v>207</v>
      </c>
      <c r="D137" s="157" t="s">
        <v>280</v>
      </c>
      <c r="E137" s="158" t="s">
        <v>1658</v>
      </c>
      <c r="F137" s="159" t="s">
        <v>1659</v>
      </c>
      <c r="G137" s="160" t="s">
        <v>288</v>
      </c>
      <c r="H137" s="161">
        <v>1</v>
      </c>
      <c r="I137" s="162"/>
      <c r="J137" s="162">
        <f t="shared" si="0"/>
        <v>0</v>
      </c>
      <c r="K137" s="159" t="s">
        <v>1</v>
      </c>
      <c r="L137" s="185" t="s">
        <v>4032</v>
      </c>
      <c r="M137" s="163" t="s">
        <v>1</v>
      </c>
      <c r="N137" s="164" t="s">
        <v>40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357</v>
      </c>
      <c r="AT137" s="142" t="s">
        <v>280</v>
      </c>
      <c r="AU137" s="142" t="s">
        <v>85</v>
      </c>
      <c r="AY137" s="16" t="s">
        <v>185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83</v>
      </c>
      <c r="BK137" s="143">
        <f t="shared" si="9"/>
        <v>0</v>
      </c>
      <c r="BL137" s="16" t="s">
        <v>268</v>
      </c>
      <c r="BM137" s="142" t="s">
        <v>1660</v>
      </c>
    </row>
    <row r="138" spans="2:65" s="1" customFormat="1" ht="16.5" customHeight="1">
      <c r="B138" s="131"/>
      <c r="C138" s="157" t="s">
        <v>211</v>
      </c>
      <c r="D138" s="157" t="s">
        <v>280</v>
      </c>
      <c r="E138" s="158" t="s">
        <v>1661</v>
      </c>
      <c r="F138" s="159" t="s">
        <v>1662</v>
      </c>
      <c r="G138" s="160" t="s">
        <v>288</v>
      </c>
      <c r="H138" s="161">
        <v>1</v>
      </c>
      <c r="I138" s="162"/>
      <c r="J138" s="162">
        <f t="shared" si="0"/>
        <v>0</v>
      </c>
      <c r="K138" s="159" t="s">
        <v>1</v>
      </c>
      <c r="L138" s="185" t="s">
        <v>4032</v>
      </c>
      <c r="M138" s="163" t="s">
        <v>1</v>
      </c>
      <c r="N138" s="164" t="s">
        <v>40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357</v>
      </c>
      <c r="AT138" s="142" t="s">
        <v>280</v>
      </c>
      <c r="AU138" s="142" t="s">
        <v>85</v>
      </c>
      <c r="AY138" s="16" t="s">
        <v>185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83</v>
      </c>
      <c r="BK138" s="143">
        <f t="shared" si="9"/>
        <v>0</v>
      </c>
      <c r="BL138" s="16" t="s">
        <v>268</v>
      </c>
      <c r="BM138" s="142" t="s">
        <v>1663</v>
      </c>
    </row>
    <row r="139" spans="2:65" s="1" customFormat="1" ht="24.2" customHeight="1">
      <c r="B139" s="131"/>
      <c r="C139" s="132" t="s">
        <v>219</v>
      </c>
      <c r="D139" s="132" t="s">
        <v>187</v>
      </c>
      <c r="E139" s="133" t="s">
        <v>1664</v>
      </c>
      <c r="F139" s="134" t="s">
        <v>1665</v>
      </c>
      <c r="G139" s="135" t="s">
        <v>276</v>
      </c>
      <c r="H139" s="136">
        <v>630</v>
      </c>
      <c r="I139" s="137"/>
      <c r="J139" s="137">
        <f t="shared" si="0"/>
        <v>0</v>
      </c>
      <c r="K139" s="134" t="s">
        <v>1</v>
      </c>
      <c r="L139" s="185" t="s">
        <v>4032</v>
      </c>
      <c r="M139" s="138" t="s">
        <v>1</v>
      </c>
      <c r="N139" s="139" t="s">
        <v>40</v>
      </c>
      <c r="O139" s="140">
        <v>0.26900000000000002</v>
      </c>
      <c r="P139" s="140">
        <f t="shared" si="1"/>
        <v>169.47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268</v>
      </c>
      <c r="AT139" s="142" t="s">
        <v>187</v>
      </c>
      <c r="AU139" s="142" t="s">
        <v>85</v>
      </c>
      <c r="AY139" s="16" t="s">
        <v>185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83</v>
      </c>
      <c r="BK139" s="143">
        <f t="shared" si="9"/>
        <v>0</v>
      </c>
      <c r="BL139" s="16" t="s">
        <v>268</v>
      </c>
      <c r="BM139" s="142" t="s">
        <v>1666</v>
      </c>
    </row>
    <row r="140" spans="2:65" s="1" customFormat="1" ht="16.5" customHeight="1">
      <c r="B140" s="131"/>
      <c r="C140" s="157" t="s">
        <v>224</v>
      </c>
      <c r="D140" s="157" t="s">
        <v>280</v>
      </c>
      <c r="E140" s="158" t="s">
        <v>1667</v>
      </c>
      <c r="F140" s="159" t="s">
        <v>1668</v>
      </c>
      <c r="G140" s="160" t="s">
        <v>1669</v>
      </c>
      <c r="H140" s="161">
        <v>85.292000000000002</v>
      </c>
      <c r="I140" s="162"/>
      <c r="J140" s="162">
        <f t="shared" si="0"/>
        <v>0</v>
      </c>
      <c r="K140" s="159" t="s">
        <v>1</v>
      </c>
      <c r="L140" s="185" t="s">
        <v>4032</v>
      </c>
      <c r="M140" s="163" t="s">
        <v>1</v>
      </c>
      <c r="N140" s="164" t="s">
        <v>40</v>
      </c>
      <c r="O140" s="140">
        <v>0</v>
      </c>
      <c r="P140" s="140">
        <f t="shared" si="1"/>
        <v>0</v>
      </c>
      <c r="Q140" s="140">
        <v>1E-3</v>
      </c>
      <c r="R140" s="140">
        <f t="shared" si="2"/>
        <v>8.5292000000000007E-2</v>
      </c>
      <c r="S140" s="140">
        <v>0</v>
      </c>
      <c r="T140" s="141">
        <f t="shared" si="3"/>
        <v>0</v>
      </c>
      <c r="AR140" s="142" t="s">
        <v>357</v>
      </c>
      <c r="AT140" s="142" t="s">
        <v>280</v>
      </c>
      <c r="AU140" s="142" t="s">
        <v>85</v>
      </c>
      <c r="AY140" s="16" t="s">
        <v>185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83</v>
      </c>
      <c r="BK140" s="143">
        <f t="shared" si="9"/>
        <v>0</v>
      </c>
      <c r="BL140" s="16" t="s">
        <v>268</v>
      </c>
      <c r="BM140" s="142" t="s">
        <v>1670</v>
      </c>
    </row>
    <row r="141" spans="2:65" s="1" customFormat="1" ht="24.2" customHeight="1">
      <c r="B141" s="131"/>
      <c r="C141" s="132" t="s">
        <v>229</v>
      </c>
      <c r="D141" s="132" t="s">
        <v>187</v>
      </c>
      <c r="E141" s="133" t="s">
        <v>1671</v>
      </c>
      <c r="F141" s="134" t="s">
        <v>1672</v>
      </c>
      <c r="G141" s="135" t="s">
        <v>245</v>
      </c>
      <c r="H141" s="136">
        <v>396</v>
      </c>
      <c r="I141" s="137"/>
      <c r="J141" s="137">
        <f t="shared" si="0"/>
        <v>0</v>
      </c>
      <c r="K141" s="134" t="s">
        <v>1</v>
      </c>
      <c r="L141" s="185" t="s">
        <v>4032</v>
      </c>
      <c r="M141" s="138" t="s">
        <v>1</v>
      </c>
      <c r="N141" s="139" t="s">
        <v>40</v>
      </c>
      <c r="O141" s="140">
        <v>0.252</v>
      </c>
      <c r="P141" s="140">
        <f t="shared" si="1"/>
        <v>99.792000000000002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519</v>
      </c>
      <c r="AT141" s="142" t="s">
        <v>187</v>
      </c>
      <c r="AU141" s="142" t="s">
        <v>85</v>
      </c>
      <c r="AY141" s="16" t="s">
        <v>185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83</v>
      </c>
      <c r="BK141" s="143">
        <f t="shared" si="9"/>
        <v>0</v>
      </c>
      <c r="BL141" s="16" t="s">
        <v>519</v>
      </c>
      <c r="BM141" s="142" t="s">
        <v>1673</v>
      </c>
    </row>
    <row r="142" spans="2:65" s="1" customFormat="1" ht="21.75" customHeight="1">
      <c r="B142" s="131"/>
      <c r="C142" s="157" t="s">
        <v>235</v>
      </c>
      <c r="D142" s="157" t="s">
        <v>280</v>
      </c>
      <c r="E142" s="158" t="s">
        <v>1674</v>
      </c>
      <c r="F142" s="159" t="s">
        <v>1675</v>
      </c>
      <c r="G142" s="160" t="s">
        <v>245</v>
      </c>
      <c r="H142" s="161">
        <v>396</v>
      </c>
      <c r="I142" s="162"/>
      <c r="J142" s="162">
        <f t="shared" si="0"/>
        <v>0</v>
      </c>
      <c r="K142" s="159" t="s">
        <v>1</v>
      </c>
      <c r="L142" s="185" t="s">
        <v>4032</v>
      </c>
      <c r="M142" s="163" t="s">
        <v>1</v>
      </c>
      <c r="N142" s="164" t="s">
        <v>40</v>
      </c>
      <c r="O142" s="140">
        <v>0</v>
      </c>
      <c r="P142" s="140">
        <f t="shared" si="1"/>
        <v>0</v>
      </c>
      <c r="Q142" s="140">
        <v>1E-4</v>
      </c>
      <c r="R142" s="140">
        <f t="shared" si="2"/>
        <v>3.9600000000000003E-2</v>
      </c>
      <c r="S142" s="140">
        <v>0</v>
      </c>
      <c r="T142" s="141">
        <f t="shared" si="3"/>
        <v>0</v>
      </c>
      <c r="AR142" s="142" t="s">
        <v>859</v>
      </c>
      <c r="AT142" s="142" t="s">
        <v>280</v>
      </c>
      <c r="AU142" s="142" t="s">
        <v>85</v>
      </c>
      <c r="AY142" s="16" t="s">
        <v>185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6" t="s">
        <v>83</v>
      </c>
      <c r="BK142" s="143">
        <f t="shared" si="9"/>
        <v>0</v>
      </c>
      <c r="BL142" s="16" t="s">
        <v>859</v>
      </c>
      <c r="BM142" s="142" t="s">
        <v>1676</v>
      </c>
    </row>
    <row r="143" spans="2:65" s="1" customFormat="1" ht="21.75" customHeight="1">
      <c r="B143" s="131"/>
      <c r="C143" s="157" t="s">
        <v>242</v>
      </c>
      <c r="D143" s="157" t="s">
        <v>280</v>
      </c>
      <c r="E143" s="158" t="s">
        <v>1677</v>
      </c>
      <c r="F143" s="159" t="s">
        <v>1678</v>
      </c>
      <c r="G143" s="160" t="s">
        <v>1656</v>
      </c>
      <c r="H143" s="161">
        <v>133</v>
      </c>
      <c r="I143" s="162"/>
      <c r="J143" s="162">
        <f t="shared" si="0"/>
        <v>0</v>
      </c>
      <c r="K143" s="159" t="s">
        <v>1</v>
      </c>
      <c r="L143" s="185" t="s">
        <v>4032</v>
      </c>
      <c r="M143" s="163" t="s">
        <v>1</v>
      </c>
      <c r="N143" s="164" t="s">
        <v>40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224</v>
      </c>
      <c r="AT143" s="142" t="s">
        <v>280</v>
      </c>
      <c r="AU143" s="142" t="s">
        <v>85</v>
      </c>
      <c r="AY143" s="16" t="s">
        <v>185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6" t="s">
        <v>83</v>
      </c>
      <c r="BK143" s="143">
        <f t="shared" si="9"/>
        <v>0</v>
      </c>
      <c r="BL143" s="16" t="s">
        <v>191</v>
      </c>
      <c r="BM143" s="142" t="s">
        <v>1679</v>
      </c>
    </row>
    <row r="144" spans="2:65" s="1" customFormat="1" ht="16.5" customHeight="1">
      <c r="B144" s="131"/>
      <c r="C144" s="157" t="s">
        <v>247</v>
      </c>
      <c r="D144" s="157" t="s">
        <v>280</v>
      </c>
      <c r="E144" s="158" t="s">
        <v>1680</v>
      </c>
      <c r="F144" s="159" t="s">
        <v>1681</v>
      </c>
      <c r="G144" s="160" t="s">
        <v>1656</v>
      </c>
      <c r="H144" s="161">
        <v>133</v>
      </c>
      <c r="I144" s="162"/>
      <c r="J144" s="162">
        <f t="shared" si="0"/>
        <v>0</v>
      </c>
      <c r="K144" s="159" t="s">
        <v>1</v>
      </c>
      <c r="L144" s="185" t="s">
        <v>4032</v>
      </c>
      <c r="M144" s="163" t="s">
        <v>1</v>
      </c>
      <c r="N144" s="164" t="s">
        <v>40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224</v>
      </c>
      <c r="AT144" s="142" t="s">
        <v>280</v>
      </c>
      <c r="AU144" s="142" t="s">
        <v>85</v>
      </c>
      <c r="AY144" s="16" t="s">
        <v>185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6" t="s">
        <v>83</v>
      </c>
      <c r="BK144" s="143">
        <f t="shared" si="9"/>
        <v>0</v>
      </c>
      <c r="BL144" s="16" t="s">
        <v>191</v>
      </c>
      <c r="BM144" s="142" t="s">
        <v>1682</v>
      </c>
    </row>
    <row r="145" spans="2:65" s="1" customFormat="1" ht="16.5" customHeight="1">
      <c r="B145" s="131"/>
      <c r="C145" s="157" t="s">
        <v>251</v>
      </c>
      <c r="D145" s="157" t="s">
        <v>280</v>
      </c>
      <c r="E145" s="158" t="s">
        <v>1683</v>
      </c>
      <c r="F145" s="159" t="s">
        <v>1684</v>
      </c>
      <c r="G145" s="160" t="s">
        <v>1656</v>
      </c>
      <c r="H145" s="161">
        <v>133</v>
      </c>
      <c r="I145" s="162"/>
      <c r="J145" s="162">
        <f t="shared" si="0"/>
        <v>0</v>
      </c>
      <c r="K145" s="159" t="s">
        <v>1</v>
      </c>
      <c r="L145" s="185" t="s">
        <v>4032</v>
      </c>
      <c r="M145" s="163" t="s">
        <v>1</v>
      </c>
      <c r="N145" s="164" t="s">
        <v>40</v>
      </c>
      <c r="O145" s="140">
        <v>0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224</v>
      </c>
      <c r="AT145" s="142" t="s">
        <v>280</v>
      </c>
      <c r="AU145" s="142" t="s">
        <v>85</v>
      </c>
      <c r="AY145" s="16" t="s">
        <v>185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6" t="s">
        <v>83</v>
      </c>
      <c r="BK145" s="143">
        <f t="shared" si="9"/>
        <v>0</v>
      </c>
      <c r="BL145" s="16" t="s">
        <v>191</v>
      </c>
      <c r="BM145" s="142" t="s">
        <v>1685</v>
      </c>
    </row>
    <row r="146" spans="2:65" s="1" customFormat="1" ht="16.5" customHeight="1">
      <c r="B146" s="131"/>
      <c r="C146" s="157" t="s">
        <v>256</v>
      </c>
      <c r="D146" s="157" t="s">
        <v>280</v>
      </c>
      <c r="E146" s="158" t="s">
        <v>1686</v>
      </c>
      <c r="F146" s="159" t="s">
        <v>1687</v>
      </c>
      <c r="G146" s="160" t="s">
        <v>1656</v>
      </c>
      <c r="H146" s="161">
        <v>133</v>
      </c>
      <c r="I146" s="162"/>
      <c r="J146" s="162">
        <f t="shared" si="0"/>
        <v>0</v>
      </c>
      <c r="K146" s="159" t="s">
        <v>1</v>
      </c>
      <c r="L146" s="185" t="s">
        <v>4032</v>
      </c>
      <c r="M146" s="163" t="s">
        <v>1</v>
      </c>
      <c r="N146" s="164" t="s">
        <v>40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224</v>
      </c>
      <c r="AT146" s="142" t="s">
        <v>280</v>
      </c>
      <c r="AU146" s="142" t="s">
        <v>85</v>
      </c>
      <c r="AY146" s="16" t="s">
        <v>185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6" t="s">
        <v>83</v>
      </c>
      <c r="BK146" s="143">
        <f t="shared" si="9"/>
        <v>0</v>
      </c>
      <c r="BL146" s="16" t="s">
        <v>191</v>
      </c>
      <c r="BM146" s="142" t="s">
        <v>1688</v>
      </c>
    </row>
    <row r="147" spans="2:65" s="1" customFormat="1" ht="24.2" customHeight="1">
      <c r="B147" s="131"/>
      <c r="C147" s="157" t="s">
        <v>8</v>
      </c>
      <c r="D147" s="157" t="s">
        <v>280</v>
      </c>
      <c r="E147" s="158" t="s">
        <v>1689</v>
      </c>
      <c r="F147" s="159" t="s">
        <v>1690</v>
      </c>
      <c r="G147" s="160" t="s">
        <v>1656</v>
      </c>
      <c r="H147" s="161">
        <v>620</v>
      </c>
      <c r="I147" s="162"/>
      <c r="J147" s="162">
        <f t="shared" si="0"/>
        <v>0</v>
      </c>
      <c r="K147" s="159" t="s">
        <v>1</v>
      </c>
      <c r="L147" s="185" t="s">
        <v>4032</v>
      </c>
      <c r="M147" s="163" t="s">
        <v>1</v>
      </c>
      <c r="N147" s="164" t="s">
        <v>40</v>
      </c>
      <c r="O147" s="140">
        <v>0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224</v>
      </c>
      <c r="AT147" s="142" t="s">
        <v>280</v>
      </c>
      <c r="AU147" s="142" t="s">
        <v>85</v>
      </c>
      <c r="AY147" s="16" t="s">
        <v>185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6" t="s">
        <v>83</v>
      </c>
      <c r="BK147" s="143">
        <f t="shared" si="9"/>
        <v>0</v>
      </c>
      <c r="BL147" s="16" t="s">
        <v>191</v>
      </c>
      <c r="BM147" s="142" t="s">
        <v>1691</v>
      </c>
    </row>
    <row r="148" spans="2:65" s="1" customFormat="1" ht="37.9" customHeight="1">
      <c r="B148" s="131"/>
      <c r="C148" s="132" t="s">
        <v>268</v>
      </c>
      <c r="D148" s="132" t="s">
        <v>187</v>
      </c>
      <c r="E148" s="133" t="s">
        <v>1692</v>
      </c>
      <c r="F148" s="134" t="s">
        <v>1693</v>
      </c>
      <c r="G148" s="135" t="s">
        <v>276</v>
      </c>
      <c r="H148" s="136">
        <v>307</v>
      </c>
      <c r="I148" s="137"/>
      <c r="J148" s="137">
        <f t="shared" si="0"/>
        <v>0</v>
      </c>
      <c r="K148" s="134" t="s">
        <v>1</v>
      </c>
      <c r="L148" s="185" t="s">
        <v>4032</v>
      </c>
      <c r="M148" s="138" t="s">
        <v>1</v>
      </c>
      <c r="N148" s="139" t="s">
        <v>40</v>
      </c>
      <c r="O148" s="140">
        <v>0.14000000000000001</v>
      </c>
      <c r="P148" s="140">
        <f t="shared" si="1"/>
        <v>42.980000000000004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519</v>
      </c>
      <c r="AT148" s="142" t="s">
        <v>187</v>
      </c>
      <c r="AU148" s="142" t="s">
        <v>85</v>
      </c>
      <c r="AY148" s="16" t="s">
        <v>185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6" t="s">
        <v>83</v>
      </c>
      <c r="BK148" s="143">
        <f t="shared" si="9"/>
        <v>0</v>
      </c>
      <c r="BL148" s="16" t="s">
        <v>519</v>
      </c>
      <c r="BM148" s="142" t="s">
        <v>1694</v>
      </c>
    </row>
    <row r="149" spans="2:65" s="1" customFormat="1" ht="16.5" customHeight="1">
      <c r="B149" s="131"/>
      <c r="C149" s="157" t="s">
        <v>273</v>
      </c>
      <c r="D149" s="157" t="s">
        <v>280</v>
      </c>
      <c r="E149" s="158" t="s">
        <v>1695</v>
      </c>
      <c r="F149" s="159" t="s">
        <v>1696</v>
      </c>
      <c r="G149" s="160" t="s">
        <v>1669</v>
      </c>
      <c r="H149" s="161">
        <v>307</v>
      </c>
      <c r="I149" s="162"/>
      <c r="J149" s="162">
        <f t="shared" si="0"/>
        <v>0</v>
      </c>
      <c r="K149" s="159" t="s">
        <v>1</v>
      </c>
      <c r="L149" s="185" t="s">
        <v>4032</v>
      </c>
      <c r="M149" s="163" t="s">
        <v>1</v>
      </c>
      <c r="N149" s="164" t="s">
        <v>40</v>
      </c>
      <c r="O149" s="140">
        <v>0</v>
      </c>
      <c r="P149" s="140">
        <f t="shared" si="1"/>
        <v>0</v>
      </c>
      <c r="Q149" s="140">
        <v>1E-3</v>
      </c>
      <c r="R149" s="140">
        <f t="shared" si="2"/>
        <v>0.307</v>
      </c>
      <c r="S149" s="140">
        <v>0</v>
      </c>
      <c r="T149" s="141">
        <f t="shared" si="3"/>
        <v>0</v>
      </c>
      <c r="AR149" s="142" t="s">
        <v>859</v>
      </c>
      <c r="AT149" s="142" t="s">
        <v>280</v>
      </c>
      <c r="AU149" s="142" t="s">
        <v>85</v>
      </c>
      <c r="AY149" s="16" t="s">
        <v>185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6" t="s">
        <v>83</v>
      </c>
      <c r="BK149" s="143">
        <f t="shared" si="9"/>
        <v>0</v>
      </c>
      <c r="BL149" s="16" t="s">
        <v>859</v>
      </c>
      <c r="BM149" s="142" t="s">
        <v>1697</v>
      </c>
    </row>
    <row r="150" spans="2:65" s="1" customFormat="1" ht="33" customHeight="1">
      <c r="B150" s="131"/>
      <c r="C150" s="132" t="s">
        <v>279</v>
      </c>
      <c r="D150" s="132" t="s">
        <v>187</v>
      </c>
      <c r="E150" s="133" t="s">
        <v>1698</v>
      </c>
      <c r="F150" s="134" t="s">
        <v>1699</v>
      </c>
      <c r="G150" s="135" t="s">
        <v>276</v>
      </c>
      <c r="H150" s="136">
        <v>120</v>
      </c>
      <c r="I150" s="137"/>
      <c r="J150" s="137">
        <f t="shared" si="0"/>
        <v>0</v>
      </c>
      <c r="K150" s="134" t="s">
        <v>1</v>
      </c>
      <c r="L150" s="185" t="s">
        <v>4032</v>
      </c>
      <c r="M150" s="138" t="s">
        <v>1</v>
      </c>
      <c r="N150" s="139" t="s">
        <v>40</v>
      </c>
      <c r="O150" s="140">
        <v>0.123</v>
      </c>
      <c r="P150" s="140">
        <f t="shared" si="1"/>
        <v>14.76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519</v>
      </c>
      <c r="AT150" s="142" t="s">
        <v>187</v>
      </c>
      <c r="AU150" s="142" t="s">
        <v>85</v>
      </c>
      <c r="AY150" s="16" t="s">
        <v>185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6" t="s">
        <v>83</v>
      </c>
      <c r="BK150" s="143">
        <f t="shared" si="9"/>
        <v>0</v>
      </c>
      <c r="BL150" s="16" t="s">
        <v>519</v>
      </c>
      <c r="BM150" s="142" t="s">
        <v>1700</v>
      </c>
    </row>
    <row r="151" spans="2:65" s="1" customFormat="1" ht="16.5" customHeight="1">
      <c r="B151" s="131"/>
      <c r="C151" s="157" t="s">
        <v>285</v>
      </c>
      <c r="D151" s="157" t="s">
        <v>280</v>
      </c>
      <c r="E151" s="158" t="s">
        <v>1701</v>
      </c>
      <c r="F151" s="159" t="s">
        <v>1702</v>
      </c>
      <c r="G151" s="160" t="s">
        <v>1669</v>
      </c>
      <c r="H151" s="161">
        <v>74.400000000000006</v>
      </c>
      <c r="I151" s="162"/>
      <c r="J151" s="162">
        <f t="shared" si="0"/>
        <v>0</v>
      </c>
      <c r="K151" s="159" t="s">
        <v>1</v>
      </c>
      <c r="L151" s="185" t="s">
        <v>4032</v>
      </c>
      <c r="M151" s="163" t="s">
        <v>1</v>
      </c>
      <c r="N151" s="164" t="s">
        <v>40</v>
      </c>
      <c r="O151" s="140">
        <v>0</v>
      </c>
      <c r="P151" s="140">
        <f t="shared" si="1"/>
        <v>0</v>
      </c>
      <c r="Q151" s="140">
        <v>1E-3</v>
      </c>
      <c r="R151" s="140">
        <f t="shared" si="2"/>
        <v>7.4400000000000008E-2</v>
      </c>
      <c r="S151" s="140">
        <v>0</v>
      </c>
      <c r="T151" s="141">
        <f t="shared" si="3"/>
        <v>0</v>
      </c>
      <c r="AR151" s="142" t="s">
        <v>859</v>
      </c>
      <c r="AT151" s="142" t="s">
        <v>280</v>
      </c>
      <c r="AU151" s="142" t="s">
        <v>85</v>
      </c>
      <c r="AY151" s="16" t="s">
        <v>185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6" t="s">
        <v>83</v>
      </c>
      <c r="BK151" s="143">
        <f t="shared" si="9"/>
        <v>0</v>
      </c>
      <c r="BL151" s="16" t="s">
        <v>859</v>
      </c>
      <c r="BM151" s="142" t="s">
        <v>1703</v>
      </c>
    </row>
    <row r="152" spans="2:65" s="1" customFormat="1" ht="16.5" customHeight="1">
      <c r="B152" s="131"/>
      <c r="C152" s="132" t="s">
        <v>290</v>
      </c>
      <c r="D152" s="132" t="s">
        <v>187</v>
      </c>
      <c r="E152" s="133" t="s">
        <v>1704</v>
      </c>
      <c r="F152" s="134" t="s">
        <v>1705</v>
      </c>
      <c r="G152" s="135" t="s">
        <v>245</v>
      </c>
      <c r="H152" s="136">
        <v>85</v>
      </c>
      <c r="I152" s="137"/>
      <c r="J152" s="137">
        <f t="shared" si="0"/>
        <v>0</v>
      </c>
      <c r="K152" s="134" t="s">
        <v>1</v>
      </c>
      <c r="L152" s="185" t="s">
        <v>4032</v>
      </c>
      <c r="M152" s="138" t="s">
        <v>1</v>
      </c>
      <c r="N152" s="139" t="s">
        <v>40</v>
      </c>
      <c r="O152" s="140">
        <v>0.35199999999999998</v>
      </c>
      <c r="P152" s="140">
        <f t="shared" si="1"/>
        <v>29.919999999999998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268</v>
      </c>
      <c r="AT152" s="142" t="s">
        <v>187</v>
      </c>
      <c r="AU152" s="142" t="s">
        <v>85</v>
      </c>
      <c r="AY152" s="16" t="s">
        <v>185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6" t="s">
        <v>83</v>
      </c>
      <c r="BK152" s="143">
        <f t="shared" si="9"/>
        <v>0</v>
      </c>
      <c r="BL152" s="16" t="s">
        <v>268</v>
      </c>
      <c r="BM152" s="142" t="s">
        <v>1706</v>
      </c>
    </row>
    <row r="153" spans="2:65" s="1" customFormat="1" ht="16.5" customHeight="1">
      <c r="B153" s="131"/>
      <c r="C153" s="157" t="s">
        <v>7</v>
      </c>
      <c r="D153" s="157" t="s">
        <v>280</v>
      </c>
      <c r="E153" s="158" t="s">
        <v>1707</v>
      </c>
      <c r="F153" s="159" t="s">
        <v>1708</v>
      </c>
      <c r="G153" s="160" t="s">
        <v>245</v>
      </c>
      <c r="H153" s="161">
        <v>2</v>
      </c>
      <c r="I153" s="162"/>
      <c r="J153" s="162">
        <f t="shared" si="0"/>
        <v>0</v>
      </c>
      <c r="K153" s="159" t="s">
        <v>1</v>
      </c>
      <c r="L153" s="185" t="s">
        <v>4032</v>
      </c>
      <c r="M153" s="163" t="s">
        <v>1</v>
      </c>
      <c r="N153" s="164" t="s">
        <v>40</v>
      </c>
      <c r="O153" s="140">
        <v>0</v>
      </c>
      <c r="P153" s="140">
        <f t="shared" si="1"/>
        <v>0</v>
      </c>
      <c r="Q153" s="140">
        <v>1.6000000000000001E-4</v>
      </c>
      <c r="R153" s="140">
        <f t="shared" si="2"/>
        <v>3.2000000000000003E-4</v>
      </c>
      <c r="S153" s="140">
        <v>0</v>
      </c>
      <c r="T153" s="141">
        <f t="shared" si="3"/>
        <v>0</v>
      </c>
      <c r="AR153" s="142" t="s">
        <v>859</v>
      </c>
      <c r="AT153" s="142" t="s">
        <v>280</v>
      </c>
      <c r="AU153" s="142" t="s">
        <v>85</v>
      </c>
      <c r="AY153" s="16" t="s">
        <v>185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6" t="s">
        <v>83</v>
      </c>
      <c r="BK153" s="143">
        <f t="shared" si="9"/>
        <v>0</v>
      </c>
      <c r="BL153" s="16" t="s">
        <v>859</v>
      </c>
      <c r="BM153" s="142" t="s">
        <v>1709</v>
      </c>
    </row>
    <row r="154" spans="2:65" s="1" customFormat="1" ht="16.5" customHeight="1">
      <c r="B154" s="131"/>
      <c r="C154" s="157" t="s">
        <v>297</v>
      </c>
      <c r="D154" s="157" t="s">
        <v>280</v>
      </c>
      <c r="E154" s="158" t="s">
        <v>1710</v>
      </c>
      <c r="F154" s="159" t="s">
        <v>1711</v>
      </c>
      <c r="G154" s="160" t="s">
        <v>245</v>
      </c>
      <c r="H154" s="161">
        <v>23</v>
      </c>
      <c r="I154" s="162"/>
      <c r="J154" s="162">
        <f t="shared" si="0"/>
        <v>0</v>
      </c>
      <c r="K154" s="159" t="s">
        <v>1</v>
      </c>
      <c r="L154" s="185" t="s">
        <v>4032</v>
      </c>
      <c r="M154" s="163" t="s">
        <v>1</v>
      </c>
      <c r="N154" s="164" t="s">
        <v>40</v>
      </c>
      <c r="O154" s="140">
        <v>0</v>
      </c>
      <c r="P154" s="140">
        <f t="shared" si="1"/>
        <v>0</v>
      </c>
      <c r="Q154" s="140">
        <v>2.2000000000000001E-4</v>
      </c>
      <c r="R154" s="140">
        <f t="shared" si="2"/>
        <v>5.0600000000000003E-3</v>
      </c>
      <c r="S154" s="140">
        <v>0</v>
      </c>
      <c r="T154" s="141">
        <f t="shared" si="3"/>
        <v>0</v>
      </c>
      <c r="AR154" s="142" t="s">
        <v>357</v>
      </c>
      <c r="AT154" s="142" t="s">
        <v>280</v>
      </c>
      <c r="AU154" s="142" t="s">
        <v>85</v>
      </c>
      <c r="AY154" s="16" t="s">
        <v>185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6" t="s">
        <v>83</v>
      </c>
      <c r="BK154" s="143">
        <f t="shared" si="9"/>
        <v>0</v>
      </c>
      <c r="BL154" s="16" t="s">
        <v>268</v>
      </c>
      <c r="BM154" s="142" t="s">
        <v>1712</v>
      </c>
    </row>
    <row r="155" spans="2:65" s="1" customFormat="1" ht="21.75" customHeight="1">
      <c r="B155" s="131"/>
      <c r="C155" s="157" t="s">
        <v>302</v>
      </c>
      <c r="D155" s="157" t="s">
        <v>280</v>
      </c>
      <c r="E155" s="158" t="s">
        <v>1713</v>
      </c>
      <c r="F155" s="159" t="s">
        <v>1714</v>
      </c>
      <c r="G155" s="160" t="s">
        <v>245</v>
      </c>
      <c r="H155" s="161">
        <v>60</v>
      </c>
      <c r="I155" s="162"/>
      <c r="J155" s="162">
        <f t="shared" si="0"/>
        <v>0</v>
      </c>
      <c r="K155" s="159" t="s">
        <v>1</v>
      </c>
      <c r="L155" s="185" t="s">
        <v>4032</v>
      </c>
      <c r="M155" s="163" t="s">
        <v>1</v>
      </c>
      <c r="N155" s="164" t="s">
        <v>40</v>
      </c>
      <c r="O155" s="140">
        <v>0</v>
      </c>
      <c r="P155" s="140">
        <f t="shared" si="1"/>
        <v>0</v>
      </c>
      <c r="Q155" s="140">
        <v>2.4000000000000001E-4</v>
      </c>
      <c r="R155" s="140">
        <f t="shared" si="2"/>
        <v>1.44E-2</v>
      </c>
      <c r="S155" s="140">
        <v>0</v>
      </c>
      <c r="T155" s="141">
        <f t="shared" si="3"/>
        <v>0</v>
      </c>
      <c r="AR155" s="142" t="s">
        <v>357</v>
      </c>
      <c r="AT155" s="142" t="s">
        <v>280</v>
      </c>
      <c r="AU155" s="142" t="s">
        <v>85</v>
      </c>
      <c r="AY155" s="16" t="s">
        <v>185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6" t="s">
        <v>83</v>
      </c>
      <c r="BK155" s="143">
        <f t="shared" si="9"/>
        <v>0</v>
      </c>
      <c r="BL155" s="16" t="s">
        <v>268</v>
      </c>
      <c r="BM155" s="142" t="s">
        <v>1715</v>
      </c>
    </row>
    <row r="156" spans="2:65" s="1" customFormat="1" ht="24.2" customHeight="1">
      <c r="B156" s="131"/>
      <c r="C156" s="132" t="s">
        <v>307</v>
      </c>
      <c r="D156" s="132" t="s">
        <v>187</v>
      </c>
      <c r="E156" s="133" t="s">
        <v>1716</v>
      </c>
      <c r="F156" s="134" t="s">
        <v>1717</v>
      </c>
      <c r="G156" s="135" t="s">
        <v>245</v>
      </c>
      <c r="H156" s="136">
        <v>19</v>
      </c>
      <c r="I156" s="137"/>
      <c r="J156" s="137">
        <f t="shared" si="0"/>
        <v>0</v>
      </c>
      <c r="K156" s="134" t="s">
        <v>1</v>
      </c>
      <c r="L156" s="185" t="s">
        <v>4032</v>
      </c>
      <c r="M156" s="138" t="s">
        <v>1</v>
      </c>
      <c r="N156" s="139" t="s">
        <v>40</v>
      </c>
      <c r="O156" s="140">
        <v>0.871</v>
      </c>
      <c r="P156" s="140">
        <f t="shared" si="1"/>
        <v>16.548999999999999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268</v>
      </c>
      <c r="AT156" s="142" t="s">
        <v>187</v>
      </c>
      <c r="AU156" s="142" t="s">
        <v>85</v>
      </c>
      <c r="AY156" s="16" t="s">
        <v>185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6" t="s">
        <v>83</v>
      </c>
      <c r="BK156" s="143">
        <f t="shared" si="9"/>
        <v>0</v>
      </c>
      <c r="BL156" s="16" t="s">
        <v>268</v>
      </c>
      <c r="BM156" s="142" t="s">
        <v>1718</v>
      </c>
    </row>
    <row r="157" spans="2:65" s="1" customFormat="1" ht="21.75" customHeight="1">
      <c r="B157" s="131"/>
      <c r="C157" s="157" t="s">
        <v>327</v>
      </c>
      <c r="D157" s="157" t="s">
        <v>280</v>
      </c>
      <c r="E157" s="158" t="s">
        <v>1719</v>
      </c>
      <c r="F157" s="159" t="s">
        <v>1720</v>
      </c>
      <c r="G157" s="160" t="s">
        <v>245</v>
      </c>
      <c r="H157" s="161">
        <v>19</v>
      </c>
      <c r="I157" s="162"/>
      <c r="J157" s="162">
        <f t="shared" si="0"/>
        <v>0</v>
      </c>
      <c r="K157" s="159" t="s">
        <v>1</v>
      </c>
      <c r="L157" s="185" t="s">
        <v>4032</v>
      </c>
      <c r="M157" s="163" t="s">
        <v>1</v>
      </c>
      <c r="N157" s="164" t="s">
        <v>40</v>
      </c>
      <c r="O157" s="140">
        <v>0</v>
      </c>
      <c r="P157" s="140">
        <f t="shared" si="1"/>
        <v>0</v>
      </c>
      <c r="Q157" s="140">
        <v>4.1999999999999997E-3</v>
      </c>
      <c r="R157" s="140">
        <f t="shared" si="2"/>
        <v>7.9799999999999996E-2</v>
      </c>
      <c r="S157" s="140">
        <v>0</v>
      </c>
      <c r="T157" s="141">
        <f t="shared" si="3"/>
        <v>0</v>
      </c>
      <c r="AR157" s="142" t="s">
        <v>357</v>
      </c>
      <c r="AT157" s="142" t="s">
        <v>280</v>
      </c>
      <c r="AU157" s="142" t="s">
        <v>85</v>
      </c>
      <c r="AY157" s="16" t="s">
        <v>185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6" t="s">
        <v>83</v>
      </c>
      <c r="BK157" s="143">
        <f t="shared" si="9"/>
        <v>0</v>
      </c>
      <c r="BL157" s="16" t="s">
        <v>268</v>
      </c>
      <c r="BM157" s="142" t="s">
        <v>1721</v>
      </c>
    </row>
    <row r="158" spans="2:65" s="1" customFormat="1" ht="24.2" customHeight="1">
      <c r="B158" s="131"/>
      <c r="C158" s="157" t="s">
        <v>332</v>
      </c>
      <c r="D158" s="157" t="s">
        <v>280</v>
      </c>
      <c r="E158" s="158" t="s">
        <v>1722</v>
      </c>
      <c r="F158" s="159" t="s">
        <v>1723</v>
      </c>
      <c r="G158" s="160" t="s">
        <v>245</v>
      </c>
      <c r="H158" s="161">
        <v>38</v>
      </c>
      <c r="I158" s="162"/>
      <c r="J158" s="162">
        <f t="shared" si="0"/>
        <v>0</v>
      </c>
      <c r="K158" s="159" t="s">
        <v>1</v>
      </c>
      <c r="L158" s="185" t="s">
        <v>4032</v>
      </c>
      <c r="M158" s="163" t="s">
        <v>1</v>
      </c>
      <c r="N158" s="164" t="s">
        <v>40</v>
      </c>
      <c r="O158" s="140">
        <v>0</v>
      </c>
      <c r="P158" s="140">
        <f t="shared" si="1"/>
        <v>0</v>
      </c>
      <c r="Q158" s="140">
        <v>2.9999999999999997E-4</v>
      </c>
      <c r="R158" s="140">
        <f t="shared" si="2"/>
        <v>1.1399999999999999E-2</v>
      </c>
      <c r="S158" s="140">
        <v>0</v>
      </c>
      <c r="T158" s="141">
        <f t="shared" si="3"/>
        <v>0</v>
      </c>
      <c r="AR158" s="142" t="s">
        <v>357</v>
      </c>
      <c r="AT158" s="142" t="s">
        <v>280</v>
      </c>
      <c r="AU158" s="142" t="s">
        <v>85</v>
      </c>
      <c r="AY158" s="16" t="s">
        <v>185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6" t="s">
        <v>83</v>
      </c>
      <c r="BK158" s="143">
        <f t="shared" si="9"/>
        <v>0</v>
      </c>
      <c r="BL158" s="16" t="s">
        <v>268</v>
      </c>
      <c r="BM158" s="142" t="s">
        <v>1724</v>
      </c>
    </row>
    <row r="159" spans="2:65" s="1" customFormat="1" ht="21.75" customHeight="1">
      <c r="B159" s="131"/>
      <c r="C159" s="132" t="s">
        <v>336</v>
      </c>
      <c r="D159" s="132" t="s">
        <v>187</v>
      </c>
      <c r="E159" s="133" t="s">
        <v>1725</v>
      </c>
      <c r="F159" s="134" t="s">
        <v>1726</v>
      </c>
      <c r="G159" s="135" t="s">
        <v>245</v>
      </c>
      <c r="H159" s="136">
        <v>38</v>
      </c>
      <c r="I159" s="137"/>
      <c r="J159" s="137">
        <f t="shared" si="0"/>
        <v>0</v>
      </c>
      <c r="K159" s="134" t="s">
        <v>1</v>
      </c>
      <c r="L159" s="185" t="s">
        <v>4032</v>
      </c>
      <c r="M159" s="138" t="s">
        <v>1</v>
      </c>
      <c r="N159" s="139" t="s">
        <v>40</v>
      </c>
      <c r="O159" s="140">
        <v>0.18</v>
      </c>
      <c r="P159" s="140">
        <f t="shared" si="1"/>
        <v>6.84</v>
      </c>
      <c r="Q159" s="140">
        <v>0</v>
      </c>
      <c r="R159" s="140">
        <f t="shared" si="2"/>
        <v>0</v>
      </c>
      <c r="S159" s="140">
        <v>0</v>
      </c>
      <c r="T159" s="141">
        <f t="shared" si="3"/>
        <v>0</v>
      </c>
      <c r="AR159" s="142" t="s">
        <v>268</v>
      </c>
      <c r="AT159" s="142" t="s">
        <v>187</v>
      </c>
      <c r="AU159" s="142" t="s">
        <v>85</v>
      </c>
      <c r="AY159" s="16" t="s">
        <v>185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6" t="s">
        <v>83</v>
      </c>
      <c r="BK159" s="143">
        <f t="shared" si="9"/>
        <v>0</v>
      </c>
      <c r="BL159" s="16" t="s">
        <v>268</v>
      </c>
      <c r="BM159" s="142" t="s">
        <v>1727</v>
      </c>
    </row>
    <row r="160" spans="2:65" s="1" customFormat="1" ht="16.5" customHeight="1">
      <c r="B160" s="131"/>
      <c r="C160" s="157" t="s">
        <v>340</v>
      </c>
      <c r="D160" s="157" t="s">
        <v>280</v>
      </c>
      <c r="E160" s="158" t="s">
        <v>1728</v>
      </c>
      <c r="F160" s="159" t="s">
        <v>1729</v>
      </c>
      <c r="G160" s="160" t="s">
        <v>245</v>
      </c>
      <c r="H160" s="161">
        <v>38</v>
      </c>
      <c r="I160" s="162"/>
      <c r="J160" s="162">
        <f t="shared" si="0"/>
        <v>0</v>
      </c>
      <c r="K160" s="159" t="s">
        <v>1</v>
      </c>
      <c r="L160" s="185" t="s">
        <v>4032</v>
      </c>
      <c r="M160" s="163" t="s">
        <v>1</v>
      </c>
      <c r="N160" s="164" t="s">
        <v>40</v>
      </c>
      <c r="O160" s="140">
        <v>0</v>
      </c>
      <c r="P160" s="140">
        <f t="shared" si="1"/>
        <v>0</v>
      </c>
      <c r="Q160" s="140">
        <v>0</v>
      </c>
      <c r="R160" s="140">
        <f t="shared" si="2"/>
        <v>0</v>
      </c>
      <c r="S160" s="140">
        <v>0</v>
      </c>
      <c r="T160" s="141">
        <f t="shared" si="3"/>
        <v>0</v>
      </c>
      <c r="AR160" s="142" t="s">
        <v>357</v>
      </c>
      <c r="AT160" s="142" t="s">
        <v>280</v>
      </c>
      <c r="AU160" s="142" t="s">
        <v>85</v>
      </c>
      <c r="AY160" s="16" t="s">
        <v>185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6" t="s">
        <v>83</v>
      </c>
      <c r="BK160" s="143">
        <f t="shared" si="9"/>
        <v>0</v>
      </c>
      <c r="BL160" s="16" t="s">
        <v>268</v>
      </c>
      <c r="BM160" s="142" t="s">
        <v>1730</v>
      </c>
    </row>
    <row r="161" spans="2:65" s="1" customFormat="1" ht="21.75" customHeight="1">
      <c r="B161" s="131"/>
      <c r="C161" s="132" t="s">
        <v>345</v>
      </c>
      <c r="D161" s="132" t="s">
        <v>187</v>
      </c>
      <c r="E161" s="133" t="s">
        <v>1731</v>
      </c>
      <c r="F161" s="134" t="s">
        <v>1732</v>
      </c>
      <c r="G161" s="135" t="s">
        <v>1733</v>
      </c>
      <c r="H161" s="136">
        <v>0.1</v>
      </c>
      <c r="I161" s="137"/>
      <c r="J161" s="137">
        <f t="shared" si="0"/>
        <v>0</v>
      </c>
      <c r="K161" s="134" t="s">
        <v>1</v>
      </c>
      <c r="L161" s="185" t="s">
        <v>4032</v>
      </c>
      <c r="M161" s="138" t="s">
        <v>1</v>
      </c>
      <c r="N161" s="139" t="s">
        <v>40</v>
      </c>
      <c r="O161" s="140">
        <v>4.6959999999999997</v>
      </c>
      <c r="P161" s="140">
        <f t="shared" si="1"/>
        <v>0.46960000000000002</v>
      </c>
      <c r="Q161" s="140">
        <v>9.9000000000000008E-3</v>
      </c>
      <c r="R161" s="140">
        <f t="shared" si="2"/>
        <v>9.9000000000000021E-4</v>
      </c>
      <c r="S161" s="140">
        <v>0</v>
      </c>
      <c r="T161" s="141">
        <f t="shared" si="3"/>
        <v>0</v>
      </c>
      <c r="AR161" s="142" t="s">
        <v>519</v>
      </c>
      <c r="AT161" s="142" t="s">
        <v>187</v>
      </c>
      <c r="AU161" s="142" t="s">
        <v>85</v>
      </c>
      <c r="AY161" s="16" t="s">
        <v>185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6" t="s">
        <v>83</v>
      </c>
      <c r="BK161" s="143">
        <f t="shared" si="9"/>
        <v>0</v>
      </c>
      <c r="BL161" s="16" t="s">
        <v>519</v>
      </c>
      <c r="BM161" s="142" t="s">
        <v>1734</v>
      </c>
    </row>
    <row r="162" spans="2:65" s="1" customFormat="1" ht="24.2" customHeight="1">
      <c r="B162" s="131"/>
      <c r="C162" s="132" t="s">
        <v>349</v>
      </c>
      <c r="D162" s="132" t="s">
        <v>187</v>
      </c>
      <c r="E162" s="133" t="s">
        <v>1735</v>
      </c>
      <c r="F162" s="134" t="s">
        <v>1736</v>
      </c>
      <c r="G162" s="135" t="s">
        <v>259</v>
      </c>
      <c r="H162" s="136">
        <v>67</v>
      </c>
      <c r="I162" s="137"/>
      <c r="J162" s="137">
        <f t="shared" si="0"/>
        <v>0</v>
      </c>
      <c r="K162" s="134" t="s">
        <v>1</v>
      </c>
      <c r="L162" s="185" t="s">
        <v>4032</v>
      </c>
      <c r="M162" s="138" t="s">
        <v>1</v>
      </c>
      <c r="N162" s="139" t="s">
        <v>40</v>
      </c>
      <c r="O162" s="140">
        <v>0.375</v>
      </c>
      <c r="P162" s="140">
        <f t="shared" si="1"/>
        <v>25.125</v>
      </c>
      <c r="Q162" s="140">
        <v>0</v>
      </c>
      <c r="R162" s="140">
        <f t="shared" si="2"/>
        <v>0</v>
      </c>
      <c r="S162" s="140">
        <v>0</v>
      </c>
      <c r="T162" s="141">
        <f t="shared" si="3"/>
        <v>0</v>
      </c>
      <c r="AR162" s="142" t="s">
        <v>519</v>
      </c>
      <c r="AT162" s="142" t="s">
        <v>187</v>
      </c>
      <c r="AU162" s="142" t="s">
        <v>85</v>
      </c>
      <c r="AY162" s="16" t="s">
        <v>185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6" t="s">
        <v>83</v>
      </c>
      <c r="BK162" s="143">
        <f t="shared" si="9"/>
        <v>0</v>
      </c>
      <c r="BL162" s="16" t="s">
        <v>519</v>
      </c>
      <c r="BM162" s="142" t="s">
        <v>1737</v>
      </c>
    </row>
    <row r="163" spans="2:65" s="1" customFormat="1" ht="24.2" customHeight="1">
      <c r="B163" s="131"/>
      <c r="C163" s="132" t="s">
        <v>353</v>
      </c>
      <c r="D163" s="132" t="s">
        <v>187</v>
      </c>
      <c r="E163" s="133" t="s">
        <v>1738</v>
      </c>
      <c r="F163" s="134" t="s">
        <v>1739</v>
      </c>
      <c r="G163" s="135" t="s">
        <v>276</v>
      </c>
      <c r="H163" s="136">
        <v>70</v>
      </c>
      <c r="I163" s="137"/>
      <c r="J163" s="137">
        <f t="shared" si="0"/>
        <v>0</v>
      </c>
      <c r="K163" s="134" t="s">
        <v>1</v>
      </c>
      <c r="L163" s="185" t="s">
        <v>4032</v>
      </c>
      <c r="M163" s="138" t="s">
        <v>1</v>
      </c>
      <c r="N163" s="139" t="s">
        <v>40</v>
      </c>
      <c r="O163" s="140">
        <v>0.16900000000000001</v>
      </c>
      <c r="P163" s="140">
        <f t="shared" si="1"/>
        <v>11.83</v>
      </c>
      <c r="Q163" s="140">
        <v>0</v>
      </c>
      <c r="R163" s="140">
        <f t="shared" si="2"/>
        <v>0</v>
      </c>
      <c r="S163" s="140">
        <v>0</v>
      </c>
      <c r="T163" s="141">
        <f t="shared" si="3"/>
        <v>0</v>
      </c>
      <c r="AR163" s="142" t="s">
        <v>519</v>
      </c>
      <c r="AT163" s="142" t="s">
        <v>187</v>
      </c>
      <c r="AU163" s="142" t="s">
        <v>85</v>
      </c>
      <c r="AY163" s="16" t="s">
        <v>185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6" t="s">
        <v>83</v>
      </c>
      <c r="BK163" s="143">
        <f t="shared" si="9"/>
        <v>0</v>
      </c>
      <c r="BL163" s="16" t="s">
        <v>519</v>
      </c>
      <c r="BM163" s="142" t="s">
        <v>1740</v>
      </c>
    </row>
    <row r="164" spans="2:65" s="1" customFormat="1" ht="37.9" customHeight="1">
      <c r="B164" s="131"/>
      <c r="C164" s="132" t="s">
        <v>357</v>
      </c>
      <c r="D164" s="132" t="s">
        <v>187</v>
      </c>
      <c r="E164" s="133" t="s">
        <v>1741</v>
      </c>
      <c r="F164" s="134" t="s">
        <v>1742</v>
      </c>
      <c r="G164" s="135" t="s">
        <v>276</v>
      </c>
      <c r="H164" s="136">
        <v>128</v>
      </c>
      <c r="I164" s="137"/>
      <c r="J164" s="137">
        <f t="shared" si="0"/>
        <v>0</v>
      </c>
      <c r="K164" s="134" t="s">
        <v>1</v>
      </c>
      <c r="L164" s="185" t="s">
        <v>4032</v>
      </c>
      <c r="M164" s="138" t="s">
        <v>1</v>
      </c>
      <c r="N164" s="139" t="s">
        <v>40</v>
      </c>
      <c r="O164" s="140">
        <v>1.849</v>
      </c>
      <c r="P164" s="140">
        <f t="shared" si="1"/>
        <v>236.672</v>
      </c>
      <c r="Q164" s="140">
        <v>0</v>
      </c>
      <c r="R164" s="140">
        <f t="shared" si="2"/>
        <v>0</v>
      </c>
      <c r="S164" s="140">
        <v>0</v>
      </c>
      <c r="T164" s="141">
        <f t="shared" si="3"/>
        <v>0</v>
      </c>
      <c r="AR164" s="142" t="s">
        <v>519</v>
      </c>
      <c r="AT164" s="142" t="s">
        <v>187</v>
      </c>
      <c r="AU164" s="142" t="s">
        <v>85</v>
      </c>
      <c r="AY164" s="16" t="s">
        <v>185</v>
      </c>
      <c r="BE164" s="143">
        <f t="shared" si="4"/>
        <v>0</v>
      </c>
      <c r="BF164" s="143">
        <f t="shared" si="5"/>
        <v>0</v>
      </c>
      <c r="BG164" s="143">
        <f t="shared" si="6"/>
        <v>0</v>
      </c>
      <c r="BH164" s="143">
        <f t="shared" si="7"/>
        <v>0</v>
      </c>
      <c r="BI164" s="143">
        <f t="shared" si="8"/>
        <v>0</v>
      </c>
      <c r="BJ164" s="16" t="s">
        <v>83</v>
      </c>
      <c r="BK164" s="143">
        <f t="shared" si="9"/>
        <v>0</v>
      </c>
      <c r="BL164" s="16" t="s">
        <v>519</v>
      </c>
      <c r="BM164" s="142" t="s">
        <v>1743</v>
      </c>
    </row>
    <row r="165" spans="2:65" s="1" customFormat="1" ht="24.2" customHeight="1">
      <c r="B165" s="131"/>
      <c r="C165" s="132" t="s">
        <v>361</v>
      </c>
      <c r="D165" s="132" t="s">
        <v>187</v>
      </c>
      <c r="E165" s="133" t="s">
        <v>1744</v>
      </c>
      <c r="F165" s="134" t="s">
        <v>1745</v>
      </c>
      <c r="G165" s="135" t="s">
        <v>276</v>
      </c>
      <c r="H165" s="136">
        <v>128</v>
      </c>
      <c r="I165" s="137"/>
      <c r="J165" s="137">
        <f t="shared" si="0"/>
        <v>0</v>
      </c>
      <c r="K165" s="134" t="s">
        <v>1</v>
      </c>
      <c r="L165" s="185" t="s">
        <v>4032</v>
      </c>
      <c r="M165" s="138" t="s">
        <v>1</v>
      </c>
      <c r="N165" s="139" t="s">
        <v>40</v>
      </c>
      <c r="O165" s="140">
        <v>0.505</v>
      </c>
      <c r="P165" s="140">
        <f t="shared" si="1"/>
        <v>64.64</v>
      </c>
      <c r="Q165" s="140">
        <v>0</v>
      </c>
      <c r="R165" s="140">
        <f t="shared" si="2"/>
        <v>0</v>
      </c>
      <c r="S165" s="140">
        <v>0</v>
      </c>
      <c r="T165" s="141">
        <f t="shared" si="3"/>
        <v>0</v>
      </c>
      <c r="AR165" s="142" t="s">
        <v>519</v>
      </c>
      <c r="AT165" s="142" t="s">
        <v>187</v>
      </c>
      <c r="AU165" s="142" t="s">
        <v>85</v>
      </c>
      <c r="AY165" s="16" t="s">
        <v>185</v>
      </c>
      <c r="BE165" s="143">
        <f t="shared" si="4"/>
        <v>0</v>
      </c>
      <c r="BF165" s="143">
        <f t="shared" si="5"/>
        <v>0</v>
      </c>
      <c r="BG165" s="143">
        <f t="shared" si="6"/>
        <v>0</v>
      </c>
      <c r="BH165" s="143">
        <f t="shared" si="7"/>
        <v>0</v>
      </c>
      <c r="BI165" s="143">
        <f t="shared" si="8"/>
        <v>0</v>
      </c>
      <c r="BJ165" s="16" t="s">
        <v>83</v>
      </c>
      <c r="BK165" s="143">
        <f t="shared" si="9"/>
        <v>0</v>
      </c>
      <c r="BL165" s="16" t="s">
        <v>519</v>
      </c>
      <c r="BM165" s="142" t="s">
        <v>1746</v>
      </c>
    </row>
    <row r="166" spans="2:65" s="1" customFormat="1" ht="16.5" customHeight="1">
      <c r="B166" s="131"/>
      <c r="C166" s="132" t="s">
        <v>365</v>
      </c>
      <c r="D166" s="132" t="s">
        <v>187</v>
      </c>
      <c r="E166" s="133" t="s">
        <v>1747</v>
      </c>
      <c r="F166" s="134" t="s">
        <v>1748</v>
      </c>
      <c r="G166" s="135" t="s">
        <v>204</v>
      </c>
      <c r="H166" s="136">
        <v>15</v>
      </c>
      <c r="I166" s="137"/>
      <c r="J166" s="137">
        <f t="shared" si="0"/>
        <v>0</v>
      </c>
      <c r="K166" s="134" t="s">
        <v>1</v>
      </c>
      <c r="L166" s="185" t="s">
        <v>4032</v>
      </c>
      <c r="M166" s="138" t="s">
        <v>1</v>
      </c>
      <c r="N166" s="139" t="s">
        <v>40</v>
      </c>
      <c r="O166" s="140">
        <v>0.77200000000000002</v>
      </c>
      <c r="P166" s="140">
        <f t="shared" si="1"/>
        <v>11.58</v>
      </c>
      <c r="Q166" s="140">
        <v>0</v>
      </c>
      <c r="R166" s="140">
        <f t="shared" si="2"/>
        <v>0</v>
      </c>
      <c r="S166" s="140">
        <v>0</v>
      </c>
      <c r="T166" s="141">
        <f t="shared" si="3"/>
        <v>0</v>
      </c>
      <c r="AR166" s="142" t="s">
        <v>519</v>
      </c>
      <c r="AT166" s="142" t="s">
        <v>187</v>
      </c>
      <c r="AU166" s="142" t="s">
        <v>85</v>
      </c>
      <c r="AY166" s="16" t="s">
        <v>185</v>
      </c>
      <c r="BE166" s="143">
        <f t="shared" si="4"/>
        <v>0</v>
      </c>
      <c r="BF166" s="143">
        <f t="shared" si="5"/>
        <v>0</v>
      </c>
      <c r="BG166" s="143">
        <f t="shared" si="6"/>
        <v>0</v>
      </c>
      <c r="BH166" s="143">
        <f t="shared" si="7"/>
        <v>0</v>
      </c>
      <c r="BI166" s="143">
        <f t="shared" si="8"/>
        <v>0</v>
      </c>
      <c r="BJ166" s="16" t="s">
        <v>83</v>
      </c>
      <c r="BK166" s="143">
        <f t="shared" si="9"/>
        <v>0</v>
      </c>
      <c r="BL166" s="16" t="s">
        <v>519</v>
      </c>
      <c r="BM166" s="142" t="s">
        <v>1749</v>
      </c>
    </row>
    <row r="167" spans="2:65" s="1" customFormat="1" ht="24.2" customHeight="1">
      <c r="B167" s="131"/>
      <c r="C167" s="132" t="s">
        <v>369</v>
      </c>
      <c r="D167" s="132" t="s">
        <v>187</v>
      </c>
      <c r="E167" s="133" t="s">
        <v>1750</v>
      </c>
      <c r="F167" s="134" t="s">
        <v>1751</v>
      </c>
      <c r="G167" s="135" t="s">
        <v>204</v>
      </c>
      <c r="H167" s="136">
        <v>150</v>
      </c>
      <c r="I167" s="137"/>
      <c r="J167" s="137">
        <f t="shared" si="0"/>
        <v>0</v>
      </c>
      <c r="K167" s="134" t="s">
        <v>1</v>
      </c>
      <c r="L167" s="185" t="s">
        <v>4032</v>
      </c>
      <c r="M167" s="138" t="s">
        <v>1</v>
      </c>
      <c r="N167" s="139" t="s">
        <v>40</v>
      </c>
      <c r="O167" s="140">
        <v>8.0000000000000002E-3</v>
      </c>
      <c r="P167" s="140">
        <f t="shared" si="1"/>
        <v>1.2</v>
      </c>
      <c r="Q167" s="140">
        <v>150</v>
      </c>
      <c r="R167" s="140">
        <f t="shared" si="2"/>
        <v>22500</v>
      </c>
      <c r="S167" s="140">
        <v>0</v>
      </c>
      <c r="T167" s="141">
        <f t="shared" si="3"/>
        <v>0</v>
      </c>
      <c r="AR167" s="142" t="s">
        <v>519</v>
      </c>
      <c r="AT167" s="142" t="s">
        <v>187</v>
      </c>
      <c r="AU167" s="142" t="s">
        <v>85</v>
      </c>
      <c r="AY167" s="16" t="s">
        <v>185</v>
      </c>
      <c r="BE167" s="143">
        <f t="shared" si="4"/>
        <v>0</v>
      </c>
      <c r="BF167" s="143">
        <f t="shared" si="5"/>
        <v>0</v>
      </c>
      <c r="BG167" s="143">
        <f t="shared" si="6"/>
        <v>0</v>
      </c>
      <c r="BH167" s="143">
        <f t="shared" si="7"/>
        <v>0</v>
      </c>
      <c r="BI167" s="143">
        <f t="shared" si="8"/>
        <v>0</v>
      </c>
      <c r="BJ167" s="16" t="s">
        <v>83</v>
      </c>
      <c r="BK167" s="143">
        <f t="shared" si="9"/>
        <v>0</v>
      </c>
      <c r="BL167" s="16" t="s">
        <v>519</v>
      </c>
      <c r="BM167" s="142" t="s">
        <v>1752</v>
      </c>
    </row>
    <row r="168" spans="2:65" s="1" customFormat="1" ht="24.2" customHeight="1">
      <c r="B168" s="131"/>
      <c r="C168" s="157" t="s">
        <v>373</v>
      </c>
      <c r="D168" s="157" t="s">
        <v>280</v>
      </c>
      <c r="E168" s="158" t="s">
        <v>1753</v>
      </c>
      <c r="F168" s="159" t="s">
        <v>1754</v>
      </c>
      <c r="G168" s="160" t="s">
        <v>190</v>
      </c>
      <c r="H168" s="161">
        <v>5</v>
      </c>
      <c r="I168" s="162"/>
      <c r="J168" s="162">
        <f t="shared" si="0"/>
        <v>0</v>
      </c>
      <c r="K168" s="159" t="s">
        <v>1</v>
      </c>
      <c r="L168" s="185" t="s">
        <v>4032</v>
      </c>
      <c r="M168" s="180" t="s">
        <v>1</v>
      </c>
      <c r="N168" s="181" t="s">
        <v>40</v>
      </c>
      <c r="O168" s="178">
        <v>0</v>
      </c>
      <c r="P168" s="178">
        <f t="shared" si="1"/>
        <v>0</v>
      </c>
      <c r="Q168" s="178">
        <v>2.234</v>
      </c>
      <c r="R168" s="178">
        <f t="shared" si="2"/>
        <v>11.17</v>
      </c>
      <c r="S168" s="178">
        <v>0</v>
      </c>
      <c r="T168" s="179">
        <f t="shared" si="3"/>
        <v>0</v>
      </c>
      <c r="AR168" s="142" t="s">
        <v>859</v>
      </c>
      <c r="AT168" s="142" t="s">
        <v>280</v>
      </c>
      <c r="AU168" s="142" t="s">
        <v>85</v>
      </c>
      <c r="AY168" s="16" t="s">
        <v>185</v>
      </c>
      <c r="BE168" s="143">
        <f t="shared" si="4"/>
        <v>0</v>
      </c>
      <c r="BF168" s="143">
        <f t="shared" si="5"/>
        <v>0</v>
      </c>
      <c r="BG168" s="143">
        <f t="shared" si="6"/>
        <v>0</v>
      </c>
      <c r="BH168" s="143">
        <f t="shared" si="7"/>
        <v>0</v>
      </c>
      <c r="BI168" s="143">
        <f t="shared" si="8"/>
        <v>0</v>
      </c>
      <c r="BJ168" s="16" t="s">
        <v>83</v>
      </c>
      <c r="BK168" s="143">
        <f t="shared" si="9"/>
        <v>0</v>
      </c>
      <c r="BL168" s="16" t="s">
        <v>859</v>
      </c>
      <c r="BM168" s="142" t="s">
        <v>1755</v>
      </c>
    </row>
    <row r="169" spans="2:65" s="1" customFormat="1" ht="6.95" customHeight="1">
      <c r="B169" s="40"/>
      <c r="C169" s="41"/>
      <c r="D169" s="41"/>
      <c r="E169" s="41"/>
      <c r="F169" s="41"/>
      <c r="G169" s="41"/>
      <c r="H169" s="41"/>
      <c r="I169" s="41"/>
      <c r="J169" s="41"/>
      <c r="K169" s="41"/>
      <c r="L169" s="28"/>
    </row>
  </sheetData>
  <autoFilter ref="C125:K168" xr:uid="{00000000-0009-0000-0000-000004000000}"/>
  <mergeCells count="11">
    <mergeCell ref="E118:H118"/>
    <mergeCell ref="E7:H7"/>
    <mergeCell ref="E9:H9"/>
    <mergeCell ref="E11:H11"/>
    <mergeCell ref="E29:H29"/>
    <mergeCell ref="E85:H85"/>
    <mergeCell ref="L2:V2"/>
    <mergeCell ref="E87:H87"/>
    <mergeCell ref="E89:H89"/>
    <mergeCell ref="E114:H114"/>
    <mergeCell ref="E116:H116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  <pageSetUpPr fitToPage="1"/>
  </sheetPr>
  <dimension ref="B2:BM258"/>
  <sheetViews>
    <sheetView showGridLines="0" topLeftCell="A117" workbookViewId="0">
      <selection activeCell="I132" sqref="I132:I25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24.8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99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" hidden="1" customHeight="1">
      <c r="B8" s="19"/>
      <c r="D8" s="25" t="s">
        <v>143</v>
      </c>
      <c r="L8" s="19"/>
    </row>
    <row r="9" spans="2:46" s="1" customFormat="1" ht="16.5" hidden="1" customHeight="1">
      <c r="B9" s="28"/>
      <c r="E9" s="289" t="s">
        <v>914</v>
      </c>
      <c r="F9" s="288"/>
      <c r="G9" s="288"/>
      <c r="H9" s="288"/>
      <c r="L9" s="28"/>
    </row>
    <row r="10" spans="2:46" s="1" customFormat="1" ht="12" hidden="1" customHeight="1">
      <c r="B10" s="28"/>
      <c r="D10" s="25" t="s">
        <v>1598</v>
      </c>
      <c r="L10" s="28"/>
    </row>
    <row r="11" spans="2:46" s="1" customFormat="1" ht="16.5" hidden="1" customHeight="1">
      <c r="B11" s="28"/>
      <c r="E11" s="269" t="s">
        <v>1756</v>
      </c>
      <c r="F11" s="288"/>
      <c r="G11" s="288"/>
      <c r="H11" s="288"/>
      <c r="L11" s="28"/>
    </row>
    <row r="12" spans="2:46" s="1" customFormat="1" hidden="1">
      <c r="B12" s="28"/>
      <c r="L12" s="28"/>
    </row>
    <row r="13" spans="2:46" s="1" customFormat="1" ht="12" hidden="1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hidden="1" customHeight="1">
      <c r="B14" s="28"/>
      <c r="D14" s="25" t="s">
        <v>18</v>
      </c>
      <c r="F14" s="23" t="s">
        <v>1757</v>
      </c>
      <c r="I14" s="25" t="s">
        <v>20</v>
      </c>
      <c r="J14" s="48" t="str">
        <f>'Rekapitulace stavby'!AN8</f>
        <v>10. 11. 2021</v>
      </c>
      <c r="L14" s="28"/>
    </row>
    <row r="15" spans="2:46" s="1" customFormat="1" ht="10.9" hidden="1" customHeight="1">
      <c r="B15" s="28"/>
      <c r="L15" s="28"/>
    </row>
    <row r="16" spans="2:46" s="1" customFormat="1" ht="12" hidden="1" customHeight="1">
      <c r="B16" s="28"/>
      <c r="D16" s="25" t="s">
        <v>22</v>
      </c>
      <c r="I16" s="25" t="s">
        <v>23</v>
      </c>
      <c r="J16" s="23" t="s">
        <v>1</v>
      </c>
      <c r="L16" s="28"/>
    </row>
    <row r="17" spans="2:12" s="1" customFormat="1" ht="18" hidden="1" customHeight="1">
      <c r="B17" s="28"/>
      <c r="E17" s="23" t="s">
        <v>1758</v>
      </c>
      <c r="I17" s="25" t="s">
        <v>25</v>
      </c>
      <c r="J17" s="23" t="s">
        <v>1</v>
      </c>
      <c r="L17" s="28"/>
    </row>
    <row r="18" spans="2:12" s="1" customFormat="1" ht="6.95" hidden="1" customHeight="1">
      <c r="B18" s="28"/>
      <c r="L18" s="28"/>
    </row>
    <row r="19" spans="2:12" s="1" customFormat="1" ht="12" hidden="1" customHeight="1">
      <c r="B19" s="28"/>
      <c r="D19" s="25" t="s">
        <v>26</v>
      </c>
      <c r="I19" s="25" t="s">
        <v>23</v>
      </c>
      <c r="J19" s="23" t="s">
        <v>1</v>
      </c>
      <c r="L19" s="28"/>
    </row>
    <row r="20" spans="2:12" s="1" customFormat="1" ht="18" hidden="1" customHeight="1">
      <c r="B20" s="28"/>
      <c r="E20" s="23" t="s">
        <v>27</v>
      </c>
      <c r="I20" s="25" t="s">
        <v>25</v>
      </c>
      <c r="J20" s="23" t="s">
        <v>1</v>
      </c>
      <c r="L20" s="28"/>
    </row>
    <row r="21" spans="2:12" s="1" customFormat="1" ht="6.95" hidden="1" customHeight="1">
      <c r="B21" s="28"/>
      <c r="L21" s="28"/>
    </row>
    <row r="22" spans="2:12" s="1" customFormat="1" ht="12" hidden="1" customHeight="1">
      <c r="B22" s="28"/>
      <c r="D22" s="25" t="s">
        <v>28</v>
      </c>
      <c r="I22" s="25" t="s">
        <v>23</v>
      </c>
      <c r="J22" s="23" t="s">
        <v>1</v>
      </c>
      <c r="L22" s="28"/>
    </row>
    <row r="23" spans="2:12" s="1" customFormat="1" ht="18" hidden="1" customHeight="1">
      <c r="B23" s="28"/>
      <c r="E23" s="23" t="s">
        <v>27</v>
      </c>
      <c r="I23" s="25" t="s">
        <v>25</v>
      </c>
      <c r="J23" s="23" t="s">
        <v>1</v>
      </c>
      <c r="L23" s="28"/>
    </row>
    <row r="24" spans="2:12" s="1" customFormat="1" ht="6.95" hidden="1" customHeight="1">
      <c r="B24" s="28"/>
      <c r="L24" s="28"/>
    </row>
    <row r="25" spans="2:12" s="1" customFormat="1" ht="12" hidden="1" customHeight="1">
      <c r="B25" s="28"/>
      <c r="D25" s="25" t="s">
        <v>32</v>
      </c>
      <c r="I25" s="25" t="s">
        <v>23</v>
      </c>
      <c r="J25" s="23" t="s">
        <v>1640</v>
      </c>
      <c r="L25" s="28"/>
    </row>
    <row r="26" spans="2:12" s="1" customFormat="1" ht="18" hidden="1" customHeight="1">
      <c r="B26" s="28"/>
      <c r="E26" s="23" t="s">
        <v>1641</v>
      </c>
      <c r="I26" s="25" t="s">
        <v>25</v>
      </c>
      <c r="J26" s="23" t="s">
        <v>1759</v>
      </c>
      <c r="L26" s="28"/>
    </row>
    <row r="27" spans="2:12" s="1" customFormat="1" ht="6.95" hidden="1" customHeight="1">
      <c r="B27" s="28"/>
      <c r="L27" s="28"/>
    </row>
    <row r="28" spans="2:12" s="1" customFormat="1" ht="12" hidden="1" customHeight="1">
      <c r="B28" s="28"/>
      <c r="D28" s="25" t="s">
        <v>33</v>
      </c>
      <c r="L28" s="28"/>
    </row>
    <row r="29" spans="2:12" s="7" customFormat="1" ht="16.5" hidden="1" customHeight="1">
      <c r="B29" s="90"/>
      <c r="E29" s="246" t="s">
        <v>1</v>
      </c>
      <c r="F29" s="246"/>
      <c r="G29" s="246"/>
      <c r="H29" s="246"/>
      <c r="L29" s="90"/>
    </row>
    <row r="30" spans="2:12" s="1" customFormat="1" ht="6.95" hidden="1" customHeight="1">
      <c r="B30" s="28"/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hidden="1" customHeight="1">
      <c r="B32" s="28"/>
      <c r="D32" s="91" t="s">
        <v>35</v>
      </c>
      <c r="J32" s="62">
        <f>ROUND(J129, 2)</f>
        <v>0</v>
      </c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hidden="1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5" hidden="1" customHeight="1">
      <c r="B35" s="28"/>
      <c r="D35" s="51" t="s">
        <v>39</v>
      </c>
      <c r="E35" s="25" t="s">
        <v>40</v>
      </c>
      <c r="F35" s="82">
        <f>ROUND((SUM(BE129:BE257)),  2)</f>
        <v>0</v>
      </c>
      <c r="I35" s="92">
        <v>0.21</v>
      </c>
      <c r="J35" s="82">
        <f>ROUND(((SUM(BE129:BE257))*I35),  2)</f>
        <v>0</v>
      </c>
      <c r="L35" s="28"/>
    </row>
    <row r="36" spans="2:12" s="1" customFormat="1" ht="14.45" hidden="1" customHeight="1">
      <c r="B36" s="28"/>
      <c r="E36" s="25" t="s">
        <v>41</v>
      </c>
      <c r="F36" s="82">
        <f>ROUND((SUM(BF129:BF257)),  2)</f>
        <v>0</v>
      </c>
      <c r="I36" s="92">
        <v>0.15</v>
      </c>
      <c r="J36" s="82">
        <f>ROUND(((SUM(BF129:BF257))*I36),  2)</f>
        <v>0</v>
      </c>
      <c r="L36" s="28"/>
    </row>
    <row r="37" spans="2:12" s="1" customFormat="1" ht="14.45" hidden="1" customHeight="1">
      <c r="B37" s="28"/>
      <c r="E37" s="25" t="s">
        <v>42</v>
      </c>
      <c r="F37" s="82">
        <f>ROUND((SUM(BG129:BG257)),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43</v>
      </c>
      <c r="F38" s="82">
        <f>ROUND((SUM(BH129:BH257)),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44</v>
      </c>
      <c r="F39" s="82">
        <f>ROUND((SUM(BI129:BI257)),  2)</f>
        <v>0</v>
      </c>
      <c r="I39" s="92">
        <v>0</v>
      </c>
      <c r="J39" s="82">
        <f>0</f>
        <v>0</v>
      </c>
      <c r="L39" s="28"/>
    </row>
    <row r="40" spans="2:12" s="1" customFormat="1" ht="6.95" hidden="1" customHeight="1">
      <c r="B40" s="28"/>
      <c r="L40" s="28"/>
    </row>
    <row r="41" spans="2:12" s="1" customFormat="1" ht="25.35" hidden="1" customHeight="1">
      <c r="B41" s="28"/>
      <c r="C41" s="93"/>
      <c r="D41" s="94" t="s">
        <v>45</v>
      </c>
      <c r="E41" s="53"/>
      <c r="F41" s="53"/>
      <c r="G41" s="95" t="s">
        <v>46</v>
      </c>
      <c r="H41" s="96" t="s">
        <v>47</v>
      </c>
      <c r="I41" s="53"/>
      <c r="J41" s="97">
        <f>SUM(J32:J39)</f>
        <v>0</v>
      </c>
      <c r="K41" s="98"/>
      <c r="L41" s="28"/>
    </row>
    <row r="42" spans="2:12" s="1" customFormat="1" ht="14.45" hidden="1" customHeight="1">
      <c r="B42" s="28"/>
      <c r="L42" s="28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s="1" customFormat="1" ht="16.5" hidden="1" customHeight="1">
      <c r="B87" s="28"/>
      <c r="E87" s="289" t="s">
        <v>914</v>
      </c>
      <c r="F87" s="288"/>
      <c r="G87" s="288"/>
      <c r="H87" s="288"/>
      <c r="L87" s="28"/>
    </row>
    <row r="88" spans="2:12" s="1" customFormat="1" ht="12" hidden="1" customHeight="1">
      <c r="B88" s="28"/>
      <c r="C88" s="25" t="s">
        <v>1598</v>
      </c>
      <c r="L88" s="28"/>
    </row>
    <row r="89" spans="2:12" s="1" customFormat="1" ht="16.5" hidden="1" customHeight="1">
      <c r="B89" s="28"/>
      <c r="E89" s="269" t="str">
        <f>E11</f>
        <v>04.3 - Elektro</v>
      </c>
      <c r="F89" s="288"/>
      <c r="G89" s="288"/>
      <c r="H89" s="288"/>
      <c r="L89" s="28"/>
    </row>
    <row r="90" spans="2:12" s="1" customFormat="1" ht="6.95" hidden="1" customHeight="1">
      <c r="B90" s="28"/>
      <c r="L90" s="28"/>
    </row>
    <row r="91" spans="2:12" s="1" customFormat="1" ht="12" hidden="1" customHeight="1">
      <c r="B91" s="28"/>
      <c r="C91" s="25" t="s">
        <v>18</v>
      </c>
      <c r="F91" s="23" t="str">
        <f>F14</f>
        <v>Jaroměř</v>
      </c>
      <c r="I91" s="25" t="s">
        <v>20</v>
      </c>
      <c r="J91" s="48" t="str">
        <f>IF(J14="","",J14)</f>
        <v>10. 11. 2021</v>
      </c>
      <c r="L91" s="28"/>
    </row>
    <row r="92" spans="2:12" s="1" customFormat="1" ht="6.95" hidden="1" customHeight="1">
      <c r="B92" s="28"/>
      <c r="L92" s="28"/>
    </row>
    <row r="93" spans="2:12" s="1" customFormat="1" ht="15.2" hidden="1" customHeight="1">
      <c r="B93" s="28"/>
      <c r="C93" s="25" t="s">
        <v>22</v>
      </c>
      <c r="F93" s="23" t="str">
        <f>E17</f>
        <v>KHK, Pivovarské nám.1245,500 03 Hradec Králové</v>
      </c>
      <c r="I93" s="25" t="s">
        <v>28</v>
      </c>
      <c r="J93" s="26" t="str">
        <f>E23</f>
        <v xml:space="preserve"> </v>
      </c>
      <c r="L93" s="28"/>
    </row>
    <row r="94" spans="2:12" s="1" customFormat="1" ht="40.15" hidden="1" customHeight="1">
      <c r="B94" s="28"/>
      <c r="C94" s="25" t="s">
        <v>26</v>
      </c>
      <c r="F94" s="23" t="str">
        <f>IF(E20="","",E20)</f>
        <v xml:space="preserve"> </v>
      </c>
      <c r="I94" s="25" t="s">
        <v>32</v>
      </c>
      <c r="J94" s="26" t="str">
        <f>E26</f>
        <v>ELTYM Hronov,spol.s r.o.,Husova 207,54931 Hronov</v>
      </c>
      <c r="L94" s="28"/>
    </row>
    <row r="95" spans="2:12" s="1" customFormat="1" ht="10.35" hidden="1" customHeight="1">
      <c r="B95" s="28"/>
      <c r="L95" s="28"/>
    </row>
    <row r="96" spans="2:12" s="1" customFormat="1" ht="29.25" hidden="1" customHeight="1">
      <c r="B96" s="28"/>
      <c r="C96" s="101" t="s">
        <v>146</v>
      </c>
      <c r="D96" s="93"/>
      <c r="E96" s="93"/>
      <c r="F96" s="93"/>
      <c r="G96" s="93"/>
      <c r="H96" s="93"/>
      <c r="I96" s="93"/>
      <c r="J96" s="102" t="s">
        <v>147</v>
      </c>
      <c r="K96" s="93"/>
      <c r="L96" s="28"/>
    </row>
    <row r="97" spans="2:47" s="1" customFormat="1" ht="10.35" hidden="1" customHeight="1">
      <c r="B97" s="28"/>
      <c r="L97" s="28"/>
    </row>
    <row r="98" spans="2:47" s="1" customFormat="1" ht="22.9" hidden="1" customHeight="1">
      <c r="B98" s="28"/>
      <c r="C98" s="103" t="s">
        <v>148</v>
      </c>
      <c r="J98" s="62">
        <f>J129</f>
        <v>0</v>
      </c>
      <c r="L98" s="28"/>
      <c r="AU98" s="16" t="s">
        <v>149</v>
      </c>
    </row>
    <row r="99" spans="2:47" s="8" customFormat="1" ht="24.95" hidden="1" customHeight="1">
      <c r="B99" s="104"/>
      <c r="D99" s="105" t="s">
        <v>150</v>
      </c>
      <c r="E99" s="106"/>
      <c r="F99" s="106"/>
      <c r="G99" s="106"/>
      <c r="H99" s="106"/>
      <c r="I99" s="106"/>
      <c r="J99" s="107">
        <f>J130</f>
        <v>0</v>
      </c>
      <c r="L99" s="104"/>
    </row>
    <row r="100" spans="2:47" s="9" customFormat="1" ht="19.899999999999999" hidden="1" customHeight="1">
      <c r="B100" s="108"/>
      <c r="D100" s="109" t="s">
        <v>156</v>
      </c>
      <c r="E100" s="110"/>
      <c r="F100" s="110"/>
      <c r="G100" s="110"/>
      <c r="H100" s="110"/>
      <c r="I100" s="110"/>
      <c r="J100" s="111">
        <f>J131</f>
        <v>0</v>
      </c>
      <c r="L100" s="108"/>
    </row>
    <row r="101" spans="2:47" s="8" customFormat="1" ht="24.95" hidden="1" customHeight="1">
      <c r="B101" s="104"/>
      <c r="D101" s="105" t="s">
        <v>158</v>
      </c>
      <c r="E101" s="106"/>
      <c r="F101" s="106"/>
      <c r="G101" s="106"/>
      <c r="H101" s="106"/>
      <c r="I101" s="106"/>
      <c r="J101" s="107">
        <f>J133</f>
        <v>0</v>
      </c>
      <c r="L101" s="104"/>
    </row>
    <row r="102" spans="2:47" s="9" customFormat="1" ht="19.899999999999999" hidden="1" customHeight="1">
      <c r="B102" s="108"/>
      <c r="D102" s="109" t="s">
        <v>1642</v>
      </c>
      <c r="E102" s="110"/>
      <c r="F102" s="110"/>
      <c r="G102" s="110"/>
      <c r="H102" s="110"/>
      <c r="I102" s="110"/>
      <c r="J102" s="111">
        <f>J134</f>
        <v>0</v>
      </c>
      <c r="L102" s="108"/>
    </row>
    <row r="103" spans="2:47" s="8" customFormat="1" ht="24.95" hidden="1" customHeight="1">
      <c r="B103" s="104"/>
      <c r="D103" s="105" t="s">
        <v>1760</v>
      </c>
      <c r="E103" s="106"/>
      <c r="F103" s="106"/>
      <c r="G103" s="106"/>
      <c r="H103" s="106"/>
      <c r="I103" s="106"/>
      <c r="J103" s="107">
        <f>J243</f>
        <v>0</v>
      </c>
      <c r="L103" s="104"/>
    </row>
    <row r="104" spans="2:47" s="9" customFormat="1" ht="19.899999999999999" hidden="1" customHeight="1">
      <c r="B104" s="108"/>
      <c r="D104" s="109" t="s">
        <v>1761</v>
      </c>
      <c r="E104" s="110"/>
      <c r="F104" s="110"/>
      <c r="G104" s="110"/>
      <c r="H104" s="110"/>
      <c r="I104" s="110"/>
      <c r="J104" s="111">
        <f>J244</f>
        <v>0</v>
      </c>
      <c r="L104" s="108"/>
    </row>
    <row r="105" spans="2:47" s="9" customFormat="1" ht="19.899999999999999" hidden="1" customHeight="1">
      <c r="B105" s="108"/>
      <c r="D105" s="109" t="s">
        <v>1762</v>
      </c>
      <c r="E105" s="110"/>
      <c r="F105" s="110"/>
      <c r="G105" s="110"/>
      <c r="H105" s="110"/>
      <c r="I105" s="110"/>
      <c r="J105" s="111">
        <f>J246</f>
        <v>0</v>
      </c>
      <c r="L105" s="108"/>
    </row>
    <row r="106" spans="2:47" s="9" customFormat="1" ht="19.899999999999999" hidden="1" customHeight="1">
      <c r="B106" s="108"/>
      <c r="D106" s="109" t="s">
        <v>1763</v>
      </c>
      <c r="E106" s="110"/>
      <c r="F106" s="110"/>
      <c r="G106" s="110"/>
      <c r="H106" s="110"/>
      <c r="I106" s="110"/>
      <c r="J106" s="111">
        <f>J248</f>
        <v>0</v>
      </c>
      <c r="L106" s="108"/>
    </row>
    <row r="107" spans="2:47" s="9" customFormat="1" ht="19.899999999999999" hidden="1" customHeight="1">
      <c r="B107" s="108"/>
      <c r="D107" s="109" t="s">
        <v>1764</v>
      </c>
      <c r="E107" s="110"/>
      <c r="F107" s="110"/>
      <c r="G107" s="110"/>
      <c r="H107" s="110"/>
      <c r="I107" s="110"/>
      <c r="J107" s="111">
        <f>J251</f>
        <v>0</v>
      </c>
      <c r="L107" s="108"/>
    </row>
    <row r="108" spans="2:47" s="1" customFormat="1" ht="21.75" hidden="1" customHeight="1">
      <c r="B108" s="28"/>
      <c r="L108" s="28"/>
    </row>
    <row r="109" spans="2:47" s="1" customFormat="1" ht="6.95" hidden="1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8"/>
    </row>
    <row r="110" spans="2:47" hidden="1"/>
    <row r="111" spans="2:47" hidden="1"/>
    <row r="112" spans="2:47" hidden="1"/>
    <row r="113" spans="2:22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8"/>
    </row>
    <row r="114" spans="2:22" s="1" customFormat="1" ht="24.95" customHeight="1">
      <c r="B114" s="28"/>
      <c r="C114" s="20" t="s">
        <v>170</v>
      </c>
      <c r="L114" s="28"/>
    </row>
    <row r="115" spans="2:22" s="1" customFormat="1" ht="6.95" customHeight="1">
      <c r="B115" s="28"/>
      <c r="L115" s="28"/>
    </row>
    <row r="116" spans="2:22" s="1" customFormat="1" ht="12" customHeight="1">
      <c r="B116" s="28"/>
      <c r="C116" s="25" t="s">
        <v>14</v>
      </c>
      <c r="L116" s="28"/>
    </row>
    <row r="117" spans="2:22" s="1" customFormat="1" ht="26.25" customHeight="1">
      <c r="B117" s="28"/>
      <c r="E117" s="289" t="str">
        <f>E7</f>
        <v>Rekonstrukce dílen Střední školy řemeslné Jaroměř - TRUHLÁŘSKÉ DÍLNY</v>
      </c>
      <c r="F117" s="290"/>
      <c r="G117" s="290"/>
      <c r="H117" s="290"/>
      <c r="L117" s="28"/>
    </row>
    <row r="118" spans="2:22" ht="12" customHeight="1">
      <c r="B118" s="19"/>
      <c r="C118" s="25" t="s">
        <v>143</v>
      </c>
      <c r="L118" s="19"/>
    </row>
    <row r="119" spans="2:22" s="1" customFormat="1" ht="16.5" customHeight="1">
      <c r="B119" s="28"/>
      <c r="E119" s="289" t="s">
        <v>914</v>
      </c>
      <c r="F119" s="288"/>
      <c r="G119" s="288"/>
      <c r="H119" s="288"/>
      <c r="L119" s="28"/>
    </row>
    <row r="120" spans="2:22" s="1" customFormat="1" ht="12" customHeight="1">
      <c r="B120" s="28"/>
      <c r="C120" s="25" t="s">
        <v>1598</v>
      </c>
      <c r="L120" s="28"/>
    </row>
    <row r="121" spans="2:22" s="1" customFormat="1" ht="16.5" customHeight="1">
      <c r="B121" s="28"/>
      <c r="E121" s="269" t="str">
        <f>E11</f>
        <v>04.3 - Elektro</v>
      </c>
      <c r="F121" s="288"/>
      <c r="G121" s="288"/>
      <c r="H121" s="288"/>
      <c r="L121" s="28"/>
    </row>
    <row r="122" spans="2:22" s="1" customFormat="1" ht="6.95" customHeight="1">
      <c r="B122" s="28"/>
      <c r="L122" s="28"/>
    </row>
    <row r="123" spans="2:22" s="1" customFormat="1" ht="12" customHeight="1">
      <c r="B123" s="28"/>
      <c r="C123" s="25" t="s">
        <v>18</v>
      </c>
      <c r="F123" s="23" t="str">
        <f>F14</f>
        <v>Jaroměř</v>
      </c>
      <c r="I123" s="25" t="s">
        <v>20</v>
      </c>
      <c r="J123" s="48" t="str">
        <f>IF(J14="","",J14)</f>
        <v>10. 11. 2021</v>
      </c>
      <c r="L123" s="28"/>
    </row>
    <row r="124" spans="2:22" s="1" customFormat="1" ht="6.95" customHeight="1">
      <c r="B124" s="28"/>
      <c r="L124" s="28"/>
    </row>
    <row r="125" spans="2:22" s="1" customFormat="1" ht="15.2" customHeight="1">
      <c r="B125" s="28"/>
      <c r="C125" s="25" t="s">
        <v>22</v>
      </c>
      <c r="F125" s="23" t="str">
        <f>E17</f>
        <v>KHK, Pivovarské nám.1245,500 03 Hradec Králové</v>
      </c>
      <c r="I125" s="25" t="s">
        <v>28</v>
      </c>
      <c r="J125" s="26" t="str">
        <f>E23</f>
        <v xml:space="preserve"> </v>
      </c>
      <c r="L125" s="28"/>
    </row>
    <row r="126" spans="2:22" s="1" customFormat="1" ht="40.15" customHeight="1">
      <c r="B126" s="28"/>
      <c r="C126" s="25" t="s">
        <v>26</v>
      </c>
      <c r="F126" s="23" t="str">
        <f>IF(E20="","",E20)</f>
        <v xml:space="preserve"> </v>
      </c>
      <c r="I126" s="25" t="s">
        <v>32</v>
      </c>
      <c r="J126" s="26" t="str">
        <f>E26</f>
        <v>ELTYM Hronov,spol.s r.o.,Husova 207,54931 Hronov</v>
      </c>
      <c r="L126" s="28"/>
    </row>
    <row r="127" spans="2:22" s="1" customFormat="1" ht="10.35" customHeight="1">
      <c r="B127" s="28"/>
      <c r="L127" s="28"/>
    </row>
    <row r="128" spans="2:22" s="10" customFormat="1" ht="35.25" customHeight="1">
      <c r="B128" s="112"/>
      <c r="C128" s="113" t="s">
        <v>171</v>
      </c>
      <c r="D128" s="114" t="s">
        <v>60</v>
      </c>
      <c r="E128" s="114" t="s">
        <v>56</v>
      </c>
      <c r="F128" s="114" t="s">
        <v>57</v>
      </c>
      <c r="G128" s="114" t="s">
        <v>172</v>
      </c>
      <c r="H128" s="114" t="s">
        <v>173</v>
      </c>
      <c r="I128" s="114" t="s">
        <v>174</v>
      </c>
      <c r="J128" s="114" t="s">
        <v>147</v>
      </c>
      <c r="K128" s="115" t="s">
        <v>175</v>
      </c>
      <c r="L128" s="114" t="s">
        <v>4033</v>
      </c>
      <c r="M128" s="55" t="s">
        <v>1</v>
      </c>
      <c r="N128" s="56" t="s">
        <v>39</v>
      </c>
      <c r="O128" s="56" t="s">
        <v>176</v>
      </c>
      <c r="P128" s="56" t="s">
        <v>177</v>
      </c>
      <c r="Q128" s="56" t="s">
        <v>178</v>
      </c>
      <c r="R128" s="56" t="s">
        <v>179</v>
      </c>
      <c r="S128" s="56" t="s">
        <v>180</v>
      </c>
      <c r="T128" s="57" t="s">
        <v>181</v>
      </c>
      <c r="V128" s="216" t="s">
        <v>4036</v>
      </c>
    </row>
    <row r="129" spans="2:65" s="1" customFormat="1" ht="22.9" customHeight="1">
      <c r="B129" s="28"/>
      <c r="C129" s="60" t="s">
        <v>182</v>
      </c>
      <c r="J129" s="116">
        <f>BK129</f>
        <v>0</v>
      </c>
      <c r="L129" s="28"/>
      <c r="M129" s="58"/>
      <c r="N129" s="49"/>
      <c r="O129" s="49"/>
      <c r="P129" s="117">
        <f>P130+P133+P243</f>
        <v>1219.3660000000002</v>
      </c>
      <c r="Q129" s="49"/>
      <c r="R129" s="117">
        <f>R130+R133+R243</f>
        <v>2.2163599999999999</v>
      </c>
      <c r="S129" s="49"/>
      <c r="T129" s="118">
        <f>T130+T133+T243</f>
        <v>0</v>
      </c>
      <c r="AT129" s="16" t="s">
        <v>74</v>
      </c>
      <c r="AU129" s="16" t="s">
        <v>149</v>
      </c>
      <c r="BK129" s="119">
        <f>BK130+BK133+BK243</f>
        <v>0</v>
      </c>
    </row>
    <row r="130" spans="2:65" s="11" customFormat="1" ht="25.9" customHeight="1">
      <c r="B130" s="120"/>
      <c r="D130" s="121" t="s">
        <v>74</v>
      </c>
      <c r="E130" s="122" t="s">
        <v>183</v>
      </c>
      <c r="F130" s="122" t="s">
        <v>184</v>
      </c>
      <c r="J130" s="123">
        <f>BK130</f>
        <v>0</v>
      </c>
      <c r="L130" s="120"/>
      <c r="M130" s="124"/>
      <c r="P130" s="125">
        <f>P131</f>
        <v>0</v>
      </c>
      <c r="R130" s="125">
        <f>R131</f>
        <v>0</v>
      </c>
      <c r="T130" s="126">
        <f>T131</f>
        <v>0</v>
      </c>
      <c r="AR130" s="121" t="s">
        <v>83</v>
      </c>
      <c r="AT130" s="127" t="s">
        <v>74</v>
      </c>
      <c r="AU130" s="127" t="s">
        <v>75</v>
      </c>
      <c r="AY130" s="121" t="s">
        <v>185</v>
      </c>
      <c r="BK130" s="128">
        <f>BK131</f>
        <v>0</v>
      </c>
    </row>
    <row r="131" spans="2:65" s="11" customFormat="1" ht="22.9" customHeight="1">
      <c r="B131" s="120"/>
      <c r="D131" s="121" t="s">
        <v>74</v>
      </c>
      <c r="E131" s="129" t="s">
        <v>428</v>
      </c>
      <c r="F131" s="129" t="s">
        <v>429</v>
      </c>
      <c r="J131" s="130">
        <f>BK131</f>
        <v>0</v>
      </c>
      <c r="L131" s="120"/>
      <c r="M131" s="124"/>
      <c r="P131" s="125">
        <f>P132</f>
        <v>0</v>
      </c>
      <c r="R131" s="125">
        <f>R132</f>
        <v>0</v>
      </c>
      <c r="T131" s="126">
        <f>T132</f>
        <v>0</v>
      </c>
      <c r="AR131" s="121" t="s">
        <v>83</v>
      </c>
      <c r="AT131" s="127" t="s">
        <v>74</v>
      </c>
      <c r="AU131" s="127" t="s">
        <v>83</v>
      </c>
      <c r="AY131" s="121" t="s">
        <v>185</v>
      </c>
      <c r="BK131" s="128">
        <f>BK132</f>
        <v>0</v>
      </c>
    </row>
    <row r="132" spans="2:65" s="1" customFormat="1" ht="33" customHeight="1">
      <c r="B132" s="131"/>
      <c r="C132" s="132" t="s">
        <v>83</v>
      </c>
      <c r="D132" s="132" t="s">
        <v>187</v>
      </c>
      <c r="E132" s="133" t="s">
        <v>1765</v>
      </c>
      <c r="F132" s="134" t="s">
        <v>1766</v>
      </c>
      <c r="G132" s="135" t="s">
        <v>204</v>
      </c>
      <c r="H132" s="136">
        <v>3</v>
      </c>
      <c r="I132" s="137"/>
      <c r="J132" s="137">
        <f>ROUND(I132*H132,2)</f>
        <v>0</v>
      </c>
      <c r="K132" s="134" t="s">
        <v>1</v>
      </c>
      <c r="L132" s="185" t="s">
        <v>4032</v>
      </c>
      <c r="M132" s="138" t="s">
        <v>1</v>
      </c>
      <c r="N132" s="139" t="s">
        <v>40</v>
      </c>
      <c r="O132" s="140">
        <v>0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191</v>
      </c>
      <c r="AT132" s="142" t="s">
        <v>187</v>
      </c>
      <c r="AU132" s="142" t="s">
        <v>85</v>
      </c>
      <c r="AY132" s="16" t="s">
        <v>185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83</v>
      </c>
      <c r="BK132" s="143">
        <f>ROUND(I132*H132,2)</f>
        <v>0</v>
      </c>
      <c r="BL132" s="16" t="s">
        <v>191</v>
      </c>
      <c r="BM132" s="142" t="s">
        <v>1767</v>
      </c>
    </row>
    <row r="133" spans="2:65" s="11" customFormat="1" ht="25.9" customHeight="1">
      <c r="B133" s="120"/>
      <c r="D133" s="121" t="s">
        <v>74</v>
      </c>
      <c r="E133" s="122" t="s">
        <v>456</v>
      </c>
      <c r="F133" s="122" t="s">
        <v>457</v>
      </c>
      <c r="J133" s="123">
        <f>BK133</f>
        <v>0</v>
      </c>
      <c r="L133" s="120"/>
      <c r="M133" s="124"/>
      <c r="P133" s="125">
        <f>P134</f>
        <v>1219.3660000000002</v>
      </c>
      <c r="R133" s="125">
        <f>R134</f>
        <v>2.2163599999999999</v>
      </c>
      <c r="T133" s="126">
        <f>T134</f>
        <v>0</v>
      </c>
      <c r="AR133" s="121" t="s">
        <v>85</v>
      </c>
      <c r="AT133" s="127" t="s">
        <v>74</v>
      </c>
      <c r="AU133" s="127" t="s">
        <v>75</v>
      </c>
      <c r="AY133" s="121" t="s">
        <v>185</v>
      </c>
      <c r="BK133" s="128">
        <f>BK134</f>
        <v>0</v>
      </c>
    </row>
    <row r="134" spans="2:65" s="11" customFormat="1" ht="22.9" customHeight="1">
      <c r="B134" s="120"/>
      <c r="D134" s="121" t="s">
        <v>74</v>
      </c>
      <c r="E134" s="129" t="s">
        <v>1652</v>
      </c>
      <c r="F134" s="129" t="s">
        <v>1653</v>
      </c>
      <c r="J134" s="130">
        <f>BK134</f>
        <v>0</v>
      </c>
      <c r="L134" s="120"/>
      <c r="M134" s="124"/>
      <c r="P134" s="125">
        <f>SUM(P135:P242)</f>
        <v>1219.3660000000002</v>
      </c>
      <c r="R134" s="125">
        <f>SUM(R135:R242)</f>
        <v>2.2163599999999999</v>
      </c>
      <c r="T134" s="126">
        <f>SUM(T135:T242)</f>
        <v>0</v>
      </c>
      <c r="AR134" s="121" t="s">
        <v>85</v>
      </c>
      <c r="AT134" s="127" t="s">
        <v>74</v>
      </c>
      <c r="AU134" s="127" t="s">
        <v>83</v>
      </c>
      <c r="AY134" s="121" t="s">
        <v>185</v>
      </c>
      <c r="BK134" s="128">
        <f>SUM(BK135:BK242)</f>
        <v>0</v>
      </c>
    </row>
    <row r="135" spans="2:65" s="1" customFormat="1" ht="24.2" customHeight="1">
      <c r="B135" s="131"/>
      <c r="C135" s="132" t="s">
        <v>85</v>
      </c>
      <c r="D135" s="132" t="s">
        <v>187</v>
      </c>
      <c r="E135" s="133" t="s">
        <v>1768</v>
      </c>
      <c r="F135" s="134" t="s">
        <v>1769</v>
      </c>
      <c r="G135" s="135" t="s">
        <v>245</v>
      </c>
      <c r="H135" s="136">
        <v>95</v>
      </c>
      <c r="I135" s="137"/>
      <c r="J135" s="137">
        <f t="shared" ref="J135:J166" si="0">ROUND(I135*H135,2)</f>
        <v>0</v>
      </c>
      <c r="K135" s="134" t="s">
        <v>1</v>
      </c>
      <c r="L135" s="185" t="s">
        <v>4032</v>
      </c>
      <c r="M135" s="138" t="s">
        <v>1</v>
      </c>
      <c r="N135" s="139" t="s">
        <v>40</v>
      </c>
      <c r="O135" s="140">
        <v>0.27100000000000002</v>
      </c>
      <c r="P135" s="140">
        <f t="shared" ref="P135:P166" si="1">O135*H135</f>
        <v>25.745000000000001</v>
      </c>
      <c r="Q135" s="140">
        <v>0</v>
      </c>
      <c r="R135" s="140">
        <f t="shared" ref="R135:R166" si="2">Q135*H135</f>
        <v>0</v>
      </c>
      <c r="S135" s="140">
        <v>0</v>
      </c>
      <c r="T135" s="141">
        <f t="shared" ref="T135:T166" si="3">S135*H135</f>
        <v>0</v>
      </c>
      <c r="AR135" s="142" t="s">
        <v>268</v>
      </c>
      <c r="AT135" s="142" t="s">
        <v>187</v>
      </c>
      <c r="AU135" s="142" t="s">
        <v>85</v>
      </c>
      <c r="AY135" s="16" t="s">
        <v>185</v>
      </c>
      <c r="BE135" s="143">
        <f t="shared" ref="BE135:BE166" si="4">IF(N135="základní",J135,0)</f>
        <v>0</v>
      </c>
      <c r="BF135" s="143">
        <f t="shared" ref="BF135:BF166" si="5">IF(N135="snížená",J135,0)</f>
        <v>0</v>
      </c>
      <c r="BG135" s="143">
        <f t="shared" ref="BG135:BG166" si="6">IF(N135="zákl. přenesená",J135,0)</f>
        <v>0</v>
      </c>
      <c r="BH135" s="143">
        <f t="shared" ref="BH135:BH166" si="7">IF(N135="sníž. přenesená",J135,0)</f>
        <v>0</v>
      </c>
      <c r="BI135" s="143">
        <f t="shared" ref="BI135:BI166" si="8">IF(N135="nulová",J135,0)</f>
        <v>0</v>
      </c>
      <c r="BJ135" s="16" t="s">
        <v>83</v>
      </c>
      <c r="BK135" s="143">
        <f t="shared" ref="BK135:BK166" si="9">ROUND(I135*H135,2)</f>
        <v>0</v>
      </c>
      <c r="BL135" s="16" t="s">
        <v>268</v>
      </c>
      <c r="BM135" s="142" t="s">
        <v>1770</v>
      </c>
    </row>
    <row r="136" spans="2:65" s="1" customFormat="1" ht="24.2" customHeight="1">
      <c r="B136" s="131"/>
      <c r="C136" s="157" t="s">
        <v>100</v>
      </c>
      <c r="D136" s="157" t="s">
        <v>280</v>
      </c>
      <c r="E136" s="158" t="s">
        <v>1771</v>
      </c>
      <c r="F136" s="159" t="s">
        <v>1772</v>
      </c>
      <c r="G136" s="160" t="s">
        <v>245</v>
      </c>
      <c r="H136" s="161">
        <v>95</v>
      </c>
      <c r="I136" s="162"/>
      <c r="J136" s="162">
        <f t="shared" si="0"/>
        <v>0</v>
      </c>
      <c r="K136" s="159" t="s">
        <v>1</v>
      </c>
      <c r="L136" s="185" t="s">
        <v>4032</v>
      </c>
      <c r="M136" s="163" t="s">
        <v>1</v>
      </c>
      <c r="N136" s="164" t="s">
        <v>40</v>
      </c>
      <c r="O136" s="140">
        <v>0</v>
      </c>
      <c r="P136" s="140">
        <f t="shared" si="1"/>
        <v>0</v>
      </c>
      <c r="Q136" s="140">
        <v>1.4999999999999999E-4</v>
      </c>
      <c r="R136" s="140">
        <f t="shared" si="2"/>
        <v>1.4249999999999999E-2</v>
      </c>
      <c r="S136" s="140">
        <v>0</v>
      </c>
      <c r="T136" s="141">
        <f t="shared" si="3"/>
        <v>0</v>
      </c>
      <c r="AR136" s="142" t="s">
        <v>357</v>
      </c>
      <c r="AT136" s="142" t="s">
        <v>280</v>
      </c>
      <c r="AU136" s="142" t="s">
        <v>85</v>
      </c>
      <c r="AY136" s="16" t="s">
        <v>185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83</v>
      </c>
      <c r="BK136" s="143">
        <f t="shared" si="9"/>
        <v>0</v>
      </c>
      <c r="BL136" s="16" t="s">
        <v>268</v>
      </c>
      <c r="BM136" s="142" t="s">
        <v>1773</v>
      </c>
    </row>
    <row r="137" spans="2:65" s="1" customFormat="1" ht="16.5" customHeight="1">
      <c r="B137" s="131"/>
      <c r="C137" s="132" t="s">
        <v>191</v>
      </c>
      <c r="D137" s="132" t="s">
        <v>187</v>
      </c>
      <c r="E137" s="133" t="s">
        <v>1774</v>
      </c>
      <c r="F137" s="134" t="s">
        <v>1775</v>
      </c>
      <c r="G137" s="135" t="s">
        <v>245</v>
      </c>
      <c r="H137" s="136">
        <v>5</v>
      </c>
      <c r="I137" s="137"/>
      <c r="J137" s="137">
        <f t="shared" si="0"/>
        <v>0</v>
      </c>
      <c r="K137" s="134" t="s">
        <v>1</v>
      </c>
      <c r="L137" s="185" t="s">
        <v>4032</v>
      </c>
      <c r="M137" s="138" t="s">
        <v>1</v>
      </c>
      <c r="N137" s="139" t="s">
        <v>40</v>
      </c>
      <c r="O137" s="140">
        <v>0.2</v>
      </c>
      <c r="P137" s="140">
        <f t="shared" si="1"/>
        <v>1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268</v>
      </c>
      <c r="AT137" s="142" t="s">
        <v>187</v>
      </c>
      <c r="AU137" s="142" t="s">
        <v>85</v>
      </c>
      <c r="AY137" s="16" t="s">
        <v>185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83</v>
      </c>
      <c r="BK137" s="143">
        <f t="shared" si="9"/>
        <v>0</v>
      </c>
      <c r="BL137" s="16" t="s">
        <v>268</v>
      </c>
      <c r="BM137" s="142" t="s">
        <v>1776</v>
      </c>
    </row>
    <row r="138" spans="2:65" s="1" customFormat="1" ht="24.2" customHeight="1">
      <c r="B138" s="131"/>
      <c r="C138" s="157" t="s">
        <v>207</v>
      </c>
      <c r="D138" s="157" t="s">
        <v>280</v>
      </c>
      <c r="E138" s="158" t="s">
        <v>1777</v>
      </c>
      <c r="F138" s="159" t="s">
        <v>1778</v>
      </c>
      <c r="G138" s="160" t="s">
        <v>245</v>
      </c>
      <c r="H138" s="161">
        <v>5</v>
      </c>
      <c r="I138" s="162"/>
      <c r="J138" s="162">
        <f t="shared" si="0"/>
        <v>0</v>
      </c>
      <c r="K138" s="159" t="s">
        <v>1</v>
      </c>
      <c r="L138" s="185" t="s">
        <v>4032</v>
      </c>
      <c r="M138" s="163" t="s">
        <v>1</v>
      </c>
      <c r="N138" s="164" t="s">
        <v>40</v>
      </c>
      <c r="O138" s="140">
        <v>0</v>
      </c>
      <c r="P138" s="140">
        <f t="shared" si="1"/>
        <v>0</v>
      </c>
      <c r="Q138" s="140">
        <v>9.0000000000000006E-5</v>
      </c>
      <c r="R138" s="140">
        <f t="shared" si="2"/>
        <v>4.5000000000000004E-4</v>
      </c>
      <c r="S138" s="140">
        <v>0</v>
      </c>
      <c r="T138" s="141">
        <f t="shared" si="3"/>
        <v>0</v>
      </c>
      <c r="AR138" s="142" t="s">
        <v>357</v>
      </c>
      <c r="AT138" s="142" t="s">
        <v>280</v>
      </c>
      <c r="AU138" s="142" t="s">
        <v>85</v>
      </c>
      <c r="AY138" s="16" t="s">
        <v>185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83</v>
      </c>
      <c r="BK138" s="143">
        <f t="shared" si="9"/>
        <v>0</v>
      </c>
      <c r="BL138" s="16" t="s">
        <v>268</v>
      </c>
      <c r="BM138" s="142" t="s">
        <v>1779</v>
      </c>
    </row>
    <row r="139" spans="2:65" s="1" customFormat="1" ht="21.75" customHeight="1">
      <c r="B139" s="131"/>
      <c r="C139" s="132" t="s">
        <v>211</v>
      </c>
      <c r="D139" s="132" t="s">
        <v>187</v>
      </c>
      <c r="E139" s="133" t="s">
        <v>1780</v>
      </c>
      <c r="F139" s="134" t="s">
        <v>1781</v>
      </c>
      <c r="G139" s="135" t="s">
        <v>245</v>
      </c>
      <c r="H139" s="136">
        <v>70</v>
      </c>
      <c r="I139" s="137"/>
      <c r="J139" s="137">
        <f t="shared" si="0"/>
        <v>0</v>
      </c>
      <c r="K139" s="134" t="s">
        <v>1</v>
      </c>
      <c r="L139" s="185" t="s">
        <v>4032</v>
      </c>
      <c r="M139" s="138" t="s">
        <v>1</v>
      </c>
      <c r="N139" s="139" t="s">
        <v>40</v>
      </c>
      <c r="O139" s="140">
        <v>9.0999999999999998E-2</v>
      </c>
      <c r="P139" s="140">
        <f t="shared" si="1"/>
        <v>6.37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268</v>
      </c>
      <c r="AT139" s="142" t="s">
        <v>187</v>
      </c>
      <c r="AU139" s="142" t="s">
        <v>85</v>
      </c>
      <c r="AY139" s="16" t="s">
        <v>185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83</v>
      </c>
      <c r="BK139" s="143">
        <f t="shared" si="9"/>
        <v>0</v>
      </c>
      <c r="BL139" s="16" t="s">
        <v>268</v>
      </c>
      <c r="BM139" s="142" t="s">
        <v>1782</v>
      </c>
    </row>
    <row r="140" spans="2:65" s="1" customFormat="1" ht="24.2" customHeight="1">
      <c r="B140" s="131"/>
      <c r="C140" s="157" t="s">
        <v>219</v>
      </c>
      <c r="D140" s="157" t="s">
        <v>280</v>
      </c>
      <c r="E140" s="158" t="s">
        <v>1783</v>
      </c>
      <c r="F140" s="159" t="s">
        <v>1784</v>
      </c>
      <c r="G140" s="160" t="s">
        <v>245</v>
      </c>
      <c r="H140" s="161">
        <v>50</v>
      </c>
      <c r="I140" s="162"/>
      <c r="J140" s="162">
        <f t="shared" si="0"/>
        <v>0</v>
      </c>
      <c r="K140" s="159" t="s">
        <v>1</v>
      </c>
      <c r="L140" s="185" t="s">
        <v>4032</v>
      </c>
      <c r="M140" s="163" t="s">
        <v>1</v>
      </c>
      <c r="N140" s="164" t="s">
        <v>40</v>
      </c>
      <c r="O140" s="140">
        <v>0</v>
      </c>
      <c r="P140" s="140">
        <f t="shared" si="1"/>
        <v>0</v>
      </c>
      <c r="Q140" s="140">
        <v>4.0000000000000003E-5</v>
      </c>
      <c r="R140" s="140">
        <f t="shared" si="2"/>
        <v>2E-3</v>
      </c>
      <c r="S140" s="140">
        <v>0</v>
      </c>
      <c r="T140" s="141">
        <f t="shared" si="3"/>
        <v>0</v>
      </c>
      <c r="AR140" s="142" t="s">
        <v>357</v>
      </c>
      <c r="AT140" s="142" t="s">
        <v>280</v>
      </c>
      <c r="AU140" s="142" t="s">
        <v>85</v>
      </c>
      <c r="AY140" s="16" t="s">
        <v>185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83</v>
      </c>
      <c r="BK140" s="143">
        <f t="shared" si="9"/>
        <v>0</v>
      </c>
      <c r="BL140" s="16" t="s">
        <v>268</v>
      </c>
      <c r="BM140" s="142" t="s">
        <v>1785</v>
      </c>
    </row>
    <row r="141" spans="2:65" s="1" customFormat="1" ht="24.2" customHeight="1">
      <c r="B141" s="131"/>
      <c r="C141" s="157" t="s">
        <v>224</v>
      </c>
      <c r="D141" s="157" t="s">
        <v>280</v>
      </c>
      <c r="E141" s="158" t="s">
        <v>1786</v>
      </c>
      <c r="F141" s="159" t="s">
        <v>1787</v>
      </c>
      <c r="G141" s="160" t="s">
        <v>245</v>
      </c>
      <c r="H141" s="161">
        <v>20</v>
      </c>
      <c r="I141" s="162"/>
      <c r="J141" s="162">
        <f t="shared" si="0"/>
        <v>0</v>
      </c>
      <c r="K141" s="159" t="s">
        <v>1</v>
      </c>
      <c r="L141" s="185" t="s">
        <v>4032</v>
      </c>
      <c r="M141" s="163" t="s">
        <v>1</v>
      </c>
      <c r="N141" s="164" t="s">
        <v>40</v>
      </c>
      <c r="O141" s="140">
        <v>0</v>
      </c>
      <c r="P141" s="140">
        <f t="shared" si="1"/>
        <v>0</v>
      </c>
      <c r="Q141" s="140">
        <v>5.0000000000000002E-5</v>
      </c>
      <c r="R141" s="140">
        <f t="shared" si="2"/>
        <v>1E-3</v>
      </c>
      <c r="S141" s="140">
        <v>0</v>
      </c>
      <c r="T141" s="141">
        <f t="shared" si="3"/>
        <v>0</v>
      </c>
      <c r="AR141" s="142" t="s">
        <v>357</v>
      </c>
      <c r="AT141" s="142" t="s">
        <v>280</v>
      </c>
      <c r="AU141" s="142" t="s">
        <v>85</v>
      </c>
      <c r="AY141" s="16" t="s">
        <v>185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83</v>
      </c>
      <c r="BK141" s="143">
        <f t="shared" si="9"/>
        <v>0</v>
      </c>
      <c r="BL141" s="16" t="s">
        <v>268</v>
      </c>
      <c r="BM141" s="142" t="s">
        <v>1788</v>
      </c>
    </row>
    <row r="142" spans="2:65" s="1" customFormat="1" ht="16.5" customHeight="1">
      <c r="B142" s="131"/>
      <c r="C142" s="132" t="s">
        <v>229</v>
      </c>
      <c r="D142" s="132" t="s">
        <v>187</v>
      </c>
      <c r="E142" s="133" t="s">
        <v>1789</v>
      </c>
      <c r="F142" s="134" t="s">
        <v>1790</v>
      </c>
      <c r="G142" s="135" t="s">
        <v>245</v>
      </c>
      <c r="H142" s="136">
        <v>30</v>
      </c>
      <c r="I142" s="137"/>
      <c r="J142" s="137">
        <f t="shared" si="0"/>
        <v>0</v>
      </c>
      <c r="K142" s="134" t="s">
        <v>1</v>
      </c>
      <c r="L142" s="185" t="s">
        <v>4032</v>
      </c>
      <c r="M142" s="138" t="s">
        <v>1</v>
      </c>
      <c r="N142" s="139" t="s">
        <v>40</v>
      </c>
      <c r="O142" s="140">
        <v>0.40100000000000002</v>
      </c>
      <c r="P142" s="140">
        <f t="shared" si="1"/>
        <v>12.030000000000001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268</v>
      </c>
      <c r="AT142" s="142" t="s">
        <v>187</v>
      </c>
      <c r="AU142" s="142" t="s">
        <v>85</v>
      </c>
      <c r="AY142" s="16" t="s">
        <v>185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6" t="s">
        <v>83</v>
      </c>
      <c r="BK142" s="143">
        <f t="shared" si="9"/>
        <v>0</v>
      </c>
      <c r="BL142" s="16" t="s">
        <v>268</v>
      </c>
      <c r="BM142" s="142" t="s">
        <v>1791</v>
      </c>
    </row>
    <row r="143" spans="2:65" s="1" customFormat="1" ht="24.2" customHeight="1">
      <c r="B143" s="131"/>
      <c r="C143" s="157" t="s">
        <v>235</v>
      </c>
      <c r="D143" s="157" t="s">
        <v>280</v>
      </c>
      <c r="E143" s="158" t="s">
        <v>1792</v>
      </c>
      <c r="F143" s="159" t="s">
        <v>1793</v>
      </c>
      <c r="G143" s="160" t="s">
        <v>245</v>
      </c>
      <c r="H143" s="161">
        <v>20</v>
      </c>
      <c r="I143" s="162"/>
      <c r="J143" s="162">
        <f t="shared" si="0"/>
        <v>0</v>
      </c>
      <c r="K143" s="159" t="s">
        <v>1</v>
      </c>
      <c r="L143" s="185" t="s">
        <v>4032</v>
      </c>
      <c r="M143" s="163" t="s">
        <v>1</v>
      </c>
      <c r="N143" s="164" t="s">
        <v>40</v>
      </c>
      <c r="O143" s="140">
        <v>0</v>
      </c>
      <c r="P143" s="140">
        <f t="shared" si="1"/>
        <v>0</v>
      </c>
      <c r="Q143" s="140">
        <v>1.9000000000000001E-4</v>
      </c>
      <c r="R143" s="140">
        <f t="shared" si="2"/>
        <v>3.8000000000000004E-3</v>
      </c>
      <c r="S143" s="140">
        <v>0</v>
      </c>
      <c r="T143" s="141">
        <f t="shared" si="3"/>
        <v>0</v>
      </c>
      <c r="AR143" s="142" t="s">
        <v>357</v>
      </c>
      <c r="AT143" s="142" t="s">
        <v>280</v>
      </c>
      <c r="AU143" s="142" t="s">
        <v>85</v>
      </c>
      <c r="AY143" s="16" t="s">
        <v>185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6" t="s">
        <v>83</v>
      </c>
      <c r="BK143" s="143">
        <f t="shared" si="9"/>
        <v>0</v>
      </c>
      <c r="BL143" s="16" t="s">
        <v>268</v>
      </c>
      <c r="BM143" s="142" t="s">
        <v>1794</v>
      </c>
    </row>
    <row r="144" spans="2:65" s="1" customFormat="1" ht="24.2" customHeight="1">
      <c r="B144" s="131"/>
      <c r="C144" s="157" t="s">
        <v>242</v>
      </c>
      <c r="D144" s="157" t="s">
        <v>280</v>
      </c>
      <c r="E144" s="158" t="s">
        <v>1795</v>
      </c>
      <c r="F144" s="159" t="s">
        <v>1796</v>
      </c>
      <c r="G144" s="160" t="s">
        <v>245</v>
      </c>
      <c r="H144" s="161">
        <v>10</v>
      </c>
      <c r="I144" s="162"/>
      <c r="J144" s="162">
        <f t="shared" si="0"/>
        <v>0</v>
      </c>
      <c r="K144" s="159" t="s">
        <v>1</v>
      </c>
      <c r="L144" s="185" t="s">
        <v>4032</v>
      </c>
      <c r="M144" s="163" t="s">
        <v>1</v>
      </c>
      <c r="N144" s="164" t="s">
        <v>40</v>
      </c>
      <c r="O144" s="140">
        <v>0</v>
      </c>
      <c r="P144" s="140">
        <f t="shared" si="1"/>
        <v>0</v>
      </c>
      <c r="Q144" s="140">
        <v>9.0000000000000006E-5</v>
      </c>
      <c r="R144" s="140">
        <f t="shared" si="2"/>
        <v>9.0000000000000008E-4</v>
      </c>
      <c r="S144" s="140">
        <v>0</v>
      </c>
      <c r="T144" s="141">
        <f t="shared" si="3"/>
        <v>0</v>
      </c>
      <c r="AR144" s="142" t="s">
        <v>357</v>
      </c>
      <c r="AT144" s="142" t="s">
        <v>280</v>
      </c>
      <c r="AU144" s="142" t="s">
        <v>85</v>
      </c>
      <c r="AY144" s="16" t="s">
        <v>185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6" t="s">
        <v>83</v>
      </c>
      <c r="BK144" s="143">
        <f t="shared" si="9"/>
        <v>0</v>
      </c>
      <c r="BL144" s="16" t="s">
        <v>268</v>
      </c>
      <c r="BM144" s="142" t="s">
        <v>1797</v>
      </c>
    </row>
    <row r="145" spans="2:65" s="1" customFormat="1" ht="24.2" customHeight="1">
      <c r="B145" s="131"/>
      <c r="C145" s="132" t="s">
        <v>247</v>
      </c>
      <c r="D145" s="132" t="s">
        <v>187</v>
      </c>
      <c r="E145" s="133" t="s">
        <v>1798</v>
      </c>
      <c r="F145" s="134" t="s">
        <v>1799</v>
      </c>
      <c r="G145" s="135" t="s">
        <v>245</v>
      </c>
      <c r="H145" s="136">
        <v>5</v>
      </c>
      <c r="I145" s="137"/>
      <c r="J145" s="137">
        <f t="shared" si="0"/>
        <v>0</v>
      </c>
      <c r="K145" s="134" t="s">
        <v>1</v>
      </c>
      <c r="L145" s="185" t="s">
        <v>4032</v>
      </c>
      <c r="M145" s="138" t="s">
        <v>1</v>
      </c>
      <c r="N145" s="139" t="s">
        <v>40</v>
      </c>
      <c r="O145" s="140">
        <v>0.22900000000000001</v>
      </c>
      <c r="P145" s="140">
        <f t="shared" si="1"/>
        <v>1.145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268</v>
      </c>
      <c r="AT145" s="142" t="s">
        <v>187</v>
      </c>
      <c r="AU145" s="142" t="s">
        <v>85</v>
      </c>
      <c r="AY145" s="16" t="s">
        <v>185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6" t="s">
        <v>83</v>
      </c>
      <c r="BK145" s="143">
        <f t="shared" si="9"/>
        <v>0</v>
      </c>
      <c r="BL145" s="16" t="s">
        <v>268</v>
      </c>
      <c r="BM145" s="142" t="s">
        <v>1800</v>
      </c>
    </row>
    <row r="146" spans="2:65" s="1" customFormat="1" ht="24.2" customHeight="1">
      <c r="B146" s="131"/>
      <c r="C146" s="157" t="s">
        <v>251</v>
      </c>
      <c r="D146" s="157" t="s">
        <v>280</v>
      </c>
      <c r="E146" s="158" t="s">
        <v>1801</v>
      </c>
      <c r="F146" s="159" t="s">
        <v>1802</v>
      </c>
      <c r="G146" s="160" t="s">
        <v>245</v>
      </c>
      <c r="H146" s="161">
        <v>5</v>
      </c>
      <c r="I146" s="162"/>
      <c r="J146" s="162">
        <f t="shared" si="0"/>
        <v>0</v>
      </c>
      <c r="K146" s="159" t="s">
        <v>1</v>
      </c>
      <c r="L146" s="185" t="s">
        <v>4032</v>
      </c>
      <c r="M146" s="163" t="s">
        <v>1</v>
      </c>
      <c r="N146" s="164" t="s">
        <v>40</v>
      </c>
      <c r="O146" s="140">
        <v>0</v>
      </c>
      <c r="P146" s="140">
        <f t="shared" si="1"/>
        <v>0</v>
      </c>
      <c r="Q146" s="140">
        <v>2.3000000000000001E-4</v>
      </c>
      <c r="R146" s="140">
        <f t="shared" si="2"/>
        <v>1.15E-3</v>
      </c>
      <c r="S146" s="140">
        <v>0</v>
      </c>
      <c r="T146" s="141">
        <f t="shared" si="3"/>
        <v>0</v>
      </c>
      <c r="AR146" s="142" t="s">
        <v>357</v>
      </c>
      <c r="AT146" s="142" t="s">
        <v>280</v>
      </c>
      <c r="AU146" s="142" t="s">
        <v>85</v>
      </c>
      <c r="AY146" s="16" t="s">
        <v>185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6" t="s">
        <v>83</v>
      </c>
      <c r="BK146" s="143">
        <f t="shared" si="9"/>
        <v>0</v>
      </c>
      <c r="BL146" s="16" t="s">
        <v>268</v>
      </c>
      <c r="BM146" s="142" t="s">
        <v>1803</v>
      </c>
    </row>
    <row r="147" spans="2:65" s="1" customFormat="1" ht="24.2" customHeight="1">
      <c r="B147" s="131"/>
      <c r="C147" s="132" t="s">
        <v>256</v>
      </c>
      <c r="D147" s="132" t="s">
        <v>187</v>
      </c>
      <c r="E147" s="133" t="s">
        <v>1804</v>
      </c>
      <c r="F147" s="134" t="s">
        <v>1769</v>
      </c>
      <c r="G147" s="135" t="s">
        <v>245</v>
      </c>
      <c r="H147" s="136">
        <v>3</v>
      </c>
      <c r="I147" s="137"/>
      <c r="J147" s="137">
        <f t="shared" si="0"/>
        <v>0</v>
      </c>
      <c r="K147" s="134" t="s">
        <v>1</v>
      </c>
      <c r="L147" s="185" t="s">
        <v>4032</v>
      </c>
      <c r="M147" s="138" t="s">
        <v>1</v>
      </c>
      <c r="N147" s="139" t="s">
        <v>40</v>
      </c>
      <c r="O147" s="140">
        <v>0.27100000000000002</v>
      </c>
      <c r="P147" s="140">
        <f t="shared" si="1"/>
        <v>0.81300000000000006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268</v>
      </c>
      <c r="AT147" s="142" t="s">
        <v>187</v>
      </c>
      <c r="AU147" s="142" t="s">
        <v>85</v>
      </c>
      <c r="AY147" s="16" t="s">
        <v>185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6" t="s">
        <v>83</v>
      </c>
      <c r="BK147" s="143">
        <f t="shared" si="9"/>
        <v>0</v>
      </c>
      <c r="BL147" s="16" t="s">
        <v>268</v>
      </c>
      <c r="BM147" s="142" t="s">
        <v>1805</v>
      </c>
    </row>
    <row r="148" spans="2:65" s="1" customFormat="1" ht="24.2" customHeight="1">
      <c r="B148" s="131"/>
      <c r="C148" s="157" t="s">
        <v>8</v>
      </c>
      <c r="D148" s="157" t="s">
        <v>280</v>
      </c>
      <c r="E148" s="158" t="s">
        <v>1806</v>
      </c>
      <c r="F148" s="159" t="s">
        <v>1807</v>
      </c>
      <c r="G148" s="160" t="s">
        <v>245</v>
      </c>
      <c r="H148" s="161">
        <v>3</v>
      </c>
      <c r="I148" s="162"/>
      <c r="J148" s="162">
        <f t="shared" si="0"/>
        <v>0</v>
      </c>
      <c r="K148" s="159" t="s">
        <v>1</v>
      </c>
      <c r="L148" s="185" t="s">
        <v>4032</v>
      </c>
      <c r="M148" s="163" t="s">
        <v>1</v>
      </c>
      <c r="N148" s="164" t="s">
        <v>40</v>
      </c>
      <c r="O148" s="140">
        <v>0</v>
      </c>
      <c r="P148" s="140">
        <f t="shared" si="1"/>
        <v>0</v>
      </c>
      <c r="Q148" s="140">
        <v>6.4000000000000005E-4</v>
      </c>
      <c r="R148" s="140">
        <f t="shared" si="2"/>
        <v>1.9200000000000003E-3</v>
      </c>
      <c r="S148" s="140">
        <v>0</v>
      </c>
      <c r="T148" s="141">
        <f t="shared" si="3"/>
        <v>0</v>
      </c>
      <c r="AR148" s="142" t="s">
        <v>357</v>
      </c>
      <c r="AT148" s="142" t="s">
        <v>280</v>
      </c>
      <c r="AU148" s="142" t="s">
        <v>85</v>
      </c>
      <c r="AY148" s="16" t="s">
        <v>185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6" t="s">
        <v>83</v>
      </c>
      <c r="BK148" s="143">
        <f t="shared" si="9"/>
        <v>0</v>
      </c>
      <c r="BL148" s="16" t="s">
        <v>268</v>
      </c>
      <c r="BM148" s="142" t="s">
        <v>1808</v>
      </c>
    </row>
    <row r="149" spans="2:65" s="1" customFormat="1" ht="16.5" customHeight="1">
      <c r="B149" s="131"/>
      <c r="C149" s="132" t="s">
        <v>268</v>
      </c>
      <c r="D149" s="132" t="s">
        <v>187</v>
      </c>
      <c r="E149" s="133" t="s">
        <v>1809</v>
      </c>
      <c r="F149" s="134" t="s">
        <v>1810</v>
      </c>
      <c r="G149" s="135" t="s">
        <v>1656</v>
      </c>
      <c r="H149" s="136">
        <v>10</v>
      </c>
      <c r="I149" s="137"/>
      <c r="J149" s="137">
        <f t="shared" si="0"/>
        <v>0</v>
      </c>
      <c r="K149" s="134" t="s">
        <v>1</v>
      </c>
      <c r="L149" s="185" t="s">
        <v>4032</v>
      </c>
      <c r="M149" s="138" t="s">
        <v>1</v>
      </c>
      <c r="N149" s="139" t="s">
        <v>40</v>
      </c>
      <c r="O149" s="140">
        <v>0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268</v>
      </c>
      <c r="AT149" s="142" t="s">
        <v>187</v>
      </c>
      <c r="AU149" s="142" t="s">
        <v>85</v>
      </c>
      <c r="AY149" s="16" t="s">
        <v>185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6" t="s">
        <v>83</v>
      </c>
      <c r="BK149" s="143">
        <f t="shared" si="9"/>
        <v>0</v>
      </c>
      <c r="BL149" s="16" t="s">
        <v>268</v>
      </c>
      <c r="BM149" s="142" t="s">
        <v>1811</v>
      </c>
    </row>
    <row r="150" spans="2:65" s="1" customFormat="1" ht="16.5" customHeight="1">
      <c r="B150" s="131"/>
      <c r="C150" s="157" t="s">
        <v>273</v>
      </c>
      <c r="D150" s="157" t="s">
        <v>280</v>
      </c>
      <c r="E150" s="158" t="s">
        <v>1812</v>
      </c>
      <c r="F150" s="159" t="s">
        <v>1813</v>
      </c>
      <c r="G150" s="160" t="s">
        <v>1656</v>
      </c>
      <c r="H150" s="161">
        <v>10</v>
      </c>
      <c r="I150" s="162"/>
      <c r="J150" s="162">
        <f t="shared" si="0"/>
        <v>0</v>
      </c>
      <c r="K150" s="159" t="s">
        <v>1</v>
      </c>
      <c r="L150" s="185" t="s">
        <v>4032</v>
      </c>
      <c r="M150" s="163" t="s">
        <v>1</v>
      </c>
      <c r="N150" s="164" t="s">
        <v>40</v>
      </c>
      <c r="O150" s="140">
        <v>0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357</v>
      </c>
      <c r="AT150" s="142" t="s">
        <v>280</v>
      </c>
      <c r="AU150" s="142" t="s">
        <v>85</v>
      </c>
      <c r="AY150" s="16" t="s">
        <v>185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6" t="s">
        <v>83</v>
      </c>
      <c r="BK150" s="143">
        <f t="shared" si="9"/>
        <v>0</v>
      </c>
      <c r="BL150" s="16" t="s">
        <v>268</v>
      </c>
      <c r="BM150" s="142" t="s">
        <v>1814</v>
      </c>
    </row>
    <row r="151" spans="2:65" s="1" customFormat="1" ht="44.25" customHeight="1">
      <c r="B151" s="131"/>
      <c r="C151" s="132" t="s">
        <v>279</v>
      </c>
      <c r="D151" s="132" t="s">
        <v>187</v>
      </c>
      <c r="E151" s="133" t="s">
        <v>1815</v>
      </c>
      <c r="F151" s="134" t="s">
        <v>1816</v>
      </c>
      <c r="G151" s="135" t="s">
        <v>276</v>
      </c>
      <c r="H151" s="136">
        <v>130</v>
      </c>
      <c r="I151" s="137"/>
      <c r="J151" s="137">
        <f t="shared" si="0"/>
        <v>0</v>
      </c>
      <c r="K151" s="134" t="s">
        <v>1</v>
      </c>
      <c r="L151" s="185" t="s">
        <v>4032</v>
      </c>
      <c r="M151" s="138" t="s">
        <v>1</v>
      </c>
      <c r="N151" s="139" t="s">
        <v>40</v>
      </c>
      <c r="O151" s="140">
        <v>0.49399999999999999</v>
      </c>
      <c r="P151" s="140">
        <f t="shared" si="1"/>
        <v>64.22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268</v>
      </c>
      <c r="AT151" s="142" t="s">
        <v>187</v>
      </c>
      <c r="AU151" s="142" t="s">
        <v>85</v>
      </c>
      <c r="AY151" s="16" t="s">
        <v>185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6" t="s">
        <v>83</v>
      </c>
      <c r="BK151" s="143">
        <f t="shared" si="9"/>
        <v>0</v>
      </c>
      <c r="BL151" s="16" t="s">
        <v>268</v>
      </c>
      <c r="BM151" s="142" t="s">
        <v>1817</v>
      </c>
    </row>
    <row r="152" spans="2:65" s="1" customFormat="1" ht="44.25" customHeight="1">
      <c r="B152" s="131"/>
      <c r="C152" s="132" t="s">
        <v>285</v>
      </c>
      <c r="D152" s="132" t="s">
        <v>187</v>
      </c>
      <c r="E152" s="133" t="s">
        <v>1818</v>
      </c>
      <c r="F152" s="134" t="s">
        <v>1819</v>
      </c>
      <c r="G152" s="135" t="s">
        <v>276</v>
      </c>
      <c r="H152" s="136">
        <v>40</v>
      </c>
      <c r="I152" s="137"/>
      <c r="J152" s="137">
        <f t="shared" si="0"/>
        <v>0</v>
      </c>
      <c r="K152" s="134" t="s">
        <v>1</v>
      </c>
      <c r="L152" s="185" t="s">
        <v>4032</v>
      </c>
      <c r="M152" s="138" t="s">
        <v>1</v>
      </c>
      <c r="N152" s="139" t="s">
        <v>40</v>
      </c>
      <c r="O152" s="140">
        <v>0.49399999999999999</v>
      </c>
      <c r="P152" s="140">
        <f t="shared" si="1"/>
        <v>19.759999999999998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268</v>
      </c>
      <c r="AT152" s="142" t="s">
        <v>187</v>
      </c>
      <c r="AU152" s="142" t="s">
        <v>85</v>
      </c>
      <c r="AY152" s="16" t="s">
        <v>185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6" t="s">
        <v>83</v>
      </c>
      <c r="BK152" s="143">
        <f t="shared" si="9"/>
        <v>0</v>
      </c>
      <c r="BL152" s="16" t="s">
        <v>268</v>
      </c>
      <c r="BM152" s="142" t="s">
        <v>1820</v>
      </c>
    </row>
    <row r="153" spans="2:65" s="1" customFormat="1" ht="24.2" customHeight="1">
      <c r="B153" s="131"/>
      <c r="C153" s="132" t="s">
        <v>290</v>
      </c>
      <c r="D153" s="132" t="s">
        <v>187</v>
      </c>
      <c r="E153" s="133" t="s">
        <v>1821</v>
      </c>
      <c r="F153" s="134" t="s">
        <v>1822</v>
      </c>
      <c r="G153" s="135" t="s">
        <v>276</v>
      </c>
      <c r="H153" s="136">
        <v>1460</v>
      </c>
      <c r="I153" s="137"/>
      <c r="J153" s="137">
        <f t="shared" si="0"/>
        <v>0</v>
      </c>
      <c r="K153" s="134" t="s">
        <v>1</v>
      </c>
      <c r="L153" s="185" t="s">
        <v>4032</v>
      </c>
      <c r="M153" s="138" t="s">
        <v>1</v>
      </c>
      <c r="N153" s="139" t="s">
        <v>40</v>
      </c>
      <c r="O153" s="140">
        <v>4.5999999999999999E-2</v>
      </c>
      <c r="P153" s="140">
        <f t="shared" si="1"/>
        <v>67.16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268</v>
      </c>
      <c r="AT153" s="142" t="s">
        <v>187</v>
      </c>
      <c r="AU153" s="142" t="s">
        <v>85</v>
      </c>
      <c r="AY153" s="16" t="s">
        <v>185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6" t="s">
        <v>83</v>
      </c>
      <c r="BK153" s="143">
        <f t="shared" si="9"/>
        <v>0</v>
      </c>
      <c r="BL153" s="16" t="s">
        <v>268</v>
      </c>
      <c r="BM153" s="142" t="s">
        <v>1823</v>
      </c>
    </row>
    <row r="154" spans="2:65" s="1" customFormat="1" ht="24.2" customHeight="1">
      <c r="B154" s="131"/>
      <c r="C154" s="157" t="s">
        <v>7</v>
      </c>
      <c r="D154" s="157" t="s">
        <v>280</v>
      </c>
      <c r="E154" s="158" t="s">
        <v>1824</v>
      </c>
      <c r="F154" s="159" t="s">
        <v>1825</v>
      </c>
      <c r="G154" s="160" t="s">
        <v>276</v>
      </c>
      <c r="H154" s="161">
        <v>1060</v>
      </c>
      <c r="I154" s="162"/>
      <c r="J154" s="162">
        <f t="shared" si="0"/>
        <v>0</v>
      </c>
      <c r="K154" s="159" t="s">
        <v>1</v>
      </c>
      <c r="L154" s="185" t="s">
        <v>4032</v>
      </c>
      <c r="M154" s="163" t="s">
        <v>1</v>
      </c>
      <c r="N154" s="164" t="s">
        <v>40</v>
      </c>
      <c r="O154" s="140">
        <v>0</v>
      </c>
      <c r="P154" s="140">
        <f t="shared" si="1"/>
        <v>0</v>
      </c>
      <c r="Q154" s="140">
        <v>6.0000000000000002E-5</v>
      </c>
      <c r="R154" s="140">
        <f t="shared" si="2"/>
        <v>6.3600000000000004E-2</v>
      </c>
      <c r="S154" s="140">
        <v>0</v>
      </c>
      <c r="T154" s="141">
        <f t="shared" si="3"/>
        <v>0</v>
      </c>
      <c r="AR154" s="142" t="s">
        <v>357</v>
      </c>
      <c r="AT154" s="142" t="s">
        <v>280</v>
      </c>
      <c r="AU154" s="142" t="s">
        <v>85</v>
      </c>
      <c r="AY154" s="16" t="s">
        <v>185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6" t="s">
        <v>83</v>
      </c>
      <c r="BK154" s="143">
        <f t="shared" si="9"/>
        <v>0</v>
      </c>
      <c r="BL154" s="16" t="s">
        <v>268</v>
      </c>
      <c r="BM154" s="142" t="s">
        <v>1826</v>
      </c>
    </row>
    <row r="155" spans="2:65" s="1" customFormat="1" ht="24.2" customHeight="1">
      <c r="B155" s="131"/>
      <c r="C155" s="157" t="s">
        <v>297</v>
      </c>
      <c r="D155" s="157" t="s">
        <v>280</v>
      </c>
      <c r="E155" s="158" t="s">
        <v>1827</v>
      </c>
      <c r="F155" s="159" t="s">
        <v>1828</v>
      </c>
      <c r="G155" s="160" t="s">
        <v>276</v>
      </c>
      <c r="H155" s="161">
        <v>290</v>
      </c>
      <c r="I155" s="162"/>
      <c r="J155" s="162">
        <f t="shared" si="0"/>
        <v>0</v>
      </c>
      <c r="K155" s="159" t="s">
        <v>1</v>
      </c>
      <c r="L155" s="185" t="s">
        <v>4032</v>
      </c>
      <c r="M155" s="163" t="s">
        <v>1</v>
      </c>
      <c r="N155" s="164" t="s">
        <v>40</v>
      </c>
      <c r="O155" s="140">
        <v>0</v>
      </c>
      <c r="P155" s="140">
        <f t="shared" si="1"/>
        <v>0</v>
      </c>
      <c r="Q155" s="140">
        <v>8.0000000000000007E-5</v>
      </c>
      <c r="R155" s="140">
        <f t="shared" si="2"/>
        <v>2.3200000000000002E-2</v>
      </c>
      <c r="S155" s="140">
        <v>0</v>
      </c>
      <c r="T155" s="141">
        <f t="shared" si="3"/>
        <v>0</v>
      </c>
      <c r="AR155" s="142" t="s">
        <v>357</v>
      </c>
      <c r="AT155" s="142" t="s">
        <v>280</v>
      </c>
      <c r="AU155" s="142" t="s">
        <v>85</v>
      </c>
      <c r="AY155" s="16" t="s">
        <v>185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6" t="s">
        <v>83</v>
      </c>
      <c r="BK155" s="143">
        <f t="shared" si="9"/>
        <v>0</v>
      </c>
      <c r="BL155" s="16" t="s">
        <v>268</v>
      </c>
      <c r="BM155" s="142" t="s">
        <v>1829</v>
      </c>
    </row>
    <row r="156" spans="2:65" s="1" customFormat="1" ht="24.2" customHeight="1">
      <c r="B156" s="131"/>
      <c r="C156" s="157" t="s">
        <v>302</v>
      </c>
      <c r="D156" s="157" t="s">
        <v>280</v>
      </c>
      <c r="E156" s="158" t="s">
        <v>1830</v>
      </c>
      <c r="F156" s="159" t="s">
        <v>1831</v>
      </c>
      <c r="G156" s="160" t="s">
        <v>276</v>
      </c>
      <c r="H156" s="161">
        <v>110</v>
      </c>
      <c r="I156" s="162"/>
      <c r="J156" s="162">
        <f t="shared" si="0"/>
        <v>0</v>
      </c>
      <c r="K156" s="159" t="s">
        <v>1</v>
      </c>
      <c r="L156" s="185" t="s">
        <v>4032</v>
      </c>
      <c r="M156" s="163" t="s">
        <v>1</v>
      </c>
      <c r="N156" s="164" t="s">
        <v>40</v>
      </c>
      <c r="O156" s="140">
        <v>0</v>
      </c>
      <c r="P156" s="140">
        <f t="shared" si="1"/>
        <v>0</v>
      </c>
      <c r="Q156" s="140">
        <v>1.2999999999999999E-4</v>
      </c>
      <c r="R156" s="140">
        <f t="shared" si="2"/>
        <v>1.4299999999999998E-2</v>
      </c>
      <c r="S156" s="140">
        <v>0</v>
      </c>
      <c r="T156" s="141">
        <f t="shared" si="3"/>
        <v>0</v>
      </c>
      <c r="AR156" s="142" t="s">
        <v>357</v>
      </c>
      <c r="AT156" s="142" t="s">
        <v>280</v>
      </c>
      <c r="AU156" s="142" t="s">
        <v>85</v>
      </c>
      <c r="AY156" s="16" t="s">
        <v>185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6" t="s">
        <v>83</v>
      </c>
      <c r="BK156" s="143">
        <f t="shared" si="9"/>
        <v>0</v>
      </c>
      <c r="BL156" s="16" t="s">
        <v>268</v>
      </c>
      <c r="BM156" s="142" t="s">
        <v>1832</v>
      </c>
    </row>
    <row r="157" spans="2:65" s="1" customFormat="1" ht="24.2" customHeight="1">
      <c r="B157" s="131"/>
      <c r="C157" s="132" t="s">
        <v>307</v>
      </c>
      <c r="D157" s="132" t="s">
        <v>187</v>
      </c>
      <c r="E157" s="133" t="s">
        <v>1833</v>
      </c>
      <c r="F157" s="134" t="s">
        <v>1834</v>
      </c>
      <c r="G157" s="135" t="s">
        <v>276</v>
      </c>
      <c r="H157" s="136">
        <v>300</v>
      </c>
      <c r="I157" s="137"/>
      <c r="J157" s="137">
        <f t="shared" si="0"/>
        <v>0</v>
      </c>
      <c r="K157" s="134" t="s">
        <v>1</v>
      </c>
      <c r="L157" s="185" t="s">
        <v>4032</v>
      </c>
      <c r="M157" s="138" t="s">
        <v>1</v>
      </c>
      <c r="N157" s="139" t="s">
        <v>40</v>
      </c>
      <c r="O157" s="140">
        <v>5.1999999999999998E-2</v>
      </c>
      <c r="P157" s="140">
        <f t="shared" si="1"/>
        <v>15.6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268</v>
      </c>
      <c r="AT157" s="142" t="s">
        <v>187</v>
      </c>
      <c r="AU157" s="142" t="s">
        <v>85</v>
      </c>
      <c r="AY157" s="16" t="s">
        <v>185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6" t="s">
        <v>83</v>
      </c>
      <c r="BK157" s="143">
        <f t="shared" si="9"/>
        <v>0</v>
      </c>
      <c r="BL157" s="16" t="s">
        <v>268</v>
      </c>
      <c r="BM157" s="142" t="s">
        <v>1835</v>
      </c>
    </row>
    <row r="158" spans="2:65" s="1" customFormat="1" ht="24.2" customHeight="1">
      <c r="B158" s="131"/>
      <c r="C158" s="157" t="s">
        <v>327</v>
      </c>
      <c r="D158" s="157" t="s">
        <v>280</v>
      </c>
      <c r="E158" s="158" t="s">
        <v>1836</v>
      </c>
      <c r="F158" s="159" t="s">
        <v>1837</v>
      </c>
      <c r="G158" s="160" t="s">
        <v>276</v>
      </c>
      <c r="H158" s="161">
        <v>300</v>
      </c>
      <c r="I158" s="162"/>
      <c r="J158" s="162">
        <f t="shared" si="0"/>
        <v>0</v>
      </c>
      <c r="K158" s="159" t="s">
        <v>1</v>
      </c>
      <c r="L158" s="185" t="s">
        <v>4032</v>
      </c>
      <c r="M158" s="163" t="s">
        <v>1</v>
      </c>
      <c r="N158" s="164" t="s">
        <v>40</v>
      </c>
      <c r="O158" s="140">
        <v>0</v>
      </c>
      <c r="P158" s="140">
        <f t="shared" si="1"/>
        <v>0</v>
      </c>
      <c r="Q158" s="140">
        <v>3.4000000000000002E-4</v>
      </c>
      <c r="R158" s="140">
        <f t="shared" si="2"/>
        <v>0.10200000000000001</v>
      </c>
      <c r="S158" s="140">
        <v>0</v>
      </c>
      <c r="T158" s="141">
        <f t="shared" si="3"/>
        <v>0</v>
      </c>
      <c r="AR158" s="142" t="s">
        <v>357</v>
      </c>
      <c r="AT158" s="142" t="s">
        <v>280</v>
      </c>
      <c r="AU158" s="142" t="s">
        <v>85</v>
      </c>
      <c r="AY158" s="16" t="s">
        <v>185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6" t="s">
        <v>83</v>
      </c>
      <c r="BK158" s="143">
        <f t="shared" si="9"/>
        <v>0</v>
      </c>
      <c r="BL158" s="16" t="s">
        <v>268</v>
      </c>
      <c r="BM158" s="142" t="s">
        <v>1838</v>
      </c>
    </row>
    <row r="159" spans="2:65" s="1" customFormat="1" ht="24.2" customHeight="1">
      <c r="B159" s="131"/>
      <c r="C159" s="132" t="s">
        <v>332</v>
      </c>
      <c r="D159" s="132" t="s">
        <v>187</v>
      </c>
      <c r="E159" s="133" t="s">
        <v>1839</v>
      </c>
      <c r="F159" s="134" t="s">
        <v>1840</v>
      </c>
      <c r="G159" s="135" t="s">
        <v>276</v>
      </c>
      <c r="H159" s="136">
        <v>1860</v>
      </c>
      <c r="I159" s="137"/>
      <c r="J159" s="137">
        <f t="shared" si="0"/>
        <v>0</v>
      </c>
      <c r="K159" s="134" t="s">
        <v>1</v>
      </c>
      <c r="L159" s="185" t="s">
        <v>4032</v>
      </c>
      <c r="M159" s="138" t="s">
        <v>1</v>
      </c>
      <c r="N159" s="139" t="s">
        <v>40</v>
      </c>
      <c r="O159" s="140">
        <v>8.2000000000000003E-2</v>
      </c>
      <c r="P159" s="140">
        <f t="shared" si="1"/>
        <v>152.52000000000001</v>
      </c>
      <c r="Q159" s="140">
        <v>0</v>
      </c>
      <c r="R159" s="140">
        <f t="shared" si="2"/>
        <v>0</v>
      </c>
      <c r="S159" s="140">
        <v>0</v>
      </c>
      <c r="T159" s="141">
        <f t="shared" si="3"/>
        <v>0</v>
      </c>
      <c r="AR159" s="142" t="s">
        <v>268</v>
      </c>
      <c r="AT159" s="142" t="s">
        <v>187</v>
      </c>
      <c r="AU159" s="142" t="s">
        <v>85</v>
      </c>
      <c r="AY159" s="16" t="s">
        <v>185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6" t="s">
        <v>83</v>
      </c>
      <c r="BK159" s="143">
        <f t="shared" si="9"/>
        <v>0</v>
      </c>
      <c r="BL159" s="16" t="s">
        <v>268</v>
      </c>
      <c r="BM159" s="142" t="s">
        <v>1841</v>
      </c>
    </row>
    <row r="160" spans="2:65" s="1" customFormat="1" ht="24.2" customHeight="1">
      <c r="B160" s="131"/>
      <c r="C160" s="157" t="s">
        <v>336</v>
      </c>
      <c r="D160" s="157" t="s">
        <v>280</v>
      </c>
      <c r="E160" s="158" t="s">
        <v>1842</v>
      </c>
      <c r="F160" s="159" t="s">
        <v>1843</v>
      </c>
      <c r="G160" s="160" t="s">
        <v>276</v>
      </c>
      <c r="H160" s="161">
        <v>1860</v>
      </c>
      <c r="I160" s="162"/>
      <c r="J160" s="162">
        <f t="shared" si="0"/>
        <v>0</v>
      </c>
      <c r="K160" s="159" t="s">
        <v>1</v>
      </c>
      <c r="L160" s="185" t="s">
        <v>4032</v>
      </c>
      <c r="M160" s="163" t="s">
        <v>1</v>
      </c>
      <c r="N160" s="164" t="s">
        <v>40</v>
      </c>
      <c r="O160" s="140">
        <v>0</v>
      </c>
      <c r="P160" s="140">
        <f t="shared" si="1"/>
        <v>0</v>
      </c>
      <c r="Q160" s="140">
        <v>1.2E-4</v>
      </c>
      <c r="R160" s="140">
        <f t="shared" si="2"/>
        <v>0.22320000000000001</v>
      </c>
      <c r="S160" s="140">
        <v>0</v>
      </c>
      <c r="T160" s="141">
        <f t="shared" si="3"/>
        <v>0</v>
      </c>
      <c r="AR160" s="142" t="s">
        <v>357</v>
      </c>
      <c r="AT160" s="142" t="s">
        <v>280</v>
      </c>
      <c r="AU160" s="142" t="s">
        <v>85</v>
      </c>
      <c r="AY160" s="16" t="s">
        <v>185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6" t="s">
        <v>83</v>
      </c>
      <c r="BK160" s="143">
        <f t="shared" si="9"/>
        <v>0</v>
      </c>
      <c r="BL160" s="16" t="s">
        <v>268</v>
      </c>
      <c r="BM160" s="142" t="s">
        <v>1844</v>
      </c>
    </row>
    <row r="161" spans="2:65" s="1" customFormat="1" ht="24.2" customHeight="1">
      <c r="B161" s="131"/>
      <c r="C161" s="132" t="s">
        <v>340</v>
      </c>
      <c r="D161" s="132" t="s">
        <v>187</v>
      </c>
      <c r="E161" s="133" t="s">
        <v>1845</v>
      </c>
      <c r="F161" s="134" t="s">
        <v>1846</v>
      </c>
      <c r="G161" s="135" t="s">
        <v>276</v>
      </c>
      <c r="H161" s="136">
        <v>1650</v>
      </c>
      <c r="I161" s="137"/>
      <c r="J161" s="137">
        <f t="shared" si="0"/>
        <v>0</v>
      </c>
      <c r="K161" s="134" t="s">
        <v>1</v>
      </c>
      <c r="L161" s="185" t="s">
        <v>4032</v>
      </c>
      <c r="M161" s="138" t="s">
        <v>1</v>
      </c>
      <c r="N161" s="139" t="s">
        <v>40</v>
      </c>
      <c r="O161" s="140">
        <v>8.5999999999999993E-2</v>
      </c>
      <c r="P161" s="140">
        <f t="shared" si="1"/>
        <v>141.89999999999998</v>
      </c>
      <c r="Q161" s="140">
        <v>0</v>
      </c>
      <c r="R161" s="140">
        <f t="shared" si="2"/>
        <v>0</v>
      </c>
      <c r="S161" s="140">
        <v>0</v>
      </c>
      <c r="T161" s="141">
        <f t="shared" si="3"/>
        <v>0</v>
      </c>
      <c r="AR161" s="142" t="s">
        <v>268</v>
      </c>
      <c r="AT161" s="142" t="s">
        <v>187</v>
      </c>
      <c r="AU161" s="142" t="s">
        <v>85</v>
      </c>
      <c r="AY161" s="16" t="s">
        <v>185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6" t="s">
        <v>83</v>
      </c>
      <c r="BK161" s="143">
        <f t="shared" si="9"/>
        <v>0</v>
      </c>
      <c r="BL161" s="16" t="s">
        <v>268</v>
      </c>
      <c r="BM161" s="142" t="s">
        <v>1847</v>
      </c>
    </row>
    <row r="162" spans="2:65" s="1" customFormat="1" ht="24.2" customHeight="1">
      <c r="B162" s="131"/>
      <c r="C162" s="157" t="s">
        <v>345</v>
      </c>
      <c r="D162" s="157" t="s">
        <v>280</v>
      </c>
      <c r="E162" s="158" t="s">
        <v>1848</v>
      </c>
      <c r="F162" s="159" t="s">
        <v>1849</v>
      </c>
      <c r="G162" s="160" t="s">
        <v>276</v>
      </c>
      <c r="H162" s="161">
        <v>1650</v>
      </c>
      <c r="I162" s="162"/>
      <c r="J162" s="162">
        <f t="shared" si="0"/>
        <v>0</v>
      </c>
      <c r="K162" s="159" t="s">
        <v>1</v>
      </c>
      <c r="L162" s="185" t="s">
        <v>4032</v>
      </c>
      <c r="M162" s="163" t="s">
        <v>1</v>
      </c>
      <c r="N162" s="164" t="s">
        <v>40</v>
      </c>
      <c r="O162" s="140">
        <v>0</v>
      </c>
      <c r="P162" s="140">
        <f t="shared" si="1"/>
        <v>0</v>
      </c>
      <c r="Q162" s="140">
        <v>1.7000000000000001E-4</v>
      </c>
      <c r="R162" s="140">
        <f t="shared" si="2"/>
        <v>0.28050000000000003</v>
      </c>
      <c r="S162" s="140">
        <v>0</v>
      </c>
      <c r="T162" s="141">
        <f t="shared" si="3"/>
        <v>0</v>
      </c>
      <c r="AR162" s="142" t="s">
        <v>357</v>
      </c>
      <c r="AT162" s="142" t="s">
        <v>280</v>
      </c>
      <c r="AU162" s="142" t="s">
        <v>85</v>
      </c>
      <c r="AY162" s="16" t="s">
        <v>185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6" t="s">
        <v>83</v>
      </c>
      <c r="BK162" s="143">
        <f t="shared" si="9"/>
        <v>0</v>
      </c>
      <c r="BL162" s="16" t="s">
        <v>268</v>
      </c>
      <c r="BM162" s="142" t="s">
        <v>1850</v>
      </c>
    </row>
    <row r="163" spans="2:65" s="1" customFormat="1" ht="24.2" customHeight="1">
      <c r="B163" s="131"/>
      <c r="C163" s="132" t="s">
        <v>349</v>
      </c>
      <c r="D163" s="132" t="s">
        <v>187</v>
      </c>
      <c r="E163" s="133" t="s">
        <v>1851</v>
      </c>
      <c r="F163" s="134" t="s">
        <v>1852</v>
      </c>
      <c r="G163" s="135" t="s">
        <v>276</v>
      </c>
      <c r="H163" s="136">
        <v>855</v>
      </c>
      <c r="I163" s="137"/>
      <c r="J163" s="137">
        <f t="shared" si="0"/>
        <v>0</v>
      </c>
      <c r="K163" s="134" t="s">
        <v>1</v>
      </c>
      <c r="L163" s="185" t="s">
        <v>4032</v>
      </c>
      <c r="M163" s="138" t="s">
        <v>1</v>
      </c>
      <c r="N163" s="139" t="s">
        <v>40</v>
      </c>
      <c r="O163" s="140">
        <v>9.8000000000000004E-2</v>
      </c>
      <c r="P163" s="140">
        <f t="shared" si="1"/>
        <v>83.79</v>
      </c>
      <c r="Q163" s="140">
        <v>0</v>
      </c>
      <c r="R163" s="140">
        <f t="shared" si="2"/>
        <v>0</v>
      </c>
      <c r="S163" s="140">
        <v>0</v>
      </c>
      <c r="T163" s="141">
        <f t="shared" si="3"/>
        <v>0</v>
      </c>
      <c r="AR163" s="142" t="s">
        <v>268</v>
      </c>
      <c r="AT163" s="142" t="s">
        <v>187</v>
      </c>
      <c r="AU163" s="142" t="s">
        <v>85</v>
      </c>
      <c r="AY163" s="16" t="s">
        <v>185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6" t="s">
        <v>83</v>
      </c>
      <c r="BK163" s="143">
        <f t="shared" si="9"/>
        <v>0</v>
      </c>
      <c r="BL163" s="16" t="s">
        <v>268</v>
      </c>
      <c r="BM163" s="142" t="s">
        <v>1853</v>
      </c>
    </row>
    <row r="164" spans="2:65" s="1" customFormat="1" ht="24.2" customHeight="1">
      <c r="B164" s="131"/>
      <c r="C164" s="157" t="s">
        <v>353</v>
      </c>
      <c r="D164" s="157" t="s">
        <v>280</v>
      </c>
      <c r="E164" s="158" t="s">
        <v>1854</v>
      </c>
      <c r="F164" s="159" t="s">
        <v>1855</v>
      </c>
      <c r="G164" s="160" t="s">
        <v>276</v>
      </c>
      <c r="H164" s="161">
        <v>300</v>
      </c>
      <c r="I164" s="162"/>
      <c r="J164" s="162">
        <f t="shared" si="0"/>
        <v>0</v>
      </c>
      <c r="K164" s="159" t="s">
        <v>1</v>
      </c>
      <c r="L164" s="185" t="s">
        <v>4032</v>
      </c>
      <c r="M164" s="163" t="s">
        <v>1</v>
      </c>
      <c r="N164" s="164" t="s">
        <v>40</v>
      </c>
      <c r="O164" s="140">
        <v>0</v>
      </c>
      <c r="P164" s="140">
        <f t="shared" si="1"/>
        <v>0</v>
      </c>
      <c r="Q164" s="140">
        <v>1.6000000000000001E-4</v>
      </c>
      <c r="R164" s="140">
        <f t="shared" si="2"/>
        <v>4.8000000000000001E-2</v>
      </c>
      <c r="S164" s="140">
        <v>0</v>
      </c>
      <c r="T164" s="141">
        <f t="shared" si="3"/>
        <v>0</v>
      </c>
      <c r="AR164" s="142" t="s">
        <v>357</v>
      </c>
      <c r="AT164" s="142" t="s">
        <v>280</v>
      </c>
      <c r="AU164" s="142" t="s">
        <v>85</v>
      </c>
      <c r="AY164" s="16" t="s">
        <v>185</v>
      </c>
      <c r="BE164" s="143">
        <f t="shared" si="4"/>
        <v>0</v>
      </c>
      <c r="BF164" s="143">
        <f t="shared" si="5"/>
        <v>0</v>
      </c>
      <c r="BG164" s="143">
        <f t="shared" si="6"/>
        <v>0</v>
      </c>
      <c r="BH164" s="143">
        <f t="shared" si="7"/>
        <v>0</v>
      </c>
      <c r="BI164" s="143">
        <f t="shared" si="8"/>
        <v>0</v>
      </c>
      <c r="BJ164" s="16" t="s">
        <v>83</v>
      </c>
      <c r="BK164" s="143">
        <f t="shared" si="9"/>
        <v>0</v>
      </c>
      <c r="BL164" s="16" t="s">
        <v>268</v>
      </c>
      <c r="BM164" s="142" t="s">
        <v>1856</v>
      </c>
    </row>
    <row r="165" spans="2:65" s="1" customFormat="1" ht="24.2" customHeight="1">
      <c r="B165" s="131"/>
      <c r="C165" s="157" t="s">
        <v>357</v>
      </c>
      <c r="D165" s="157" t="s">
        <v>280</v>
      </c>
      <c r="E165" s="158" t="s">
        <v>1857</v>
      </c>
      <c r="F165" s="159" t="s">
        <v>1858</v>
      </c>
      <c r="G165" s="160" t="s">
        <v>276</v>
      </c>
      <c r="H165" s="161">
        <v>555</v>
      </c>
      <c r="I165" s="162"/>
      <c r="J165" s="162">
        <f t="shared" si="0"/>
        <v>0</v>
      </c>
      <c r="K165" s="159" t="s">
        <v>1</v>
      </c>
      <c r="L165" s="185" t="s">
        <v>4032</v>
      </c>
      <c r="M165" s="163" t="s">
        <v>1</v>
      </c>
      <c r="N165" s="164" t="s">
        <v>40</v>
      </c>
      <c r="O165" s="140">
        <v>0</v>
      </c>
      <c r="P165" s="140">
        <f t="shared" si="1"/>
        <v>0</v>
      </c>
      <c r="Q165" s="140">
        <v>2.5000000000000001E-4</v>
      </c>
      <c r="R165" s="140">
        <f t="shared" si="2"/>
        <v>0.13875000000000001</v>
      </c>
      <c r="S165" s="140">
        <v>0</v>
      </c>
      <c r="T165" s="141">
        <f t="shared" si="3"/>
        <v>0</v>
      </c>
      <c r="AR165" s="142" t="s">
        <v>357</v>
      </c>
      <c r="AT165" s="142" t="s">
        <v>280</v>
      </c>
      <c r="AU165" s="142" t="s">
        <v>85</v>
      </c>
      <c r="AY165" s="16" t="s">
        <v>185</v>
      </c>
      <c r="BE165" s="143">
        <f t="shared" si="4"/>
        <v>0</v>
      </c>
      <c r="BF165" s="143">
        <f t="shared" si="5"/>
        <v>0</v>
      </c>
      <c r="BG165" s="143">
        <f t="shared" si="6"/>
        <v>0</v>
      </c>
      <c r="BH165" s="143">
        <f t="shared" si="7"/>
        <v>0</v>
      </c>
      <c r="BI165" s="143">
        <f t="shared" si="8"/>
        <v>0</v>
      </c>
      <c r="BJ165" s="16" t="s">
        <v>83</v>
      </c>
      <c r="BK165" s="143">
        <f t="shared" si="9"/>
        <v>0</v>
      </c>
      <c r="BL165" s="16" t="s">
        <v>268</v>
      </c>
      <c r="BM165" s="142" t="s">
        <v>1859</v>
      </c>
    </row>
    <row r="166" spans="2:65" s="1" customFormat="1" ht="24.2" customHeight="1">
      <c r="B166" s="131"/>
      <c r="C166" s="132" t="s">
        <v>361</v>
      </c>
      <c r="D166" s="132" t="s">
        <v>187</v>
      </c>
      <c r="E166" s="133" t="s">
        <v>1860</v>
      </c>
      <c r="F166" s="134" t="s">
        <v>1861</v>
      </c>
      <c r="G166" s="135" t="s">
        <v>276</v>
      </c>
      <c r="H166" s="136">
        <v>1010</v>
      </c>
      <c r="I166" s="137"/>
      <c r="J166" s="137">
        <f t="shared" si="0"/>
        <v>0</v>
      </c>
      <c r="K166" s="134" t="s">
        <v>1</v>
      </c>
      <c r="L166" s="185" t="s">
        <v>4032</v>
      </c>
      <c r="M166" s="138" t="s">
        <v>1</v>
      </c>
      <c r="N166" s="139" t="s">
        <v>40</v>
      </c>
      <c r="O166" s="140">
        <v>0.114</v>
      </c>
      <c r="P166" s="140">
        <f t="shared" si="1"/>
        <v>115.14</v>
      </c>
      <c r="Q166" s="140">
        <v>0</v>
      </c>
      <c r="R166" s="140">
        <f t="shared" si="2"/>
        <v>0</v>
      </c>
      <c r="S166" s="140">
        <v>0</v>
      </c>
      <c r="T166" s="141">
        <f t="shared" si="3"/>
        <v>0</v>
      </c>
      <c r="AR166" s="142" t="s">
        <v>268</v>
      </c>
      <c r="AT166" s="142" t="s">
        <v>187</v>
      </c>
      <c r="AU166" s="142" t="s">
        <v>85</v>
      </c>
      <c r="AY166" s="16" t="s">
        <v>185</v>
      </c>
      <c r="BE166" s="143">
        <f t="shared" si="4"/>
        <v>0</v>
      </c>
      <c r="BF166" s="143">
        <f t="shared" si="5"/>
        <v>0</v>
      </c>
      <c r="BG166" s="143">
        <f t="shared" si="6"/>
        <v>0</v>
      </c>
      <c r="BH166" s="143">
        <f t="shared" si="7"/>
        <v>0</v>
      </c>
      <c r="BI166" s="143">
        <f t="shared" si="8"/>
        <v>0</v>
      </c>
      <c r="BJ166" s="16" t="s">
        <v>83</v>
      </c>
      <c r="BK166" s="143">
        <f t="shared" si="9"/>
        <v>0</v>
      </c>
      <c r="BL166" s="16" t="s">
        <v>268</v>
      </c>
      <c r="BM166" s="142" t="s">
        <v>1862</v>
      </c>
    </row>
    <row r="167" spans="2:65" s="1" customFormat="1" ht="24.2" customHeight="1">
      <c r="B167" s="131"/>
      <c r="C167" s="157" t="s">
        <v>365</v>
      </c>
      <c r="D167" s="157" t="s">
        <v>280</v>
      </c>
      <c r="E167" s="158" t="s">
        <v>1863</v>
      </c>
      <c r="F167" s="159" t="s">
        <v>1864</v>
      </c>
      <c r="G167" s="160" t="s">
        <v>276</v>
      </c>
      <c r="H167" s="161">
        <v>620</v>
      </c>
      <c r="I167" s="162"/>
      <c r="J167" s="162">
        <f t="shared" ref="J167:J198" si="10">ROUND(I167*H167,2)</f>
        <v>0</v>
      </c>
      <c r="K167" s="159" t="s">
        <v>1</v>
      </c>
      <c r="L167" s="185" t="s">
        <v>4032</v>
      </c>
      <c r="M167" s="163" t="s">
        <v>1</v>
      </c>
      <c r="N167" s="164" t="s">
        <v>40</v>
      </c>
      <c r="O167" s="140">
        <v>0</v>
      </c>
      <c r="P167" s="140">
        <f t="shared" ref="P167:P198" si="11">O167*H167</f>
        <v>0</v>
      </c>
      <c r="Q167" s="140">
        <v>5.2999999999999998E-4</v>
      </c>
      <c r="R167" s="140">
        <f t="shared" ref="R167:R198" si="12">Q167*H167</f>
        <v>0.3286</v>
      </c>
      <c r="S167" s="140">
        <v>0</v>
      </c>
      <c r="T167" s="141">
        <f t="shared" ref="T167:T198" si="13">S167*H167</f>
        <v>0</v>
      </c>
      <c r="AR167" s="142" t="s">
        <v>357</v>
      </c>
      <c r="AT167" s="142" t="s">
        <v>280</v>
      </c>
      <c r="AU167" s="142" t="s">
        <v>85</v>
      </c>
      <c r="AY167" s="16" t="s">
        <v>185</v>
      </c>
      <c r="BE167" s="143">
        <f t="shared" ref="BE167:BE198" si="14">IF(N167="základní",J167,0)</f>
        <v>0</v>
      </c>
      <c r="BF167" s="143">
        <f t="shared" ref="BF167:BF198" si="15">IF(N167="snížená",J167,0)</f>
        <v>0</v>
      </c>
      <c r="BG167" s="143">
        <f t="shared" ref="BG167:BG198" si="16">IF(N167="zákl. přenesená",J167,0)</f>
        <v>0</v>
      </c>
      <c r="BH167" s="143">
        <f t="shared" ref="BH167:BH198" si="17">IF(N167="sníž. přenesená",J167,0)</f>
        <v>0</v>
      </c>
      <c r="BI167" s="143">
        <f t="shared" ref="BI167:BI198" si="18">IF(N167="nulová",J167,0)</f>
        <v>0</v>
      </c>
      <c r="BJ167" s="16" t="s">
        <v>83</v>
      </c>
      <c r="BK167" s="143">
        <f t="shared" ref="BK167:BK198" si="19">ROUND(I167*H167,2)</f>
        <v>0</v>
      </c>
      <c r="BL167" s="16" t="s">
        <v>268</v>
      </c>
      <c r="BM167" s="142" t="s">
        <v>1865</v>
      </c>
    </row>
    <row r="168" spans="2:65" s="1" customFormat="1" ht="24.2" customHeight="1">
      <c r="B168" s="131"/>
      <c r="C168" s="157" t="s">
        <v>369</v>
      </c>
      <c r="D168" s="157" t="s">
        <v>280</v>
      </c>
      <c r="E168" s="158" t="s">
        <v>1866</v>
      </c>
      <c r="F168" s="159" t="s">
        <v>1867</v>
      </c>
      <c r="G168" s="160" t="s">
        <v>276</v>
      </c>
      <c r="H168" s="161">
        <v>390</v>
      </c>
      <c r="I168" s="162"/>
      <c r="J168" s="162">
        <f t="shared" si="10"/>
        <v>0</v>
      </c>
      <c r="K168" s="159" t="s">
        <v>1</v>
      </c>
      <c r="L168" s="185" t="s">
        <v>4032</v>
      </c>
      <c r="M168" s="163" t="s">
        <v>1</v>
      </c>
      <c r="N168" s="164" t="s">
        <v>40</v>
      </c>
      <c r="O168" s="140">
        <v>0</v>
      </c>
      <c r="P168" s="140">
        <f t="shared" si="11"/>
        <v>0</v>
      </c>
      <c r="Q168" s="140">
        <v>3.4000000000000002E-4</v>
      </c>
      <c r="R168" s="140">
        <f t="shared" si="12"/>
        <v>0.1326</v>
      </c>
      <c r="S168" s="140">
        <v>0</v>
      </c>
      <c r="T168" s="141">
        <f t="shared" si="13"/>
        <v>0</v>
      </c>
      <c r="AR168" s="142" t="s">
        <v>357</v>
      </c>
      <c r="AT168" s="142" t="s">
        <v>280</v>
      </c>
      <c r="AU168" s="142" t="s">
        <v>85</v>
      </c>
      <c r="AY168" s="16" t="s">
        <v>185</v>
      </c>
      <c r="BE168" s="143">
        <f t="shared" si="14"/>
        <v>0</v>
      </c>
      <c r="BF168" s="143">
        <f t="shared" si="15"/>
        <v>0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6" t="s">
        <v>83</v>
      </c>
      <c r="BK168" s="143">
        <f t="shared" si="19"/>
        <v>0</v>
      </c>
      <c r="BL168" s="16" t="s">
        <v>268</v>
      </c>
      <c r="BM168" s="142" t="s">
        <v>1868</v>
      </c>
    </row>
    <row r="169" spans="2:65" s="1" customFormat="1" ht="24.2" customHeight="1">
      <c r="B169" s="131"/>
      <c r="C169" s="132" t="s">
        <v>373</v>
      </c>
      <c r="D169" s="132" t="s">
        <v>187</v>
      </c>
      <c r="E169" s="133" t="s">
        <v>1869</v>
      </c>
      <c r="F169" s="134" t="s">
        <v>1870</v>
      </c>
      <c r="G169" s="135" t="s">
        <v>276</v>
      </c>
      <c r="H169" s="136">
        <v>130</v>
      </c>
      <c r="I169" s="137"/>
      <c r="J169" s="137">
        <f t="shared" si="10"/>
        <v>0</v>
      </c>
      <c r="K169" s="134" t="s">
        <v>1</v>
      </c>
      <c r="L169" s="185" t="s">
        <v>4032</v>
      </c>
      <c r="M169" s="138" t="s">
        <v>1</v>
      </c>
      <c r="N169" s="139" t="s">
        <v>40</v>
      </c>
      <c r="O169" s="140">
        <v>0.11600000000000001</v>
      </c>
      <c r="P169" s="140">
        <f t="shared" si="11"/>
        <v>15.08</v>
      </c>
      <c r="Q169" s="140">
        <v>0</v>
      </c>
      <c r="R169" s="140">
        <f t="shared" si="12"/>
        <v>0</v>
      </c>
      <c r="S169" s="140">
        <v>0</v>
      </c>
      <c r="T169" s="141">
        <f t="shared" si="13"/>
        <v>0</v>
      </c>
      <c r="AR169" s="142" t="s">
        <v>268</v>
      </c>
      <c r="AT169" s="142" t="s">
        <v>187</v>
      </c>
      <c r="AU169" s="142" t="s">
        <v>85</v>
      </c>
      <c r="AY169" s="16" t="s">
        <v>185</v>
      </c>
      <c r="BE169" s="143">
        <f t="shared" si="14"/>
        <v>0</v>
      </c>
      <c r="BF169" s="143">
        <f t="shared" si="15"/>
        <v>0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6" t="s">
        <v>83</v>
      </c>
      <c r="BK169" s="143">
        <f t="shared" si="19"/>
        <v>0</v>
      </c>
      <c r="BL169" s="16" t="s">
        <v>268</v>
      </c>
      <c r="BM169" s="142" t="s">
        <v>1871</v>
      </c>
    </row>
    <row r="170" spans="2:65" s="1" customFormat="1" ht="24.2" customHeight="1">
      <c r="B170" s="131"/>
      <c r="C170" s="157" t="s">
        <v>377</v>
      </c>
      <c r="D170" s="157" t="s">
        <v>280</v>
      </c>
      <c r="E170" s="158" t="s">
        <v>1872</v>
      </c>
      <c r="F170" s="159" t="s">
        <v>1873</v>
      </c>
      <c r="G170" s="160" t="s">
        <v>276</v>
      </c>
      <c r="H170" s="161">
        <v>130</v>
      </c>
      <c r="I170" s="162"/>
      <c r="J170" s="162">
        <f t="shared" si="10"/>
        <v>0</v>
      </c>
      <c r="K170" s="159" t="s">
        <v>1</v>
      </c>
      <c r="L170" s="185" t="s">
        <v>4032</v>
      </c>
      <c r="M170" s="163" t="s">
        <v>1</v>
      </c>
      <c r="N170" s="164" t="s">
        <v>40</v>
      </c>
      <c r="O170" s="140">
        <v>0</v>
      </c>
      <c r="P170" s="140">
        <f t="shared" si="11"/>
        <v>0</v>
      </c>
      <c r="Q170" s="140">
        <v>7.6999999999999996E-4</v>
      </c>
      <c r="R170" s="140">
        <f t="shared" si="12"/>
        <v>0.10009999999999999</v>
      </c>
      <c r="S170" s="140">
        <v>0</v>
      </c>
      <c r="T170" s="141">
        <f t="shared" si="13"/>
        <v>0</v>
      </c>
      <c r="AR170" s="142" t="s">
        <v>357</v>
      </c>
      <c r="AT170" s="142" t="s">
        <v>280</v>
      </c>
      <c r="AU170" s="142" t="s">
        <v>85</v>
      </c>
      <c r="AY170" s="16" t="s">
        <v>185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6" t="s">
        <v>83</v>
      </c>
      <c r="BK170" s="143">
        <f t="shared" si="19"/>
        <v>0</v>
      </c>
      <c r="BL170" s="16" t="s">
        <v>268</v>
      </c>
      <c r="BM170" s="142" t="s">
        <v>1874</v>
      </c>
    </row>
    <row r="171" spans="2:65" s="1" customFormat="1" ht="24.2" customHeight="1">
      <c r="B171" s="131"/>
      <c r="C171" s="132" t="s">
        <v>382</v>
      </c>
      <c r="D171" s="132" t="s">
        <v>187</v>
      </c>
      <c r="E171" s="133" t="s">
        <v>1875</v>
      </c>
      <c r="F171" s="134" t="s">
        <v>1876</v>
      </c>
      <c r="G171" s="135" t="s">
        <v>276</v>
      </c>
      <c r="H171" s="136">
        <v>70</v>
      </c>
      <c r="I171" s="137"/>
      <c r="J171" s="137">
        <f t="shared" si="10"/>
        <v>0</v>
      </c>
      <c r="K171" s="134" t="s">
        <v>1</v>
      </c>
      <c r="L171" s="185" t="s">
        <v>4032</v>
      </c>
      <c r="M171" s="138" t="s">
        <v>1</v>
      </c>
      <c r="N171" s="139" t="s">
        <v>40</v>
      </c>
      <c r="O171" s="140">
        <v>0.13800000000000001</v>
      </c>
      <c r="P171" s="140">
        <f t="shared" si="11"/>
        <v>9.66</v>
      </c>
      <c r="Q171" s="140">
        <v>0</v>
      </c>
      <c r="R171" s="140">
        <f t="shared" si="12"/>
        <v>0</v>
      </c>
      <c r="S171" s="140">
        <v>0</v>
      </c>
      <c r="T171" s="141">
        <f t="shared" si="13"/>
        <v>0</v>
      </c>
      <c r="AR171" s="142" t="s">
        <v>268</v>
      </c>
      <c r="AT171" s="142" t="s">
        <v>187</v>
      </c>
      <c r="AU171" s="142" t="s">
        <v>85</v>
      </c>
      <c r="AY171" s="16" t="s">
        <v>185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6" t="s">
        <v>83</v>
      </c>
      <c r="BK171" s="143">
        <f t="shared" si="19"/>
        <v>0</v>
      </c>
      <c r="BL171" s="16" t="s">
        <v>268</v>
      </c>
      <c r="BM171" s="142" t="s">
        <v>1877</v>
      </c>
    </row>
    <row r="172" spans="2:65" s="1" customFormat="1" ht="24.2" customHeight="1">
      <c r="B172" s="131"/>
      <c r="C172" s="157" t="s">
        <v>386</v>
      </c>
      <c r="D172" s="157" t="s">
        <v>280</v>
      </c>
      <c r="E172" s="158" t="s">
        <v>1878</v>
      </c>
      <c r="F172" s="159" t="s">
        <v>1879</v>
      </c>
      <c r="G172" s="160" t="s">
        <v>276</v>
      </c>
      <c r="H172" s="161">
        <v>70</v>
      </c>
      <c r="I172" s="162"/>
      <c r="J172" s="162">
        <f t="shared" si="10"/>
        <v>0</v>
      </c>
      <c r="K172" s="159" t="s">
        <v>1</v>
      </c>
      <c r="L172" s="185" t="s">
        <v>4032</v>
      </c>
      <c r="M172" s="163" t="s">
        <v>1</v>
      </c>
      <c r="N172" s="164" t="s">
        <v>40</v>
      </c>
      <c r="O172" s="140">
        <v>0</v>
      </c>
      <c r="P172" s="140">
        <f t="shared" si="11"/>
        <v>0</v>
      </c>
      <c r="Q172" s="140">
        <v>8.9999999999999998E-4</v>
      </c>
      <c r="R172" s="140">
        <f t="shared" si="12"/>
        <v>6.3E-2</v>
      </c>
      <c r="S172" s="140">
        <v>0</v>
      </c>
      <c r="T172" s="141">
        <f t="shared" si="13"/>
        <v>0</v>
      </c>
      <c r="AR172" s="142" t="s">
        <v>357</v>
      </c>
      <c r="AT172" s="142" t="s">
        <v>280</v>
      </c>
      <c r="AU172" s="142" t="s">
        <v>85</v>
      </c>
      <c r="AY172" s="16" t="s">
        <v>185</v>
      </c>
      <c r="BE172" s="143">
        <f t="shared" si="14"/>
        <v>0</v>
      </c>
      <c r="BF172" s="143">
        <f t="shared" si="15"/>
        <v>0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6" t="s">
        <v>83</v>
      </c>
      <c r="BK172" s="143">
        <f t="shared" si="19"/>
        <v>0</v>
      </c>
      <c r="BL172" s="16" t="s">
        <v>268</v>
      </c>
      <c r="BM172" s="142" t="s">
        <v>1880</v>
      </c>
    </row>
    <row r="173" spans="2:65" s="1" customFormat="1" ht="24.2" customHeight="1">
      <c r="B173" s="131"/>
      <c r="C173" s="132" t="s">
        <v>391</v>
      </c>
      <c r="D173" s="132" t="s">
        <v>187</v>
      </c>
      <c r="E173" s="133" t="s">
        <v>1881</v>
      </c>
      <c r="F173" s="134" t="s">
        <v>1882</v>
      </c>
      <c r="G173" s="135" t="s">
        <v>276</v>
      </c>
      <c r="H173" s="136">
        <v>35</v>
      </c>
      <c r="I173" s="137"/>
      <c r="J173" s="137">
        <f t="shared" si="10"/>
        <v>0</v>
      </c>
      <c r="K173" s="134" t="s">
        <v>1</v>
      </c>
      <c r="L173" s="185" t="s">
        <v>4032</v>
      </c>
      <c r="M173" s="138" t="s">
        <v>1</v>
      </c>
      <c r="N173" s="139" t="s">
        <v>40</v>
      </c>
      <c r="O173" s="140">
        <v>0.186</v>
      </c>
      <c r="P173" s="140">
        <f t="shared" si="11"/>
        <v>6.51</v>
      </c>
      <c r="Q173" s="140">
        <v>0</v>
      </c>
      <c r="R173" s="140">
        <f t="shared" si="12"/>
        <v>0</v>
      </c>
      <c r="S173" s="140">
        <v>0</v>
      </c>
      <c r="T173" s="141">
        <f t="shared" si="13"/>
        <v>0</v>
      </c>
      <c r="AR173" s="142" t="s">
        <v>268</v>
      </c>
      <c r="AT173" s="142" t="s">
        <v>187</v>
      </c>
      <c r="AU173" s="142" t="s">
        <v>85</v>
      </c>
      <c r="AY173" s="16" t="s">
        <v>185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6" t="s">
        <v>83</v>
      </c>
      <c r="BK173" s="143">
        <f t="shared" si="19"/>
        <v>0</v>
      </c>
      <c r="BL173" s="16" t="s">
        <v>268</v>
      </c>
      <c r="BM173" s="142" t="s">
        <v>1883</v>
      </c>
    </row>
    <row r="174" spans="2:65" s="1" customFormat="1" ht="24.2" customHeight="1">
      <c r="B174" s="131"/>
      <c r="C174" s="157" t="s">
        <v>396</v>
      </c>
      <c r="D174" s="157" t="s">
        <v>280</v>
      </c>
      <c r="E174" s="158" t="s">
        <v>1884</v>
      </c>
      <c r="F174" s="159" t="s">
        <v>1885</v>
      </c>
      <c r="G174" s="160" t="s">
        <v>276</v>
      </c>
      <c r="H174" s="161">
        <v>35</v>
      </c>
      <c r="I174" s="162"/>
      <c r="J174" s="162">
        <f t="shared" si="10"/>
        <v>0</v>
      </c>
      <c r="K174" s="159" t="s">
        <v>1</v>
      </c>
      <c r="L174" s="185" t="s">
        <v>4032</v>
      </c>
      <c r="M174" s="163" t="s">
        <v>1</v>
      </c>
      <c r="N174" s="164" t="s">
        <v>40</v>
      </c>
      <c r="O174" s="140">
        <v>0</v>
      </c>
      <c r="P174" s="140">
        <f t="shared" si="11"/>
        <v>0</v>
      </c>
      <c r="Q174" s="140">
        <v>2.33E-3</v>
      </c>
      <c r="R174" s="140">
        <f t="shared" si="12"/>
        <v>8.1549999999999997E-2</v>
      </c>
      <c r="S174" s="140">
        <v>0</v>
      </c>
      <c r="T174" s="141">
        <f t="shared" si="13"/>
        <v>0</v>
      </c>
      <c r="AR174" s="142" t="s">
        <v>357</v>
      </c>
      <c r="AT174" s="142" t="s">
        <v>280</v>
      </c>
      <c r="AU174" s="142" t="s">
        <v>85</v>
      </c>
      <c r="AY174" s="16" t="s">
        <v>185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6" t="s">
        <v>83</v>
      </c>
      <c r="BK174" s="143">
        <f t="shared" si="19"/>
        <v>0</v>
      </c>
      <c r="BL174" s="16" t="s">
        <v>268</v>
      </c>
      <c r="BM174" s="142" t="s">
        <v>1886</v>
      </c>
    </row>
    <row r="175" spans="2:65" s="1" customFormat="1" ht="24.2" customHeight="1">
      <c r="B175" s="131"/>
      <c r="C175" s="132" t="s">
        <v>403</v>
      </c>
      <c r="D175" s="132" t="s">
        <v>187</v>
      </c>
      <c r="E175" s="133" t="s">
        <v>1887</v>
      </c>
      <c r="F175" s="134" t="s">
        <v>1888</v>
      </c>
      <c r="G175" s="135" t="s">
        <v>276</v>
      </c>
      <c r="H175" s="136">
        <v>195</v>
      </c>
      <c r="I175" s="137"/>
      <c r="J175" s="137">
        <f t="shared" si="10"/>
        <v>0</v>
      </c>
      <c r="K175" s="134" t="s">
        <v>1</v>
      </c>
      <c r="L175" s="185" t="s">
        <v>4032</v>
      </c>
      <c r="M175" s="138" t="s">
        <v>1</v>
      </c>
      <c r="N175" s="139" t="s">
        <v>40</v>
      </c>
      <c r="O175" s="140">
        <v>7.0000000000000007E-2</v>
      </c>
      <c r="P175" s="140">
        <f t="shared" si="11"/>
        <v>13.650000000000002</v>
      </c>
      <c r="Q175" s="140">
        <v>0</v>
      </c>
      <c r="R175" s="140">
        <f t="shared" si="12"/>
        <v>0</v>
      </c>
      <c r="S175" s="140">
        <v>0</v>
      </c>
      <c r="T175" s="141">
        <f t="shared" si="13"/>
        <v>0</v>
      </c>
      <c r="AR175" s="142" t="s">
        <v>268</v>
      </c>
      <c r="AT175" s="142" t="s">
        <v>187</v>
      </c>
      <c r="AU175" s="142" t="s">
        <v>85</v>
      </c>
      <c r="AY175" s="16" t="s">
        <v>185</v>
      </c>
      <c r="BE175" s="143">
        <f t="shared" si="14"/>
        <v>0</v>
      </c>
      <c r="BF175" s="143">
        <f t="shared" si="15"/>
        <v>0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6" t="s">
        <v>83</v>
      </c>
      <c r="BK175" s="143">
        <f t="shared" si="19"/>
        <v>0</v>
      </c>
      <c r="BL175" s="16" t="s">
        <v>268</v>
      </c>
      <c r="BM175" s="142" t="s">
        <v>1889</v>
      </c>
    </row>
    <row r="176" spans="2:65" s="1" customFormat="1" ht="33" customHeight="1">
      <c r="B176" s="131"/>
      <c r="C176" s="157" t="s">
        <v>407</v>
      </c>
      <c r="D176" s="157" t="s">
        <v>280</v>
      </c>
      <c r="E176" s="158" t="s">
        <v>1890</v>
      </c>
      <c r="F176" s="159" t="s">
        <v>1891</v>
      </c>
      <c r="G176" s="160" t="s">
        <v>276</v>
      </c>
      <c r="H176" s="161">
        <v>95</v>
      </c>
      <c r="I176" s="162"/>
      <c r="J176" s="162">
        <f t="shared" si="10"/>
        <v>0</v>
      </c>
      <c r="K176" s="159" t="s">
        <v>1</v>
      </c>
      <c r="L176" s="185" t="s">
        <v>4032</v>
      </c>
      <c r="M176" s="163" t="s">
        <v>1</v>
      </c>
      <c r="N176" s="164" t="s">
        <v>40</v>
      </c>
      <c r="O176" s="140">
        <v>0</v>
      </c>
      <c r="P176" s="140">
        <f t="shared" si="11"/>
        <v>0</v>
      </c>
      <c r="Q176" s="140">
        <v>2.7999999999999998E-4</v>
      </c>
      <c r="R176" s="140">
        <f t="shared" si="12"/>
        <v>2.6599999999999999E-2</v>
      </c>
      <c r="S176" s="140">
        <v>0</v>
      </c>
      <c r="T176" s="141">
        <f t="shared" si="13"/>
        <v>0</v>
      </c>
      <c r="AR176" s="142" t="s">
        <v>357</v>
      </c>
      <c r="AT176" s="142" t="s">
        <v>280</v>
      </c>
      <c r="AU176" s="142" t="s">
        <v>85</v>
      </c>
      <c r="AY176" s="16" t="s">
        <v>185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6" t="s">
        <v>83</v>
      </c>
      <c r="BK176" s="143">
        <f t="shared" si="19"/>
        <v>0</v>
      </c>
      <c r="BL176" s="16" t="s">
        <v>268</v>
      </c>
      <c r="BM176" s="142" t="s">
        <v>1892</v>
      </c>
    </row>
    <row r="177" spans="2:65" s="1" customFormat="1" ht="33" customHeight="1">
      <c r="B177" s="131"/>
      <c r="C177" s="157" t="s">
        <v>415</v>
      </c>
      <c r="D177" s="157" t="s">
        <v>280</v>
      </c>
      <c r="E177" s="158" t="s">
        <v>1893</v>
      </c>
      <c r="F177" s="159" t="s">
        <v>1894</v>
      </c>
      <c r="G177" s="160" t="s">
        <v>276</v>
      </c>
      <c r="H177" s="161">
        <v>60</v>
      </c>
      <c r="I177" s="162"/>
      <c r="J177" s="162">
        <f t="shared" si="10"/>
        <v>0</v>
      </c>
      <c r="K177" s="159" t="s">
        <v>1</v>
      </c>
      <c r="L177" s="185" t="s">
        <v>4032</v>
      </c>
      <c r="M177" s="163" t="s">
        <v>1</v>
      </c>
      <c r="N177" s="164" t="s">
        <v>40</v>
      </c>
      <c r="O177" s="140">
        <v>0</v>
      </c>
      <c r="P177" s="140">
        <f t="shared" si="11"/>
        <v>0</v>
      </c>
      <c r="Q177" s="140">
        <v>3.6999999999999999E-4</v>
      </c>
      <c r="R177" s="140">
        <f t="shared" si="12"/>
        <v>2.2200000000000001E-2</v>
      </c>
      <c r="S177" s="140">
        <v>0</v>
      </c>
      <c r="T177" s="141">
        <f t="shared" si="13"/>
        <v>0</v>
      </c>
      <c r="AR177" s="142" t="s">
        <v>357</v>
      </c>
      <c r="AT177" s="142" t="s">
        <v>280</v>
      </c>
      <c r="AU177" s="142" t="s">
        <v>85</v>
      </c>
      <c r="AY177" s="16" t="s">
        <v>185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6" t="s">
        <v>83</v>
      </c>
      <c r="BK177" s="143">
        <f t="shared" si="19"/>
        <v>0</v>
      </c>
      <c r="BL177" s="16" t="s">
        <v>268</v>
      </c>
      <c r="BM177" s="142" t="s">
        <v>1895</v>
      </c>
    </row>
    <row r="178" spans="2:65" s="1" customFormat="1" ht="33" customHeight="1">
      <c r="B178" s="131"/>
      <c r="C178" s="157" t="s">
        <v>422</v>
      </c>
      <c r="D178" s="157" t="s">
        <v>280</v>
      </c>
      <c r="E178" s="158" t="s">
        <v>1896</v>
      </c>
      <c r="F178" s="159" t="s">
        <v>1897</v>
      </c>
      <c r="G178" s="160" t="s">
        <v>276</v>
      </c>
      <c r="H178" s="161">
        <v>40</v>
      </c>
      <c r="I178" s="162"/>
      <c r="J178" s="162">
        <f t="shared" si="10"/>
        <v>0</v>
      </c>
      <c r="K178" s="159" t="s">
        <v>1</v>
      </c>
      <c r="L178" s="185" t="s">
        <v>4032</v>
      </c>
      <c r="M178" s="163" t="s">
        <v>1</v>
      </c>
      <c r="N178" s="164" t="s">
        <v>40</v>
      </c>
      <c r="O178" s="140">
        <v>0</v>
      </c>
      <c r="P178" s="140">
        <f t="shared" si="11"/>
        <v>0</v>
      </c>
      <c r="Q178" s="140">
        <v>5.0000000000000001E-4</v>
      </c>
      <c r="R178" s="140">
        <f t="shared" si="12"/>
        <v>0.02</v>
      </c>
      <c r="S178" s="140">
        <v>0</v>
      </c>
      <c r="T178" s="141">
        <f t="shared" si="13"/>
        <v>0</v>
      </c>
      <c r="AR178" s="142" t="s">
        <v>357</v>
      </c>
      <c r="AT178" s="142" t="s">
        <v>280</v>
      </c>
      <c r="AU178" s="142" t="s">
        <v>85</v>
      </c>
      <c r="AY178" s="16" t="s">
        <v>185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6" t="s">
        <v>83</v>
      </c>
      <c r="BK178" s="143">
        <f t="shared" si="19"/>
        <v>0</v>
      </c>
      <c r="BL178" s="16" t="s">
        <v>268</v>
      </c>
      <c r="BM178" s="142" t="s">
        <v>1898</v>
      </c>
    </row>
    <row r="179" spans="2:65" s="1" customFormat="1" ht="24.2" customHeight="1">
      <c r="B179" s="131"/>
      <c r="C179" s="132" t="s">
        <v>430</v>
      </c>
      <c r="D179" s="132" t="s">
        <v>187</v>
      </c>
      <c r="E179" s="133" t="s">
        <v>1899</v>
      </c>
      <c r="F179" s="134" t="s">
        <v>1900</v>
      </c>
      <c r="G179" s="135" t="s">
        <v>276</v>
      </c>
      <c r="H179" s="136">
        <v>235</v>
      </c>
      <c r="I179" s="137"/>
      <c r="J179" s="137">
        <f t="shared" si="10"/>
        <v>0</v>
      </c>
      <c r="K179" s="134" t="s">
        <v>1</v>
      </c>
      <c r="L179" s="185" t="s">
        <v>4032</v>
      </c>
      <c r="M179" s="138" t="s">
        <v>1</v>
      </c>
      <c r="N179" s="139" t="s">
        <v>40</v>
      </c>
      <c r="O179" s="140">
        <v>0.10299999999999999</v>
      </c>
      <c r="P179" s="140">
        <f t="shared" si="11"/>
        <v>24.204999999999998</v>
      </c>
      <c r="Q179" s="140">
        <v>0</v>
      </c>
      <c r="R179" s="140">
        <f t="shared" si="12"/>
        <v>0</v>
      </c>
      <c r="S179" s="140">
        <v>0</v>
      </c>
      <c r="T179" s="141">
        <f t="shared" si="13"/>
        <v>0</v>
      </c>
      <c r="AR179" s="142" t="s">
        <v>268</v>
      </c>
      <c r="AT179" s="142" t="s">
        <v>187</v>
      </c>
      <c r="AU179" s="142" t="s">
        <v>85</v>
      </c>
      <c r="AY179" s="16" t="s">
        <v>185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6" t="s">
        <v>83</v>
      </c>
      <c r="BK179" s="143">
        <f t="shared" si="19"/>
        <v>0</v>
      </c>
      <c r="BL179" s="16" t="s">
        <v>268</v>
      </c>
      <c r="BM179" s="142" t="s">
        <v>1901</v>
      </c>
    </row>
    <row r="180" spans="2:65" s="1" customFormat="1" ht="24.2" customHeight="1">
      <c r="B180" s="131"/>
      <c r="C180" s="157" t="s">
        <v>434</v>
      </c>
      <c r="D180" s="157" t="s">
        <v>280</v>
      </c>
      <c r="E180" s="158" t="s">
        <v>1902</v>
      </c>
      <c r="F180" s="159" t="s">
        <v>1903</v>
      </c>
      <c r="G180" s="160" t="s">
        <v>276</v>
      </c>
      <c r="H180" s="161">
        <v>235</v>
      </c>
      <c r="I180" s="162"/>
      <c r="J180" s="162">
        <f t="shared" si="10"/>
        <v>0</v>
      </c>
      <c r="K180" s="159" t="s">
        <v>1</v>
      </c>
      <c r="L180" s="185" t="s">
        <v>4032</v>
      </c>
      <c r="M180" s="163" t="s">
        <v>1</v>
      </c>
      <c r="N180" s="164" t="s">
        <v>40</v>
      </c>
      <c r="O180" s="140">
        <v>0</v>
      </c>
      <c r="P180" s="140">
        <f t="shared" si="11"/>
        <v>0</v>
      </c>
      <c r="Q180" s="140">
        <v>2.3000000000000001E-4</v>
      </c>
      <c r="R180" s="140">
        <f t="shared" si="12"/>
        <v>5.4050000000000001E-2</v>
      </c>
      <c r="S180" s="140">
        <v>0</v>
      </c>
      <c r="T180" s="141">
        <f t="shared" si="13"/>
        <v>0</v>
      </c>
      <c r="AR180" s="142" t="s">
        <v>357</v>
      </c>
      <c r="AT180" s="142" t="s">
        <v>280</v>
      </c>
      <c r="AU180" s="142" t="s">
        <v>85</v>
      </c>
      <c r="AY180" s="16" t="s">
        <v>185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6" t="s">
        <v>83</v>
      </c>
      <c r="BK180" s="143">
        <f t="shared" si="19"/>
        <v>0</v>
      </c>
      <c r="BL180" s="16" t="s">
        <v>268</v>
      </c>
      <c r="BM180" s="142" t="s">
        <v>1904</v>
      </c>
    </row>
    <row r="181" spans="2:65" s="1" customFormat="1" ht="24.2" customHeight="1">
      <c r="B181" s="131"/>
      <c r="C181" s="132" t="s">
        <v>438</v>
      </c>
      <c r="D181" s="132" t="s">
        <v>187</v>
      </c>
      <c r="E181" s="133" t="s">
        <v>1905</v>
      </c>
      <c r="F181" s="134" t="s">
        <v>1906</v>
      </c>
      <c r="G181" s="135" t="s">
        <v>276</v>
      </c>
      <c r="H181" s="136">
        <v>195</v>
      </c>
      <c r="I181" s="137"/>
      <c r="J181" s="137">
        <f t="shared" si="10"/>
        <v>0</v>
      </c>
      <c r="K181" s="134" t="s">
        <v>1</v>
      </c>
      <c r="L181" s="185" t="s">
        <v>4032</v>
      </c>
      <c r="M181" s="138" t="s">
        <v>1</v>
      </c>
      <c r="N181" s="139" t="s">
        <v>40</v>
      </c>
      <c r="O181" s="140">
        <v>9.0999999999999998E-2</v>
      </c>
      <c r="P181" s="140">
        <f t="shared" si="11"/>
        <v>17.745000000000001</v>
      </c>
      <c r="Q181" s="140">
        <v>0</v>
      </c>
      <c r="R181" s="140">
        <f t="shared" si="12"/>
        <v>0</v>
      </c>
      <c r="S181" s="140">
        <v>0</v>
      </c>
      <c r="T181" s="141">
        <f t="shared" si="13"/>
        <v>0</v>
      </c>
      <c r="AR181" s="142" t="s">
        <v>268</v>
      </c>
      <c r="AT181" s="142" t="s">
        <v>187</v>
      </c>
      <c r="AU181" s="142" t="s">
        <v>85</v>
      </c>
      <c r="AY181" s="16" t="s">
        <v>185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6" t="s">
        <v>83</v>
      </c>
      <c r="BK181" s="143">
        <f t="shared" si="19"/>
        <v>0</v>
      </c>
      <c r="BL181" s="16" t="s">
        <v>268</v>
      </c>
      <c r="BM181" s="142" t="s">
        <v>1907</v>
      </c>
    </row>
    <row r="182" spans="2:65" s="1" customFormat="1" ht="24.2" customHeight="1">
      <c r="B182" s="131"/>
      <c r="C182" s="157" t="s">
        <v>442</v>
      </c>
      <c r="D182" s="157" t="s">
        <v>280</v>
      </c>
      <c r="E182" s="158" t="s">
        <v>1908</v>
      </c>
      <c r="F182" s="159" t="s">
        <v>1909</v>
      </c>
      <c r="G182" s="160" t="s">
        <v>276</v>
      </c>
      <c r="H182" s="161">
        <v>195</v>
      </c>
      <c r="I182" s="162"/>
      <c r="J182" s="162">
        <f t="shared" si="10"/>
        <v>0</v>
      </c>
      <c r="K182" s="159" t="s">
        <v>1</v>
      </c>
      <c r="L182" s="185" t="s">
        <v>4032</v>
      </c>
      <c r="M182" s="163" t="s">
        <v>1</v>
      </c>
      <c r="N182" s="164" t="s">
        <v>40</v>
      </c>
      <c r="O182" s="140">
        <v>0</v>
      </c>
      <c r="P182" s="140">
        <f t="shared" si="11"/>
        <v>0</v>
      </c>
      <c r="Q182" s="140">
        <v>1.9000000000000001E-4</v>
      </c>
      <c r="R182" s="140">
        <f t="shared" si="12"/>
        <v>3.705E-2</v>
      </c>
      <c r="S182" s="140">
        <v>0</v>
      </c>
      <c r="T182" s="141">
        <f t="shared" si="13"/>
        <v>0</v>
      </c>
      <c r="AR182" s="142" t="s">
        <v>357</v>
      </c>
      <c r="AT182" s="142" t="s">
        <v>280</v>
      </c>
      <c r="AU182" s="142" t="s">
        <v>85</v>
      </c>
      <c r="AY182" s="16" t="s">
        <v>185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6" t="s">
        <v>83</v>
      </c>
      <c r="BK182" s="143">
        <f t="shared" si="19"/>
        <v>0</v>
      </c>
      <c r="BL182" s="16" t="s">
        <v>268</v>
      </c>
      <c r="BM182" s="142" t="s">
        <v>1910</v>
      </c>
    </row>
    <row r="183" spans="2:65" s="1" customFormat="1" ht="24.2" customHeight="1">
      <c r="B183" s="131"/>
      <c r="C183" s="132" t="s">
        <v>446</v>
      </c>
      <c r="D183" s="132" t="s">
        <v>187</v>
      </c>
      <c r="E183" s="133" t="s">
        <v>1911</v>
      </c>
      <c r="F183" s="134" t="s">
        <v>1912</v>
      </c>
      <c r="G183" s="135" t="s">
        <v>276</v>
      </c>
      <c r="H183" s="136">
        <v>25</v>
      </c>
      <c r="I183" s="137"/>
      <c r="J183" s="137">
        <f t="shared" si="10"/>
        <v>0</v>
      </c>
      <c r="K183" s="134" t="s">
        <v>1</v>
      </c>
      <c r="L183" s="185" t="s">
        <v>4032</v>
      </c>
      <c r="M183" s="138" t="s">
        <v>1</v>
      </c>
      <c r="N183" s="139" t="s">
        <v>40</v>
      </c>
      <c r="O183" s="140">
        <v>0.13700000000000001</v>
      </c>
      <c r="P183" s="140">
        <f t="shared" si="11"/>
        <v>3.4250000000000003</v>
      </c>
      <c r="Q183" s="140">
        <v>0</v>
      </c>
      <c r="R183" s="140">
        <f t="shared" si="12"/>
        <v>0</v>
      </c>
      <c r="S183" s="140">
        <v>0</v>
      </c>
      <c r="T183" s="141">
        <f t="shared" si="13"/>
        <v>0</v>
      </c>
      <c r="AR183" s="142" t="s">
        <v>519</v>
      </c>
      <c r="AT183" s="142" t="s">
        <v>187</v>
      </c>
      <c r="AU183" s="142" t="s">
        <v>85</v>
      </c>
      <c r="AY183" s="16" t="s">
        <v>185</v>
      </c>
      <c r="BE183" s="143">
        <f t="shared" si="14"/>
        <v>0</v>
      </c>
      <c r="BF183" s="143">
        <f t="shared" si="15"/>
        <v>0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6" t="s">
        <v>83</v>
      </c>
      <c r="BK183" s="143">
        <f t="shared" si="19"/>
        <v>0</v>
      </c>
      <c r="BL183" s="16" t="s">
        <v>519</v>
      </c>
      <c r="BM183" s="142" t="s">
        <v>1913</v>
      </c>
    </row>
    <row r="184" spans="2:65" s="1" customFormat="1" ht="24.2" customHeight="1">
      <c r="B184" s="131"/>
      <c r="C184" s="157" t="s">
        <v>452</v>
      </c>
      <c r="D184" s="157" t="s">
        <v>280</v>
      </c>
      <c r="E184" s="158" t="s">
        <v>1914</v>
      </c>
      <c r="F184" s="159" t="s">
        <v>1915</v>
      </c>
      <c r="G184" s="160" t="s">
        <v>276</v>
      </c>
      <c r="H184" s="161">
        <v>25</v>
      </c>
      <c r="I184" s="162"/>
      <c r="J184" s="162">
        <f t="shared" si="10"/>
        <v>0</v>
      </c>
      <c r="K184" s="159" t="s">
        <v>1</v>
      </c>
      <c r="L184" s="185" t="s">
        <v>4032</v>
      </c>
      <c r="M184" s="163" t="s">
        <v>1</v>
      </c>
      <c r="N184" s="164" t="s">
        <v>40</v>
      </c>
      <c r="O184" s="140">
        <v>0</v>
      </c>
      <c r="P184" s="140">
        <f t="shared" si="11"/>
        <v>0</v>
      </c>
      <c r="Q184" s="140">
        <v>4.2999999999999999E-4</v>
      </c>
      <c r="R184" s="140">
        <f t="shared" si="12"/>
        <v>1.0749999999999999E-2</v>
      </c>
      <c r="S184" s="140">
        <v>0</v>
      </c>
      <c r="T184" s="141">
        <f t="shared" si="13"/>
        <v>0</v>
      </c>
      <c r="AR184" s="142" t="s">
        <v>859</v>
      </c>
      <c r="AT184" s="142" t="s">
        <v>280</v>
      </c>
      <c r="AU184" s="142" t="s">
        <v>85</v>
      </c>
      <c r="AY184" s="16" t="s">
        <v>185</v>
      </c>
      <c r="BE184" s="143">
        <f t="shared" si="14"/>
        <v>0</v>
      </c>
      <c r="BF184" s="143">
        <f t="shared" si="15"/>
        <v>0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6" t="s">
        <v>83</v>
      </c>
      <c r="BK184" s="143">
        <f t="shared" si="19"/>
        <v>0</v>
      </c>
      <c r="BL184" s="16" t="s">
        <v>859</v>
      </c>
      <c r="BM184" s="142" t="s">
        <v>1916</v>
      </c>
    </row>
    <row r="185" spans="2:65" s="1" customFormat="1" ht="33" customHeight="1">
      <c r="B185" s="131"/>
      <c r="C185" s="132" t="s">
        <v>460</v>
      </c>
      <c r="D185" s="132" t="s">
        <v>187</v>
      </c>
      <c r="E185" s="133" t="s">
        <v>1917</v>
      </c>
      <c r="F185" s="134" t="s">
        <v>1918</v>
      </c>
      <c r="G185" s="135" t="s">
        <v>276</v>
      </c>
      <c r="H185" s="136">
        <v>390</v>
      </c>
      <c r="I185" s="137"/>
      <c r="J185" s="137">
        <f t="shared" si="10"/>
        <v>0</v>
      </c>
      <c r="K185" s="134" t="s">
        <v>1</v>
      </c>
      <c r="L185" s="185" t="s">
        <v>4032</v>
      </c>
      <c r="M185" s="138" t="s">
        <v>1</v>
      </c>
      <c r="N185" s="139" t="s">
        <v>40</v>
      </c>
      <c r="O185" s="140">
        <v>0.214</v>
      </c>
      <c r="P185" s="140">
        <f t="shared" si="11"/>
        <v>83.46</v>
      </c>
      <c r="Q185" s="140">
        <v>0</v>
      </c>
      <c r="R185" s="140">
        <f t="shared" si="12"/>
        <v>0</v>
      </c>
      <c r="S185" s="140">
        <v>0</v>
      </c>
      <c r="T185" s="141">
        <f t="shared" si="13"/>
        <v>0</v>
      </c>
      <c r="AR185" s="142" t="s">
        <v>268</v>
      </c>
      <c r="AT185" s="142" t="s">
        <v>187</v>
      </c>
      <c r="AU185" s="142" t="s">
        <v>85</v>
      </c>
      <c r="AY185" s="16" t="s">
        <v>185</v>
      </c>
      <c r="BE185" s="143">
        <f t="shared" si="14"/>
        <v>0</v>
      </c>
      <c r="BF185" s="143">
        <f t="shared" si="15"/>
        <v>0</v>
      </c>
      <c r="BG185" s="143">
        <f t="shared" si="16"/>
        <v>0</v>
      </c>
      <c r="BH185" s="143">
        <f t="shared" si="17"/>
        <v>0</v>
      </c>
      <c r="BI185" s="143">
        <f t="shared" si="18"/>
        <v>0</v>
      </c>
      <c r="BJ185" s="16" t="s">
        <v>83</v>
      </c>
      <c r="BK185" s="143">
        <f t="shared" si="19"/>
        <v>0</v>
      </c>
      <c r="BL185" s="16" t="s">
        <v>268</v>
      </c>
      <c r="BM185" s="142" t="s">
        <v>1919</v>
      </c>
    </row>
    <row r="186" spans="2:65" s="1" customFormat="1" ht="21.75" customHeight="1">
      <c r="B186" s="131"/>
      <c r="C186" s="132" t="s">
        <v>464</v>
      </c>
      <c r="D186" s="132" t="s">
        <v>187</v>
      </c>
      <c r="E186" s="133" t="s">
        <v>1920</v>
      </c>
      <c r="F186" s="134" t="s">
        <v>1921</v>
      </c>
      <c r="G186" s="135" t="s">
        <v>245</v>
      </c>
      <c r="H186" s="136">
        <v>230</v>
      </c>
      <c r="I186" s="137"/>
      <c r="J186" s="137">
        <f t="shared" si="10"/>
        <v>0</v>
      </c>
      <c r="K186" s="134" t="s">
        <v>1</v>
      </c>
      <c r="L186" s="185" t="s">
        <v>4032</v>
      </c>
      <c r="M186" s="138" t="s">
        <v>1</v>
      </c>
      <c r="N186" s="139" t="s">
        <v>40</v>
      </c>
      <c r="O186" s="140">
        <v>5.5E-2</v>
      </c>
      <c r="P186" s="140">
        <f t="shared" si="11"/>
        <v>12.65</v>
      </c>
      <c r="Q186" s="140">
        <v>0</v>
      </c>
      <c r="R186" s="140">
        <f t="shared" si="12"/>
        <v>0</v>
      </c>
      <c r="S186" s="140">
        <v>0</v>
      </c>
      <c r="T186" s="141">
        <f t="shared" si="13"/>
        <v>0</v>
      </c>
      <c r="AR186" s="142" t="s">
        <v>268</v>
      </c>
      <c r="AT186" s="142" t="s">
        <v>187</v>
      </c>
      <c r="AU186" s="142" t="s">
        <v>85</v>
      </c>
      <c r="AY186" s="16" t="s">
        <v>185</v>
      </c>
      <c r="BE186" s="143">
        <f t="shared" si="14"/>
        <v>0</v>
      </c>
      <c r="BF186" s="143">
        <f t="shared" si="15"/>
        <v>0</v>
      </c>
      <c r="BG186" s="143">
        <f t="shared" si="16"/>
        <v>0</v>
      </c>
      <c r="BH186" s="143">
        <f t="shared" si="17"/>
        <v>0</v>
      </c>
      <c r="BI186" s="143">
        <f t="shared" si="18"/>
        <v>0</v>
      </c>
      <c r="BJ186" s="16" t="s">
        <v>83</v>
      </c>
      <c r="BK186" s="143">
        <f t="shared" si="19"/>
        <v>0</v>
      </c>
      <c r="BL186" s="16" t="s">
        <v>268</v>
      </c>
      <c r="BM186" s="142" t="s">
        <v>1922</v>
      </c>
    </row>
    <row r="187" spans="2:65" s="1" customFormat="1" ht="21.75" customHeight="1">
      <c r="B187" s="131"/>
      <c r="C187" s="132" t="s">
        <v>469</v>
      </c>
      <c r="D187" s="132" t="s">
        <v>187</v>
      </c>
      <c r="E187" s="133" t="s">
        <v>1923</v>
      </c>
      <c r="F187" s="134" t="s">
        <v>1924</v>
      </c>
      <c r="G187" s="135" t="s">
        <v>245</v>
      </c>
      <c r="H187" s="136">
        <v>60</v>
      </c>
      <c r="I187" s="137"/>
      <c r="J187" s="137">
        <f t="shared" si="10"/>
        <v>0</v>
      </c>
      <c r="K187" s="134" t="s">
        <v>1</v>
      </c>
      <c r="L187" s="185" t="s">
        <v>4032</v>
      </c>
      <c r="M187" s="138" t="s">
        <v>1</v>
      </c>
      <c r="N187" s="139" t="s">
        <v>40</v>
      </c>
      <c r="O187" s="140">
        <v>6.0999999999999999E-2</v>
      </c>
      <c r="P187" s="140">
        <f t="shared" si="11"/>
        <v>3.66</v>
      </c>
      <c r="Q187" s="140">
        <v>0</v>
      </c>
      <c r="R187" s="140">
        <f t="shared" si="12"/>
        <v>0</v>
      </c>
      <c r="S187" s="140">
        <v>0</v>
      </c>
      <c r="T187" s="141">
        <f t="shared" si="13"/>
        <v>0</v>
      </c>
      <c r="AR187" s="142" t="s">
        <v>268</v>
      </c>
      <c r="AT187" s="142" t="s">
        <v>187</v>
      </c>
      <c r="AU187" s="142" t="s">
        <v>85</v>
      </c>
      <c r="AY187" s="16" t="s">
        <v>185</v>
      </c>
      <c r="BE187" s="143">
        <f t="shared" si="14"/>
        <v>0</v>
      </c>
      <c r="BF187" s="143">
        <f t="shared" si="15"/>
        <v>0</v>
      </c>
      <c r="BG187" s="143">
        <f t="shared" si="16"/>
        <v>0</v>
      </c>
      <c r="BH187" s="143">
        <f t="shared" si="17"/>
        <v>0</v>
      </c>
      <c r="BI187" s="143">
        <f t="shared" si="18"/>
        <v>0</v>
      </c>
      <c r="BJ187" s="16" t="s">
        <v>83</v>
      </c>
      <c r="BK187" s="143">
        <f t="shared" si="19"/>
        <v>0</v>
      </c>
      <c r="BL187" s="16" t="s">
        <v>268</v>
      </c>
      <c r="BM187" s="142" t="s">
        <v>1925</v>
      </c>
    </row>
    <row r="188" spans="2:65" s="1" customFormat="1" ht="21.75" customHeight="1">
      <c r="B188" s="131"/>
      <c r="C188" s="132" t="s">
        <v>474</v>
      </c>
      <c r="D188" s="132" t="s">
        <v>187</v>
      </c>
      <c r="E188" s="133" t="s">
        <v>1926</v>
      </c>
      <c r="F188" s="134" t="s">
        <v>1927</v>
      </c>
      <c r="G188" s="135" t="s">
        <v>245</v>
      </c>
      <c r="H188" s="136">
        <v>90</v>
      </c>
      <c r="I188" s="137"/>
      <c r="J188" s="137">
        <f t="shared" si="10"/>
        <v>0</v>
      </c>
      <c r="K188" s="134" t="s">
        <v>1</v>
      </c>
      <c r="L188" s="185" t="s">
        <v>4032</v>
      </c>
      <c r="M188" s="138" t="s">
        <v>1</v>
      </c>
      <c r="N188" s="139" t="s">
        <v>40</v>
      </c>
      <c r="O188" s="140">
        <v>7.3999999999999996E-2</v>
      </c>
      <c r="P188" s="140">
        <f t="shared" si="11"/>
        <v>6.6599999999999993</v>
      </c>
      <c r="Q188" s="140">
        <v>0</v>
      </c>
      <c r="R188" s="140">
        <f t="shared" si="12"/>
        <v>0</v>
      </c>
      <c r="S188" s="140">
        <v>0</v>
      </c>
      <c r="T188" s="141">
        <f t="shared" si="13"/>
        <v>0</v>
      </c>
      <c r="AR188" s="142" t="s">
        <v>268</v>
      </c>
      <c r="AT188" s="142" t="s">
        <v>187</v>
      </c>
      <c r="AU188" s="142" t="s">
        <v>85</v>
      </c>
      <c r="AY188" s="16" t="s">
        <v>185</v>
      </c>
      <c r="BE188" s="143">
        <f t="shared" si="14"/>
        <v>0</v>
      </c>
      <c r="BF188" s="143">
        <f t="shared" si="15"/>
        <v>0</v>
      </c>
      <c r="BG188" s="143">
        <f t="shared" si="16"/>
        <v>0</v>
      </c>
      <c r="BH188" s="143">
        <f t="shared" si="17"/>
        <v>0</v>
      </c>
      <c r="BI188" s="143">
        <f t="shared" si="18"/>
        <v>0</v>
      </c>
      <c r="BJ188" s="16" t="s">
        <v>83</v>
      </c>
      <c r="BK188" s="143">
        <f t="shared" si="19"/>
        <v>0</v>
      </c>
      <c r="BL188" s="16" t="s">
        <v>268</v>
      </c>
      <c r="BM188" s="142" t="s">
        <v>1928</v>
      </c>
    </row>
    <row r="189" spans="2:65" s="1" customFormat="1" ht="21.75" customHeight="1">
      <c r="B189" s="131"/>
      <c r="C189" s="132" t="s">
        <v>479</v>
      </c>
      <c r="D189" s="132" t="s">
        <v>187</v>
      </c>
      <c r="E189" s="133" t="s">
        <v>1929</v>
      </c>
      <c r="F189" s="134" t="s">
        <v>1930</v>
      </c>
      <c r="G189" s="135" t="s">
        <v>245</v>
      </c>
      <c r="H189" s="136">
        <v>10</v>
      </c>
      <c r="I189" s="137"/>
      <c r="J189" s="137">
        <f t="shared" si="10"/>
        <v>0</v>
      </c>
      <c r="K189" s="134" t="s">
        <v>1</v>
      </c>
      <c r="L189" s="185" t="s">
        <v>4032</v>
      </c>
      <c r="M189" s="138" t="s">
        <v>1</v>
      </c>
      <c r="N189" s="139" t="s">
        <v>40</v>
      </c>
      <c r="O189" s="140">
        <v>9.9000000000000005E-2</v>
      </c>
      <c r="P189" s="140">
        <f t="shared" si="11"/>
        <v>0.99</v>
      </c>
      <c r="Q189" s="140">
        <v>0</v>
      </c>
      <c r="R189" s="140">
        <f t="shared" si="12"/>
        <v>0</v>
      </c>
      <c r="S189" s="140">
        <v>0</v>
      </c>
      <c r="T189" s="141">
        <f t="shared" si="13"/>
        <v>0</v>
      </c>
      <c r="AR189" s="142" t="s">
        <v>268</v>
      </c>
      <c r="AT189" s="142" t="s">
        <v>187</v>
      </c>
      <c r="AU189" s="142" t="s">
        <v>85</v>
      </c>
      <c r="AY189" s="16" t="s">
        <v>185</v>
      </c>
      <c r="BE189" s="143">
        <f t="shared" si="14"/>
        <v>0</v>
      </c>
      <c r="BF189" s="143">
        <f t="shared" si="15"/>
        <v>0</v>
      </c>
      <c r="BG189" s="143">
        <f t="shared" si="16"/>
        <v>0</v>
      </c>
      <c r="BH189" s="143">
        <f t="shared" si="17"/>
        <v>0</v>
      </c>
      <c r="BI189" s="143">
        <f t="shared" si="18"/>
        <v>0</v>
      </c>
      <c r="BJ189" s="16" t="s">
        <v>83</v>
      </c>
      <c r="BK189" s="143">
        <f t="shared" si="19"/>
        <v>0</v>
      </c>
      <c r="BL189" s="16" t="s">
        <v>268</v>
      </c>
      <c r="BM189" s="142" t="s">
        <v>1931</v>
      </c>
    </row>
    <row r="190" spans="2:65" s="1" customFormat="1" ht="21.75" customHeight="1">
      <c r="B190" s="131"/>
      <c r="C190" s="132" t="s">
        <v>484</v>
      </c>
      <c r="D190" s="132" t="s">
        <v>187</v>
      </c>
      <c r="E190" s="133" t="s">
        <v>1932</v>
      </c>
      <c r="F190" s="134" t="s">
        <v>1933</v>
      </c>
      <c r="G190" s="135" t="s">
        <v>245</v>
      </c>
      <c r="H190" s="136">
        <v>20</v>
      </c>
      <c r="I190" s="137"/>
      <c r="J190" s="137">
        <f t="shared" si="10"/>
        <v>0</v>
      </c>
      <c r="K190" s="134" t="s">
        <v>1</v>
      </c>
      <c r="L190" s="185" t="s">
        <v>4032</v>
      </c>
      <c r="M190" s="138" t="s">
        <v>1</v>
      </c>
      <c r="N190" s="139" t="s">
        <v>40</v>
      </c>
      <c r="O190" s="140">
        <v>0.193</v>
      </c>
      <c r="P190" s="140">
        <f t="shared" si="11"/>
        <v>3.8600000000000003</v>
      </c>
      <c r="Q190" s="140">
        <v>0</v>
      </c>
      <c r="R190" s="140">
        <f t="shared" si="12"/>
        <v>0</v>
      </c>
      <c r="S190" s="140">
        <v>0</v>
      </c>
      <c r="T190" s="141">
        <f t="shared" si="13"/>
        <v>0</v>
      </c>
      <c r="AR190" s="142" t="s">
        <v>268</v>
      </c>
      <c r="AT190" s="142" t="s">
        <v>187</v>
      </c>
      <c r="AU190" s="142" t="s">
        <v>85</v>
      </c>
      <c r="AY190" s="16" t="s">
        <v>185</v>
      </c>
      <c r="BE190" s="143">
        <f t="shared" si="14"/>
        <v>0</v>
      </c>
      <c r="BF190" s="143">
        <f t="shared" si="15"/>
        <v>0</v>
      </c>
      <c r="BG190" s="143">
        <f t="shared" si="16"/>
        <v>0</v>
      </c>
      <c r="BH190" s="143">
        <f t="shared" si="17"/>
        <v>0</v>
      </c>
      <c r="BI190" s="143">
        <f t="shared" si="18"/>
        <v>0</v>
      </c>
      <c r="BJ190" s="16" t="s">
        <v>83</v>
      </c>
      <c r="BK190" s="143">
        <f t="shared" si="19"/>
        <v>0</v>
      </c>
      <c r="BL190" s="16" t="s">
        <v>268</v>
      </c>
      <c r="BM190" s="142" t="s">
        <v>1934</v>
      </c>
    </row>
    <row r="191" spans="2:65" s="1" customFormat="1" ht="21.75" customHeight="1">
      <c r="B191" s="131"/>
      <c r="C191" s="132" t="s">
        <v>489</v>
      </c>
      <c r="D191" s="132" t="s">
        <v>187</v>
      </c>
      <c r="E191" s="133" t="s">
        <v>1935</v>
      </c>
      <c r="F191" s="134" t="s">
        <v>1936</v>
      </c>
      <c r="G191" s="135" t="s">
        <v>245</v>
      </c>
      <c r="H191" s="136">
        <v>30</v>
      </c>
      <c r="I191" s="137"/>
      <c r="J191" s="137">
        <f t="shared" si="10"/>
        <v>0</v>
      </c>
      <c r="K191" s="134" t="s">
        <v>1</v>
      </c>
      <c r="L191" s="185" t="s">
        <v>4032</v>
      </c>
      <c r="M191" s="138" t="s">
        <v>1</v>
      </c>
      <c r="N191" s="139" t="s">
        <v>40</v>
      </c>
      <c r="O191" s="140">
        <v>0.25</v>
      </c>
      <c r="P191" s="140">
        <f t="shared" si="11"/>
        <v>7.5</v>
      </c>
      <c r="Q191" s="140">
        <v>0</v>
      </c>
      <c r="R191" s="140">
        <f t="shared" si="12"/>
        <v>0</v>
      </c>
      <c r="S191" s="140">
        <v>0</v>
      </c>
      <c r="T191" s="141">
        <f t="shared" si="13"/>
        <v>0</v>
      </c>
      <c r="AR191" s="142" t="s">
        <v>268</v>
      </c>
      <c r="AT191" s="142" t="s">
        <v>187</v>
      </c>
      <c r="AU191" s="142" t="s">
        <v>85</v>
      </c>
      <c r="AY191" s="16" t="s">
        <v>185</v>
      </c>
      <c r="BE191" s="143">
        <f t="shared" si="14"/>
        <v>0</v>
      </c>
      <c r="BF191" s="143">
        <f t="shared" si="15"/>
        <v>0</v>
      </c>
      <c r="BG191" s="143">
        <f t="shared" si="16"/>
        <v>0</v>
      </c>
      <c r="BH191" s="143">
        <f t="shared" si="17"/>
        <v>0</v>
      </c>
      <c r="BI191" s="143">
        <f t="shared" si="18"/>
        <v>0</v>
      </c>
      <c r="BJ191" s="16" t="s">
        <v>83</v>
      </c>
      <c r="BK191" s="143">
        <f t="shared" si="19"/>
        <v>0</v>
      </c>
      <c r="BL191" s="16" t="s">
        <v>268</v>
      </c>
      <c r="BM191" s="142" t="s">
        <v>1937</v>
      </c>
    </row>
    <row r="192" spans="2:65" s="1" customFormat="1" ht="21.75" customHeight="1">
      <c r="B192" s="131"/>
      <c r="C192" s="132" t="s">
        <v>495</v>
      </c>
      <c r="D192" s="132" t="s">
        <v>187</v>
      </c>
      <c r="E192" s="133" t="s">
        <v>1938</v>
      </c>
      <c r="F192" s="134" t="s">
        <v>1939</v>
      </c>
      <c r="G192" s="135" t="s">
        <v>245</v>
      </c>
      <c r="H192" s="136">
        <v>10</v>
      </c>
      <c r="I192" s="137"/>
      <c r="J192" s="137">
        <f t="shared" si="10"/>
        <v>0</v>
      </c>
      <c r="K192" s="134" t="s">
        <v>1</v>
      </c>
      <c r="L192" s="185" t="s">
        <v>4032</v>
      </c>
      <c r="M192" s="138" t="s">
        <v>1</v>
      </c>
      <c r="N192" s="139" t="s">
        <v>40</v>
      </c>
      <c r="O192" s="140">
        <v>0.28499999999999998</v>
      </c>
      <c r="P192" s="140">
        <f t="shared" si="11"/>
        <v>2.8499999999999996</v>
      </c>
      <c r="Q192" s="140">
        <v>0</v>
      </c>
      <c r="R192" s="140">
        <f t="shared" si="12"/>
        <v>0</v>
      </c>
      <c r="S192" s="140">
        <v>0</v>
      </c>
      <c r="T192" s="141">
        <f t="shared" si="13"/>
        <v>0</v>
      </c>
      <c r="AR192" s="142" t="s">
        <v>268</v>
      </c>
      <c r="AT192" s="142" t="s">
        <v>187</v>
      </c>
      <c r="AU192" s="142" t="s">
        <v>85</v>
      </c>
      <c r="AY192" s="16" t="s">
        <v>185</v>
      </c>
      <c r="BE192" s="143">
        <f t="shared" si="14"/>
        <v>0</v>
      </c>
      <c r="BF192" s="143">
        <f t="shared" si="15"/>
        <v>0</v>
      </c>
      <c r="BG192" s="143">
        <f t="shared" si="16"/>
        <v>0</v>
      </c>
      <c r="BH192" s="143">
        <f t="shared" si="17"/>
        <v>0</v>
      </c>
      <c r="BI192" s="143">
        <f t="shared" si="18"/>
        <v>0</v>
      </c>
      <c r="BJ192" s="16" t="s">
        <v>83</v>
      </c>
      <c r="BK192" s="143">
        <f t="shared" si="19"/>
        <v>0</v>
      </c>
      <c r="BL192" s="16" t="s">
        <v>268</v>
      </c>
      <c r="BM192" s="142" t="s">
        <v>1940</v>
      </c>
    </row>
    <row r="193" spans="2:65" s="1" customFormat="1" ht="24.2" customHeight="1">
      <c r="B193" s="131"/>
      <c r="C193" s="132" t="s">
        <v>500</v>
      </c>
      <c r="D193" s="132" t="s">
        <v>187</v>
      </c>
      <c r="E193" s="133" t="s">
        <v>1941</v>
      </c>
      <c r="F193" s="134" t="s">
        <v>1942</v>
      </c>
      <c r="G193" s="135" t="s">
        <v>245</v>
      </c>
      <c r="H193" s="136">
        <v>5</v>
      </c>
      <c r="I193" s="137"/>
      <c r="J193" s="137">
        <f t="shared" si="10"/>
        <v>0</v>
      </c>
      <c r="K193" s="134" t="s">
        <v>1</v>
      </c>
      <c r="L193" s="185" t="s">
        <v>4032</v>
      </c>
      <c r="M193" s="138" t="s">
        <v>1</v>
      </c>
      <c r="N193" s="139" t="s">
        <v>40</v>
      </c>
      <c r="O193" s="140">
        <v>3.798</v>
      </c>
      <c r="P193" s="140">
        <f t="shared" si="11"/>
        <v>18.990000000000002</v>
      </c>
      <c r="Q193" s="140">
        <v>0</v>
      </c>
      <c r="R193" s="140">
        <f t="shared" si="12"/>
        <v>0</v>
      </c>
      <c r="S193" s="140">
        <v>0</v>
      </c>
      <c r="T193" s="141">
        <f t="shared" si="13"/>
        <v>0</v>
      </c>
      <c r="AR193" s="142" t="s">
        <v>268</v>
      </c>
      <c r="AT193" s="142" t="s">
        <v>187</v>
      </c>
      <c r="AU193" s="142" t="s">
        <v>85</v>
      </c>
      <c r="AY193" s="16" t="s">
        <v>185</v>
      </c>
      <c r="BE193" s="143">
        <f t="shared" si="14"/>
        <v>0</v>
      </c>
      <c r="BF193" s="143">
        <f t="shared" si="15"/>
        <v>0</v>
      </c>
      <c r="BG193" s="143">
        <f t="shared" si="16"/>
        <v>0</v>
      </c>
      <c r="BH193" s="143">
        <f t="shared" si="17"/>
        <v>0</v>
      </c>
      <c r="BI193" s="143">
        <f t="shared" si="18"/>
        <v>0</v>
      </c>
      <c r="BJ193" s="16" t="s">
        <v>83</v>
      </c>
      <c r="BK193" s="143">
        <f t="shared" si="19"/>
        <v>0</v>
      </c>
      <c r="BL193" s="16" t="s">
        <v>268</v>
      </c>
      <c r="BM193" s="142" t="s">
        <v>1943</v>
      </c>
    </row>
    <row r="194" spans="2:65" s="1" customFormat="1" ht="49.15" customHeight="1">
      <c r="B194" s="131"/>
      <c r="C194" s="157" t="s">
        <v>507</v>
      </c>
      <c r="D194" s="157" t="s">
        <v>280</v>
      </c>
      <c r="E194" s="158" t="s">
        <v>1944</v>
      </c>
      <c r="F194" s="159" t="s">
        <v>1945</v>
      </c>
      <c r="G194" s="160" t="s">
        <v>245</v>
      </c>
      <c r="H194" s="161">
        <v>1</v>
      </c>
      <c r="I194" s="162"/>
      <c r="J194" s="162">
        <f t="shared" si="10"/>
        <v>0</v>
      </c>
      <c r="K194" s="159" t="s">
        <v>1</v>
      </c>
      <c r="L194" s="185" t="s">
        <v>4032</v>
      </c>
      <c r="M194" s="163" t="s">
        <v>1</v>
      </c>
      <c r="N194" s="164" t="s">
        <v>40</v>
      </c>
      <c r="O194" s="140">
        <v>0</v>
      </c>
      <c r="P194" s="140">
        <f t="shared" si="11"/>
        <v>0</v>
      </c>
      <c r="Q194" s="140">
        <v>6.7999999999999996E-3</v>
      </c>
      <c r="R194" s="140">
        <f t="shared" si="12"/>
        <v>6.7999999999999996E-3</v>
      </c>
      <c r="S194" s="140">
        <v>0</v>
      </c>
      <c r="T194" s="141">
        <f t="shared" si="13"/>
        <v>0</v>
      </c>
      <c r="AR194" s="142" t="s">
        <v>357</v>
      </c>
      <c r="AT194" s="142" t="s">
        <v>280</v>
      </c>
      <c r="AU194" s="142" t="s">
        <v>85</v>
      </c>
      <c r="AY194" s="16" t="s">
        <v>185</v>
      </c>
      <c r="BE194" s="143">
        <f t="shared" si="14"/>
        <v>0</v>
      </c>
      <c r="BF194" s="143">
        <f t="shared" si="15"/>
        <v>0</v>
      </c>
      <c r="BG194" s="143">
        <f t="shared" si="16"/>
        <v>0</v>
      </c>
      <c r="BH194" s="143">
        <f t="shared" si="17"/>
        <v>0</v>
      </c>
      <c r="BI194" s="143">
        <f t="shared" si="18"/>
        <v>0</v>
      </c>
      <c r="BJ194" s="16" t="s">
        <v>83</v>
      </c>
      <c r="BK194" s="143">
        <f t="shared" si="19"/>
        <v>0</v>
      </c>
      <c r="BL194" s="16" t="s">
        <v>268</v>
      </c>
      <c r="BM194" s="142" t="s">
        <v>1946</v>
      </c>
    </row>
    <row r="195" spans="2:65" s="1" customFormat="1" ht="49.15" customHeight="1">
      <c r="B195" s="131"/>
      <c r="C195" s="157" t="s">
        <v>511</v>
      </c>
      <c r="D195" s="157" t="s">
        <v>280</v>
      </c>
      <c r="E195" s="158" t="s">
        <v>1947</v>
      </c>
      <c r="F195" s="159" t="s">
        <v>1948</v>
      </c>
      <c r="G195" s="160" t="s">
        <v>245</v>
      </c>
      <c r="H195" s="161">
        <v>1</v>
      </c>
      <c r="I195" s="162"/>
      <c r="J195" s="162">
        <f t="shared" si="10"/>
        <v>0</v>
      </c>
      <c r="K195" s="159" t="s">
        <v>1</v>
      </c>
      <c r="L195" s="185" t="s">
        <v>4032</v>
      </c>
      <c r="M195" s="163" t="s">
        <v>1</v>
      </c>
      <c r="N195" s="164" t="s">
        <v>40</v>
      </c>
      <c r="O195" s="140">
        <v>0</v>
      </c>
      <c r="P195" s="140">
        <f t="shared" si="11"/>
        <v>0</v>
      </c>
      <c r="Q195" s="140">
        <v>6.7999999999999996E-3</v>
      </c>
      <c r="R195" s="140">
        <f t="shared" si="12"/>
        <v>6.7999999999999996E-3</v>
      </c>
      <c r="S195" s="140">
        <v>0</v>
      </c>
      <c r="T195" s="141">
        <f t="shared" si="13"/>
        <v>0</v>
      </c>
      <c r="AR195" s="142" t="s">
        <v>357</v>
      </c>
      <c r="AT195" s="142" t="s">
        <v>280</v>
      </c>
      <c r="AU195" s="142" t="s">
        <v>85</v>
      </c>
      <c r="AY195" s="16" t="s">
        <v>185</v>
      </c>
      <c r="BE195" s="143">
        <f t="shared" si="14"/>
        <v>0</v>
      </c>
      <c r="BF195" s="143">
        <f t="shared" si="15"/>
        <v>0</v>
      </c>
      <c r="BG195" s="143">
        <f t="shared" si="16"/>
        <v>0</v>
      </c>
      <c r="BH195" s="143">
        <f t="shared" si="17"/>
        <v>0</v>
      </c>
      <c r="BI195" s="143">
        <f t="shared" si="18"/>
        <v>0</v>
      </c>
      <c r="BJ195" s="16" t="s">
        <v>83</v>
      </c>
      <c r="BK195" s="143">
        <f t="shared" si="19"/>
        <v>0</v>
      </c>
      <c r="BL195" s="16" t="s">
        <v>268</v>
      </c>
      <c r="BM195" s="142" t="s">
        <v>1949</v>
      </c>
    </row>
    <row r="196" spans="2:65" s="1" customFormat="1" ht="49.15" customHeight="1">
      <c r="B196" s="131"/>
      <c r="C196" s="157" t="s">
        <v>515</v>
      </c>
      <c r="D196" s="157" t="s">
        <v>280</v>
      </c>
      <c r="E196" s="158" t="s">
        <v>1950</v>
      </c>
      <c r="F196" s="159" t="s">
        <v>1951</v>
      </c>
      <c r="G196" s="160" t="s">
        <v>245</v>
      </c>
      <c r="H196" s="161">
        <v>1</v>
      </c>
      <c r="I196" s="162"/>
      <c r="J196" s="162">
        <f t="shared" si="10"/>
        <v>0</v>
      </c>
      <c r="K196" s="159" t="s">
        <v>1</v>
      </c>
      <c r="L196" s="185" t="s">
        <v>4032</v>
      </c>
      <c r="M196" s="163" t="s">
        <v>1</v>
      </c>
      <c r="N196" s="164" t="s">
        <v>40</v>
      </c>
      <c r="O196" s="140">
        <v>0</v>
      </c>
      <c r="P196" s="140">
        <f t="shared" si="11"/>
        <v>0</v>
      </c>
      <c r="Q196" s="140">
        <v>6.7999999999999996E-3</v>
      </c>
      <c r="R196" s="140">
        <f t="shared" si="12"/>
        <v>6.7999999999999996E-3</v>
      </c>
      <c r="S196" s="140">
        <v>0</v>
      </c>
      <c r="T196" s="141">
        <f t="shared" si="13"/>
        <v>0</v>
      </c>
      <c r="AR196" s="142" t="s">
        <v>357</v>
      </c>
      <c r="AT196" s="142" t="s">
        <v>280</v>
      </c>
      <c r="AU196" s="142" t="s">
        <v>85</v>
      </c>
      <c r="AY196" s="16" t="s">
        <v>185</v>
      </c>
      <c r="BE196" s="143">
        <f t="shared" si="14"/>
        <v>0</v>
      </c>
      <c r="BF196" s="143">
        <f t="shared" si="15"/>
        <v>0</v>
      </c>
      <c r="BG196" s="143">
        <f t="shared" si="16"/>
        <v>0</v>
      </c>
      <c r="BH196" s="143">
        <f t="shared" si="17"/>
        <v>0</v>
      </c>
      <c r="BI196" s="143">
        <f t="shared" si="18"/>
        <v>0</v>
      </c>
      <c r="BJ196" s="16" t="s">
        <v>83</v>
      </c>
      <c r="BK196" s="143">
        <f t="shared" si="19"/>
        <v>0</v>
      </c>
      <c r="BL196" s="16" t="s">
        <v>268</v>
      </c>
      <c r="BM196" s="142" t="s">
        <v>1952</v>
      </c>
    </row>
    <row r="197" spans="2:65" s="1" customFormat="1" ht="33" customHeight="1">
      <c r="B197" s="131"/>
      <c r="C197" s="157" t="s">
        <v>519</v>
      </c>
      <c r="D197" s="157" t="s">
        <v>280</v>
      </c>
      <c r="E197" s="158" t="s">
        <v>1953</v>
      </c>
      <c r="F197" s="159" t="s">
        <v>1954</v>
      </c>
      <c r="G197" s="160" t="s">
        <v>245</v>
      </c>
      <c r="H197" s="161">
        <v>1</v>
      </c>
      <c r="I197" s="162"/>
      <c r="J197" s="162">
        <f t="shared" si="10"/>
        <v>0</v>
      </c>
      <c r="K197" s="159" t="s">
        <v>1</v>
      </c>
      <c r="L197" s="185" t="s">
        <v>4032</v>
      </c>
      <c r="M197" s="163" t="s">
        <v>1</v>
      </c>
      <c r="N197" s="164" t="s">
        <v>40</v>
      </c>
      <c r="O197" s="140">
        <v>0</v>
      </c>
      <c r="P197" s="140">
        <f t="shared" si="11"/>
        <v>0</v>
      </c>
      <c r="Q197" s="140">
        <v>6.7999999999999996E-3</v>
      </c>
      <c r="R197" s="140">
        <f t="shared" si="12"/>
        <v>6.7999999999999996E-3</v>
      </c>
      <c r="S197" s="140">
        <v>0</v>
      </c>
      <c r="T197" s="141">
        <f t="shared" si="13"/>
        <v>0</v>
      </c>
      <c r="AR197" s="142" t="s">
        <v>357</v>
      </c>
      <c r="AT197" s="142" t="s">
        <v>280</v>
      </c>
      <c r="AU197" s="142" t="s">
        <v>85</v>
      </c>
      <c r="AY197" s="16" t="s">
        <v>185</v>
      </c>
      <c r="BE197" s="143">
        <f t="shared" si="14"/>
        <v>0</v>
      </c>
      <c r="BF197" s="143">
        <f t="shared" si="15"/>
        <v>0</v>
      </c>
      <c r="BG197" s="143">
        <f t="shared" si="16"/>
        <v>0</v>
      </c>
      <c r="BH197" s="143">
        <f t="shared" si="17"/>
        <v>0</v>
      </c>
      <c r="BI197" s="143">
        <f t="shared" si="18"/>
        <v>0</v>
      </c>
      <c r="BJ197" s="16" t="s">
        <v>83</v>
      </c>
      <c r="BK197" s="143">
        <f t="shared" si="19"/>
        <v>0</v>
      </c>
      <c r="BL197" s="16" t="s">
        <v>268</v>
      </c>
      <c r="BM197" s="142" t="s">
        <v>1955</v>
      </c>
    </row>
    <row r="198" spans="2:65" s="1" customFormat="1" ht="44.25" customHeight="1">
      <c r="B198" s="131"/>
      <c r="C198" s="157" t="s">
        <v>524</v>
      </c>
      <c r="D198" s="157" t="s">
        <v>280</v>
      </c>
      <c r="E198" s="158" t="s">
        <v>1956</v>
      </c>
      <c r="F198" s="159" t="s">
        <v>1957</v>
      </c>
      <c r="G198" s="160" t="s">
        <v>245</v>
      </c>
      <c r="H198" s="161">
        <v>1</v>
      </c>
      <c r="I198" s="162"/>
      <c r="J198" s="162">
        <f t="shared" si="10"/>
        <v>0</v>
      </c>
      <c r="K198" s="159" t="s">
        <v>1</v>
      </c>
      <c r="L198" s="185" t="s">
        <v>4032</v>
      </c>
      <c r="M198" s="163" t="s">
        <v>1</v>
      </c>
      <c r="N198" s="164" t="s">
        <v>40</v>
      </c>
      <c r="O198" s="140">
        <v>0</v>
      </c>
      <c r="P198" s="140">
        <f t="shared" si="11"/>
        <v>0</v>
      </c>
      <c r="Q198" s="140">
        <v>6.7999999999999996E-3</v>
      </c>
      <c r="R198" s="140">
        <f t="shared" si="12"/>
        <v>6.7999999999999996E-3</v>
      </c>
      <c r="S198" s="140">
        <v>0</v>
      </c>
      <c r="T198" s="141">
        <f t="shared" si="13"/>
        <v>0</v>
      </c>
      <c r="AR198" s="142" t="s">
        <v>357</v>
      </c>
      <c r="AT198" s="142" t="s">
        <v>280</v>
      </c>
      <c r="AU198" s="142" t="s">
        <v>85</v>
      </c>
      <c r="AY198" s="16" t="s">
        <v>185</v>
      </c>
      <c r="BE198" s="143">
        <f t="shared" si="14"/>
        <v>0</v>
      </c>
      <c r="BF198" s="143">
        <f t="shared" si="15"/>
        <v>0</v>
      </c>
      <c r="BG198" s="143">
        <f t="shared" si="16"/>
        <v>0</v>
      </c>
      <c r="BH198" s="143">
        <f t="shared" si="17"/>
        <v>0</v>
      </c>
      <c r="BI198" s="143">
        <f t="shared" si="18"/>
        <v>0</v>
      </c>
      <c r="BJ198" s="16" t="s">
        <v>83</v>
      </c>
      <c r="BK198" s="143">
        <f t="shared" si="19"/>
        <v>0</v>
      </c>
      <c r="BL198" s="16" t="s">
        <v>268</v>
      </c>
      <c r="BM198" s="142" t="s">
        <v>1958</v>
      </c>
    </row>
    <row r="199" spans="2:65" s="1" customFormat="1" ht="24.2" customHeight="1">
      <c r="B199" s="131"/>
      <c r="C199" s="132" t="s">
        <v>528</v>
      </c>
      <c r="D199" s="132" t="s">
        <v>187</v>
      </c>
      <c r="E199" s="133" t="s">
        <v>1959</v>
      </c>
      <c r="F199" s="134" t="s">
        <v>1960</v>
      </c>
      <c r="G199" s="135" t="s">
        <v>245</v>
      </c>
      <c r="H199" s="136">
        <v>12</v>
      </c>
      <c r="I199" s="137"/>
      <c r="J199" s="137">
        <f t="shared" ref="J199:J230" si="20">ROUND(I199*H199,2)</f>
        <v>0</v>
      </c>
      <c r="K199" s="134" t="s">
        <v>1</v>
      </c>
      <c r="L199" s="185" t="s">
        <v>4032</v>
      </c>
      <c r="M199" s="138" t="s">
        <v>1</v>
      </c>
      <c r="N199" s="139" t="s">
        <v>40</v>
      </c>
      <c r="O199" s="140">
        <v>1.899</v>
      </c>
      <c r="P199" s="140">
        <f t="shared" ref="P199:P230" si="21">O199*H199</f>
        <v>22.788</v>
      </c>
      <c r="Q199" s="140">
        <v>0</v>
      </c>
      <c r="R199" s="140">
        <f t="shared" ref="R199:R230" si="22">Q199*H199</f>
        <v>0</v>
      </c>
      <c r="S199" s="140">
        <v>0</v>
      </c>
      <c r="T199" s="141">
        <f t="shared" ref="T199:T230" si="23">S199*H199</f>
        <v>0</v>
      </c>
      <c r="AR199" s="142" t="s">
        <v>268</v>
      </c>
      <c r="AT199" s="142" t="s">
        <v>187</v>
      </c>
      <c r="AU199" s="142" t="s">
        <v>85</v>
      </c>
      <c r="AY199" s="16" t="s">
        <v>185</v>
      </c>
      <c r="BE199" s="143">
        <f t="shared" ref="BE199:BE230" si="24">IF(N199="základní",J199,0)</f>
        <v>0</v>
      </c>
      <c r="BF199" s="143">
        <f t="shared" ref="BF199:BF230" si="25">IF(N199="snížená",J199,0)</f>
        <v>0</v>
      </c>
      <c r="BG199" s="143">
        <f t="shared" ref="BG199:BG230" si="26">IF(N199="zákl. přenesená",J199,0)</f>
        <v>0</v>
      </c>
      <c r="BH199" s="143">
        <f t="shared" ref="BH199:BH230" si="27">IF(N199="sníž. přenesená",J199,0)</f>
        <v>0</v>
      </c>
      <c r="BI199" s="143">
        <f t="shared" ref="BI199:BI230" si="28">IF(N199="nulová",J199,0)</f>
        <v>0</v>
      </c>
      <c r="BJ199" s="16" t="s">
        <v>83</v>
      </c>
      <c r="BK199" s="143">
        <f t="shared" ref="BK199:BK230" si="29">ROUND(I199*H199,2)</f>
        <v>0</v>
      </c>
      <c r="BL199" s="16" t="s">
        <v>268</v>
      </c>
      <c r="BM199" s="142" t="s">
        <v>1961</v>
      </c>
    </row>
    <row r="200" spans="2:65" s="1" customFormat="1" ht="33" customHeight="1">
      <c r="B200" s="131"/>
      <c r="C200" s="157" t="s">
        <v>534</v>
      </c>
      <c r="D200" s="157" t="s">
        <v>280</v>
      </c>
      <c r="E200" s="158" t="s">
        <v>1962</v>
      </c>
      <c r="F200" s="159" t="s">
        <v>1963</v>
      </c>
      <c r="G200" s="160" t="s">
        <v>245</v>
      </c>
      <c r="H200" s="161">
        <v>10</v>
      </c>
      <c r="I200" s="162"/>
      <c r="J200" s="162">
        <f t="shared" si="20"/>
        <v>0</v>
      </c>
      <c r="K200" s="159" t="s">
        <v>1</v>
      </c>
      <c r="L200" s="185" t="s">
        <v>4032</v>
      </c>
      <c r="M200" s="163" t="s">
        <v>1</v>
      </c>
      <c r="N200" s="164" t="s">
        <v>40</v>
      </c>
      <c r="O200" s="140">
        <v>0</v>
      </c>
      <c r="P200" s="140">
        <f t="shared" si="21"/>
        <v>0</v>
      </c>
      <c r="Q200" s="140">
        <v>6.7999999999999996E-3</v>
      </c>
      <c r="R200" s="140">
        <f t="shared" si="22"/>
        <v>6.7999999999999991E-2</v>
      </c>
      <c r="S200" s="140">
        <v>0</v>
      </c>
      <c r="T200" s="141">
        <f t="shared" si="23"/>
        <v>0</v>
      </c>
      <c r="AR200" s="142" t="s">
        <v>357</v>
      </c>
      <c r="AT200" s="142" t="s">
        <v>280</v>
      </c>
      <c r="AU200" s="142" t="s">
        <v>85</v>
      </c>
      <c r="AY200" s="16" t="s">
        <v>185</v>
      </c>
      <c r="BE200" s="143">
        <f t="shared" si="24"/>
        <v>0</v>
      </c>
      <c r="BF200" s="143">
        <f t="shared" si="25"/>
        <v>0</v>
      </c>
      <c r="BG200" s="143">
        <f t="shared" si="26"/>
        <v>0</v>
      </c>
      <c r="BH200" s="143">
        <f t="shared" si="27"/>
        <v>0</v>
      </c>
      <c r="BI200" s="143">
        <f t="shared" si="28"/>
        <v>0</v>
      </c>
      <c r="BJ200" s="16" t="s">
        <v>83</v>
      </c>
      <c r="BK200" s="143">
        <f t="shared" si="29"/>
        <v>0</v>
      </c>
      <c r="BL200" s="16" t="s">
        <v>268</v>
      </c>
      <c r="BM200" s="142" t="s">
        <v>1964</v>
      </c>
    </row>
    <row r="201" spans="2:65" s="1" customFormat="1" ht="24.2" customHeight="1">
      <c r="B201" s="131"/>
      <c r="C201" s="157" t="s">
        <v>538</v>
      </c>
      <c r="D201" s="157" t="s">
        <v>280</v>
      </c>
      <c r="E201" s="158" t="s">
        <v>1965</v>
      </c>
      <c r="F201" s="159" t="s">
        <v>1966</v>
      </c>
      <c r="G201" s="160" t="s">
        <v>245</v>
      </c>
      <c r="H201" s="161">
        <v>1</v>
      </c>
      <c r="I201" s="162"/>
      <c r="J201" s="162">
        <f t="shared" si="20"/>
        <v>0</v>
      </c>
      <c r="K201" s="159" t="s">
        <v>1</v>
      </c>
      <c r="L201" s="185" t="s">
        <v>4032</v>
      </c>
      <c r="M201" s="163" t="s">
        <v>1</v>
      </c>
      <c r="N201" s="164" t="s">
        <v>40</v>
      </c>
      <c r="O201" s="140">
        <v>0</v>
      </c>
      <c r="P201" s="140">
        <f t="shared" si="21"/>
        <v>0</v>
      </c>
      <c r="Q201" s="140">
        <v>6.7999999999999996E-3</v>
      </c>
      <c r="R201" s="140">
        <f t="shared" si="22"/>
        <v>6.7999999999999996E-3</v>
      </c>
      <c r="S201" s="140">
        <v>0</v>
      </c>
      <c r="T201" s="141">
        <f t="shared" si="23"/>
        <v>0</v>
      </c>
      <c r="AR201" s="142" t="s">
        <v>357</v>
      </c>
      <c r="AT201" s="142" t="s">
        <v>280</v>
      </c>
      <c r="AU201" s="142" t="s">
        <v>85</v>
      </c>
      <c r="AY201" s="16" t="s">
        <v>185</v>
      </c>
      <c r="BE201" s="143">
        <f t="shared" si="24"/>
        <v>0</v>
      </c>
      <c r="BF201" s="143">
        <f t="shared" si="25"/>
        <v>0</v>
      </c>
      <c r="BG201" s="143">
        <f t="shared" si="26"/>
        <v>0</v>
      </c>
      <c r="BH201" s="143">
        <f t="shared" si="27"/>
        <v>0</v>
      </c>
      <c r="BI201" s="143">
        <f t="shared" si="28"/>
        <v>0</v>
      </c>
      <c r="BJ201" s="16" t="s">
        <v>83</v>
      </c>
      <c r="BK201" s="143">
        <f t="shared" si="29"/>
        <v>0</v>
      </c>
      <c r="BL201" s="16" t="s">
        <v>268</v>
      </c>
      <c r="BM201" s="142" t="s">
        <v>1967</v>
      </c>
    </row>
    <row r="202" spans="2:65" s="1" customFormat="1" ht="37.9" customHeight="1">
      <c r="B202" s="131"/>
      <c r="C202" s="157" t="s">
        <v>542</v>
      </c>
      <c r="D202" s="157" t="s">
        <v>280</v>
      </c>
      <c r="E202" s="158" t="s">
        <v>1968</v>
      </c>
      <c r="F202" s="159" t="s">
        <v>1969</v>
      </c>
      <c r="G202" s="160" t="s">
        <v>245</v>
      </c>
      <c r="H202" s="161">
        <v>1</v>
      </c>
      <c r="I202" s="162"/>
      <c r="J202" s="162">
        <f t="shared" si="20"/>
        <v>0</v>
      </c>
      <c r="K202" s="159" t="s">
        <v>1</v>
      </c>
      <c r="L202" s="185" t="s">
        <v>4032</v>
      </c>
      <c r="M202" s="163" t="s">
        <v>1</v>
      </c>
      <c r="N202" s="164" t="s">
        <v>40</v>
      </c>
      <c r="O202" s="140">
        <v>0</v>
      </c>
      <c r="P202" s="140">
        <f t="shared" si="21"/>
        <v>0</v>
      </c>
      <c r="Q202" s="140">
        <v>6.7999999999999996E-3</v>
      </c>
      <c r="R202" s="140">
        <f t="shared" si="22"/>
        <v>6.7999999999999996E-3</v>
      </c>
      <c r="S202" s="140">
        <v>0</v>
      </c>
      <c r="T202" s="141">
        <f t="shared" si="23"/>
        <v>0</v>
      </c>
      <c r="AR202" s="142" t="s">
        <v>357</v>
      </c>
      <c r="AT202" s="142" t="s">
        <v>280</v>
      </c>
      <c r="AU202" s="142" t="s">
        <v>85</v>
      </c>
      <c r="AY202" s="16" t="s">
        <v>185</v>
      </c>
      <c r="BE202" s="143">
        <f t="shared" si="24"/>
        <v>0</v>
      </c>
      <c r="BF202" s="143">
        <f t="shared" si="25"/>
        <v>0</v>
      </c>
      <c r="BG202" s="143">
        <f t="shared" si="26"/>
        <v>0</v>
      </c>
      <c r="BH202" s="143">
        <f t="shared" si="27"/>
        <v>0</v>
      </c>
      <c r="BI202" s="143">
        <f t="shared" si="28"/>
        <v>0</v>
      </c>
      <c r="BJ202" s="16" t="s">
        <v>83</v>
      </c>
      <c r="BK202" s="143">
        <f t="shared" si="29"/>
        <v>0</v>
      </c>
      <c r="BL202" s="16" t="s">
        <v>268</v>
      </c>
      <c r="BM202" s="142" t="s">
        <v>1970</v>
      </c>
    </row>
    <row r="203" spans="2:65" s="1" customFormat="1" ht="24.2" customHeight="1">
      <c r="B203" s="131"/>
      <c r="C203" s="132" t="s">
        <v>547</v>
      </c>
      <c r="D203" s="132" t="s">
        <v>187</v>
      </c>
      <c r="E203" s="133" t="s">
        <v>1971</v>
      </c>
      <c r="F203" s="134" t="s">
        <v>1972</v>
      </c>
      <c r="G203" s="135" t="s">
        <v>245</v>
      </c>
      <c r="H203" s="136">
        <v>3</v>
      </c>
      <c r="I203" s="137"/>
      <c r="J203" s="137">
        <f t="shared" si="20"/>
        <v>0</v>
      </c>
      <c r="K203" s="134" t="s">
        <v>1</v>
      </c>
      <c r="L203" s="185" t="s">
        <v>4032</v>
      </c>
      <c r="M203" s="138" t="s">
        <v>1</v>
      </c>
      <c r="N203" s="139" t="s">
        <v>40</v>
      </c>
      <c r="O203" s="140">
        <v>0.52</v>
      </c>
      <c r="P203" s="140">
        <f t="shared" si="21"/>
        <v>1.56</v>
      </c>
      <c r="Q203" s="140">
        <v>0</v>
      </c>
      <c r="R203" s="140">
        <f t="shared" si="22"/>
        <v>0</v>
      </c>
      <c r="S203" s="140">
        <v>0</v>
      </c>
      <c r="T203" s="141">
        <f t="shared" si="23"/>
        <v>0</v>
      </c>
      <c r="AR203" s="142" t="s">
        <v>268</v>
      </c>
      <c r="AT203" s="142" t="s">
        <v>187</v>
      </c>
      <c r="AU203" s="142" t="s">
        <v>85</v>
      </c>
      <c r="AY203" s="16" t="s">
        <v>185</v>
      </c>
      <c r="BE203" s="143">
        <f t="shared" si="24"/>
        <v>0</v>
      </c>
      <c r="BF203" s="143">
        <f t="shared" si="25"/>
        <v>0</v>
      </c>
      <c r="BG203" s="143">
        <f t="shared" si="26"/>
        <v>0</v>
      </c>
      <c r="BH203" s="143">
        <f t="shared" si="27"/>
        <v>0</v>
      </c>
      <c r="BI203" s="143">
        <f t="shared" si="28"/>
        <v>0</v>
      </c>
      <c r="BJ203" s="16" t="s">
        <v>83</v>
      </c>
      <c r="BK203" s="143">
        <f t="shared" si="29"/>
        <v>0</v>
      </c>
      <c r="BL203" s="16" t="s">
        <v>268</v>
      </c>
      <c r="BM203" s="142" t="s">
        <v>1973</v>
      </c>
    </row>
    <row r="204" spans="2:65" s="1" customFormat="1" ht="24.2" customHeight="1">
      <c r="B204" s="131"/>
      <c r="C204" s="157" t="s">
        <v>551</v>
      </c>
      <c r="D204" s="157" t="s">
        <v>280</v>
      </c>
      <c r="E204" s="158" t="s">
        <v>1974</v>
      </c>
      <c r="F204" s="159" t="s">
        <v>1975</v>
      </c>
      <c r="G204" s="160" t="s">
        <v>245</v>
      </c>
      <c r="H204" s="161">
        <v>3</v>
      </c>
      <c r="I204" s="162"/>
      <c r="J204" s="162">
        <f t="shared" si="20"/>
        <v>0</v>
      </c>
      <c r="K204" s="159" t="s">
        <v>1</v>
      </c>
      <c r="L204" s="185" t="s">
        <v>4032</v>
      </c>
      <c r="M204" s="163" t="s">
        <v>1</v>
      </c>
      <c r="N204" s="164" t="s">
        <v>40</v>
      </c>
      <c r="O204" s="140">
        <v>0</v>
      </c>
      <c r="P204" s="140">
        <f t="shared" si="21"/>
        <v>0</v>
      </c>
      <c r="Q204" s="140">
        <v>5.0000000000000002E-5</v>
      </c>
      <c r="R204" s="140">
        <f t="shared" si="22"/>
        <v>1.5000000000000001E-4</v>
      </c>
      <c r="S204" s="140">
        <v>0</v>
      </c>
      <c r="T204" s="141">
        <f t="shared" si="23"/>
        <v>0</v>
      </c>
      <c r="AR204" s="142" t="s">
        <v>357</v>
      </c>
      <c r="AT204" s="142" t="s">
        <v>280</v>
      </c>
      <c r="AU204" s="142" t="s">
        <v>85</v>
      </c>
      <c r="AY204" s="16" t="s">
        <v>185</v>
      </c>
      <c r="BE204" s="143">
        <f t="shared" si="24"/>
        <v>0</v>
      </c>
      <c r="BF204" s="143">
        <f t="shared" si="25"/>
        <v>0</v>
      </c>
      <c r="BG204" s="143">
        <f t="shared" si="26"/>
        <v>0</v>
      </c>
      <c r="BH204" s="143">
        <f t="shared" si="27"/>
        <v>0</v>
      </c>
      <c r="BI204" s="143">
        <f t="shared" si="28"/>
        <v>0</v>
      </c>
      <c r="BJ204" s="16" t="s">
        <v>83</v>
      </c>
      <c r="BK204" s="143">
        <f t="shared" si="29"/>
        <v>0</v>
      </c>
      <c r="BL204" s="16" t="s">
        <v>268</v>
      </c>
      <c r="BM204" s="142" t="s">
        <v>1976</v>
      </c>
    </row>
    <row r="205" spans="2:65" s="1" customFormat="1" ht="24.2" customHeight="1">
      <c r="B205" s="131"/>
      <c r="C205" s="132" t="s">
        <v>556</v>
      </c>
      <c r="D205" s="132" t="s">
        <v>187</v>
      </c>
      <c r="E205" s="133" t="s">
        <v>1977</v>
      </c>
      <c r="F205" s="134" t="s">
        <v>1978</v>
      </c>
      <c r="G205" s="135" t="s">
        <v>245</v>
      </c>
      <c r="H205" s="136">
        <v>32</v>
      </c>
      <c r="I205" s="137"/>
      <c r="J205" s="137">
        <f t="shared" si="20"/>
        <v>0</v>
      </c>
      <c r="K205" s="134" t="s">
        <v>1</v>
      </c>
      <c r="L205" s="185" t="s">
        <v>4032</v>
      </c>
      <c r="M205" s="138" t="s">
        <v>1</v>
      </c>
      <c r="N205" s="139" t="s">
        <v>40</v>
      </c>
      <c r="O205" s="140">
        <v>0.42</v>
      </c>
      <c r="P205" s="140">
        <f t="shared" si="21"/>
        <v>13.44</v>
      </c>
      <c r="Q205" s="140">
        <v>0</v>
      </c>
      <c r="R205" s="140">
        <f t="shared" si="22"/>
        <v>0</v>
      </c>
      <c r="S205" s="140">
        <v>0</v>
      </c>
      <c r="T205" s="141">
        <f t="shared" si="23"/>
        <v>0</v>
      </c>
      <c r="AR205" s="142" t="s">
        <v>268</v>
      </c>
      <c r="AT205" s="142" t="s">
        <v>187</v>
      </c>
      <c r="AU205" s="142" t="s">
        <v>85</v>
      </c>
      <c r="AY205" s="16" t="s">
        <v>185</v>
      </c>
      <c r="BE205" s="143">
        <f t="shared" si="24"/>
        <v>0</v>
      </c>
      <c r="BF205" s="143">
        <f t="shared" si="25"/>
        <v>0</v>
      </c>
      <c r="BG205" s="143">
        <f t="shared" si="26"/>
        <v>0</v>
      </c>
      <c r="BH205" s="143">
        <f t="shared" si="27"/>
        <v>0</v>
      </c>
      <c r="BI205" s="143">
        <f t="shared" si="28"/>
        <v>0</v>
      </c>
      <c r="BJ205" s="16" t="s">
        <v>83</v>
      </c>
      <c r="BK205" s="143">
        <f t="shared" si="29"/>
        <v>0</v>
      </c>
      <c r="BL205" s="16" t="s">
        <v>268</v>
      </c>
      <c r="BM205" s="142" t="s">
        <v>1979</v>
      </c>
    </row>
    <row r="206" spans="2:65" s="1" customFormat="1" ht="24.2" customHeight="1">
      <c r="B206" s="131"/>
      <c r="C206" s="157" t="s">
        <v>560</v>
      </c>
      <c r="D206" s="157" t="s">
        <v>280</v>
      </c>
      <c r="E206" s="158" t="s">
        <v>1980</v>
      </c>
      <c r="F206" s="159" t="s">
        <v>1981</v>
      </c>
      <c r="G206" s="160" t="s">
        <v>245</v>
      </c>
      <c r="H206" s="161">
        <v>4</v>
      </c>
      <c r="I206" s="162"/>
      <c r="J206" s="162">
        <f t="shared" si="20"/>
        <v>0</v>
      </c>
      <c r="K206" s="159" t="s">
        <v>1</v>
      </c>
      <c r="L206" s="185" t="s">
        <v>4032</v>
      </c>
      <c r="M206" s="163" t="s">
        <v>1</v>
      </c>
      <c r="N206" s="164" t="s">
        <v>40</v>
      </c>
      <c r="O206" s="140">
        <v>0</v>
      </c>
      <c r="P206" s="140">
        <f t="shared" si="21"/>
        <v>0</v>
      </c>
      <c r="Q206" s="140">
        <v>4.0000000000000003E-5</v>
      </c>
      <c r="R206" s="140">
        <f t="shared" si="22"/>
        <v>1.6000000000000001E-4</v>
      </c>
      <c r="S206" s="140">
        <v>0</v>
      </c>
      <c r="T206" s="141">
        <f t="shared" si="23"/>
        <v>0</v>
      </c>
      <c r="AR206" s="142" t="s">
        <v>357</v>
      </c>
      <c r="AT206" s="142" t="s">
        <v>280</v>
      </c>
      <c r="AU206" s="142" t="s">
        <v>85</v>
      </c>
      <c r="AY206" s="16" t="s">
        <v>185</v>
      </c>
      <c r="BE206" s="143">
        <f t="shared" si="24"/>
        <v>0</v>
      </c>
      <c r="BF206" s="143">
        <f t="shared" si="25"/>
        <v>0</v>
      </c>
      <c r="BG206" s="143">
        <f t="shared" si="26"/>
        <v>0</v>
      </c>
      <c r="BH206" s="143">
        <f t="shared" si="27"/>
        <v>0</v>
      </c>
      <c r="BI206" s="143">
        <f t="shared" si="28"/>
        <v>0</v>
      </c>
      <c r="BJ206" s="16" t="s">
        <v>83</v>
      </c>
      <c r="BK206" s="143">
        <f t="shared" si="29"/>
        <v>0</v>
      </c>
      <c r="BL206" s="16" t="s">
        <v>268</v>
      </c>
      <c r="BM206" s="142" t="s">
        <v>1982</v>
      </c>
    </row>
    <row r="207" spans="2:65" s="1" customFormat="1" ht="24.2" customHeight="1">
      <c r="B207" s="131"/>
      <c r="C207" s="157" t="s">
        <v>565</v>
      </c>
      <c r="D207" s="157" t="s">
        <v>280</v>
      </c>
      <c r="E207" s="158" t="s">
        <v>1983</v>
      </c>
      <c r="F207" s="159" t="s">
        <v>1984</v>
      </c>
      <c r="G207" s="160" t="s">
        <v>245</v>
      </c>
      <c r="H207" s="161">
        <v>8</v>
      </c>
      <c r="I207" s="162"/>
      <c r="J207" s="162">
        <f t="shared" si="20"/>
        <v>0</v>
      </c>
      <c r="K207" s="159" t="s">
        <v>1</v>
      </c>
      <c r="L207" s="185" t="s">
        <v>4032</v>
      </c>
      <c r="M207" s="163" t="s">
        <v>1</v>
      </c>
      <c r="N207" s="164" t="s">
        <v>40</v>
      </c>
      <c r="O207" s="140">
        <v>0</v>
      </c>
      <c r="P207" s="140">
        <f t="shared" si="21"/>
        <v>0</v>
      </c>
      <c r="Q207" s="140">
        <v>4.0000000000000003E-5</v>
      </c>
      <c r="R207" s="140">
        <f t="shared" si="22"/>
        <v>3.2000000000000003E-4</v>
      </c>
      <c r="S207" s="140">
        <v>0</v>
      </c>
      <c r="T207" s="141">
        <f t="shared" si="23"/>
        <v>0</v>
      </c>
      <c r="AR207" s="142" t="s">
        <v>357</v>
      </c>
      <c r="AT207" s="142" t="s">
        <v>280</v>
      </c>
      <c r="AU207" s="142" t="s">
        <v>85</v>
      </c>
      <c r="AY207" s="16" t="s">
        <v>185</v>
      </c>
      <c r="BE207" s="143">
        <f t="shared" si="24"/>
        <v>0</v>
      </c>
      <c r="BF207" s="143">
        <f t="shared" si="25"/>
        <v>0</v>
      </c>
      <c r="BG207" s="143">
        <f t="shared" si="26"/>
        <v>0</v>
      </c>
      <c r="BH207" s="143">
        <f t="shared" si="27"/>
        <v>0</v>
      </c>
      <c r="BI207" s="143">
        <f t="shared" si="28"/>
        <v>0</v>
      </c>
      <c r="BJ207" s="16" t="s">
        <v>83</v>
      </c>
      <c r="BK207" s="143">
        <f t="shared" si="29"/>
        <v>0</v>
      </c>
      <c r="BL207" s="16" t="s">
        <v>268</v>
      </c>
      <c r="BM207" s="142" t="s">
        <v>1985</v>
      </c>
    </row>
    <row r="208" spans="2:65" s="1" customFormat="1" ht="24.2" customHeight="1">
      <c r="B208" s="131"/>
      <c r="C208" s="157" t="s">
        <v>570</v>
      </c>
      <c r="D208" s="157" t="s">
        <v>280</v>
      </c>
      <c r="E208" s="158" t="s">
        <v>1986</v>
      </c>
      <c r="F208" s="159" t="s">
        <v>1987</v>
      </c>
      <c r="G208" s="160" t="s">
        <v>245</v>
      </c>
      <c r="H208" s="161">
        <v>2</v>
      </c>
      <c r="I208" s="162"/>
      <c r="J208" s="162">
        <f t="shared" si="20"/>
        <v>0</v>
      </c>
      <c r="K208" s="159" t="s">
        <v>1</v>
      </c>
      <c r="L208" s="185" t="s">
        <v>4032</v>
      </c>
      <c r="M208" s="163" t="s">
        <v>1</v>
      </c>
      <c r="N208" s="164" t="s">
        <v>40</v>
      </c>
      <c r="O208" s="140">
        <v>0</v>
      </c>
      <c r="P208" s="140">
        <f t="shared" si="21"/>
        <v>0</v>
      </c>
      <c r="Q208" s="140">
        <v>4.0000000000000003E-5</v>
      </c>
      <c r="R208" s="140">
        <f t="shared" si="22"/>
        <v>8.0000000000000007E-5</v>
      </c>
      <c r="S208" s="140">
        <v>0</v>
      </c>
      <c r="T208" s="141">
        <f t="shared" si="23"/>
        <v>0</v>
      </c>
      <c r="AR208" s="142" t="s">
        <v>357</v>
      </c>
      <c r="AT208" s="142" t="s">
        <v>280</v>
      </c>
      <c r="AU208" s="142" t="s">
        <v>85</v>
      </c>
      <c r="AY208" s="16" t="s">
        <v>185</v>
      </c>
      <c r="BE208" s="143">
        <f t="shared" si="24"/>
        <v>0</v>
      </c>
      <c r="BF208" s="143">
        <f t="shared" si="25"/>
        <v>0</v>
      </c>
      <c r="BG208" s="143">
        <f t="shared" si="26"/>
        <v>0</v>
      </c>
      <c r="BH208" s="143">
        <f t="shared" si="27"/>
        <v>0</v>
      </c>
      <c r="BI208" s="143">
        <f t="shared" si="28"/>
        <v>0</v>
      </c>
      <c r="BJ208" s="16" t="s">
        <v>83</v>
      </c>
      <c r="BK208" s="143">
        <f t="shared" si="29"/>
        <v>0</v>
      </c>
      <c r="BL208" s="16" t="s">
        <v>268</v>
      </c>
      <c r="BM208" s="142" t="s">
        <v>1988</v>
      </c>
    </row>
    <row r="209" spans="2:65" s="1" customFormat="1" ht="24.2" customHeight="1">
      <c r="B209" s="131"/>
      <c r="C209" s="157" t="s">
        <v>574</v>
      </c>
      <c r="D209" s="157" t="s">
        <v>280</v>
      </c>
      <c r="E209" s="158" t="s">
        <v>1989</v>
      </c>
      <c r="F209" s="159" t="s">
        <v>1990</v>
      </c>
      <c r="G209" s="160" t="s">
        <v>245</v>
      </c>
      <c r="H209" s="161">
        <v>18</v>
      </c>
      <c r="I209" s="162"/>
      <c r="J209" s="162">
        <f t="shared" si="20"/>
        <v>0</v>
      </c>
      <c r="K209" s="159" t="s">
        <v>1</v>
      </c>
      <c r="L209" s="185" t="s">
        <v>4032</v>
      </c>
      <c r="M209" s="163" t="s">
        <v>1</v>
      </c>
      <c r="N209" s="164" t="s">
        <v>40</v>
      </c>
      <c r="O209" s="140">
        <v>0</v>
      </c>
      <c r="P209" s="140">
        <f t="shared" si="21"/>
        <v>0</v>
      </c>
      <c r="Q209" s="140">
        <v>4.0000000000000003E-5</v>
      </c>
      <c r="R209" s="140">
        <f t="shared" si="22"/>
        <v>7.2000000000000005E-4</v>
      </c>
      <c r="S209" s="140">
        <v>0</v>
      </c>
      <c r="T209" s="141">
        <f t="shared" si="23"/>
        <v>0</v>
      </c>
      <c r="AR209" s="142" t="s">
        <v>357</v>
      </c>
      <c r="AT209" s="142" t="s">
        <v>280</v>
      </c>
      <c r="AU209" s="142" t="s">
        <v>85</v>
      </c>
      <c r="AY209" s="16" t="s">
        <v>185</v>
      </c>
      <c r="BE209" s="143">
        <f t="shared" si="24"/>
        <v>0</v>
      </c>
      <c r="BF209" s="143">
        <f t="shared" si="25"/>
        <v>0</v>
      </c>
      <c r="BG209" s="143">
        <f t="shared" si="26"/>
        <v>0</v>
      </c>
      <c r="BH209" s="143">
        <f t="shared" si="27"/>
        <v>0</v>
      </c>
      <c r="BI209" s="143">
        <f t="shared" si="28"/>
        <v>0</v>
      </c>
      <c r="BJ209" s="16" t="s">
        <v>83</v>
      </c>
      <c r="BK209" s="143">
        <f t="shared" si="29"/>
        <v>0</v>
      </c>
      <c r="BL209" s="16" t="s">
        <v>268</v>
      </c>
      <c r="BM209" s="142" t="s">
        <v>1991</v>
      </c>
    </row>
    <row r="210" spans="2:65" s="1" customFormat="1" ht="24.2" customHeight="1">
      <c r="B210" s="131"/>
      <c r="C210" s="132" t="s">
        <v>579</v>
      </c>
      <c r="D210" s="132" t="s">
        <v>187</v>
      </c>
      <c r="E210" s="133" t="s">
        <v>1992</v>
      </c>
      <c r="F210" s="134" t="s">
        <v>1993</v>
      </c>
      <c r="G210" s="135" t="s">
        <v>245</v>
      </c>
      <c r="H210" s="136">
        <v>37</v>
      </c>
      <c r="I210" s="137"/>
      <c r="J210" s="137">
        <f t="shared" si="20"/>
        <v>0</v>
      </c>
      <c r="K210" s="134" t="s">
        <v>1</v>
      </c>
      <c r="L210" s="185" t="s">
        <v>4032</v>
      </c>
      <c r="M210" s="138" t="s">
        <v>1</v>
      </c>
      <c r="N210" s="139" t="s">
        <v>40</v>
      </c>
      <c r="O210" s="140">
        <v>0.27400000000000002</v>
      </c>
      <c r="P210" s="140">
        <f t="shared" si="21"/>
        <v>10.138000000000002</v>
      </c>
      <c r="Q210" s="140">
        <v>0</v>
      </c>
      <c r="R210" s="140">
        <f t="shared" si="22"/>
        <v>0</v>
      </c>
      <c r="S210" s="140">
        <v>0</v>
      </c>
      <c r="T210" s="141">
        <f t="shared" si="23"/>
        <v>0</v>
      </c>
      <c r="AR210" s="142" t="s">
        <v>268</v>
      </c>
      <c r="AT210" s="142" t="s">
        <v>187</v>
      </c>
      <c r="AU210" s="142" t="s">
        <v>85</v>
      </c>
      <c r="AY210" s="16" t="s">
        <v>185</v>
      </c>
      <c r="BE210" s="143">
        <f t="shared" si="24"/>
        <v>0</v>
      </c>
      <c r="BF210" s="143">
        <f t="shared" si="25"/>
        <v>0</v>
      </c>
      <c r="BG210" s="143">
        <f t="shared" si="26"/>
        <v>0</v>
      </c>
      <c r="BH210" s="143">
        <f t="shared" si="27"/>
        <v>0</v>
      </c>
      <c r="BI210" s="143">
        <f t="shared" si="28"/>
        <v>0</v>
      </c>
      <c r="BJ210" s="16" t="s">
        <v>83</v>
      </c>
      <c r="BK210" s="143">
        <f t="shared" si="29"/>
        <v>0</v>
      </c>
      <c r="BL210" s="16" t="s">
        <v>268</v>
      </c>
      <c r="BM210" s="142" t="s">
        <v>1994</v>
      </c>
    </row>
    <row r="211" spans="2:65" s="1" customFormat="1" ht="24.2" customHeight="1">
      <c r="B211" s="131"/>
      <c r="C211" s="157" t="s">
        <v>584</v>
      </c>
      <c r="D211" s="157" t="s">
        <v>280</v>
      </c>
      <c r="E211" s="158" t="s">
        <v>1995</v>
      </c>
      <c r="F211" s="159" t="s">
        <v>1996</v>
      </c>
      <c r="G211" s="160" t="s">
        <v>245</v>
      </c>
      <c r="H211" s="161">
        <v>37</v>
      </c>
      <c r="I211" s="162"/>
      <c r="J211" s="162">
        <f t="shared" si="20"/>
        <v>0</v>
      </c>
      <c r="K211" s="159" t="s">
        <v>1</v>
      </c>
      <c r="L211" s="185" t="s">
        <v>4032</v>
      </c>
      <c r="M211" s="163" t="s">
        <v>1</v>
      </c>
      <c r="N211" s="164" t="s">
        <v>40</v>
      </c>
      <c r="O211" s="140">
        <v>0</v>
      </c>
      <c r="P211" s="140">
        <f t="shared" si="21"/>
        <v>0</v>
      </c>
      <c r="Q211" s="140">
        <v>1.2999999999999999E-4</v>
      </c>
      <c r="R211" s="140">
        <f t="shared" si="22"/>
        <v>4.8099999999999992E-3</v>
      </c>
      <c r="S211" s="140">
        <v>0</v>
      </c>
      <c r="T211" s="141">
        <f t="shared" si="23"/>
        <v>0</v>
      </c>
      <c r="AR211" s="142" t="s">
        <v>357</v>
      </c>
      <c r="AT211" s="142" t="s">
        <v>280</v>
      </c>
      <c r="AU211" s="142" t="s">
        <v>85</v>
      </c>
      <c r="AY211" s="16" t="s">
        <v>185</v>
      </c>
      <c r="BE211" s="143">
        <f t="shared" si="24"/>
        <v>0</v>
      </c>
      <c r="BF211" s="143">
        <f t="shared" si="25"/>
        <v>0</v>
      </c>
      <c r="BG211" s="143">
        <f t="shared" si="26"/>
        <v>0</v>
      </c>
      <c r="BH211" s="143">
        <f t="shared" si="27"/>
        <v>0</v>
      </c>
      <c r="BI211" s="143">
        <f t="shared" si="28"/>
        <v>0</v>
      </c>
      <c r="BJ211" s="16" t="s">
        <v>83</v>
      </c>
      <c r="BK211" s="143">
        <f t="shared" si="29"/>
        <v>0</v>
      </c>
      <c r="BL211" s="16" t="s">
        <v>268</v>
      </c>
      <c r="BM211" s="142" t="s">
        <v>1997</v>
      </c>
    </row>
    <row r="212" spans="2:65" s="1" customFormat="1" ht="24.2" customHeight="1">
      <c r="B212" s="131"/>
      <c r="C212" s="132" t="s">
        <v>588</v>
      </c>
      <c r="D212" s="132" t="s">
        <v>187</v>
      </c>
      <c r="E212" s="133" t="s">
        <v>1998</v>
      </c>
      <c r="F212" s="134" t="s">
        <v>1999</v>
      </c>
      <c r="G212" s="135" t="s">
        <v>245</v>
      </c>
      <c r="H212" s="136">
        <v>5</v>
      </c>
      <c r="I212" s="137"/>
      <c r="J212" s="137">
        <f t="shared" si="20"/>
        <v>0</v>
      </c>
      <c r="K212" s="134" t="s">
        <v>1</v>
      </c>
      <c r="L212" s="185" t="s">
        <v>4032</v>
      </c>
      <c r="M212" s="138" t="s">
        <v>1</v>
      </c>
      <c r="N212" s="139" t="s">
        <v>40</v>
      </c>
      <c r="O212" s="140">
        <v>0.6</v>
      </c>
      <c r="P212" s="140">
        <f t="shared" si="21"/>
        <v>3</v>
      </c>
      <c r="Q212" s="140">
        <v>0</v>
      </c>
      <c r="R212" s="140">
        <f t="shared" si="22"/>
        <v>0</v>
      </c>
      <c r="S212" s="140">
        <v>0</v>
      </c>
      <c r="T212" s="141">
        <f t="shared" si="23"/>
        <v>0</v>
      </c>
      <c r="AR212" s="142" t="s">
        <v>268</v>
      </c>
      <c r="AT212" s="142" t="s">
        <v>187</v>
      </c>
      <c r="AU212" s="142" t="s">
        <v>85</v>
      </c>
      <c r="AY212" s="16" t="s">
        <v>185</v>
      </c>
      <c r="BE212" s="143">
        <f t="shared" si="24"/>
        <v>0</v>
      </c>
      <c r="BF212" s="143">
        <f t="shared" si="25"/>
        <v>0</v>
      </c>
      <c r="BG212" s="143">
        <f t="shared" si="26"/>
        <v>0</v>
      </c>
      <c r="BH212" s="143">
        <f t="shared" si="27"/>
        <v>0</v>
      </c>
      <c r="BI212" s="143">
        <f t="shared" si="28"/>
        <v>0</v>
      </c>
      <c r="BJ212" s="16" t="s">
        <v>83</v>
      </c>
      <c r="BK212" s="143">
        <f t="shared" si="29"/>
        <v>0</v>
      </c>
      <c r="BL212" s="16" t="s">
        <v>268</v>
      </c>
      <c r="BM212" s="142" t="s">
        <v>2000</v>
      </c>
    </row>
    <row r="213" spans="2:65" s="1" customFormat="1" ht="16.5" customHeight="1">
      <c r="B213" s="131"/>
      <c r="C213" s="157" t="s">
        <v>593</v>
      </c>
      <c r="D213" s="157" t="s">
        <v>280</v>
      </c>
      <c r="E213" s="158" t="s">
        <v>2001</v>
      </c>
      <c r="F213" s="159" t="s">
        <v>2002</v>
      </c>
      <c r="G213" s="160" t="s">
        <v>245</v>
      </c>
      <c r="H213" s="161">
        <v>5</v>
      </c>
      <c r="I213" s="162"/>
      <c r="J213" s="162">
        <f t="shared" si="20"/>
        <v>0</v>
      </c>
      <c r="K213" s="159" t="s">
        <v>1</v>
      </c>
      <c r="L213" s="185" t="s">
        <v>4032</v>
      </c>
      <c r="M213" s="163" t="s">
        <v>1</v>
      </c>
      <c r="N213" s="164" t="s">
        <v>40</v>
      </c>
      <c r="O213" s="140">
        <v>0</v>
      </c>
      <c r="P213" s="140">
        <f t="shared" si="21"/>
        <v>0</v>
      </c>
      <c r="Q213" s="140">
        <v>2.5000000000000001E-4</v>
      </c>
      <c r="R213" s="140">
        <f t="shared" si="22"/>
        <v>1.25E-3</v>
      </c>
      <c r="S213" s="140">
        <v>0</v>
      </c>
      <c r="T213" s="141">
        <f t="shared" si="23"/>
        <v>0</v>
      </c>
      <c r="AR213" s="142" t="s">
        <v>357</v>
      </c>
      <c r="AT213" s="142" t="s">
        <v>280</v>
      </c>
      <c r="AU213" s="142" t="s">
        <v>85</v>
      </c>
      <c r="AY213" s="16" t="s">
        <v>185</v>
      </c>
      <c r="BE213" s="143">
        <f t="shared" si="24"/>
        <v>0</v>
      </c>
      <c r="BF213" s="143">
        <f t="shared" si="25"/>
        <v>0</v>
      </c>
      <c r="BG213" s="143">
        <f t="shared" si="26"/>
        <v>0</v>
      </c>
      <c r="BH213" s="143">
        <f t="shared" si="27"/>
        <v>0</v>
      </c>
      <c r="BI213" s="143">
        <f t="shared" si="28"/>
        <v>0</v>
      </c>
      <c r="BJ213" s="16" t="s">
        <v>83</v>
      </c>
      <c r="BK213" s="143">
        <f t="shared" si="29"/>
        <v>0</v>
      </c>
      <c r="BL213" s="16" t="s">
        <v>268</v>
      </c>
      <c r="BM213" s="142" t="s">
        <v>2003</v>
      </c>
    </row>
    <row r="214" spans="2:65" s="1" customFormat="1" ht="24.2" customHeight="1">
      <c r="B214" s="131"/>
      <c r="C214" s="132" t="s">
        <v>597</v>
      </c>
      <c r="D214" s="132" t="s">
        <v>187</v>
      </c>
      <c r="E214" s="133" t="s">
        <v>2004</v>
      </c>
      <c r="F214" s="134" t="s">
        <v>2005</v>
      </c>
      <c r="G214" s="135" t="s">
        <v>245</v>
      </c>
      <c r="H214" s="136">
        <v>38</v>
      </c>
      <c r="I214" s="137"/>
      <c r="J214" s="137">
        <f t="shared" si="20"/>
        <v>0</v>
      </c>
      <c r="K214" s="134" t="s">
        <v>1</v>
      </c>
      <c r="L214" s="185" t="s">
        <v>4032</v>
      </c>
      <c r="M214" s="138" t="s">
        <v>1</v>
      </c>
      <c r="N214" s="139" t="s">
        <v>40</v>
      </c>
      <c r="O214" s="140">
        <v>0.98699999999999999</v>
      </c>
      <c r="P214" s="140">
        <f t="shared" si="21"/>
        <v>37.506</v>
      </c>
      <c r="Q214" s="140">
        <v>0</v>
      </c>
      <c r="R214" s="140">
        <f t="shared" si="22"/>
        <v>0</v>
      </c>
      <c r="S214" s="140">
        <v>0</v>
      </c>
      <c r="T214" s="141">
        <f t="shared" si="23"/>
        <v>0</v>
      </c>
      <c r="AR214" s="142" t="s">
        <v>268</v>
      </c>
      <c r="AT214" s="142" t="s">
        <v>187</v>
      </c>
      <c r="AU214" s="142" t="s">
        <v>85</v>
      </c>
      <c r="AY214" s="16" t="s">
        <v>185</v>
      </c>
      <c r="BE214" s="143">
        <f t="shared" si="24"/>
        <v>0</v>
      </c>
      <c r="BF214" s="143">
        <f t="shared" si="25"/>
        <v>0</v>
      </c>
      <c r="BG214" s="143">
        <f t="shared" si="26"/>
        <v>0</v>
      </c>
      <c r="BH214" s="143">
        <f t="shared" si="27"/>
        <v>0</v>
      </c>
      <c r="BI214" s="143">
        <f t="shared" si="28"/>
        <v>0</v>
      </c>
      <c r="BJ214" s="16" t="s">
        <v>83</v>
      </c>
      <c r="BK214" s="143">
        <f t="shared" si="29"/>
        <v>0</v>
      </c>
      <c r="BL214" s="16" t="s">
        <v>268</v>
      </c>
      <c r="BM214" s="142" t="s">
        <v>2006</v>
      </c>
    </row>
    <row r="215" spans="2:65" s="1" customFormat="1" ht="24.2" customHeight="1">
      <c r="B215" s="131"/>
      <c r="C215" s="157" t="s">
        <v>602</v>
      </c>
      <c r="D215" s="157" t="s">
        <v>280</v>
      </c>
      <c r="E215" s="158" t="s">
        <v>2007</v>
      </c>
      <c r="F215" s="159" t="s">
        <v>2008</v>
      </c>
      <c r="G215" s="160" t="s">
        <v>245</v>
      </c>
      <c r="H215" s="161">
        <v>13</v>
      </c>
      <c r="I215" s="162"/>
      <c r="J215" s="162">
        <f t="shared" si="20"/>
        <v>0</v>
      </c>
      <c r="K215" s="159" t="s">
        <v>1</v>
      </c>
      <c r="L215" s="185" t="s">
        <v>4032</v>
      </c>
      <c r="M215" s="163" t="s">
        <v>1</v>
      </c>
      <c r="N215" s="164" t="s">
        <v>40</v>
      </c>
      <c r="O215" s="140">
        <v>0</v>
      </c>
      <c r="P215" s="140">
        <f t="shared" si="21"/>
        <v>0</v>
      </c>
      <c r="Q215" s="140">
        <v>1.3999999999999999E-4</v>
      </c>
      <c r="R215" s="140">
        <f t="shared" si="22"/>
        <v>1.8199999999999998E-3</v>
      </c>
      <c r="S215" s="140">
        <v>0</v>
      </c>
      <c r="T215" s="141">
        <f t="shared" si="23"/>
        <v>0</v>
      </c>
      <c r="AR215" s="142" t="s">
        <v>357</v>
      </c>
      <c r="AT215" s="142" t="s">
        <v>280</v>
      </c>
      <c r="AU215" s="142" t="s">
        <v>85</v>
      </c>
      <c r="AY215" s="16" t="s">
        <v>185</v>
      </c>
      <c r="BE215" s="143">
        <f t="shared" si="24"/>
        <v>0</v>
      </c>
      <c r="BF215" s="143">
        <f t="shared" si="25"/>
        <v>0</v>
      </c>
      <c r="BG215" s="143">
        <f t="shared" si="26"/>
        <v>0</v>
      </c>
      <c r="BH215" s="143">
        <f t="shared" si="27"/>
        <v>0</v>
      </c>
      <c r="BI215" s="143">
        <f t="shared" si="28"/>
        <v>0</v>
      </c>
      <c r="BJ215" s="16" t="s">
        <v>83</v>
      </c>
      <c r="BK215" s="143">
        <f t="shared" si="29"/>
        <v>0</v>
      </c>
      <c r="BL215" s="16" t="s">
        <v>268</v>
      </c>
      <c r="BM215" s="142" t="s">
        <v>2009</v>
      </c>
    </row>
    <row r="216" spans="2:65" s="1" customFormat="1" ht="24.2" customHeight="1">
      <c r="B216" s="131"/>
      <c r="C216" s="157" t="s">
        <v>606</v>
      </c>
      <c r="D216" s="157" t="s">
        <v>280</v>
      </c>
      <c r="E216" s="158" t="s">
        <v>2010</v>
      </c>
      <c r="F216" s="159" t="s">
        <v>2011</v>
      </c>
      <c r="G216" s="160" t="s">
        <v>245</v>
      </c>
      <c r="H216" s="161">
        <v>12</v>
      </c>
      <c r="I216" s="162"/>
      <c r="J216" s="162">
        <f t="shared" si="20"/>
        <v>0</v>
      </c>
      <c r="K216" s="159" t="s">
        <v>1</v>
      </c>
      <c r="L216" s="185" t="s">
        <v>4032</v>
      </c>
      <c r="M216" s="163" t="s">
        <v>1</v>
      </c>
      <c r="N216" s="164" t="s">
        <v>40</v>
      </c>
      <c r="O216" s="140">
        <v>0</v>
      </c>
      <c r="P216" s="140">
        <f t="shared" si="21"/>
        <v>0</v>
      </c>
      <c r="Q216" s="140">
        <v>1.3999999999999999E-4</v>
      </c>
      <c r="R216" s="140">
        <f t="shared" si="22"/>
        <v>1.6799999999999999E-3</v>
      </c>
      <c r="S216" s="140">
        <v>0</v>
      </c>
      <c r="T216" s="141">
        <f t="shared" si="23"/>
        <v>0</v>
      </c>
      <c r="AR216" s="142" t="s">
        <v>357</v>
      </c>
      <c r="AT216" s="142" t="s">
        <v>280</v>
      </c>
      <c r="AU216" s="142" t="s">
        <v>85</v>
      </c>
      <c r="AY216" s="16" t="s">
        <v>185</v>
      </c>
      <c r="BE216" s="143">
        <f t="shared" si="24"/>
        <v>0</v>
      </c>
      <c r="BF216" s="143">
        <f t="shared" si="25"/>
        <v>0</v>
      </c>
      <c r="BG216" s="143">
        <f t="shared" si="26"/>
        <v>0</v>
      </c>
      <c r="BH216" s="143">
        <f t="shared" si="27"/>
        <v>0</v>
      </c>
      <c r="BI216" s="143">
        <f t="shared" si="28"/>
        <v>0</v>
      </c>
      <c r="BJ216" s="16" t="s">
        <v>83</v>
      </c>
      <c r="BK216" s="143">
        <f t="shared" si="29"/>
        <v>0</v>
      </c>
      <c r="BL216" s="16" t="s">
        <v>268</v>
      </c>
      <c r="BM216" s="142" t="s">
        <v>2012</v>
      </c>
    </row>
    <row r="217" spans="2:65" s="1" customFormat="1" ht="21.75" customHeight="1">
      <c r="B217" s="131"/>
      <c r="C217" s="157" t="s">
        <v>610</v>
      </c>
      <c r="D217" s="157" t="s">
        <v>280</v>
      </c>
      <c r="E217" s="158" t="s">
        <v>2013</v>
      </c>
      <c r="F217" s="159" t="s">
        <v>2014</v>
      </c>
      <c r="G217" s="160" t="s">
        <v>245</v>
      </c>
      <c r="H217" s="161">
        <v>13</v>
      </c>
      <c r="I217" s="162"/>
      <c r="J217" s="162">
        <f t="shared" si="20"/>
        <v>0</v>
      </c>
      <c r="K217" s="159" t="s">
        <v>1</v>
      </c>
      <c r="L217" s="185" t="s">
        <v>4032</v>
      </c>
      <c r="M217" s="163" t="s">
        <v>1</v>
      </c>
      <c r="N217" s="164" t="s">
        <v>40</v>
      </c>
      <c r="O217" s="140">
        <v>0</v>
      </c>
      <c r="P217" s="140">
        <f t="shared" si="21"/>
        <v>0</v>
      </c>
      <c r="Q217" s="140">
        <v>5.5999999999999995E-4</v>
      </c>
      <c r="R217" s="140">
        <f t="shared" si="22"/>
        <v>7.2799999999999991E-3</v>
      </c>
      <c r="S217" s="140">
        <v>0</v>
      </c>
      <c r="T217" s="141">
        <f t="shared" si="23"/>
        <v>0</v>
      </c>
      <c r="AR217" s="142" t="s">
        <v>357</v>
      </c>
      <c r="AT217" s="142" t="s">
        <v>280</v>
      </c>
      <c r="AU217" s="142" t="s">
        <v>85</v>
      </c>
      <c r="AY217" s="16" t="s">
        <v>185</v>
      </c>
      <c r="BE217" s="143">
        <f t="shared" si="24"/>
        <v>0</v>
      </c>
      <c r="BF217" s="143">
        <f t="shared" si="25"/>
        <v>0</v>
      </c>
      <c r="BG217" s="143">
        <f t="shared" si="26"/>
        <v>0</v>
      </c>
      <c r="BH217" s="143">
        <f t="shared" si="27"/>
        <v>0</v>
      </c>
      <c r="BI217" s="143">
        <f t="shared" si="28"/>
        <v>0</v>
      </c>
      <c r="BJ217" s="16" t="s">
        <v>83</v>
      </c>
      <c r="BK217" s="143">
        <f t="shared" si="29"/>
        <v>0</v>
      </c>
      <c r="BL217" s="16" t="s">
        <v>268</v>
      </c>
      <c r="BM217" s="142" t="s">
        <v>2015</v>
      </c>
    </row>
    <row r="218" spans="2:65" s="1" customFormat="1" ht="24.2" customHeight="1">
      <c r="B218" s="131"/>
      <c r="C218" s="132" t="s">
        <v>616</v>
      </c>
      <c r="D218" s="132" t="s">
        <v>187</v>
      </c>
      <c r="E218" s="133" t="s">
        <v>2016</v>
      </c>
      <c r="F218" s="134" t="s">
        <v>2017</v>
      </c>
      <c r="G218" s="135" t="s">
        <v>245</v>
      </c>
      <c r="H218" s="136">
        <v>11</v>
      </c>
      <c r="I218" s="137"/>
      <c r="J218" s="137">
        <f t="shared" si="20"/>
        <v>0</v>
      </c>
      <c r="K218" s="134" t="s">
        <v>1</v>
      </c>
      <c r="L218" s="185" t="s">
        <v>4032</v>
      </c>
      <c r="M218" s="138" t="s">
        <v>1</v>
      </c>
      <c r="N218" s="139" t="s">
        <v>40</v>
      </c>
      <c r="O218" s="140">
        <v>0.28999999999999998</v>
      </c>
      <c r="P218" s="140">
        <f t="shared" si="21"/>
        <v>3.19</v>
      </c>
      <c r="Q218" s="140">
        <v>0</v>
      </c>
      <c r="R218" s="140">
        <f t="shared" si="22"/>
        <v>0</v>
      </c>
      <c r="S218" s="140">
        <v>0</v>
      </c>
      <c r="T218" s="141">
        <f t="shared" si="23"/>
        <v>0</v>
      </c>
      <c r="AR218" s="142" t="s">
        <v>268</v>
      </c>
      <c r="AT218" s="142" t="s">
        <v>187</v>
      </c>
      <c r="AU218" s="142" t="s">
        <v>85</v>
      </c>
      <c r="AY218" s="16" t="s">
        <v>185</v>
      </c>
      <c r="BE218" s="143">
        <f t="shared" si="24"/>
        <v>0</v>
      </c>
      <c r="BF218" s="143">
        <f t="shared" si="25"/>
        <v>0</v>
      </c>
      <c r="BG218" s="143">
        <f t="shared" si="26"/>
        <v>0</v>
      </c>
      <c r="BH218" s="143">
        <f t="shared" si="27"/>
        <v>0</v>
      </c>
      <c r="BI218" s="143">
        <f t="shared" si="28"/>
        <v>0</v>
      </c>
      <c r="BJ218" s="16" t="s">
        <v>83</v>
      </c>
      <c r="BK218" s="143">
        <f t="shared" si="29"/>
        <v>0</v>
      </c>
      <c r="BL218" s="16" t="s">
        <v>268</v>
      </c>
      <c r="BM218" s="142" t="s">
        <v>2018</v>
      </c>
    </row>
    <row r="219" spans="2:65" s="1" customFormat="1" ht="37.9" customHeight="1">
      <c r="B219" s="131"/>
      <c r="C219" s="157" t="s">
        <v>620</v>
      </c>
      <c r="D219" s="157" t="s">
        <v>280</v>
      </c>
      <c r="E219" s="158" t="s">
        <v>2019</v>
      </c>
      <c r="F219" s="159" t="s">
        <v>2020</v>
      </c>
      <c r="G219" s="160" t="s">
        <v>245</v>
      </c>
      <c r="H219" s="161">
        <v>3</v>
      </c>
      <c r="I219" s="162"/>
      <c r="J219" s="162">
        <f t="shared" si="20"/>
        <v>0</v>
      </c>
      <c r="K219" s="159" t="s">
        <v>1</v>
      </c>
      <c r="L219" s="185" t="s">
        <v>4032</v>
      </c>
      <c r="M219" s="163" t="s">
        <v>1</v>
      </c>
      <c r="N219" s="164" t="s">
        <v>40</v>
      </c>
      <c r="O219" s="140">
        <v>0</v>
      </c>
      <c r="P219" s="140">
        <f t="shared" si="21"/>
        <v>0</v>
      </c>
      <c r="Q219" s="140">
        <v>1.3999999999999999E-4</v>
      </c>
      <c r="R219" s="140">
        <f t="shared" si="22"/>
        <v>4.1999999999999996E-4</v>
      </c>
      <c r="S219" s="140">
        <v>0</v>
      </c>
      <c r="T219" s="141">
        <f t="shared" si="23"/>
        <v>0</v>
      </c>
      <c r="AR219" s="142" t="s">
        <v>357</v>
      </c>
      <c r="AT219" s="142" t="s">
        <v>280</v>
      </c>
      <c r="AU219" s="142" t="s">
        <v>85</v>
      </c>
      <c r="AY219" s="16" t="s">
        <v>185</v>
      </c>
      <c r="BE219" s="143">
        <f t="shared" si="24"/>
        <v>0</v>
      </c>
      <c r="BF219" s="143">
        <f t="shared" si="25"/>
        <v>0</v>
      </c>
      <c r="BG219" s="143">
        <f t="shared" si="26"/>
        <v>0</v>
      </c>
      <c r="BH219" s="143">
        <f t="shared" si="27"/>
        <v>0</v>
      </c>
      <c r="BI219" s="143">
        <f t="shared" si="28"/>
        <v>0</v>
      </c>
      <c r="BJ219" s="16" t="s">
        <v>83</v>
      </c>
      <c r="BK219" s="143">
        <f t="shared" si="29"/>
        <v>0</v>
      </c>
      <c r="BL219" s="16" t="s">
        <v>268</v>
      </c>
      <c r="BM219" s="142" t="s">
        <v>2021</v>
      </c>
    </row>
    <row r="220" spans="2:65" s="1" customFormat="1" ht="24.2" customHeight="1">
      <c r="B220" s="131"/>
      <c r="C220" s="157" t="s">
        <v>663</v>
      </c>
      <c r="D220" s="157" t="s">
        <v>280</v>
      </c>
      <c r="E220" s="158" t="s">
        <v>2022</v>
      </c>
      <c r="F220" s="159" t="s">
        <v>2023</v>
      </c>
      <c r="G220" s="160" t="s">
        <v>245</v>
      </c>
      <c r="H220" s="161">
        <v>8</v>
      </c>
      <c r="I220" s="162"/>
      <c r="J220" s="162">
        <f t="shared" si="20"/>
        <v>0</v>
      </c>
      <c r="K220" s="159" t="s">
        <v>1</v>
      </c>
      <c r="L220" s="185" t="s">
        <v>4032</v>
      </c>
      <c r="M220" s="163" t="s">
        <v>1</v>
      </c>
      <c r="N220" s="164" t="s">
        <v>40</v>
      </c>
      <c r="O220" s="140">
        <v>0</v>
      </c>
      <c r="P220" s="140">
        <f t="shared" si="21"/>
        <v>0</v>
      </c>
      <c r="Q220" s="140">
        <v>6.9999999999999994E-5</v>
      </c>
      <c r="R220" s="140">
        <f t="shared" si="22"/>
        <v>5.5999999999999995E-4</v>
      </c>
      <c r="S220" s="140">
        <v>0</v>
      </c>
      <c r="T220" s="141">
        <f t="shared" si="23"/>
        <v>0</v>
      </c>
      <c r="AR220" s="142" t="s">
        <v>357</v>
      </c>
      <c r="AT220" s="142" t="s">
        <v>280</v>
      </c>
      <c r="AU220" s="142" t="s">
        <v>85</v>
      </c>
      <c r="AY220" s="16" t="s">
        <v>185</v>
      </c>
      <c r="BE220" s="143">
        <f t="shared" si="24"/>
        <v>0</v>
      </c>
      <c r="BF220" s="143">
        <f t="shared" si="25"/>
        <v>0</v>
      </c>
      <c r="BG220" s="143">
        <f t="shared" si="26"/>
        <v>0</v>
      </c>
      <c r="BH220" s="143">
        <f t="shared" si="27"/>
        <v>0</v>
      </c>
      <c r="BI220" s="143">
        <f t="shared" si="28"/>
        <v>0</v>
      </c>
      <c r="BJ220" s="16" t="s">
        <v>83</v>
      </c>
      <c r="BK220" s="143">
        <f t="shared" si="29"/>
        <v>0</v>
      </c>
      <c r="BL220" s="16" t="s">
        <v>268</v>
      </c>
      <c r="BM220" s="142" t="s">
        <v>2024</v>
      </c>
    </row>
    <row r="221" spans="2:65" s="1" customFormat="1" ht="24.2" customHeight="1">
      <c r="B221" s="131"/>
      <c r="C221" s="132" t="s">
        <v>667</v>
      </c>
      <c r="D221" s="132" t="s">
        <v>187</v>
      </c>
      <c r="E221" s="133" t="s">
        <v>2025</v>
      </c>
      <c r="F221" s="134" t="s">
        <v>2026</v>
      </c>
      <c r="G221" s="135" t="s">
        <v>245</v>
      </c>
      <c r="H221" s="136">
        <v>2</v>
      </c>
      <c r="I221" s="137"/>
      <c r="J221" s="137">
        <f t="shared" si="20"/>
        <v>0</v>
      </c>
      <c r="K221" s="134" t="s">
        <v>1</v>
      </c>
      <c r="L221" s="185" t="s">
        <v>4032</v>
      </c>
      <c r="M221" s="138" t="s">
        <v>1</v>
      </c>
      <c r="N221" s="139" t="s">
        <v>40</v>
      </c>
      <c r="O221" s="140">
        <v>0.28699999999999998</v>
      </c>
      <c r="P221" s="140">
        <f t="shared" si="21"/>
        <v>0.57399999999999995</v>
      </c>
      <c r="Q221" s="140">
        <v>0</v>
      </c>
      <c r="R221" s="140">
        <f t="shared" si="22"/>
        <v>0</v>
      </c>
      <c r="S221" s="140">
        <v>0</v>
      </c>
      <c r="T221" s="141">
        <f t="shared" si="23"/>
        <v>0</v>
      </c>
      <c r="AR221" s="142" t="s">
        <v>268</v>
      </c>
      <c r="AT221" s="142" t="s">
        <v>187</v>
      </c>
      <c r="AU221" s="142" t="s">
        <v>85</v>
      </c>
      <c r="AY221" s="16" t="s">
        <v>185</v>
      </c>
      <c r="BE221" s="143">
        <f t="shared" si="24"/>
        <v>0</v>
      </c>
      <c r="BF221" s="143">
        <f t="shared" si="25"/>
        <v>0</v>
      </c>
      <c r="BG221" s="143">
        <f t="shared" si="26"/>
        <v>0</v>
      </c>
      <c r="BH221" s="143">
        <f t="shared" si="27"/>
        <v>0</v>
      </c>
      <c r="BI221" s="143">
        <f t="shared" si="28"/>
        <v>0</v>
      </c>
      <c r="BJ221" s="16" t="s">
        <v>83</v>
      </c>
      <c r="BK221" s="143">
        <f t="shared" si="29"/>
        <v>0</v>
      </c>
      <c r="BL221" s="16" t="s">
        <v>268</v>
      </c>
      <c r="BM221" s="142" t="s">
        <v>2027</v>
      </c>
    </row>
    <row r="222" spans="2:65" s="1" customFormat="1" ht="24.2" customHeight="1">
      <c r="B222" s="131"/>
      <c r="C222" s="157" t="s">
        <v>671</v>
      </c>
      <c r="D222" s="157" t="s">
        <v>280</v>
      </c>
      <c r="E222" s="158" t="s">
        <v>2028</v>
      </c>
      <c r="F222" s="159" t="s">
        <v>2029</v>
      </c>
      <c r="G222" s="160" t="s">
        <v>245</v>
      </c>
      <c r="H222" s="161">
        <v>2</v>
      </c>
      <c r="I222" s="162"/>
      <c r="J222" s="162">
        <f t="shared" si="20"/>
        <v>0</v>
      </c>
      <c r="K222" s="159" t="s">
        <v>1</v>
      </c>
      <c r="L222" s="185" t="s">
        <v>4032</v>
      </c>
      <c r="M222" s="163" t="s">
        <v>1</v>
      </c>
      <c r="N222" s="164" t="s">
        <v>40</v>
      </c>
      <c r="O222" s="140">
        <v>0</v>
      </c>
      <c r="P222" s="140">
        <f t="shared" si="21"/>
        <v>0</v>
      </c>
      <c r="Q222" s="140">
        <v>1E-4</v>
      </c>
      <c r="R222" s="140">
        <f t="shared" si="22"/>
        <v>2.0000000000000001E-4</v>
      </c>
      <c r="S222" s="140">
        <v>0</v>
      </c>
      <c r="T222" s="141">
        <f t="shared" si="23"/>
        <v>0</v>
      </c>
      <c r="AR222" s="142" t="s">
        <v>357</v>
      </c>
      <c r="AT222" s="142" t="s">
        <v>280</v>
      </c>
      <c r="AU222" s="142" t="s">
        <v>85</v>
      </c>
      <c r="AY222" s="16" t="s">
        <v>185</v>
      </c>
      <c r="BE222" s="143">
        <f t="shared" si="24"/>
        <v>0</v>
      </c>
      <c r="BF222" s="143">
        <f t="shared" si="25"/>
        <v>0</v>
      </c>
      <c r="BG222" s="143">
        <f t="shared" si="26"/>
        <v>0</v>
      </c>
      <c r="BH222" s="143">
        <f t="shared" si="27"/>
        <v>0</v>
      </c>
      <c r="BI222" s="143">
        <f t="shared" si="28"/>
        <v>0</v>
      </c>
      <c r="BJ222" s="16" t="s">
        <v>83</v>
      </c>
      <c r="BK222" s="143">
        <f t="shared" si="29"/>
        <v>0</v>
      </c>
      <c r="BL222" s="16" t="s">
        <v>268</v>
      </c>
      <c r="BM222" s="142" t="s">
        <v>2030</v>
      </c>
    </row>
    <row r="223" spans="2:65" s="1" customFormat="1" ht="24.2" customHeight="1">
      <c r="B223" s="131"/>
      <c r="C223" s="132" t="s">
        <v>675</v>
      </c>
      <c r="D223" s="132" t="s">
        <v>187</v>
      </c>
      <c r="E223" s="133" t="s">
        <v>2031</v>
      </c>
      <c r="F223" s="134" t="s">
        <v>2032</v>
      </c>
      <c r="G223" s="135" t="s">
        <v>245</v>
      </c>
      <c r="H223" s="136">
        <v>1</v>
      </c>
      <c r="I223" s="137"/>
      <c r="J223" s="137">
        <f t="shared" si="20"/>
        <v>0</v>
      </c>
      <c r="K223" s="134" t="s">
        <v>1</v>
      </c>
      <c r="L223" s="185" t="s">
        <v>4032</v>
      </c>
      <c r="M223" s="138" t="s">
        <v>1</v>
      </c>
      <c r="N223" s="139" t="s">
        <v>40</v>
      </c>
      <c r="O223" s="140">
        <v>0.28699999999999998</v>
      </c>
      <c r="P223" s="140">
        <f t="shared" si="21"/>
        <v>0.28699999999999998</v>
      </c>
      <c r="Q223" s="140">
        <v>0</v>
      </c>
      <c r="R223" s="140">
        <f t="shared" si="22"/>
        <v>0</v>
      </c>
      <c r="S223" s="140">
        <v>0</v>
      </c>
      <c r="T223" s="141">
        <f t="shared" si="23"/>
        <v>0</v>
      </c>
      <c r="AR223" s="142" t="s">
        <v>268</v>
      </c>
      <c r="AT223" s="142" t="s">
        <v>187</v>
      </c>
      <c r="AU223" s="142" t="s">
        <v>85</v>
      </c>
      <c r="AY223" s="16" t="s">
        <v>185</v>
      </c>
      <c r="BE223" s="143">
        <f t="shared" si="24"/>
        <v>0</v>
      </c>
      <c r="BF223" s="143">
        <f t="shared" si="25"/>
        <v>0</v>
      </c>
      <c r="BG223" s="143">
        <f t="shared" si="26"/>
        <v>0</v>
      </c>
      <c r="BH223" s="143">
        <f t="shared" si="27"/>
        <v>0</v>
      </c>
      <c r="BI223" s="143">
        <f t="shared" si="28"/>
        <v>0</v>
      </c>
      <c r="BJ223" s="16" t="s">
        <v>83</v>
      </c>
      <c r="BK223" s="143">
        <f t="shared" si="29"/>
        <v>0</v>
      </c>
      <c r="BL223" s="16" t="s">
        <v>268</v>
      </c>
      <c r="BM223" s="142" t="s">
        <v>2033</v>
      </c>
    </row>
    <row r="224" spans="2:65" s="1" customFormat="1" ht="21.75" customHeight="1">
      <c r="B224" s="131"/>
      <c r="C224" s="157" t="s">
        <v>679</v>
      </c>
      <c r="D224" s="157" t="s">
        <v>280</v>
      </c>
      <c r="E224" s="158" t="s">
        <v>2034</v>
      </c>
      <c r="F224" s="159" t="s">
        <v>2035</v>
      </c>
      <c r="G224" s="160" t="s">
        <v>245</v>
      </c>
      <c r="H224" s="161">
        <v>1</v>
      </c>
      <c r="I224" s="162"/>
      <c r="J224" s="162">
        <f t="shared" si="20"/>
        <v>0</v>
      </c>
      <c r="K224" s="159" t="s">
        <v>1</v>
      </c>
      <c r="L224" s="185" t="s">
        <v>4032</v>
      </c>
      <c r="M224" s="163" t="s">
        <v>1</v>
      </c>
      <c r="N224" s="164" t="s">
        <v>40</v>
      </c>
      <c r="O224" s="140">
        <v>0</v>
      </c>
      <c r="P224" s="140">
        <f t="shared" si="21"/>
        <v>0</v>
      </c>
      <c r="Q224" s="140">
        <v>6.0000000000000002E-5</v>
      </c>
      <c r="R224" s="140">
        <f t="shared" si="22"/>
        <v>6.0000000000000002E-5</v>
      </c>
      <c r="S224" s="140">
        <v>0</v>
      </c>
      <c r="T224" s="141">
        <f t="shared" si="23"/>
        <v>0</v>
      </c>
      <c r="AR224" s="142" t="s">
        <v>357</v>
      </c>
      <c r="AT224" s="142" t="s">
        <v>280</v>
      </c>
      <c r="AU224" s="142" t="s">
        <v>85</v>
      </c>
      <c r="AY224" s="16" t="s">
        <v>185</v>
      </c>
      <c r="BE224" s="143">
        <f t="shared" si="24"/>
        <v>0</v>
      </c>
      <c r="BF224" s="143">
        <f t="shared" si="25"/>
        <v>0</v>
      </c>
      <c r="BG224" s="143">
        <f t="shared" si="26"/>
        <v>0</v>
      </c>
      <c r="BH224" s="143">
        <f t="shared" si="27"/>
        <v>0</v>
      </c>
      <c r="BI224" s="143">
        <f t="shared" si="28"/>
        <v>0</v>
      </c>
      <c r="BJ224" s="16" t="s">
        <v>83</v>
      </c>
      <c r="BK224" s="143">
        <f t="shared" si="29"/>
        <v>0</v>
      </c>
      <c r="BL224" s="16" t="s">
        <v>268</v>
      </c>
      <c r="BM224" s="142" t="s">
        <v>2036</v>
      </c>
    </row>
    <row r="225" spans="2:65" s="1" customFormat="1" ht="24.2" customHeight="1">
      <c r="B225" s="131"/>
      <c r="C225" s="132" t="s">
        <v>683</v>
      </c>
      <c r="D225" s="132" t="s">
        <v>187</v>
      </c>
      <c r="E225" s="133" t="s">
        <v>2037</v>
      </c>
      <c r="F225" s="134" t="s">
        <v>2038</v>
      </c>
      <c r="G225" s="135" t="s">
        <v>245</v>
      </c>
      <c r="H225" s="136">
        <v>40</v>
      </c>
      <c r="I225" s="137"/>
      <c r="J225" s="137">
        <f t="shared" si="20"/>
        <v>0</v>
      </c>
      <c r="K225" s="134" t="s">
        <v>1</v>
      </c>
      <c r="L225" s="185" t="s">
        <v>4032</v>
      </c>
      <c r="M225" s="138" t="s">
        <v>1</v>
      </c>
      <c r="N225" s="139" t="s">
        <v>40</v>
      </c>
      <c r="O225" s="140">
        <v>0.26400000000000001</v>
      </c>
      <c r="P225" s="140">
        <f t="shared" si="21"/>
        <v>10.56</v>
      </c>
      <c r="Q225" s="140">
        <v>0</v>
      </c>
      <c r="R225" s="140">
        <f t="shared" si="22"/>
        <v>0</v>
      </c>
      <c r="S225" s="140">
        <v>0</v>
      </c>
      <c r="T225" s="141">
        <f t="shared" si="23"/>
        <v>0</v>
      </c>
      <c r="AR225" s="142" t="s">
        <v>519</v>
      </c>
      <c r="AT225" s="142" t="s">
        <v>187</v>
      </c>
      <c r="AU225" s="142" t="s">
        <v>85</v>
      </c>
      <c r="AY225" s="16" t="s">
        <v>185</v>
      </c>
      <c r="BE225" s="143">
        <f t="shared" si="24"/>
        <v>0</v>
      </c>
      <c r="BF225" s="143">
        <f t="shared" si="25"/>
        <v>0</v>
      </c>
      <c r="BG225" s="143">
        <f t="shared" si="26"/>
        <v>0</v>
      </c>
      <c r="BH225" s="143">
        <f t="shared" si="27"/>
        <v>0</v>
      </c>
      <c r="BI225" s="143">
        <f t="shared" si="28"/>
        <v>0</v>
      </c>
      <c r="BJ225" s="16" t="s">
        <v>83</v>
      </c>
      <c r="BK225" s="143">
        <f t="shared" si="29"/>
        <v>0</v>
      </c>
      <c r="BL225" s="16" t="s">
        <v>519</v>
      </c>
      <c r="BM225" s="142" t="s">
        <v>2039</v>
      </c>
    </row>
    <row r="226" spans="2:65" s="1" customFormat="1" ht="24.2" customHeight="1">
      <c r="B226" s="131"/>
      <c r="C226" s="157" t="s">
        <v>687</v>
      </c>
      <c r="D226" s="157" t="s">
        <v>280</v>
      </c>
      <c r="E226" s="158" t="s">
        <v>2040</v>
      </c>
      <c r="F226" s="159" t="s">
        <v>2041</v>
      </c>
      <c r="G226" s="160" t="s">
        <v>245</v>
      </c>
      <c r="H226" s="161">
        <v>40</v>
      </c>
      <c r="I226" s="162"/>
      <c r="J226" s="162">
        <f t="shared" si="20"/>
        <v>0</v>
      </c>
      <c r="K226" s="159" t="s">
        <v>1</v>
      </c>
      <c r="L226" s="185" t="s">
        <v>4032</v>
      </c>
      <c r="M226" s="163" t="s">
        <v>1</v>
      </c>
      <c r="N226" s="164" t="s">
        <v>40</v>
      </c>
      <c r="O226" s="140">
        <v>0</v>
      </c>
      <c r="P226" s="140">
        <f t="shared" si="21"/>
        <v>0</v>
      </c>
      <c r="Q226" s="140">
        <v>1.6000000000000001E-4</v>
      </c>
      <c r="R226" s="140">
        <f t="shared" si="22"/>
        <v>6.4000000000000003E-3</v>
      </c>
      <c r="S226" s="140">
        <v>0</v>
      </c>
      <c r="T226" s="141">
        <f t="shared" si="23"/>
        <v>0</v>
      </c>
      <c r="AR226" s="142" t="s">
        <v>859</v>
      </c>
      <c r="AT226" s="142" t="s">
        <v>280</v>
      </c>
      <c r="AU226" s="142" t="s">
        <v>85</v>
      </c>
      <c r="AY226" s="16" t="s">
        <v>185</v>
      </c>
      <c r="BE226" s="143">
        <f t="shared" si="24"/>
        <v>0</v>
      </c>
      <c r="BF226" s="143">
        <f t="shared" si="25"/>
        <v>0</v>
      </c>
      <c r="BG226" s="143">
        <f t="shared" si="26"/>
        <v>0</v>
      </c>
      <c r="BH226" s="143">
        <f t="shared" si="27"/>
        <v>0</v>
      </c>
      <c r="BI226" s="143">
        <f t="shared" si="28"/>
        <v>0</v>
      </c>
      <c r="BJ226" s="16" t="s">
        <v>83</v>
      </c>
      <c r="BK226" s="143">
        <f t="shared" si="29"/>
        <v>0</v>
      </c>
      <c r="BL226" s="16" t="s">
        <v>859</v>
      </c>
      <c r="BM226" s="142" t="s">
        <v>2042</v>
      </c>
    </row>
    <row r="227" spans="2:65" s="1" customFormat="1" ht="24.2" customHeight="1">
      <c r="B227" s="131"/>
      <c r="C227" s="132" t="s">
        <v>691</v>
      </c>
      <c r="D227" s="132" t="s">
        <v>187</v>
      </c>
      <c r="E227" s="133" t="s">
        <v>2043</v>
      </c>
      <c r="F227" s="134" t="s">
        <v>2044</v>
      </c>
      <c r="G227" s="135" t="s">
        <v>245</v>
      </c>
      <c r="H227" s="136">
        <v>12</v>
      </c>
      <c r="I227" s="137"/>
      <c r="J227" s="137">
        <f t="shared" si="20"/>
        <v>0</v>
      </c>
      <c r="K227" s="134" t="s">
        <v>1</v>
      </c>
      <c r="L227" s="185" t="s">
        <v>4032</v>
      </c>
      <c r="M227" s="138" t="s">
        <v>1</v>
      </c>
      <c r="N227" s="139" t="s">
        <v>40</v>
      </c>
      <c r="O227" s="140">
        <v>0.14799999999999999</v>
      </c>
      <c r="P227" s="140">
        <f t="shared" si="21"/>
        <v>1.7759999999999998</v>
      </c>
      <c r="Q227" s="140">
        <v>0</v>
      </c>
      <c r="R227" s="140">
        <f t="shared" si="22"/>
        <v>0</v>
      </c>
      <c r="S227" s="140">
        <v>0</v>
      </c>
      <c r="T227" s="141">
        <f t="shared" si="23"/>
        <v>0</v>
      </c>
      <c r="AR227" s="142" t="s">
        <v>268</v>
      </c>
      <c r="AT227" s="142" t="s">
        <v>187</v>
      </c>
      <c r="AU227" s="142" t="s">
        <v>85</v>
      </c>
      <c r="AY227" s="16" t="s">
        <v>185</v>
      </c>
      <c r="BE227" s="143">
        <f t="shared" si="24"/>
        <v>0</v>
      </c>
      <c r="BF227" s="143">
        <f t="shared" si="25"/>
        <v>0</v>
      </c>
      <c r="BG227" s="143">
        <f t="shared" si="26"/>
        <v>0</v>
      </c>
      <c r="BH227" s="143">
        <f t="shared" si="27"/>
        <v>0</v>
      </c>
      <c r="BI227" s="143">
        <f t="shared" si="28"/>
        <v>0</v>
      </c>
      <c r="BJ227" s="16" t="s">
        <v>83</v>
      </c>
      <c r="BK227" s="143">
        <f t="shared" si="29"/>
        <v>0</v>
      </c>
      <c r="BL227" s="16" t="s">
        <v>268</v>
      </c>
      <c r="BM227" s="142" t="s">
        <v>2045</v>
      </c>
    </row>
    <row r="228" spans="2:65" s="1" customFormat="1" ht="24.2" customHeight="1">
      <c r="B228" s="131"/>
      <c r="C228" s="157" t="s">
        <v>695</v>
      </c>
      <c r="D228" s="157" t="s">
        <v>280</v>
      </c>
      <c r="E228" s="158" t="s">
        <v>2046</v>
      </c>
      <c r="F228" s="159" t="s">
        <v>2047</v>
      </c>
      <c r="G228" s="160" t="s">
        <v>245</v>
      </c>
      <c r="H228" s="161">
        <v>12</v>
      </c>
      <c r="I228" s="162"/>
      <c r="J228" s="162">
        <f t="shared" si="20"/>
        <v>0</v>
      </c>
      <c r="K228" s="159" t="s">
        <v>1</v>
      </c>
      <c r="L228" s="185" t="s">
        <v>4032</v>
      </c>
      <c r="M228" s="163" t="s">
        <v>1</v>
      </c>
      <c r="N228" s="164" t="s">
        <v>40</v>
      </c>
      <c r="O228" s="140">
        <v>0</v>
      </c>
      <c r="P228" s="140">
        <f t="shared" si="21"/>
        <v>0</v>
      </c>
      <c r="Q228" s="140">
        <v>4.0000000000000003E-5</v>
      </c>
      <c r="R228" s="140">
        <f t="shared" si="22"/>
        <v>4.8000000000000007E-4</v>
      </c>
      <c r="S228" s="140">
        <v>0</v>
      </c>
      <c r="T228" s="141">
        <f t="shared" si="23"/>
        <v>0</v>
      </c>
      <c r="AR228" s="142" t="s">
        <v>357</v>
      </c>
      <c r="AT228" s="142" t="s">
        <v>280</v>
      </c>
      <c r="AU228" s="142" t="s">
        <v>85</v>
      </c>
      <c r="AY228" s="16" t="s">
        <v>185</v>
      </c>
      <c r="BE228" s="143">
        <f t="shared" si="24"/>
        <v>0</v>
      </c>
      <c r="BF228" s="143">
        <f t="shared" si="25"/>
        <v>0</v>
      </c>
      <c r="BG228" s="143">
        <f t="shared" si="26"/>
        <v>0</v>
      </c>
      <c r="BH228" s="143">
        <f t="shared" si="27"/>
        <v>0</v>
      </c>
      <c r="BI228" s="143">
        <f t="shared" si="28"/>
        <v>0</v>
      </c>
      <c r="BJ228" s="16" t="s">
        <v>83</v>
      </c>
      <c r="BK228" s="143">
        <f t="shared" si="29"/>
        <v>0</v>
      </c>
      <c r="BL228" s="16" t="s">
        <v>268</v>
      </c>
      <c r="BM228" s="142" t="s">
        <v>2048</v>
      </c>
    </row>
    <row r="229" spans="2:65" s="1" customFormat="1" ht="24.2" customHeight="1">
      <c r="B229" s="131"/>
      <c r="C229" s="132" t="s">
        <v>702</v>
      </c>
      <c r="D229" s="132" t="s">
        <v>187</v>
      </c>
      <c r="E229" s="133" t="s">
        <v>2049</v>
      </c>
      <c r="F229" s="134" t="s">
        <v>2050</v>
      </c>
      <c r="G229" s="135" t="s">
        <v>245</v>
      </c>
      <c r="H229" s="136">
        <v>5</v>
      </c>
      <c r="I229" s="137"/>
      <c r="J229" s="137">
        <f t="shared" si="20"/>
        <v>0</v>
      </c>
      <c r="K229" s="134" t="s">
        <v>1</v>
      </c>
      <c r="L229" s="185" t="s">
        <v>4032</v>
      </c>
      <c r="M229" s="138" t="s">
        <v>1</v>
      </c>
      <c r="N229" s="139" t="s">
        <v>40</v>
      </c>
      <c r="O229" s="140">
        <v>0.19</v>
      </c>
      <c r="P229" s="140">
        <f t="shared" si="21"/>
        <v>0.95</v>
      </c>
      <c r="Q229" s="140">
        <v>0</v>
      </c>
      <c r="R229" s="140">
        <f t="shared" si="22"/>
        <v>0</v>
      </c>
      <c r="S229" s="140">
        <v>0</v>
      </c>
      <c r="T229" s="141">
        <f t="shared" si="23"/>
        <v>0</v>
      </c>
      <c r="AR229" s="142" t="s">
        <v>268</v>
      </c>
      <c r="AT229" s="142" t="s">
        <v>187</v>
      </c>
      <c r="AU229" s="142" t="s">
        <v>85</v>
      </c>
      <c r="AY229" s="16" t="s">
        <v>185</v>
      </c>
      <c r="BE229" s="143">
        <f t="shared" si="24"/>
        <v>0</v>
      </c>
      <c r="BF229" s="143">
        <f t="shared" si="25"/>
        <v>0</v>
      </c>
      <c r="BG229" s="143">
        <f t="shared" si="26"/>
        <v>0</v>
      </c>
      <c r="BH229" s="143">
        <f t="shared" si="27"/>
        <v>0</v>
      </c>
      <c r="BI229" s="143">
        <f t="shared" si="28"/>
        <v>0</v>
      </c>
      <c r="BJ229" s="16" t="s">
        <v>83</v>
      </c>
      <c r="BK229" s="143">
        <f t="shared" si="29"/>
        <v>0</v>
      </c>
      <c r="BL229" s="16" t="s">
        <v>268</v>
      </c>
      <c r="BM229" s="142" t="s">
        <v>2051</v>
      </c>
    </row>
    <row r="230" spans="2:65" s="1" customFormat="1" ht="24.2" customHeight="1">
      <c r="B230" s="131"/>
      <c r="C230" s="157" t="s">
        <v>706</v>
      </c>
      <c r="D230" s="157" t="s">
        <v>280</v>
      </c>
      <c r="E230" s="158" t="s">
        <v>2052</v>
      </c>
      <c r="F230" s="159" t="s">
        <v>2053</v>
      </c>
      <c r="G230" s="160" t="s">
        <v>245</v>
      </c>
      <c r="H230" s="161">
        <v>5</v>
      </c>
      <c r="I230" s="162"/>
      <c r="J230" s="162">
        <f t="shared" si="20"/>
        <v>0</v>
      </c>
      <c r="K230" s="159" t="s">
        <v>1</v>
      </c>
      <c r="L230" s="185" t="s">
        <v>4032</v>
      </c>
      <c r="M230" s="163" t="s">
        <v>1</v>
      </c>
      <c r="N230" s="164" t="s">
        <v>40</v>
      </c>
      <c r="O230" s="140">
        <v>0</v>
      </c>
      <c r="P230" s="140">
        <f t="shared" si="21"/>
        <v>0</v>
      </c>
      <c r="Q230" s="140">
        <v>5.0000000000000002E-5</v>
      </c>
      <c r="R230" s="140">
        <f t="shared" si="22"/>
        <v>2.5000000000000001E-4</v>
      </c>
      <c r="S230" s="140">
        <v>0</v>
      </c>
      <c r="T230" s="141">
        <f t="shared" si="23"/>
        <v>0</v>
      </c>
      <c r="AR230" s="142" t="s">
        <v>357</v>
      </c>
      <c r="AT230" s="142" t="s">
        <v>280</v>
      </c>
      <c r="AU230" s="142" t="s">
        <v>85</v>
      </c>
      <c r="AY230" s="16" t="s">
        <v>185</v>
      </c>
      <c r="BE230" s="143">
        <f t="shared" si="24"/>
        <v>0</v>
      </c>
      <c r="BF230" s="143">
        <f t="shared" si="25"/>
        <v>0</v>
      </c>
      <c r="BG230" s="143">
        <f t="shared" si="26"/>
        <v>0</v>
      </c>
      <c r="BH230" s="143">
        <f t="shared" si="27"/>
        <v>0</v>
      </c>
      <c r="BI230" s="143">
        <f t="shared" si="28"/>
        <v>0</v>
      </c>
      <c r="BJ230" s="16" t="s">
        <v>83</v>
      </c>
      <c r="BK230" s="143">
        <f t="shared" si="29"/>
        <v>0</v>
      </c>
      <c r="BL230" s="16" t="s">
        <v>268</v>
      </c>
      <c r="BM230" s="142" t="s">
        <v>2054</v>
      </c>
    </row>
    <row r="231" spans="2:65" s="1" customFormat="1" ht="37.9" customHeight="1">
      <c r="B231" s="131"/>
      <c r="C231" s="132" t="s">
        <v>712</v>
      </c>
      <c r="D231" s="132" t="s">
        <v>187</v>
      </c>
      <c r="E231" s="133" t="s">
        <v>2055</v>
      </c>
      <c r="F231" s="134" t="s">
        <v>2056</v>
      </c>
      <c r="G231" s="135" t="s">
        <v>245</v>
      </c>
      <c r="H231" s="136">
        <v>2</v>
      </c>
      <c r="I231" s="137"/>
      <c r="J231" s="137">
        <f t="shared" ref="J231:J242" si="30">ROUND(I231*H231,2)</f>
        <v>0</v>
      </c>
      <c r="K231" s="134" t="s">
        <v>1</v>
      </c>
      <c r="L231" s="185" t="s">
        <v>4032</v>
      </c>
      <c r="M231" s="138" t="s">
        <v>1</v>
      </c>
      <c r="N231" s="139" t="s">
        <v>40</v>
      </c>
      <c r="O231" s="140">
        <v>0.82</v>
      </c>
      <c r="P231" s="140">
        <f t="shared" ref="P231:P242" si="31">O231*H231</f>
        <v>1.64</v>
      </c>
      <c r="Q231" s="140">
        <v>0</v>
      </c>
      <c r="R231" s="140">
        <f t="shared" ref="R231:R242" si="32">Q231*H231</f>
        <v>0</v>
      </c>
      <c r="S231" s="140">
        <v>0</v>
      </c>
      <c r="T231" s="141">
        <f t="shared" ref="T231:T242" si="33">S231*H231</f>
        <v>0</v>
      </c>
      <c r="AR231" s="142" t="s">
        <v>268</v>
      </c>
      <c r="AT231" s="142" t="s">
        <v>187</v>
      </c>
      <c r="AU231" s="142" t="s">
        <v>85</v>
      </c>
      <c r="AY231" s="16" t="s">
        <v>185</v>
      </c>
      <c r="BE231" s="143">
        <f t="shared" ref="BE231:BE242" si="34">IF(N231="základní",J231,0)</f>
        <v>0</v>
      </c>
      <c r="BF231" s="143">
        <f t="shared" ref="BF231:BF242" si="35">IF(N231="snížená",J231,0)</f>
        <v>0</v>
      </c>
      <c r="BG231" s="143">
        <f t="shared" ref="BG231:BG242" si="36">IF(N231="zákl. přenesená",J231,0)</f>
        <v>0</v>
      </c>
      <c r="BH231" s="143">
        <f t="shared" ref="BH231:BH242" si="37">IF(N231="sníž. přenesená",J231,0)</f>
        <v>0</v>
      </c>
      <c r="BI231" s="143">
        <f t="shared" ref="BI231:BI242" si="38">IF(N231="nulová",J231,0)</f>
        <v>0</v>
      </c>
      <c r="BJ231" s="16" t="s">
        <v>83</v>
      </c>
      <c r="BK231" s="143">
        <f t="shared" ref="BK231:BK242" si="39">ROUND(I231*H231,2)</f>
        <v>0</v>
      </c>
      <c r="BL231" s="16" t="s">
        <v>268</v>
      </c>
      <c r="BM231" s="142" t="s">
        <v>2057</v>
      </c>
    </row>
    <row r="232" spans="2:65" s="1" customFormat="1" ht="16.5" customHeight="1">
      <c r="B232" s="131"/>
      <c r="C232" s="157" t="s">
        <v>716</v>
      </c>
      <c r="D232" s="157" t="s">
        <v>280</v>
      </c>
      <c r="E232" s="158" t="s">
        <v>2058</v>
      </c>
      <c r="F232" s="159" t="s">
        <v>2059</v>
      </c>
      <c r="G232" s="160" t="s">
        <v>1656</v>
      </c>
      <c r="H232" s="161">
        <v>2</v>
      </c>
      <c r="I232" s="162"/>
      <c r="J232" s="162">
        <f t="shared" si="30"/>
        <v>0</v>
      </c>
      <c r="K232" s="159" t="s">
        <v>1</v>
      </c>
      <c r="L232" s="185" t="s">
        <v>4032</v>
      </c>
      <c r="M232" s="163" t="s">
        <v>1</v>
      </c>
      <c r="N232" s="164" t="s">
        <v>40</v>
      </c>
      <c r="O232" s="140">
        <v>0</v>
      </c>
      <c r="P232" s="140">
        <f t="shared" si="31"/>
        <v>0</v>
      </c>
      <c r="Q232" s="140">
        <v>0</v>
      </c>
      <c r="R232" s="140">
        <f t="shared" si="32"/>
        <v>0</v>
      </c>
      <c r="S232" s="140">
        <v>0</v>
      </c>
      <c r="T232" s="141">
        <f t="shared" si="33"/>
        <v>0</v>
      </c>
      <c r="AR232" s="142" t="s">
        <v>357</v>
      </c>
      <c r="AT232" s="142" t="s">
        <v>280</v>
      </c>
      <c r="AU232" s="142" t="s">
        <v>85</v>
      </c>
      <c r="AY232" s="16" t="s">
        <v>185</v>
      </c>
      <c r="BE232" s="143">
        <f t="shared" si="34"/>
        <v>0</v>
      </c>
      <c r="BF232" s="143">
        <f t="shared" si="35"/>
        <v>0</v>
      </c>
      <c r="BG232" s="143">
        <f t="shared" si="36"/>
        <v>0</v>
      </c>
      <c r="BH232" s="143">
        <f t="shared" si="37"/>
        <v>0</v>
      </c>
      <c r="BI232" s="143">
        <f t="shared" si="38"/>
        <v>0</v>
      </c>
      <c r="BJ232" s="16" t="s">
        <v>83</v>
      </c>
      <c r="BK232" s="143">
        <f t="shared" si="39"/>
        <v>0</v>
      </c>
      <c r="BL232" s="16" t="s">
        <v>268</v>
      </c>
      <c r="BM232" s="142" t="s">
        <v>2060</v>
      </c>
    </row>
    <row r="233" spans="2:65" s="1" customFormat="1" ht="55.5" customHeight="1">
      <c r="B233" s="131"/>
      <c r="C233" s="132" t="s">
        <v>721</v>
      </c>
      <c r="D233" s="132" t="s">
        <v>187</v>
      </c>
      <c r="E233" s="133" t="s">
        <v>2061</v>
      </c>
      <c r="F233" s="134" t="s">
        <v>2062</v>
      </c>
      <c r="G233" s="135" t="s">
        <v>245</v>
      </c>
      <c r="H233" s="136">
        <v>1</v>
      </c>
      <c r="I233" s="137"/>
      <c r="J233" s="137">
        <f t="shared" si="30"/>
        <v>0</v>
      </c>
      <c r="K233" s="134" t="s">
        <v>1</v>
      </c>
      <c r="L233" s="185" t="s">
        <v>4032</v>
      </c>
      <c r="M233" s="138" t="s">
        <v>1</v>
      </c>
      <c r="N233" s="139" t="s">
        <v>40</v>
      </c>
      <c r="O233" s="140">
        <v>0.86</v>
      </c>
      <c r="P233" s="140">
        <f t="shared" si="31"/>
        <v>0.86</v>
      </c>
      <c r="Q233" s="140">
        <v>0</v>
      </c>
      <c r="R233" s="140">
        <f t="shared" si="32"/>
        <v>0</v>
      </c>
      <c r="S233" s="140">
        <v>0</v>
      </c>
      <c r="T233" s="141">
        <f t="shared" si="33"/>
        <v>0</v>
      </c>
      <c r="AR233" s="142" t="s">
        <v>268</v>
      </c>
      <c r="AT233" s="142" t="s">
        <v>187</v>
      </c>
      <c r="AU233" s="142" t="s">
        <v>85</v>
      </c>
      <c r="AY233" s="16" t="s">
        <v>185</v>
      </c>
      <c r="BE233" s="143">
        <f t="shared" si="34"/>
        <v>0</v>
      </c>
      <c r="BF233" s="143">
        <f t="shared" si="35"/>
        <v>0</v>
      </c>
      <c r="BG233" s="143">
        <f t="shared" si="36"/>
        <v>0</v>
      </c>
      <c r="BH233" s="143">
        <f t="shared" si="37"/>
        <v>0</v>
      </c>
      <c r="BI233" s="143">
        <f t="shared" si="38"/>
        <v>0</v>
      </c>
      <c r="BJ233" s="16" t="s">
        <v>83</v>
      </c>
      <c r="BK233" s="143">
        <f t="shared" si="39"/>
        <v>0</v>
      </c>
      <c r="BL233" s="16" t="s">
        <v>268</v>
      </c>
      <c r="BM233" s="142" t="s">
        <v>2063</v>
      </c>
    </row>
    <row r="234" spans="2:65" s="1" customFormat="1" ht="24.2" customHeight="1">
      <c r="B234" s="131"/>
      <c r="C234" s="132" t="s">
        <v>726</v>
      </c>
      <c r="D234" s="132" t="s">
        <v>187</v>
      </c>
      <c r="E234" s="133" t="s">
        <v>2064</v>
      </c>
      <c r="F234" s="134" t="s">
        <v>2065</v>
      </c>
      <c r="G234" s="135" t="s">
        <v>245</v>
      </c>
      <c r="H234" s="136">
        <v>1</v>
      </c>
      <c r="I234" s="137"/>
      <c r="J234" s="137">
        <f t="shared" si="30"/>
        <v>0</v>
      </c>
      <c r="K234" s="134" t="s">
        <v>1</v>
      </c>
      <c r="L234" s="185" t="s">
        <v>4032</v>
      </c>
      <c r="M234" s="138" t="s">
        <v>1</v>
      </c>
      <c r="N234" s="139" t="s">
        <v>40</v>
      </c>
      <c r="O234" s="140">
        <v>0.40100000000000002</v>
      </c>
      <c r="P234" s="140">
        <f t="shared" si="31"/>
        <v>0.40100000000000002</v>
      </c>
      <c r="Q234" s="140">
        <v>0</v>
      </c>
      <c r="R234" s="140">
        <f t="shared" si="32"/>
        <v>0</v>
      </c>
      <c r="S234" s="140">
        <v>0</v>
      </c>
      <c r="T234" s="141">
        <f t="shared" si="33"/>
        <v>0</v>
      </c>
      <c r="AR234" s="142" t="s">
        <v>268</v>
      </c>
      <c r="AT234" s="142" t="s">
        <v>187</v>
      </c>
      <c r="AU234" s="142" t="s">
        <v>85</v>
      </c>
      <c r="AY234" s="16" t="s">
        <v>185</v>
      </c>
      <c r="BE234" s="143">
        <f t="shared" si="34"/>
        <v>0</v>
      </c>
      <c r="BF234" s="143">
        <f t="shared" si="35"/>
        <v>0</v>
      </c>
      <c r="BG234" s="143">
        <f t="shared" si="36"/>
        <v>0</v>
      </c>
      <c r="BH234" s="143">
        <f t="shared" si="37"/>
        <v>0</v>
      </c>
      <c r="BI234" s="143">
        <f t="shared" si="38"/>
        <v>0</v>
      </c>
      <c r="BJ234" s="16" t="s">
        <v>83</v>
      </c>
      <c r="BK234" s="143">
        <f t="shared" si="39"/>
        <v>0</v>
      </c>
      <c r="BL234" s="16" t="s">
        <v>268</v>
      </c>
      <c r="BM234" s="142" t="s">
        <v>2066</v>
      </c>
    </row>
    <row r="235" spans="2:65" s="1" customFormat="1" ht="24.2" customHeight="1">
      <c r="B235" s="131"/>
      <c r="C235" s="157" t="s">
        <v>730</v>
      </c>
      <c r="D235" s="157" t="s">
        <v>280</v>
      </c>
      <c r="E235" s="158" t="s">
        <v>2067</v>
      </c>
      <c r="F235" s="159" t="s">
        <v>2068</v>
      </c>
      <c r="G235" s="160" t="s">
        <v>245</v>
      </c>
      <c r="H235" s="161">
        <v>1</v>
      </c>
      <c r="I235" s="162"/>
      <c r="J235" s="162">
        <f t="shared" si="30"/>
        <v>0</v>
      </c>
      <c r="K235" s="159" t="s">
        <v>1</v>
      </c>
      <c r="L235" s="185" t="s">
        <v>4032</v>
      </c>
      <c r="M235" s="163" t="s">
        <v>1</v>
      </c>
      <c r="N235" s="164" t="s">
        <v>40</v>
      </c>
      <c r="O235" s="140">
        <v>0</v>
      </c>
      <c r="P235" s="140">
        <f t="shared" si="31"/>
        <v>0</v>
      </c>
      <c r="Q235" s="140">
        <v>4.0000000000000002E-4</v>
      </c>
      <c r="R235" s="140">
        <f t="shared" si="32"/>
        <v>4.0000000000000002E-4</v>
      </c>
      <c r="S235" s="140">
        <v>0</v>
      </c>
      <c r="T235" s="141">
        <f t="shared" si="33"/>
        <v>0</v>
      </c>
      <c r="AR235" s="142" t="s">
        <v>357</v>
      </c>
      <c r="AT235" s="142" t="s">
        <v>280</v>
      </c>
      <c r="AU235" s="142" t="s">
        <v>85</v>
      </c>
      <c r="AY235" s="16" t="s">
        <v>185</v>
      </c>
      <c r="BE235" s="143">
        <f t="shared" si="34"/>
        <v>0</v>
      </c>
      <c r="BF235" s="143">
        <f t="shared" si="35"/>
        <v>0</v>
      </c>
      <c r="BG235" s="143">
        <f t="shared" si="36"/>
        <v>0</v>
      </c>
      <c r="BH235" s="143">
        <f t="shared" si="37"/>
        <v>0</v>
      </c>
      <c r="BI235" s="143">
        <f t="shared" si="38"/>
        <v>0</v>
      </c>
      <c r="BJ235" s="16" t="s">
        <v>83</v>
      </c>
      <c r="BK235" s="143">
        <f t="shared" si="39"/>
        <v>0</v>
      </c>
      <c r="BL235" s="16" t="s">
        <v>268</v>
      </c>
      <c r="BM235" s="142" t="s">
        <v>2069</v>
      </c>
    </row>
    <row r="236" spans="2:65" s="1" customFormat="1" ht="24.2" customHeight="1">
      <c r="B236" s="131"/>
      <c r="C236" s="132" t="s">
        <v>734</v>
      </c>
      <c r="D236" s="132" t="s">
        <v>187</v>
      </c>
      <c r="E236" s="133" t="s">
        <v>2070</v>
      </c>
      <c r="F236" s="134" t="s">
        <v>2071</v>
      </c>
      <c r="G236" s="135" t="s">
        <v>245</v>
      </c>
      <c r="H236" s="136">
        <v>248</v>
      </c>
      <c r="I236" s="137"/>
      <c r="J236" s="137">
        <f t="shared" si="30"/>
        <v>0</v>
      </c>
      <c r="K236" s="134" t="s">
        <v>1</v>
      </c>
      <c r="L236" s="185" t="s">
        <v>4032</v>
      </c>
      <c r="M236" s="138" t="s">
        <v>1</v>
      </c>
      <c r="N236" s="139" t="s">
        <v>40</v>
      </c>
      <c r="O236" s="140">
        <v>0.69599999999999995</v>
      </c>
      <c r="P236" s="140">
        <f t="shared" si="31"/>
        <v>172.60799999999998</v>
      </c>
      <c r="Q236" s="140">
        <v>0</v>
      </c>
      <c r="R236" s="140">
        <f t="shared" si="32"/>
        <v>0</v>
      </c>
      <c r="S236" s="140">
        <v>0</v>
      </c>
      <c r="T236" s="141">
        <f t="shared" si="33"/>
        <v>0</v>
      </c>
      <c r="V236" s="215" t="s">
        <v>4035</v>
      </c>
      <c r="AR236" s="142" t="s">
        <v>268</v>
      </c>
      <c r="AT236" s="142" t="s">
        <v>187</v>
      </c>
      <c r="AU236" s="142" t="s">
        <v>85</v>
      </c>
      <c r="AY236" s="16" t="s">
        <v>185</v>
      </c>
      <c r="BE236" s="143">
        <f t="shared" si="34"/>
        <v>0</v>
      </c>
      <c r="BF236" s="143">
        <f t="shared" si="35"/>
        <v>0</v>
      </c>
      <c r="BG236" s="143">
        <f t="shared" si="36"/>
        <v>0</v>
      </c>
      <c r="BH236" s="143">
        <f t="shared" si="37"/>
        <v>0</v>
      </c>
      <c r="BI236" s="143">
        <f t="shared" si="38"/>
        <v>0</v>
      </c>
      <c r="BJ236" s="16" t="s">
        <v>83</v>
      </c>
      <c r="BK236" s="143">
        <f t="shared" si="39"/>
        <v>0</v>
      </c>
      <c r="BL236" s="16" t="s">
        <v>268</v>
      </c>
      <c r="BM236" s="142" t="s">
        <v>2072</v>
      </c>
    </row>
    <row r="237" spans="2:65" s="1" customFormat="1" ht="37.9" customHeight="1">
      <c r="B237" s="131"/>
      <c r="C237" s="157" t="s">
        <v>738</v>
      </c>
      <c r="D237" s="157" t="s">
        <v>280</v>
      </c>
      <c r="E237" s="158" t="s">
        <v>2073</v>
      </c>
      <c r="F237" s="159" t="s">
        <v>2074</v>
      </c>
      <c r="G237" s="160" t="s">
        <v>245</v>
      </c>
      <c r="H237" s="161">
        <v>155</v>
      </c>
      <c r="I237" s="162"/>
      <c r="J237" s="162">
        <f t="shared" si="30"/>
        <v>0</v>
      </c>
      <c r="K237" s="159" t="s">
        <v>1</v>
      </c>
      <c r="L237" s="185" t="s">
        <v>4032</v>
      </c>
      <c r="M237" s="163" t="s">
        <v>1</v>
      </c>
      <c r="N237" s="164" t="s">
        <v>40</v>
      </c>
      <c r="O237" s="140">
        <v>0</v>
      </c>
      <c r="P237" s="140">
        <f t="shared" si="31"/>
        <v>0</v>
      </c>
      <c r="Q237" s="140">
        <v>8.0000000000000004E-4</v>
      </c>
      <c r="R237" s="140">
        <f t="shared" si="32"/>
        <v>0.124</v>
      </c>
      <c r="S237" s="140">
        <v>0</v>
      </c>
      <c r="T237" s="141">
        <f t="shared" si="33"/>
        <v>0</v>
      </c>
      <c r="V237" s="215" t="s">
        <v>4035</v>
      </c>
      <c r="AR237" s="142" t="s">
        <v>357</v>
      </c>
      <c r="AT237" s="142" t="s">
        <v>280</v>
      </c>
      <c r="AU237" s="142" t="s">
        <v>85</v>
      </c>
      <c r="AY237" s="16" t="s">
        <v>185</v>
      </c>
      <c r="BE237" s="143">
        <f t="shared" si="34"/>
        <v>0</v>
      </c>
      <c r="BF237" s="143">
        <f t="shared" si="35"/>
        <v>0</v>
      </c>
      <c r="BG237" s="143">
        <f t="shared" si="36"/>
        <v>0</v>
      </c>
      <c r="BH237" s="143">
        <f t="shared" si="37"/>
        <v>0</v>
      </c>
      <c r="BI237" s="143">
        <f t="shared" si="38"/>
        <v>0</v>
      </c>
      <c r="BJ237" s="16" t="s">
        <v>83</v>
      </c>
      <c r="BK237" s="143">
        <f t="shared" si="39"/>
        <v>0</v>
      </c>
      <c r="BL237" s="16" t="s">
        <v>268</v>
      </c>
      <c r="BM237" s="142" t="s">
        <v>2075</v>
      </c>
    </row>
    <row r="238" spans="2:65" s="1" customFormat="1" ht="37.9" customHeight="1">
      <c r="B238" s="131"/>
      <c r="C238" s="157" t="s">
        <v>744</v>
      </c>
      <c r="D238" s="157" t="s">
        <v>280</v>
      </c>
      <c r="E238" s="158" t="s">
        <v>2076</v>
      </c>
      <c r="F238" s="159" t="s">
        <v>2077</v>
      </c>
      <c r="G238" s="160" t="s">
        <v>245</v>
      </c>
      <c r="H238" s="161">
        <v>43</v>
      </c>
      <c r="I238" s="162"/>
      <c r="J238" s="162">
        <f t="shared" si="30"/>
        <v>0</v>
      </c>
      <c r="K238" s="159" t="s">
        <v>1</v>
      </c>
      <c r="L238" s="185" t="s">
        <v>4032</v>
      </c>
      <c r="M238" s="163" t="s">
        <v>1</v>
      </c>
      <c r="N238" s="164" t="s">
        <v>40</v>
      </c>
      <c r="O238" s="140">
        <v>0</v>
      </c>
      <c r="P238" s="140">
        <f t="shared" si="31"/>
        <v>0</v>
      </c>
      <c r="Q238" s="140">
        <v>8.0000000000000004E-4</v>
      </c>
      <c r="R238" s="140">
        <f t="shared" si="32"/>
        <v>3.44E-2</v>
      </c>
      <c r="S238" s="140">
        <v>0</v>
      </c>
      <c r="T238" s="141">
        <f t="shared" si="33"/>
        <v>0</v>
      </c>
      <c r="V238" s="215" t="s">
        <v>4035</v>
      </c>
      <c r="AR238" s="142" t="s">
        <v>357</v>
      </c>
      <c r="AT238" s="142" t="s">
        <v>280</v>
      </c>
      <c r="AU238" s="142" t="s">
        <v>85</v>
      </c>
      <c r="AY238" s="16" t="s">
        <v>185</v>
      </c>
      <c r="BE238" s="143">
        <f t="shared" si="34"/>
        <v>0</v>
      </c>
      <c r="BF238" s="143">
        <f t="shared" si="35"/>
        <v>0</v>
      </c>
      <c r="BG238" s="143">
        <f t="shared" si="36"/>
        <v>0</v>
      </c>
      <c r="BH238" s="143">
        <f t="shared" si="37"/>
        <v>0</v>
      </c>
      <c r="BI238" s="143">
        <f t="shared" si="38"/>
        <v>0</v>
      </c>
      <c r="BJ238" s="16" t="s">
        <v>83</v>
      </c>
      <c r="BK238" s="143">
        <f t="shared" si="39"/>
        <v>0</v>
      </c>
      <c r="BL238" s="16" t="s">
        <v>268</v>
      </c>
      <c r="BM238" s="142" t="s">
        <v>2078</v>
      </c>
    </row>
    <row r="239" spans="2:65" s="1" customFormat="1" ht="37.9" customHeight="1">
      <c r="B239" s="131"/>
      <c r="C239" s="157" t="s">
        <v>748</v>
      </c>
      <c r="D239" s="157" t="s">
        <v>280</v>
      </c>
      <c r="E239" s="158" t="s">
        <v>2079</v>
      </c>
      <c r="F239" s="159" t="s">
        <v>2080</v>
      </c>
      <c r="G239" s="160" t="s">
        <v>245</v>
      </c>
      <c r="H239" s="161">
        <v>11</v>
      </c>
      <c r="I239" s="162"/>
      <c r="J239" s="162">
        <f t="shared" si="30"/>
        <v>0</v>
      </c>
      <c r="K239" s="159" t="s">
        <v>1</v>
      </c>
      <c r="L239" s="185" t="s">
        <v>4032</v>
      </c>
      <c r="M239" s="163" t="s">
        <v>1</v>
      </c>
      <c r="N239" s="164" t="s">
        <v>40</v>
      </c>
      <c r="O239" s="140">
        <v>0</v>
      </c>
      <c r="P239" s="140">
        <f t="shared" si="31"/>
        <v>0</v>
      </c>
      <c r="Q239" s="140">
        <v>8.0000000000000004E-4</v>
      </c>
      <c r="R239" s="140">
        <f t="shared" si="32"/>
        <v>8.8000000000000005E-3</v>
      </c>
      <c r="S239" s="140">
        <v>0</v>
      </c>
      <c r="T239" s="141">
        <f t="shared" si="33"/>
        <v>0</v>
      </c>
      <c r="V239" s="215" t="s">
        <v>4035</v>
      </c>
      <c r="AR239" s="142" t="s">
        <v>357</v>
      </c>
      <c r="AT239" s="142" t="s">
        <v>280</v>
      </c>
      <c r="AU239" s="142" t="s">
        <v>85</v>
      </c>
      <c r="AY239" s="16" t="s">
        <v>185</v>
      </c>
      <c r="BE239" s="143">
        <f t="shared" si="34"/>
        <v>0</v>
      </c>
      <c r="BF239" s="143">
        <f t="shared" si="35"/>
        <v>0</v>
      </c>
      <c r="BG239" s="143">
        <f t="shared" si="36"/>
        <v>0</v>
      </c>
      <c r="BH239" s="143">
        <f t="shared" si="37"/>
        <v>0</v>
      </c>
      <c r="BI239" s="143">
        <f t="shared" si="38"/>
        <v>0</v>
      </c>
      <c r="BJ239" s="16" t="s">
        <v>83</v>
      </c>
      <c r="BK239" s="143">
        <f t="shared" si="39"/>
        <v>0</v>
      </c>
      <c r="BL239" s="16" t="s">
        <v>268</v>
      </c>
      <c r="BM239" s="142" t="s">
        <v>2081</v>
      </c>
    </row>
    <row r="240" spans="2:65" s="1" customFormat="1" ht="21.75" customHeight="1">
      <c r="B240" s="131"/>
      <c r="C240" s="157" t="s">
        <v>752</v>
      </c>
      <c r="D240" s="157" t="s">
        <v>280</v>
      </c>
      <c r="E240" s="158" t="s">
        <v>2082</v>
      </c>
      <c r="F240" s="159" t="s">
        <v>2083</v>
      </c>
      <c r="G240" s="160" t="s">
        <v>245</v>
      </c>
      <c r="H240" s="161">
        <v>21</v>
      </c>
      <c r="I240" s="162"/>
      <c r="J240" s="162">
        <f t="shared" si="30"/>
        <v>0</v>
      </c>
      <c r="K240" s="159" t="s">
        <v>1</v>
      </c>
      <c r="L240" s="185" t="s">
        <v>4032</v>
      </c>
      <c r="M240" s="163" t="s">
        <v>1</v>
      </c>
      <c r="N240" s="164" t="s">
        <v>40</v>
      </c>
      <c r="O240" s="140">
        <v>0</v>
      </c>
      <c r="P240" s="140">
        <f t="shared" si="31"/>
        <v>0</v>
      </c>
      <c r="Q240" s="140">
        <v>8.0000000000000004E-4</v>
      </c>
      <c r="R240" s="140">
        <f t="shared" si="32"/>
        <v>1.6800000000000002E-2</v>
      </c>
      <c r="S240" s="140">
        <v>0</v>
      </c>
      <c r="T240" s="141">
        <f t="shared" si="33"/>
        <v>0</v>
      </c>
      <c r="V240" s="215" t="s">
        <v>4035</v>
      </c>
      <c r="AR240" s="142" t="s">
        <v>357</v>
      </c>
      <c r="AT240" s="142" t="s">
        <v>280</v>
      </c>
      <c r="AU240" s="142" t="s">
        <v>85</v>
      </c>
      <c r="AY240" s="16" t="s">
        <v>185</v>
      </c>
      <c r="BE240" s="143">
        <f t="shared" si="34"/>
        <v>0</v>
      </c>
      <c r="BF240" s="143">
        <f t="shared" si="35"/>
        <v>0</v>
      </c>
      <c r="BG240" s="143">
        <f t="shared" si="36"/>
        <v>0</v>
      </c>
      <c r="BH240" s="143">
        <f t="shared" si="37"/>
        <v>0</v>
      </c>
      <c r="BI240" s="143">
        <f t="shared" si="38"/>
        <v>0</v>
      </c>
      <c r="BJ240" s="16" t="s">
        <v>83</v>
      </c>
      <c r="BK240" s="143">
        <f t="shared" si="39"/>
        <v>0</v>
      </c>
      <c r="BL240" s="16" t="s">
        <v>268</v>
      </c>
      <c r="BM240" s="142" t="s">
        <v>2084</v>
      </c>
    </row>
    <row r="241" spans="2:65" s="1" customFormat="1" ht="24.2" customHeight="1">
      <c r="B241" s="131"/>
      <c r="C241" s="157" t="s">
        <v>756</v>
      </c>
      <c r="D241" s="157" t="s">
        <v>280</v>
      </c>
      <c r="E241" s="158" t="s">
        <v>2085</v>
      </c>
      <c r="F241" s="159" t="s">
        <v>2086</v>
      </c>
      <c r="G241" s="160" t="s">
        <v>245</v>
      </c>
      <c r="H241" s="161">
        <v>4</v>
      </c>
      <c r="I241" s="162"/>
      <c r="J241" s="162">
        <f t="shared" si="30"/>
        <v>0</v>
      </c>
      <c r="K241" s="159" t="s">
        <v>1</v>
      </c>
      <c r="L241" s="185" t="s">
        <v>4032</v>
      </c>
      <c r="M241" s="163" t="s">
        <v>1</v>
      </c>
      <c r="N241" s="164" t="s">
        <v>40</v>
      </c>
      <c r="O241" s="140">
        <v>0</v>
      </c>
      <c r="P241" s="140">
        <f t="shared" si="31"/>
        <v>0</v>
      </c>
      <c r="Q241" s="140">
        <v>8.0000000000000004E-4</v>
      </c>
      <c r="R241" s="140">
        <f t="shared" si="32"/>
        <v>3.2000000000000002E-3</v>
      </c>
      <c r="S241" s="140">
        <v>0</v>
      </c>
      <c r="T241" s="141">
        <f t="shared" si="33"/>
        <v>0</v>
      </c>
      <c r="V241" s="215" t="s">
        <v>4035</v>
      </c>
      <c r="AR241" s="142" t="s">
        <v>357</v>
      </c>
      <c r="AT241" s="142" t="s">
        <v>280</v>
      </c>
      <c r="AU241" s="142" t="s">
        <v>85</v>
      </c>
      <c r="AY241" s="16" t="s">
        <v>185</v>
      </c>
      <c r="BE241" s="143">
        <f t="shared" si="34"/>
        <v>0</v>
      </c>
      <c r="BF241" s="143">
        <f t="shared" si="35"/>
        <v>0</v>
      </c>
      <c r="BG241" s="143">
        <f t="shared" si="36"/>
        <v>0</v>
      </c>
      <c r="BH241" s="143">
        <f t="shared" si="37"/>
        <v>0</v>
      </c>
      <c r="BI241" s="143">
        <f t="shared" si="38"/>
        <v>0</v>
      </c>
      <c r="BJ241" s="16" t="s">
        <v>83</v>
      </c>
      <c r="BK241" s="143">
        <f t="shared" si="39"/>
        <v>0</v>
      </c>
      <c r="BL241" s="16" t="s">
        <v>268</v>
      </c>
      <c r="BM241" s="142" t="s">
        <v>2087</v>
      </c>
    </row>
    <row r="242" spans="2:65" s="1" customFormat="1" ht="24.2" customHeight="1">
      <c r="B242" s="131"/>
      <c r="C242" s="157" t="s">
        <v>763</v>
      </c>
      <c r="D242" s="157" t="s">
        <v>280</v>
      </c>
      <c r="E242" s="158" t="s">
        <v>2088</v>
      </c>
      <c r="F242" s="159" t="s">
        <v>2089</v>
      </c>
      <c r="G242" s="160" t="s">
        <v>245</v>
      </c>
      <c r="H242" s="161">
        <v>14</v>
      </c>
      <c r="I242" s="162"/>
      <c r="J242" s="162">
        <f t="shared" si="30"/>
        <v>0</v>
      </c>
      <c r="K242" s="159" t="s">
        <v>1</v>
      </c>
      <c r="L242" s="185" t="s">
        <v>4032</v>
      </c>
      <c r="M242" s="163" t="s">
        <v>1</v>
      </c>
      <c r="N242" s="164" t="s">
        <v>40</v>
      </c>
      <c r="O242" s="140">
        <v>0</v>
      </c>
      <c r="P242" s="140">
        <f t="shared" si="31"/>
        <v>0</v>
      </c>
      <c r="Q242" s="140">
        <v>6.4999999999999997E-3</v>
      </c>
      <c r="R242" s="140">
        <f t="shared" si="32"/>
        <v>9.0999999999999998E-2</v>
      </c>
      <c r="S242" s="140">
        <v>0</v>
      </c>
      <c r="T242" s="141">
        <f t="shared" si="33"/>
        <v>0</v>
      </c>
      <c r="V242" s="215" t="s">
        <v>4035</v>
      </c>
      <c r="AR242" s="142" t="s">
        <v>357</v>
      </c>
      <c r="AT242" s="142" t="s">
        <v>280</v>
      </c>
      <c r="AU242" s="142" t="s">
        <v>85</v>
      </c>
      <c r="AY242" s="16" t="s">
        <v>185</v>
      </c>
      <c r="BE242" s="143">
        <f t="shared" si="34"/>
        <v>0</v>
      </c>
      <c r="BF242" s="143">
        <f t="shared" si="35"/>
        <v>0</v>
      </c>
      <c r="BG242" s="143">
        <f t="shared" si="36"/>
        <v>0</v>
      </c>
      <c r="BH242" s="143">
        <f t="shared" si="37"/>
        <v>0</v>
      </c>
      <c r="BI242" s="143">
        <f t="shared" si="38"/>
        <v>0</v>
      </c>
      <c r="BJ242" s="16" t="s">
        <v>83</v>
      </c>
      <c r="BK242" s="143">
        <f t="shared" si="39"/>
        <v>0</v>
      </c>
      <c r="BL242" s="16" t="s">
        <v>268</v>
      </c>
      <c r="BM242" s="142" t="s">
        <v>2090</v>
      </c>
    </row>
    <row r="243" spans="2:65" s="11" customFormat="1" ht="25.9" customHeight="1">
      <c r="B243" s="120"/>
      <c r="D243" s="121" t="s">
        <v>74</v>
      </c>
      <c r="E243" s="122" t="s">
        <v>139</v>
      </c>
      <c r="F243" s="122" t="s">
        <v>140</v>
      </c>
      <c r="J243" s="123">
        <f>BK243</f>
        <v>0</v>
      </c>
      <c r="L243" s="120"/>
      <c r="M243" s="124"/>
      <c r="P243" s="125">
        <f>P244+P246+P248+P251</f>
        <v>0</v>
      </c>
      <c r="R243" s="125">
        <f>R244+R246+R248+R251</f>
        <v>0</v>
      </c>
      <c r="T243" s="126">
        <f>T244+T246+T248+T251</f>
        <v>0</v>
      </c>
      <c r="AR243" s="121" t="s">
        <v>207</v>
      </c>
      <c r="AT243" s="127" t="s">
        <v>74</v>
      </c>
      <c r="AU243" s="127" t="s">
        <v>75</v>
      </c>
      <c r="AY243" s="121" t="s">
        <v>185</v>
      </c>
      <c r="BK243" s="128">
        <f>BK244+BK246+BK248+BK251</f>
        <v>0</v>
      </c>
    </row>
    <row r="244" spans="2:65" s="11" customFormat="1" ht="22.9" customHeight="1">
      <c r="B244" s="120"/>
      <c r="D244" s="121" t="s">
        <v>74</v>
      </c>
      <c r="E244" s="129" t="s">
        <v>2091</v>
      </c>
      <c r="F244" s="129" t="s">
        <v>2092</v>
      </c>
      <c r="J244" s="130">
        <f>BK244</f>
        <v>0</v>
      </c>
      <c r="L244" s="120"/>
      <c r="M244" s="124"/>
      <c r="P244" s="125">
        <f>P245</f>
        <v>0</v>
      </c>
      <c r="R244" s="125">
        <f>R245</f>
        <v>0</v>
      </c>
      <c r="T244" s="126">
        <f>T245</f>
        <v>0</v>
      </c>
      <c r="AR244" s="121" t="s">
        <v>207</v>
      </c>
      <c r="AT244" s="127" t="s">
        <v>74</v>
      </c>
      <c r="AU244" s="127" t="s">
        <v>83</v>
      </c>
      <c r="AY244" s="121" t="s">
        <v>185</v>
      </c>
      <c r="BK244" s="128">
        <f>BK245</f>
        <v>0</v>
      </c>
    </row>
    <row r="245" spans="2:65" s="1" customFormat="1" ht="16.5" customHeight="1">
      <c r="B245" s="131"/>
      <c r="C245" s="132" t="s">
        <v>769</v>
      </c>
      <c r="D245" s="132" t="s">
        <v>187</v>
      </c>
      <c r="E245" s="133" t="s">
        <v>2093</v>
      </c>
      <c r="F245" s="134" t="s">
        <v>2094</v>
      </c>
      <c r="G245" s="135" t="s">
        <v>288</v>
      </c>
      <c r="H245" s="136">
        <v>1</v>
      </c>
      <c r="I245" s="209"/>
      <c r="J245" s="137">
        <f>ROUND(I245*H245,2)</f>
        <v>0</v>
      </c>
      <c r="K245" s="134" t="s">
        <v>1</v>
      </c>
      <c r="L245" s="184" t="s">
        <v>4031</v>
      </c>
      <c r="M245" s="138" t="s">
        <v>1</v>
      </c>
      <c r="N245" s="139" t="s">
        <v>40</v>
      </c>
      <c r="O245" s="140">
        <v>0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2095</v>
      </c>
      <c r="AT245" s="142" t="s">
        <v>187</v>
      </c>
      <c r="AU245" s="142" t="s">
        <v>85</v>
      </c>
      <c r="AY245" s="16" t="s">
        <v>185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83</v>
      </c>
      <c r="BK245" s="143">
        <f>ROUND(I245*H245,2)</f>
        <v>0</v>
      </c>
      <c r="BL245" s="16" t="s">
        <v>2095</v>
      </c>
      <c r="BM245" s="142" t="s">
        <v>2096</v>
      </c>
    </row>
    <row r="246" spans="2:65" s="11" customFormat="1" ht="22.9" customHeight="1">
      <c r="B246" s="120"/>
      <c r="D246" s="121" t="s">
        <v>74</v>
      </c>
      <c r="E246" s="129" t="s">
        <v>2097</v>
      </c>
      <c r="F246" s="129" t="s">
        <v>2098</v>
      </c>
      <c r="I246" s="210"/>
      <c r="J246" s="130">
        <f>BK246</f>
        <v>0</v>
      </c>
      <c r="L246" s="120"/>
      <c r="M246" s="124"/>
      <c r="P246" s="125">
        <f>P247</f>
        <v>0</v>
      </c>
      <c r="R246" s="125">
        <f>R247</f>
        <v>0</v>
      </c>
      <c r="T246" s="126">
        <f>T247</f>
        <v>0</v>
      </c>
      <c r="AR246" s="121" t="s">
        <v>207</v>
      </c>
      <c r="AT246" s="127" t="s">
        <v>74</v>
      </c>
      <c r="AU246" s="127" t="s">
        <v>83</v>
      </c>
      <c r="AY246" s="121" t="s">
        <v>185</v>
      </c>
      <c r="BK246" s="128">
        <f>BK247</f>
        <v>0</v>
      </c>
    </row>
    <row r="247" spans="2:65" s="1" customFormat="1" ht="16.5" customHeight="1">
      <c r="B247" s="131"/>
      <c r="C247" s="132" t="s">
        <v>773</v>
      </c>
      <c r="D247" s="132" t="s">
        <v>187</v>
      </c>
      <c r="E247" s="133" t="s">
        <v>2099</v>
      </c>
      <c r="F247" s="134" t="s">
        <v>2100</v>
      </c>
      <c r="G247" s="135" t="s">
        <v>288</v>
      </c>
      <c r="H247" s="136">
        <v>1</v>
      </c>
      <c r="I247" s="209"/>
      <c r="J247" s="137">
        <f>ROUND(I247*H247,2)</f>
        <v>0</v>
      </c>
      <c r="K247" s="134" t="s">
        <v>1</v>
      </c>
      <c r="L247" s="184" t="s">
        <v>4031</v>
      </c>
      <c r="M247" s="138" t="s">
        <v>1</v>
      </c>
      <c r="N247" s="139" t="s">
        <v>40</v>
      </c>
      <c r="O247" s="140">
        <v>0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2095</v>
      </c>
      <c r="AT247" s="142" t="s">
        <v>187</v>
      </c>
      <c r="AU247" s="142" t="s">
        <v>85</v>
      </c>
      <c r="AY247" s="16" t="s">
        <v>185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83</v>
      </c>
      <c r="BK247" s="143">
        <f>ROUND(I247*H247,2)</f>
        <v>0</v>
      </c>
      <c r="BL247" s="16" t="s">
        <v>2095</v>
      </c>
      <c r="BM247" s="142" t="s">
        <v>2101</v>
      </c>
    </row>
    <row r="248" spans="2:65" s="11" customFormat="1" ht="22.9" customHeight="1">
      <c r="B248" s="120"/>
      <c r="D248" s="121" t="s">
        <v>74</v>
      </c>
      <c r="E248" s="129" t="s">
        <v>2102</v>
      </c>
      <c r="F248" s="129" t="s">
        <v>2103</v>
      </c>
      <c r="I248" s="210"/>
      <c r="J248" s="130">
        <f>BK248</f>
        <v>0</v>
      </c>
      <c r="L248" s="120"/>
      <c r="M248" s="124"/>
      <c r="P248" s="125">
        <f>SUM(P249:P250)</f>
        <v>0</v>
      </c>
      <c r="R248" s="125">
        <f>SUM(R249:R250)</f>
        <v>0</v>
      </c>
      <c r="T248" s="126">
        <f>SUM(T249:T250)</f>
        <v>0</v>
      </c>
      <c r="AR248" s="121" t="s">
        <v>207</v>
      </c>
      <c r="AT248" s="127" t="s">
        <v>74</v>
      </c>
      <c r="AU248" s="127" t="s">
        <v>83</v>
      </c>
      <c r="AY248" s="121" t="s">
        <v>185</v>
      </c>
      <c r="BK248" s="128">
        <f>SUM(BK249:BK250)</f>
        <v>0</v>
      </c>
    </row>
    <row r="249" spans="2:65" s="1" customFormat="1" ht="16.5" customHeight="1">
      <c r="B249" s="131"/>
      <c r="C249" s="132" t="s">
        <v>778</v>
      </c>
      <c r="D249" s="132" t="s">
        <v>187</v>
      </c>
      <c r="E249" s="133" t="s">
        <v>2104</v>
      </c>
      <c r="F249" s="134" t="s">
        <v>2105</v>
      </c>
      <c r="G249" s="135" t="s">
        <v>288</v>
      </c>
      <c r="H249" s="136">
        <v>1</v>
      </c>
      <c r="I249" s="209"/>
      <c r="J249" s="137">
        <f>ROUND(I249*H249,2)</f>
        <v>0</v>
      </c>
      <c r="K249" s="134" t="s">
        <v>1</v>
      </c>
      <c r="L249" s="184" t="s">
        <v>4031</v>
      </c>
      <c r="M249" s="138" t="s">
        <v>1</v>
      </c>
      <c r="N249" s="139" t="s">
        <v>40</v>
      </c>
      <c r="O249" s="140">
        <v>0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2095</v>
      </c>
      <c r="AT249" s="142" t="s">
        <v>187</v>
      </c>
      <c r="AU249" s="142" t="s">
        <v>85</v>
      </c>
      <c r="AY249" s="16" t="s">
        <v>185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6" t="s">
        <v>83</v>
      </c>
      <c r="BK249" s="143">
        <f>ROUND(I249*H249,2)</f>
        <v>0</v>
      </c>
      <c r="BL249" s="16" t="s">
        <v>2095</v>
      </c>
      <c r="BM249" s="142" t="s">
        <v>2106</v>
      </c>
    </row>
    <row r="250" spans="2:65" s="1" customFormat="1" ht="24.2" customHeight="1">
      <c r="B250" s="131"/>
      <c r="C250" s="132" t="s">
        <v>782</v>
      </c>
      <c r="D250" s="132" t="s">
        <v>187</v>
      </c>
      <c r="E250" s="133" t="s">
        <v>2107</v>
      </c>
      <c r="F250" s="134" t="s">
        <v>2108</v>
      </c>
      <c r="G250" s="135" t="s">
        <v>288</v>
      </c>
      <c r="H250" s="136">
        <v>1</v>
      </c>
      <c r="I250" s="209"/>
      <c r="J250" s="137">
        <f>ROUND(I250*H250,2)</f>
        <v>0</v>
      </c>
      <c r="K250" s="134" t="s">
        <v>1</v>
      </c>
      <c r="L250" s="184" t="s">
        <v>4031</v>
      </c>
      <c r="M250" s="138" t="s">
        <v>1</v>
      </c>
      <c r="N250" s="139" t="s">
        <v>40</v>
      </c>
      <c r="O250" s="140">
        <v>0</v>
      </c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2095</v>
      </c>
      <c r="AT250" s="142" t="s">
        <v>187</v>
      </c>
      <c r="AU250" s="142" t="s">
        <v>85</v>
      </c>
      <c r="AY250" s="16" t="s">
        <v>185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83</v>
      </c>
      <c r="BK250" s="143">
        <f>ROUND(I250*H250,2)</f>
        <v>0</v>
      </c>
      <c r="BL250" s="16" t="s">
        <v>2095</v>
      </c>
      <c r="BM250" s="142" t="s">
        <v>2109</v>
      </c>
    </row>
    <row r="251" spans="2:65" s="11" customFormat="1" ht="22.9" customHeight="1">
      <c r="B251" s="120"/>
      <c r="D251" s="121" t="s">
        <v>74</v>
      </c>
      <c r="E251" s="129" t="s">
        <v>2110</v>
      </c>
      <c r="F251" s="129" t="s">
        <v>2111</v>
      </c>
      <c r="I251" s="210"/>
      <c r="J251" s="130">
        <f>BK251</f>
        <v>0</v>
      </c>
      <c r="L251" s="120"/>
      <c r="M251" s="124"/>
      <c r="P251" s="125">
        <f>SUM(P252:P257)</f>
        <v>0</v>
      </c>
      <c r="R251" s="125">
        <f>SUM(R252:R257)</f>
        <v>0</v>
      </c>
      <c r="T251" s="126">
        <f>SUM(T252:T257)</f>
        <v>0</v>
      </c>
      <c r="AR251" s="121" t="s">
        <v>207</v>
      </c>
      <c r="AT251" s="127" t="s">
        <v>74</v>
      </c>
      <c r="AU251" s="127" t="s">
        <v>83</v>
      </c>
      <c r="AY251" s="121" t="s">
        <v>185</v>
      </c>
      <c r="BK251" s="128">
        <f>SUM(BK252:BK257)</f>
        <v>0</v>
      </c>
    </row>
    <row r="252" spans="2:65" s="1" customFormat="1" ht="16.5" customHeight="1">
      <c r="B252" s="131"/>
      <c r="C252" s="132" t="s">
        <v>788</v>
      </c>
      <c r="D252" s="132" t="s">
        <v>187</v>
      </c>
      <c r="E252" s="133" t="s">
        <v>2112</v>
      </c>
      <c r="F252" s="134" t="s">
        <v>2113</v>
      </c>
      <c r="G252" s="135" t="s">
        <v>288</v>
      </c>
      <c r="H252" s="136">
        <v>1</v>
      </c>
      <c r="I252" s="209"/>
      <c r="J252" s="137">
        <f t="shared" ref="J252:J257" si="40">ROUND(I252*H252,2)</f>
        <v>0</v>
      </c>
      <c r="K252" s="134" t="s">
        <v>1</v>
      </c>
      <c r="L252" s="184" t="s">
        <v>4031</v>
      </c>
      <c r="M252" s="138" t="s">
        <v>1</v>
      </c>
      <c r="N252" s="139" t="s">
        <v>40</v>
      </c>
      <c r="O252" s="140">
        <v>0</v>
      </c>
      <c r="P252" s="140">
        <f t="shared" ref="P252:P257" si="41">O252*H252</f>
        <v>0</v>
      </c>
      <c r="Q252" s="140">
        <v>0</v>
      </c>
      <c r="R252" s="140">
        <f t="shared" ref="R252:R257" si="42">Q252*H252</f>
        <v>0</v>
      </c>
      <c r="S252" s="140">
        <v>0</v>
      </c>
      <c r="T252" s="141">
        <f t="shared" ref="T252:T257" si="43">S252*H252</f>
        <v>0</v>
      </c>
      <c r="AR252" s="142" t="s">
        <v>2095</v>
      </c>
      <c r="AT252" s="142" t="s">
        <v>187</v>
      </c>
      <c r="AU252" s="142" t="s">
        <v>85</v>
      </c>
      <c r="AY252" s="16" t="s">
        <v>185</v>
      </c>
      <c r="BE252" s="143">
        <f t="shared" ref="BE252:BE257" si="44">IF(N252="základní",J252,0)</f>
        <v>0</v>
      </c>
      <c r="BF252" s="143">
        <f t="shared" ref="BF252:BF257" si="45">IF(N252="snížená",J252,0)</f>
        <v>0</v>
      </c>
      <c r="BG252" s="143">
        <f t="shared" ref="BG252:BG257" si="46">IF(N252="zákl. přenesená",J252,0)</f>
        <v>0</v>
      </c>
      <c r="BH252" s="143">
        <f t="shared" ref="BH252:BH257" si="47">IF(N252="sníž. přenesená",J252,0)</f>
        <v>0</v>
      </c>
      <c r="BI252" s="143">
        <f t="shared" ref="BI252:BI257" si="48">IF(N252="nulová",J252,0)</f>
        <v>0</v>
      </c>
      <c r="BJ252" s="16" t="s">
        <v>83</v>
      </c>
      <c r="BK252" s="143">
        <f t="shared" ref="BK252:BK257" si="49">ROUND(I252*H252,2)</f>
        <v>0</v>
      </c>
      <c r="BL252" s="16" t="s">
        <v>2095</v>
      </c>
      <c r="BM252" s="142" t="s">
        <v>2114</v>
      </c>
    </row>
    <row r="253" spans="2:65" s="1" customFormat="1" ht="24.2" customHeight="1">
      <c r="B253" s="131"/>
      <c r="C253" s="132" t="s">
        <v>794</v>
      </c>
      <c r="D253" s="132" t="s">
        <v>187</v>
      </c>
      <c r="E253" s="133" t="s">
        <v>2115</v>
      </c>
      <c r="F253" s="134" t="s">
        <v>2116</v>
      </c>
      <c r="G253" s="135" t="s">
        <v>288</v>
      </c>
      <c r="H253" s="136">
        <v>1</v>
      </c>
      <c r="I253" s="209"/>
      <c r="J253" s="137">
        <f t="shared" si="40"/>
        <v>0</v>
      </c>
      <c r="K253" s="134" t="s">
        <v>1</v>
      </c>
      <c r="L253" s="184" t="s">
        <v>4031</v>
      </c>
      <c r="M253" s="138" t="s">
        <v>1</v>
      </c>
      <c r="N253" s="139" t="s">
        <v>40</v>
      </c>
      <c r="O253" s="140">
        <v>0</v>
      </c>
      <c r="P253" s="140">
        <f t="shared" si="41"/>
        <v>0</v>
      </c>
      <c r="Q253" s="140">
        <v>0</v>
      </c>
      <c r="R253" s="140">
        <f t="shared" si="42"/>
        <v>0</v>
      </c>
      <c r="S253" s="140">
        <v>0</v>
      </c>
      <c r="T253" s="141">
        <f t="shared" si="43"/>
        <v>0</v>
      </c>
      <c r="AR253" s="142" t="s">
        <v>2095</v>
      </c>
      <c r="AT253" s="142" t="s">
        <v>187</v>
      </c>
      <c r="AU253" s="142" t="s">
        <v>85</v>
      </c>
      <c r="AY253" s="16" t="s">
        <v>185</v>
      </c>
      <c r="BE253" s="143">
        <f t="shared" si="44"/>
        <v>0</v>
      </c>
      <c r="BF253" s="143">
        <f t="shared" si="45"/>
        <v>0</v>
      </c>
      <c r="BG253" s="143">
        <f t="shared" si="46"/>
        <v>0</v>
      </c>
      <c r="BH253" s="143">
        <f t="shared" si="47"/>
        <v>0</v>
      </c>
      <c r="BI253" s="143">
        <f t="shared" si="48"/>
        <v>0</v>
      </c>
      <c r="BJ253" s="16" t="s">
        <v>83</v>
      </c>
      <c r="BK253" s="143">
        <f t="shared" si="49"/>
        <v>0</v>
      </c>
      <c r="BL253" s="16" t="s">
        <v>2095</v>
      </c>
      <c r="BM253" s="142" t="s">
        <v>2117</v>
      </c>
    </row>
    <row r="254" spans="2:65" s="1" customFormat="1" ht="24.2" customHeight="1">
      <c r="B254" s="131"/>
      <c r="C254" s="132" t="s">
        <v>798</v>
      </c>
      <c r="D254" s="132" t="s">
        <v>187</v>
      </c>
      <c r="E254" s="133" t="s">
        <v>2118</v>
      </c>
      <c r="F254" s="134" t="s">
        <v>2119</v>
      </c>
      <c r="G254" s="135" t="s">
        <v>288</v>
      </c>
      <c r="H254" s="136">
        <v>1</v>
      </c>
      <c r="I254" s="209"/>
      <c r="J254" s="137">
        <f t="shared" si="40"/>
        <v>0</v>
      </c>
      <c r="K254" s="134" t="s">
        <v>1</v>
      </c>
      <c r="L254" s="184" t="s">
        <v>4031</v>
      </c>
      <c r="M254" s="138" t="s">
        <v>1</v>
      </c>
      <c r="N254" s="139" t="s">
        <v>40</v>
      </c>
      <c r="O254" s="140">
        <v>0</v>
      </c>
      <c r="P254" s="140">
        <f t="shared" si="41"/>
        <v>0</v>
      </c>
      <c r="Q254" s="140">
        <v>0</v>
      </c>
      <c r="R254" s="140">
        <f t="shared" si="42"/>
        <v>0</v>
      </c>
      <c r="S254" s="140">
        <v>0</v>
      </c>
      <c r="T254" s="141">
        <f t="shared" si="43"/>
        <v>0</v>
      </c>
      <c r="AR254" s="142" t="s">
        <v>2095</v>
      </c>
      <c r="AT254" s="142" t="s">
        <v>187</v>
      </c>
      <c r="AU254" s="142" t="s">
        <v>85</v>
      </c>
      <c r="AY254" s="16" t="s">
        <v>185</v>
      </c>
      <c r="BE254" s="143">
        <f t="shared" si="44"/>
        <v>0</v>
      </c>
      <c r="BF254" s="143">
        <f t="shared" si="45"/>
        <v>0</v>
      </c>
      <c r="BG254" s="143">
        <f t="shared" si="46"/>
        <v>0</v>
      </c>
      <c r="BH254" s="143">
        <f t="shared" si="47"/>
        <v>0</v>
      </c>
      <c r="BI254" s="143">
        <f t="shared" si="48"/>
        <v>0</v>
      </c>
      <c r="BJ254" s="16" t="s">
        <v>83</v>
      </c>
      <c r="BK254" s="143">
        <f t="shared" si="49"/>
        <v>0</v>
      </c>
      <c r="BL254" s="16" t="s">
        <v>2095</v>
      </c>
      <c r="BM254" s="142" t="s">
        <v>2120</v>
      </c>
    </row>
    <row r="255" spans="2:65" s="1" customFormat="1" ht="16.5" customHeight="1">
      <c r="B255" s="131"/>
      <c r="C255" s="132" t="s">
        <v>802</v>
      </c>
      <c r="D255" s="132" t="s">
        <v>187</v>
      </c>
      <c r="E255" s="133" t="s">
        <v>2121</v>
      </c>
      <c r="F255" s="134" t="s">
        <v>2122</v>
      </c>
      <c r="G255" s="135" t="s">
        <v>288</v>
      </c>
      <c r="H255" s="136">
        <v>1</v>
      </c>
      <c r="I255" s="209"/>
      <c r="J255" s="137">
        <f t="shared" si="40"/>
        <v>0</v>
      </c>
      <c r="K255" s="134" t="s">
        <v>1</v>
      </c>
      <c r="L255" s="184" t="s">
        <v>4031</v>
      </c>
      <c r="M255" s="138" t="s">
        <v>1</v>
      </c>
      <c r="N255" s="139" t="s">
        <v>40</v>
      </c>
      <c r="O255" s="140">
        <v>0</v>
      </c>
      <c r="P255" s="140">
        <f t="shared" si="41"/>
        <v>0</v>
      </c>
      <c r="Q255" s="140">
        <v>0</v>
      </c>
      <c r="R255" s="140">
        <f t="shared" si="42"/>
        <v>0</v>
      </c>
      <c r="S255" s="140">
        <v>0</v>
      </c>
      <c r="T255" s="141">
        <f t="shared" si="43"/>
        <v>0</v>
      </c>
      <c r="AR255" s="142" t="s">
        <v>2095</v>
      </c>
      <c r="AT255" s="142" t="s">
        <v>187</v>
      </c>
      <c r="AU255" s="142" t="s">
        <v>85</v>
      </c>
      <c r="AY255" s="16" t="s">
        <v>185</v>
      </c>
      <c r="BE255" s="143">
        <f t="shared" si="44"/>
        <v>0</v>
      </c>
      <c r="BF255" s="143">
        <f t="shared" si="45"/>
        <v>0</v>
      </c>
      <c r="BG255" s="143">
        <f t="shared" si="46"/>
        <v>0</v>
      </c>
      <c r="BH255" s="143">
        <f t="shared" si="47"/>
        <v>0</v>
      </c>
      <c r="BI255" s="143">
        <f t="shared" si="48"/>
        <v>0</v>
      </c>
      <c r="BJ255" s="16" t="s">
        <v>83</v>
      </c>
      <c r="BK255" s="143">
        <f t="shared" si="49"/>
        <v>0</v>
      </c>
      <c r="BL255" s="16" t="s">
        <v>2095</v>
      </c>
      <c r="BM255" s="142" t="s">
        <v>2123</v>
      </c>
    </row>
    <row r="256" spans="2:65" s="1" customFormat="1" ht="24.2" customHeight="1">
      <c r="B256" s="131"/>
      <c r="C256" s="132" t="s">
        <v>808</v>
      </c>
      <c r="D256" s="132" t="s">
        <v>187</v>
      </c>
      <c r="E256" s="133" t="s">
        <v>2124</v>
      </c>
      <c r="F256" s="134" t="s">
        <v>2125</v>
      </c>
      <c r="G256" s="135" t="s">
        <v>288</v>
      </c>
      <c r="H256" s="136">
        <v>1</v>
      </c>
      <c r="I256" s="209"/>
      <c r="J256" s="137">
        <f t="shared" si="40"/>
        <v>0</v>
      </c>
      <c r="K256" s="134" t="s">
        <v>1</v>
      </c>
      <c r="L256" s="184" t="s">
        <v>4031</v>
      </c>
      <c r="M256" s="138" t="s">
        <v>1</v>
      </c>
      <c r="N256" s="139" t="s">
        <v>40</v>
      </c>
      <c r="O256" s="140">
        <v>0</v>
      </c>
      <c r="P256" s="140">
        <f t="shared" si="41"/>
        <v>0</v>
      </c>
      <c r="Q256" s="140">
        <v>0</v>
      </c>
      <c r="R256" s="140">
        <f t="shared" si="42"/>
        <v>0</v>
      </c>
      <c r="S256" s="140">
        <v>0</v>
      </c>
      <c r="T256" s="141">
        <f t="shared" si="43"/>
        <v>0</v>
      </c>
      <c r="V256" s="215" t="s">
        <v>4035</v>
      </c>
      <c r="AR256" s="142" t="s">
        <v>2095</v>
      </c>
      <c r="AT256" s="142" t="s">
        <v>187</v>
      </c>
      <c r="AU256" s="142" t="s">
        <v>85</v>
      </c>
      <c r="AY256" s="16" t="s">
        <v>185</v>
      </c>
      <c r="BE256" s="143">
        <f t="shared" si="44"/>
        <v>0</v>
      </c>
      <c r="BF256" s="143">
        <f t="shared" si="45"/>
        <v>0</v>
      </c>
      <c r="BG256" s="143">
        <f t="shared" si="46"/>
        <v>0</v>
      </c>
      <c r="BH256" s="143">
        <f t="shared" si="47"/>
        <v>0</v>
      </c>
      <c r="BI256" s="143">
        <f t="shared" si="48"/>
        <v>0</v>
      </c>
      <c r="BJ256" s="16" t="s">
        <v>83</v>
      </c>
      <c r="BK256" s="143">
        <f t="shared" si="49"/>
        <v>0</v>
      </c>
      <c r="BL256" s="16" t="s">
        <v>2095</v>
      </c>
      <c r="BM256" s="142" t="s">
        <v>2126</v>
      </c>
    </row>
    <row r="257" spans="2:65" s="1" customFormat="1" ht="24.2" customHeight="1">
      <c r="B257" s="131"/>
      <c r="C257" s="132" t="s">
        <v>814</v>
      </c>
      <c r="D257" s="132" t="s">
        <v>187</v>
      </c>
      <c r="E257" s="133" t="s">
        <v>2127</v>
      </c>
      <c r="F257" s="134" t="s">
        <v>2128</v>
      </c>
      <c r="G257" s="135" t="s">
        <v>288</v>
      </c>
      <c r="H257" s="136">
        <v>1</v>
      </c>
      <c r="I257" s="209"/>
      <c r="J257" s="137">
        <f t="shared" si="40"/>
        <v>0</v>
      </c>
      <c r="K257" s="134" t="s">
        <v>1</v>
      </c>
      <c r="L257" s="184" t="s">
        <v>4031</v>
      </c>
      <c r="M257" s="176" t="s">
        <v>1</v>
      </c>
      <c r="N257" s="177" t="s">
        <v>40</v>
      </c>
      <c r="O257" s="178">
        <v>0</v>
      </c>
      <c r="P257" s="178">
        <f t="shared" si="41"/>
        <v>0</v>
      </c>
      <c r="Q257" s="178">
        <v>0</v>
      </c>
      <c r="R257" s="178">
        <f t="shared" si="42"/>
        <v>0</v>
      </c>
      <c r="S257" s="178">
        <v>0</v>
      </c>
      <c r="T257" s="179">
        <f t="shared" si="43"/>
        <v>0</v>
      </c>
      <c r="AR257" s="142" t="s">
        <v>2095</v>
      </c>
      <c r="AT257" s="142" t="s">
        <v>187</v>
      </c>
      <c r="AU257" s="142" t="s">
        <v>85</v>
      </c>
      <c r="AY257" s="16" t="s">
        <v>185</v>
      </c>
      <c r="BE257" s="143">
        <f t="shared" si="44"/>
        <v>0</v>
      </c>
      <c r="BF257" s="143">
        <f t="shared" si="45"/>
        <v>0</v>
      </c>
      <c r="BG257" s="143">
        <f t="shared" si="46"/>
        <v>0</v>
      </c>
      <c r="BH257" s="143">
        <f t="shared" si="47"/>
        <v>0</v>
      </c>
      <c r="BI257" s="143">
        <f t="shared" si="48"/>
        <v>0</v>
      </c>
      <c r="BJ257" s="16" t="s">
        <v>83</v>
      </c>
      <c r="BK257" s="143">
        <f t="shared" si="49"/>
        <v>0</v>
      </c>
      <c r="BL257" s="16" t="s">
        <v>2095</v>
      </c>
      <c r="BM257" s="142" t="s">
        <v>2129</v>
      </c>
    </row>
    <row r="258" spans="2:65" s="1" customFormat="1" ht="6.95" customHeight="1">
      <c r="B258" s="40"/>
      <c r="C258" s="41"/>
      <c r="D258" s="41"/>
      <c r="E258" s="41"/>
      <c r="F258" s="41"/>
      <c r="G258" s="41"/>
      <c r="H258" s="41"/>
      <c r="I258" s="41"/>
      <c r="J258" s="41"/>
      <c r="K258" s="41"/>
      <c r="L258" s="28"/>
    </row>
  </sheetData>
  <autoFilter ref="C128:V257" xr:uid="{00000000-0001-0000-0500-000000000000}"/>
  <mergeCells count="11">
    <mergeCell ref="E121:H121"/>
    <mergeCell ref="E7:H7"/>
    <mergeCell ref="E9:H9"/>
    <mergeCell ref="E11:H11"/>
    <mergeCell ref="E29:H29"/>
    <mergeCell ref="E85:H85"/>
    <mergeCell ref="L2:V2"/>
    <mergeCell ref="E87:H87"/>
    <mergeCell ref="E89:H89"/>
    <mergeCell ref="E117:H117"/>
    <mergeCell ref="E119:H11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8"/>
  <sheetViews>
    <sheetView showGridLines="0" topLeftCell="A113" workbookViewId="0">
      <selection activeCell="I129" sqref="I129:I18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22.16406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103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.75" hidden="1">
      <c r="B8" s="19"/>
      <c r="D8" s="25" t="s">
        <v>143</v>
      </c>
      <c r="L8" s="19"/>
    </row>
    <row r="9" spans="2:46" ht="16.5" hidden="1" customHeight="1">
      <c r="B9" s="19"/>
      <c r="E9" s="289" t="s">
        <v>914</v>
      </c>
      <c r="F9" s="243"/>
      <c r="G9" s="243"/>
      <c r="H9" s="243"/>
      <c r="L9" s="19"/>
    </row>
    <row r="10" spans="2:46" ht="12" hidden="1" customHeight="1">
      <c r="B10" s="19"/>
      <c r="D10" s="25" t="s">
        <v>1598</v>
      </c>
      <c r="L10" s="19"/>
    </row>
    <row r="11" spans="2:46" s="1" customFormat="1" ht="16.5" hidden="1" customHeight="1">
      <c r="B11" s="28"/>
      <c r="E11" s="259" t="s">
        <v>1756</v>
      </c>
      <c r="F11" s="288"/>
      <c r="G11" s="288"/>
      <c r="H11" s="288"/>
      <c r="L11" s="28"/>
    </row>
    <row r="12" spans="2:46" s="1" customFormat="1" ht="12" hidden="1" customHeight="1">
      <c r="B12" s="28"/>
      <c r="D12" s="25" t="s">
        <v>2130</v>
      </c>
      <c r="L12" s="28"/>
    </row>
    <row r="13" spans="2:46" s="1" customFormat="1" ht="16.5" hidden="1" customHeight="1">
      <c r="B13" s="28"/>
      <c r="E13" s="269" t="s">
        <v>2131</v>
      </c>
      <c r="F13" s="288"/>
      <c r="G13" s="288"/>
      <c r="H13" s="288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16</v>
      </c>
      <c r="F15" s="23" t="s">
        <v>1</v>
      </c>
      <c r="I15" s="25" t="s">
        <v>17</v>
      </c>
      <c r="J15" s="23" t="s">
        <v>1</v>
      </c>
      <c r="L15" s="28"/>
    </row>
    <row r="16" spans="2:46" s="1" customFormat="1" ht="12" hidden="1" customHeight="1">
      <c r="B16" s="28"/>
      <c r="D16" s="25" t="s">
        <v>18</v>
      </c>
      <c r="F16" s="23" t="s">
        <v>27</v>
      </c>
      <c r="I16" s="25" t="s">
        <v>20</v>
      </c>
      <c r="J16" s="48" t="str">
        <f>'Rekapitulace stavby'!AN8</f>
        <v>10. 11. 2021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tr">
        <f>IF('Rekapitulace stavby'!AN10="","",'Rekapitulace stavby'!AN10)</f>
        <v/>
      </c>
      <c r="L18" s="28"/>
    </row>
    <row r="19" spans="2:12" s="1" customFormat="1" ht="18" hidden="1" customHeight="1">
      <c r="B19" s="28"/>
      <c r="E19" s="23" t="str">
        <f>IF('Rekapitulace stavby'!E11="","",'Rekapitulace stavby'!E11)</f>
        <v>Královéhradecký kraj</v>
      </c>
      <c r="I19" s="25" t="s">
        <v>25</v>
      </c>
      <c r="J19" s="23" t="str">
        <f>IF('Rekapitulace stavby'!AN11="","",'Rekapitulace stavby'!AN11)</f>
        <v/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26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244" t="str">
        <f>'Rekapitulace stavby'!E14</f>
        <v xml:space="preserve"> </v>
      </c>
      <c r="F22" s="244"/>
      <c r="G22" s="244"/>
      <c r="H22" s="244"/>
      <c r="I22" s="25" t="s">
        <v>25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28</v>
      </c>
      <c r="I24" s="25" t="s">
        <v>23</v>
      </c>
      <c r="J24" s="23" t="str">
        <f>IF('Rekapitulace stavby'!AN16="","",'Rekapitulace stavby'!AN16)</f>
        <v>64792374</v>
      </c>
      <c r="L24" s="28"/>
    </row>
    <row r="25" spans="2:12" s="1" customFormat="1" ht="18" hidden="1" customHeight="1">
      <c r="B25" s="28"/>
      <c r="E25" s="23" t="str">
        <f>IF('Rekapitulace stavby'!E17="","",'Rekapitulace stavby'!E17)</f>
        <v>ATELIER H1 &amp; ATELIER HÁJEK s.r.o.</v>
      </c>
      <c r="I25" s="25" t="s">
        <v>25</v>
      </c>
      <c r="J25" s="23" t="str">
        <f>IF('Rekapitulace stavby'!AN17="","",'Rekapitulace stavby'!AN17)</f>
        <v/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32</v>
      </c>
      <c r="I27" s="25" t="s">
        <v>23</v>
      </c>
      <c r="J27" s="23" t="str">
        <f>IF('Rekapitulace stavby'!AN19="","",'Rekapitulace stavby'!AN19)</f>
        <v/>
      </c>
      <c r="L27" s="28"/>
    </row>
    <row r="28" spans="2:12" s="1" customFormat="1" ht="18" hidden="1" customHeight="1">
      <c r="B28" s="28"/>
      <c r="E28" s="23" t="str">
        <f>IF('Rekapitulace stavby'!E20="","",'Rekapitulace stavby'!E20)</f>
        <v xml:space="preserve"> </v>
      </c>
      <c r="I28" s="25" t="s">
        <v>25</v>
      </c>
      <c r="J28" s="23" t="str">
        <f>IF('Rekapitulace stavby'!AN20="","",'Rekapitulace stavby'!AN20)</f>
        <v/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33</v>
      </c>
      <c r="L30" s="28"/>
    </row>
    <row r="31" spans="2:12" s="7" customFormat="1" ht="16.5" hidden="1" customHeight="1">
      <c r="B31" s="90"/>
      <c r="E31" s="246" t="s">
        <v>1</v>
      </c>
      <c r="F31" s="246"/>
      <c r="G31" s="246"/>
      <c r="H31" s="246"/>
      <c r="L31" s="9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91" t="s">
        <v>35</v>
      </c>
      <c r="J34" s="62">
        <f>ROUND(J127,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5" hidden="1" customHeight="1">
      <c r="B37" s="28"/>
      <c r="D37" s="51" t="s">
        <v>39</v>
      </c>
      <c r="E37" s="25" t="s">
        <v>40</v>
      </c>
      <c r="F37" s="82">
        <f>ROUND((SUM(BE127:BE187)),  2)</f>
        <v>0</v>
      </c>
      <c r="I37" s="92">
        <v>0.21</v>
      </c>
      <c r="J37" s="82">
        <f>ROUND(((SUM(BE127:BE187))*I37),  2)</f>
        <v>0</v>
      </c>
      <c r="L37" s="28"/>
    </row>
    <row r="38" spans="2:12" s="1" customFormat="1" ht="14.45" hidden="1" customHeight="1">
      <c r="B38" s="28"/>
      <c r="E38" s="25" t="s">
        <v>41</v>
      </c>
      <c r="F38" s="82">
        <f>ROUND((SUM(BF127:BF187)),  2)</f>
        <v>0</v>
      </c>
      <c r="I38" s="92">
        <v>0.15</v>
      </c>
      <c r="J38" s="82">
        <f>ROUND(((SUM(BF127:BF187))*I38),  2)</f>
        <v>0</v>
      </c>
      <c r="L38" s="28"/>
    </row>
    <row r="39" spans="2:12" s="1" customFormat="1" ht="14.45" hidden="1" customHeight="1">
      <c r="B39" s="28"/>
      <c r="E39" s="25" t="s">
        <v>42</v>
      </c>
      <c r="F39" s="82">
        <f>ROUND((SUM(BG127:BG187)),  2)</f>
        <v>0</v>
      </c>
      <c r="I39" s="92">
        <v>0.21</v>
      </c>
      <c r="J39" s="82">
        <f>0</f>
        <v>0</v>
      </c>
      <c r="L39" s="28"/>
    </row>
    <row r="40" spans="2:12" s="1" customFormat="1" ht="14.45" hidden="1" customHeight="1">
      <c r="B40" s="28"/>
      <c r="E40" s="25" t="s">
        <v>43</v>
      </c>
      <c r="F40" s="82">
        <f>ROUND((SUM(BH127:BH187)),  2)</f>
        <v>0</v>
      </c>
      <c r="I40" s="92">
        <v>0.15</v>
      </c>
      <c r="J40" s="82">
        <f>0</f>
        <v>0</v>
      </c>
      <c r="L40" s="28"/>
    </row>
    <row r="41" spans="2:12" s="1" customFormat="1" ht="14.45" hidden="1" customHeight="1">
      <c r="B41" s="28"/>
      <c r="E41" s="25" t="s">
        <v>44</v>
      </c>
      <c r="F41" s="82">
        <f>ROUND((SUM(BI127:BI187)),  2)</f>
        <v>0</v>
      </c>
      <c r="I41" s="92">
        <v>0</v>
      </c>
      <c r="J41" s="82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93"/>
      <c r="D43" s="94" t="s">
        <v>45</v>
      </c>
      <c r="E43" s="53"/>
      <c r="F43" s="53"/>
      <c r="G43" s="95" t="s">
        <v>46</v>
      </c>
      <c r="H43" s="96" t="s">
        <v>47</v>
      </c>
      <c r="I43" s="53"/>
      <c r="J43" s="97">
        <f>SUM(J34:J41)</f>
        <v>0</v>
      </c>
      <c r="K43" s="9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ht="16.5" hidden="1" customHeight="1">
      <c r="B87" s="19"/>
      <c r="E87" s="289" t="s">
        <v>914</v>
      </c>
      <c r="F87" s="243"/>
      <c r="G87" s="243"/>
      <c r="H87" s="243"/>
      <c r="L87" s="19"/>
    </row>
    <row r="88" spans="2:12" ht="12" hidden="1" customHeight="1">
      <c r="B88" s="19"/>
      <c r="C88" s="25" t="s">
        <v>1598</v>
      </c>
      <c r="L88" s="19"/>
    </row>
    <row r="89" spans="2:12" s="1" customFormat="1" ht="16.5" hidden="1" customHeight="1">
      <c r="B89" s="28"/>
      <c r="E89" s="259" t="s">
        <v>1756</v>
      </c>
      <c r="F89" s="288"/>
      <c r="G89" s="288"/>
      <c r="H89" s="288"/>
      <c r="L89" s="28"/>
    </row>
    <row r="90" spans="2:12" s="1" customFormat="1" ht="12" hidden="1" customHeight="1">
      <c r="B90" s="28"/>
      <c r="C90" s="25" t="s">
        <v>2130</v>
      </c>
      <c r="L90" s="28"/>
    </row>
    <row r="91" spans="2:12" s="1" customFormat="1" ht="16.5" hidden="1" customHeight="1">
      <c r="B91" s="28"/>
      <c r="E91" s="269" t="str">
        <f>E13</f>
        <v>04.31 - Strukturovaná kabeláž</v>
      </c>
      <c r="F91" s="288"/>
      <c r="G91" s="288"/>
      <c r="H91" s="288"/>
      <c r="L91" s="28"/>
    </row>
    <row r="92" spans="2:12" s="1" customFormat="1" ht="6.95" hidden="1" customHeight="1">
      <c r="B92" s="28"/>
      <c r="L92" s="28"/>
    </row>
    <row r="93" spans="2:12" s="1" customFormat="1" ht="12" hidden="1" customHeight="1">
      <c r="B93" s="28"/>
      <c r="C93" s="25" t="s">
        <v>18</v>
      </c>
      <c r="F93" s="23" t="str">
        <f>F16</f>
        <v xml:space="preserve"> </v>
      </c>
      <c r="I93" s="25" t="s">
        <v>20</v>
      </c>
      <c r="J93" s="48" t="str">
        <f>IF(J16="","",J16)</f>
        <v>10. 11. 2021</v>
      </c>
      <c r="L93" s="28"/>
    </row>
    <row r="94" spans="2:12" s="1" customFormat="1" ht="6.95" hidden="1" customHeight="1">
      <c r="B94" s="28"/>
      <c r="L94" s="28"/>
    </row>
    <row r="95" spans="2:12" s="1" customFormat="1" ht="40.15" hidden="1" customHeight="1">
      <c r="B95" s="28"/>
      <c r="C95" s="25" t="s">
        <v>22</v>
      </c>
      <c r="F95" s="23" t="str">
        <f>E19</f>
        <v>Královéhradecký kraj</v>
      </c>
      <c r="I95" s="25" t="s">
        <v>28</v>
      </c>
      <c r="J95" s="26" t="str">
        <f>E25</f>
        <v>ATELIER H1 &amp; ATELIER HÁJEK s.r.o.</v>
      </c>
      <c r="L95" s="28"/>
    </row>
    <row r="96" spans="2:12" s="1" customFormat="1" ht="15.2" hidden="1" customHeight="1">
      <c r="B96" s="28"/>
      <c r="C96" s="25" t="s">
        <v>26</v>
      </c>
      <c r="F96" s="23" t="str">
        <f>IF(E22="","",E22)</f>
        <v xml:space="preserve"> </v>
      </c>
      <c r="I96" s="25" t="s">
        <v>32</v>
      </c>
      <c r="J96" s="26" t="str">
        <f>E28</f>
        <v xml:space="preserve"> </v>
      </c>
      <c r="L96" s="28"/>
    </row>
    <row r="97" spans="2:47" s="1" customFormat="1" ht="10.35" hidden="1" customHeight="1">
      <c r="B97" s="28"/>
      <c r="L97" s="28"/>
    </row>
    <row r="98" spans="2:47" s="1" customFormat="1" ht="29.25" hidden="1" customHeight="1">
      <c r="B98" s="28"/>
      <c r="C98" s="101" t="s">
        <v>146</v>
      </c>
      <c r="D98" s="93"/>
      <c r="E98" s="93"/>
      <c r="F98" s="93"/>
      <c r="G98" s="93"/>
      <c r="H98" s="93"/>
      <c r="I98" s="93"/>
      <c r="J98" s="102" t="s">
        <v>147</v>
      </c>
      <c r="K98" s="93"/>
      <c r="L98" s="28"/>
    </row>
    <row r="99" spans="2:47" s="1" customFormat="1" ht="10.35" hidden="1" customHeight="1">
      <c r="B99" s="28"/>
      <c r="L99" s="28"/>
    </row>
    <row r="100" spans="2:47" s="1" customFormat="1" ht="22.9" hidden="1" customHeight="1">
      <c r="B100" s="28"/>
      <c r="C100" s="103" t="s">
        <v>148</v>
      </c>
      <c r="J100" s="62">
        <f>J127</f>
        <v>0</v>
      </c>
      <c r="L100" s="28"/>
      <c r="AU100" s="16" t="s">
        <v>149</v>
      </c>
    </row>
    <row r="101" spans="2:47" s="8" customFormat="1" ht="24.95" hidden="1" customHeight="1">
      <c r="B101" s="104"/>
      <c r="D101" s="105" t="s">
        <v>2132</v>
      </c>
      <c r="E101" s="106"/>
      <c r="F101" s="106"/>
      <c r="G101" s="106"/>
      <c r="H101" s="106"/>
      <c r="I101" s="106"/>
      <c r="J101" s="107">
        <f>J128</f>
        <v>0</v>
      </c>
      <c r="L101" s="104"/>
    </row>
    <row r="102" spans="2:47" s="8" customFormat="1" ht="24.95" hidden="1" customHeight="1">
      <c r="B102" s="104"/>
      <c r="D102" s="105" t="s">
        <v>2133</v>
      </c>
      <c r="E102" s="106"/>
      <c r="F102" s="106"/>
      <c r="G102" s="106"/>
      <c r="H102" s="106"/>
      <c r="I102" s="106"/>
      <c r="J102" s="107">
        <f>J156</f>
        <v>0</v>
      </c>
      <c r="L102" s="104"/>
    </row>
    <row r="103" spans="2:47" s="8" customFormat="1" ht="24.95" hidden="1" customHeight="1">
      <c r="B103" s="104"/>
      <c r="D103" s="105" t="s">
        <v>1760</v>
      </c>
      <c r="E103" s="106"/>
      <c r="F103" s="106"/>
      <c r="G103" s="106"/>
      <c r="H103" s="106"/>
      <c r="I103" s="106"/>
      <c r="J103" s="107">
        <f>J182</f>
        <v>0</v>
      </c>
      <c r="L103" s="104"/>
    </row>
    <row r="104" spans="2:47" s="1" customFormat="1" ht="21.75" hidden="1" customHeight="1">
      <c r="B104" s="28"/>
      <c r="L104" s="28"/>
    </row>
    <row r="105" spans="2:47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8"/>
    </row>
    <row r="106" spans="2:47" hidden="1"/>
    <row r="107" spans="2:47" hidden="1"/>
    <row r="108" spans="2:47" hidden="1"/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8"/>
    </row>
    <row r="110" spans="2:47" s="1" customFormat="1" ht="24.95" customHeight="1">
      <c r="B110" s="28"/>
      <c r="C110" s="20" t="s">
        <v>170</v>
      </c>
      <c r="L110" s="28"/>
    </row>
    <row r="111" spans="2:47" s="1" customFormat="1" ht="6.95" customHeight="1">
      <c r="B111" s="28"/>
      <c r="L111" s="28"/>
    </row>
    <row r="112" spans="2:47" s="1" customFormat="1" ht="12" customHeight="1">
      <c r="B112" s="28"/>
      <c r="C112" s="25" t="s">
        <v>14</v>
      </c>
      <c r="L112" s="28"/>
    </row>
    <row r="113" spans="2:63" s="1" customFormat="1" ht="26.25" customHeight="1">
      <c r="B113" s="28"/>
      <c r="E113" s="289" t="str">
        <f>E7</f>
        <v>Rekonstrukce dílen Střední školy řemeslné Jaroměř - TRUHLÁŘSKÉ DÍLNY</v>
      </c>
      <c r="F113" s="290"/>
      <c r="G113" s="290"/>
      <c r="H113" s="290"/>
      <c r="L113" s="28"/>
    </row>
    <row r="114" spans="2:63" ht="12" customHeight="1">
      <c r="B114" s="19"/>
      <c r="C114" s="25" t="s">
        <v>143</v>
      </c>
      <c r="L114" s="19"/>
    </row>
    <row r="115" spans="2:63" ht="16.5" customHeight="1">
      <c r="B115" s="19"/>
      <c r="E115" s="289" t="s">
        <v>914</v>
      </c>
      <c r="F115" s="243"/>
      <c r="G115" s="243"/>
      <c r="H115" s="243"/>
      <c r="L115" s="19"/>
    </row>
    <row r="116" spans="2:63" ht="12" customHeight="1">
      <c r="B116" s="19"/>
      <c r="C116" s="25" t="s">
        <v>1598</v>
      </c>
      <c r="L116" s="19"/>
    </row>
    <row r="117" spans="2:63" s="1" customFormat="1" ht="16.5" customHeight="1">
      <c r="B117" s="28"/>
      <c r="E117" s="259" t="s">
        <v>1756</v>
      </c>
      <c r="F117" s="288"/>
      <c r="G117" s="288"/>
      <c r="H117" s="288"/>
      <c r="L117" s="28"/>
    </row>
    <row r="118" spans="2:63" s="1" customFormat="1" ht="12" customHeight="1">
      <c r="B118" s="28"/>
      <c r="C118" s="25" t="s">
        <v>2130</v>
      </c>
      <c r="L118" s="28"/>
    </row>
    <row r="119" spans="2:63" s="1" customFormat="1" ht="16.5" customHeight="1">
      <c r="B119" s="28"/>
      <c r="E119" s="269" t="str">
        <f>E13</f>
        <v>04.31 - Strukturovaná kabeláž</v>
      </c>
      <c r="F119" s="288"/>
      <c r="G119" s="288"/>
      <c r="H119" s="288"/>
      <c r="L119" s="28"/>
    </row>
    <row r="120" spans="2:63" s="1" customFormat="1" ht="6.95" customHeight="1">
      <c r="B120" s="28"/>
      <c r="L120" s="28"/>
    </row>
    <row r="121" spans="2:63" s="1" customFormat="1" ht="12" customHeight="1">
      <c r="B121" s="28"/>
      <c r="C121" s="25" t="s">
        <v>18</v>
      </c>
      <c r="F121" s="23" t="str">
        <f>F16</f>
        <v xml:space="preserve"> </v>
      </c>
      <c r="I121" s="25" t="s">
        <v>20</v>
      </c>
      <c r="J121" s="48" t="str">
        <f>IF(J16="","",J16)</f>
        <v>10. 11. 2021</v>
      </c>
      <c r="L121" s="28"/>
    </row>
    <row r="122" spans="2:63" s="1" customFormat="1" ht="6.95" customHeight="1">
      <c r="B122" s="28"/>
      <c r="L122" s="28"/>
    </row>
    <row r="123" spans="2:63" s="1" customFormat="1" ht="40.15" customHeight="1">
      <c r="B123" s="28"/>
      <c r="C123" s="25" t="s">
        <v>22</v>
      </c>
      <c r="F123" s="23" t="str">
        <f>E19</f>
        <v>Královéhradecký kraj</v>
      </c>
      <c r="I123" s="25" t="s">
        <v>28</v>
      </c>
      <c r="J123" s="26" t="str">
        <f>E25</f>
        <v>ATELIER H1 &amp; ATELIER HÁJEK s.r.o.</v>
      </c>
      <c r="L123" s="28"/>
    </row>
    <row r="124" spans="2:63" s="1" customFormat="1" ht="15.2" customHeight="1">
      <c r="B124" s="28"/>
      <c r="C124" s="25" t="s">
        <v>26</v>
      </c>
      <c r="F124" s="23" t="str">
        <f>IF(E22="","",E22)</f>
        <v xml:space="preserve"> </v>
      </c>
      <c r="I124" s="25" t="s">
        <v>32</v>
      </c>
      <c r="J124" s="26" t="str">
        <f>E28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2"/>
      <c r="C126" s="113" t="s">
        <v>171</v>
      </c>
      <c r="D126" s="114" t="s">
        <v>60</v>
      </c>
      <c r="E126" s="114" t="s">
        <v>56</v>
      </c>
      <c r="F126" s="114" t="s">
        <v>57</v>
      </c>
      <c r="G126" s="114" t="s">
        <v>172</v>
      </c>
      <c r="H126" s="114" t="s">
        <v>173</v>
      </c>
      <c r="I126" s="114" t="s">
        <v>174</v>
      </c>
      <c r="J126" s="114" t="s">
        <v>147</v>
      </c>
      <c r="K126" s="115" t="s">
        <v>175</v>
      </c>
      <c r="L126" s="114" t="s">
        <v>4033</v>
      </c>
      <c r="M126" s="55" t="s">
        <v>1</v>
      </c>
      <c r="N126" s="56" t="s">
        <v>39</v>
      </c>
      <c r="O126" s="56" t="s">
        <v>176</v>
      </c>
      <c r="P126" s="56" t="s">
        <v>177</v>
      </c>
      <c r="Q126" s="56" t="s">
        <v>178</v>
      </c>
      <c r="R126" s="56" t="s">
        <v>179</v>
      </c>
      <c r="S126" s="56" t="s">
        <v>180</v>
      </c>
      <c r="T126" s="57" t="s">
        <v>181</v>
      </c>
    </row>
    <row r="127" spans="2:63" s="1" customFormat="1" ht="22.9" customHeight="1">
      <c r="B127" s="28"/>
      <c r="C127" s="60" t="s">
        <v>182</v>
      </c>
      <c r="J127" s="116">
        <f>BK127</f>
        <v>0</v>
      </c>
      <c r="L127" s="28"/>
      <c r="M127" s="58"/>
      <c r="N127" s="49"/>
      <c r="O127" s="49"/>
      <c r="P127" s="117">
        <f>P128+P156+P182</f>
        <v>0</v>
      </c>
      <c r="Q127" s="49"/>
      <c r="R127" s="117">
        <f>R128+R156+R182</f>
        <v>0</v>
      </c>
      <c r="S127" s="49"/>
      <c r="T127" s="118">
        <f>T128+T156+T182</f>
        <v>0</v>
      </c>
      <c r="AT127" s="16" t="s">
        <v>74</v>
      </c>
      <c r="AU127" s="16" t="s">
        <v>149</v>
      </c>
      <c r="BK127" s="119">
        <f>BK128+BK156+BK182</f>
        <v>0</v>
      </c>
    </row>
    <row r="128" spans="2:63" s="11" customFormat="1" ht="25.9" customHeight="1">
      <c r="B128" s="120"/>
      <c r="D128" s="121" t="s">
        <v>74</v>
      </c>
      <c r="E128" s="122" t="s">
        <v>2134</v>
      </c>
      <c r="F128" s="122" t="s">
        <v>2135</v>
      </c>
      <c r="J128" s="123">
        <f>BK128</f>
        <v>0</v>
      </c>
      <c r="L128" s="120"/>
      <c r="M128" s="124"/>
      <c r="P128" s="125">
        <f>SUM(P129:P155)</f>
        <v>0</v>
      </c>
      <c r="R128" s="125">
        <f>SUM(R129:R155)</f>
        <v>0</v>
      </c>
      <c r="T128" s="126">
        <f>SUM(T129:T155)</f>
        <v>0</v>
      </c>
      <c r="AR128" s="121" t="s">
        <v>83</v>
      </c>
      <c r="AT128" s="127" t="s">
        <v>74</v>
      </c>
      <c r="AU128" s="127" t="s">
        <v>75</v>
      </c>
      <c r="AY128" s="121" t="s">
        <v>185</v>
      </c>
      <c r="BK128" s="128">
        <f>SUM(BK129:BK155)</f>
        <v>0</v>
      </c>
    </row>
    <row r="129" spans="2:65" s="1" customFormat="1" ht="24.2" customHeight="1">
      <c r="B129" s="131"/>
      <c r="C129" s="157" t="s">
        <v>83</v>
      </c>
      <c r="D129" s="157" t="s">
        <v>280</v>
      </c>
      <c r="E129" s="158" t="s">
        <v>2136</v>
      </c>
      <c r="F129" s="159" t="s">
        <v>2137</v>
      </c>
      <c r="G129" s="160" t="s">
        <v>245</v>
      </c>
      <c r="H129" s="161">
        <v>1</v>
      </c>
      <c r="I129" s="162"/>
      <c r="J129" s="162">
        <f t="shared" ref="J129:J155" si="0">ROUND(I129*H129,2)</f>
        <v>0</v>
      </c>
      <c r="K129" s="159" t="s">
        <v>2138</v>
      </c>
      <c r="L129" s="185" t="s">
        <v>4032</v>
      </c>
      <c r="M129" s="163" t="s">
        <v>1</v>
      </c>
      <c r="N129" s="164" t="s">
        <v>40</v>
      </c>
      <c r="O129" s="140">
        <v>0</v>
      </c>
      <c r="P129" s="140">
        <f t="shared" ref="P129:P155" si="1">O129*H129</f>
        <v>0</v>
      </c>
      <c r="Q129" s="140">
        <v>0</v>
      </c>
      <c r="R129" s="140">
        <f t="shared" ref="R129:R155" si="2">Q129*H129</f>
        <v>0</v>
      </c>
      <c r="S129" s="140">
        <v>0</v>
      </c>
      <c r="T129" s="141">
        <f t="shared" ref="T129:T155" si="3">S129*H129</f>
        <v>0</v>
      </c>
      <c r="AR129" s="142" t="s">
        <v>224</v>
      </c>
      <c r="AT129" s="142" t="s">
        <v>280</v>
      </c>
      <c r="AU129" s="142" t="s">
        <v>83</v>
      </c>
      <c r="AY129" s="16" t="s">
        <v>185</v>
      </c>
      <c r="BE129" s="143">
        <f t="shared" ref="BE129:BE155" si="4">IF(N129="základní",J129,0)</f>
        <v>0</v>
      </c>
      <c r="BF129" s="143">
        <f t="shared" ref="BF129:BF155" si="5">IF(N129="snížená",J129,0)</f>
        <v>0</v>
      </c>
      <c r="BG129" s="143">
        <f t="shared" ref="BG129:BG155" si="6">IF(N129="zákl. přenesená",J129,0)</f>
        <v>0</v>
      </c>
      <c r="BH129" s="143">
        <f t="shared" ref="BH129:BH155" si="7">IF(N129="sníž. přenesená",J129,0)</f>
        <v>0</v>
      </c>
      <c r="BI129" s="143">
        <f t="shared" ref="BI129:BI155" si="8">IF(N129="nulová",J129,0)</f>
        <v>0</v>
      </c>
      <c r="BJ129" s="16" t="s">
        <v>83</v>
      </c>
      <c r="BK129" s="143">
        <f t="shared" ref="BK129:BK155" si="9">ROUND(I129*H129,2)</f>
        <v>0</v>
      </c>
      <c r="BL129" s="16" t="s">
        <v>191</v>
      </c>
      <c r="BM129" s="142" t="s">
        <v>85</v>
      </c>
    </row>
    <row r="130" spans="2:65" s="1" customFormat="1" ht="21.75" customHeight="1">
      <c r="B130" s="131"/>
      <c r="C130" s="132" t="s">
        <v>85</v>
      </c>
      <c r="D130" s="132" t="s">
        <v>187</v>
      </c>
      <c r="E130" s="133" t="s">
        <v>2139</v>
      </c>
      <c r="F130" s="134" t="s">
        <v>2140</v>
      </c>
      <c r="G130" s="135" t="s">
        <v>245</v>
      </c>
      <c r="H130" s="136">
        <v>1</v>
      </c>
      <c r="I130" s="137"/>
      <c r="J130" s="137">
        <f t="shared" si="0"/>
        <v>0</v>
      </c>
      <c r="K130" s="134" t="s">
        <v>4029</v>
      </c>
      <c r="L130" s="185" t="s">
        <v>4032</v>
      </c>
      <c r="M130" s="138" t="s">
        <v>1</v>
      </c>
      <c r="N130" s="139" t="s">
        <v>40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191</v>
      </c>
      <c r="AT130" s="142" t="s">
        <v>187</v>
      </c>
      <c r="AU130" s="142" t="s">
        <v>83</v>
      </c>
      <c r="AY130" s="16" t="s">
        <v>185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6" t="s">
        <v>83</v>
      </c>
      <c r="BK130" s="143">
        <f t="shared" si="9"/>
        <v>0</v>
      </c>
      <c r="BL130" s="16" t="s">
        <v>191</v>
      </c>
      <c r="BM130" s="142" t="s">
        <v>191</v>
      </c>
    </row>
    <row r="131" spans="2:65" s="1" customFormat="1" ht="55.5" customHeight="1">
      <c r="B131" s="131"/>
      <c r="C131" s="157" t="s">
        <v>100</v>
      </c>
      <c r="D131" s="157" t="s">
        <v>280</v>
      </c>
      <c r="E131" s="158" t="s">
        <v>2141</v>
      </c>
      <c r="F131" s="159" t="s">
        <v>2142</v>
      </c>
      <c r="G131" s="160" t="s">
        <v>245</v>
      </c>
      <c r="H131" s="161">
        <v>1</v>
      </c>
      <c r="I131" s="162"/>
      <c r="J131" s="162">
        <f t="shared" si="0"/>
        <v>0</v>
      </c>
      <c r="K131" s="159" t="s">
        <v>2138</v>
      </c>
      <c r="L131" s="185" t="s">
        <v>4032</v>
      </c>
      <c r="M131" s="163" t="s">
        <v>1</v>
      </c>
      <c r="N131" s="164" t="s">
        <v>40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224</v>
      </c>
      <c r="AT131" s="142" t="s">
        <v>280</v>
      </c>
      <c r="AU131" s="142" t="s">
        <v>83</v>
      </c>
      <c r="AY131" s="16" t="s">
        <v>185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83</v>
      </c>
      <c r="BK131" s="143">
        <f t="shared" si="9"/>
        <v>0</v>
      </c>
      <c r="BL131" s="16" t="s">
        <v>191</v>
      </c>
      <c r="BM131" s="142" t="s">
        <v>211</v>
      </c>
    </row>
    <row r="132" spans="2:65" s="1" customFormat="1" ht="24.2" customHeight="1">
      <c r="B132" s="131"/>
      <c r="C132" s="132" t="s">
        <v>191</v>
      </c>
      <c r="D132" s="132" t="s">
        <v>187</v>
      </c>
      <c r="E132" s="133" t="s">
        <v>2143</v>
      </c>
      <c r="F132" s="134" t="s">
        <v>2144</v>
      </c>
      <c r="G132" s="135" t="s">
        <v>245</v>
      </c>
      <c r="H132" s="136">
        <v>1</v>
      </c>
      <c r="I132" s="137"/>
      <c r="J132" s="137">
        <f t="shared" si="0"/>
        <v>0</v>
      </c>
      <c r="K132" s="134" t="s">
        <v>4029</v>
      </c>
      <c r="L132" s="185" t="s">
        <v>4032</v>
      </c>
      <c r="M132" s="138" t="s">
        <v>1</v>
      </c>
      <c r="N132" s="139" t="s">
        <v>40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191</v>
      </c>
      <c r="AT132" s="142" t="s">
        <v>187</v>
      </c>
      <c r="AU132" s="142" t="s">
        <v>83</v>
      </c>
      <c r="AY132" s="16" t="s">
        <v>185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6" t="s">
        <v>83</v>
      </c>
      <c r="BK132" s="143">
        <f t="shared" si="9"/>
        <v>0</v>
      </c>
      <c r="BL132" s="16" t="s">
        <v>191</v>
      </c>
      <c r="BM132" s="142" t="s">
        <v>224</v>
      </c>
    </row>
    <row r="133" spans="2:65" s="1" customFormat="1" ht="24.2" customHeight="1">
      <c r="B133" s="131"/>
      <c r="C133" s="157" t="s">
        <v>207</v>
      </c>
      <c r="D133" s="157" t="s">
        <v>280</v>
      </c>
      <c r="E133" s="158" t="s">
        <v>2145</v>
      </c>
      <c r="F133" s="159" t="s">
        <v>2146</v>
      </c>
      <c r="G133" s="160" t="s">
        <v>245</v>
      </c>
      <c r="H133" s="161">
        <v>1</v>
      </c>
      <c r="I133" s="162"/>
      <c r="J133" s="162">
        <f t="shared" si="0"/>
        <v>0</v>
      </c>
      <c r="K133" s="159" t="s">
        <v>2138</v>
      </c>
      <c r="L133" s="185" t="s">
        <v>4032</v>
      </c>
      <c r="M133" s="163" t="s">
        <v>1</v>
      </c>
      <c r="N133" s="164" t="s">
        <v>40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224</v>
      </c>
      <c r="AT133" s="142" t="s">
        <v>280</v>
      </c>
      <c r="AU133" s="142" t="s">
        <v>83</v>
      </c>
      <c r="AY133" s="16" t="s">
        <v>185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6" t="s">
        <v>83</v>
      </c>
      <c r="BK133" s="143">
        <f t="shared" si="9"/>
        <v>0</v>
      </c>
      <c r="BL133" s="16" t="s">
        <v>191</v>
      </c>
      <c r="BM133" s="142" t="s">
        <v>235</v>
      </c>
    </row>
    <row r="134" spans="2:65" s="1" customFormat="1" ht="24.2" customHeight="1">
      <c r="B134" s="131"/>
      <c r="C134" s="132" t="s">
        <v>211</v>
      </c>
      <c r="D134" s="132" t="s">
        <v>187</v>
      </c>
      <c r="E134" s="133" t="s">
        <v>2147</v>
      </c>
      <c r="F134" s="134" t="s">
        <v>2148</v>
      </c>
      <c r="G134" s="135" t="s">
        <v>245</v>
      </c>
      <c r="H134" s="136">
        <v>1</v>
      </c>
      <c r="I134" s="137"/>
      <c r="J134" s="137">
        <f t="shared" si="0"/>
        <v>0</v>
      </c>
      <c r="K134" s="134" t="s">
        <v>4029</v>
      </c>
      <c r="L134" s="185" t="s">
        <v>4032</v>
      </c>
      <c r="M134" s="138" t="s">
        <v>1</v>
      </c>
      <c r="N134" s="139" t="s">
        <v>40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191</v>
      </c>
      <c r="AT134" s="142" t="s">
        <v>187</v>
      </c>
      <c r="AU134" s="142" t="s">
        <v>83</v>
      </c>
      <c r="AY134" s="16" t="s">
        <v>185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6" t="s">
        <v>83</v>
      </c>
      <c r="BK134" s="143">
        <f t="shared" si="9"/>
        <v>0</v>
      </c>
      <c r="BL134" s="16" t="s">
        <v>191</v>
      </c>
      <c r="BM134" s="142" t="s">
        <v>247</v>
      </c>
    </row>
    <row r="135" spans="2:65" s="1" customFormat="1" ht="24.2" customHeight="1">
      <c r="B135" s="131"/>
      <c r="C135" s="157" t="s">
        <v>219</v>
      </c>
      <c r="D135" s="157" t="s">
        <v>280</v>
      </c>
      <c r="E135" s="158" t="s">
        <v>2149</v>
      </c>
      <c r="F135" s="159" t="s">
        <v>2150</v>
      </c>
      <c r="G135" s="160" t="s">
        <v>1656</v>
      </c>
      <c r="H135" s="161">
        <v>5</v>
      </c>
      <c r="I135" s="162"/>
      <c r="J135" s="162">
        <f t="shared" si="0"/>
        <v>0</v>
      </c>
      <c r="K135" s="159" t="s">
        <v>1</v>
      </c>
      <c r="L135" s="185" t="s">
        <v>4032</v>
      </c>
      <c r="M135" s="163" t="s">
        <v>1</v>
      </c>
      <c r="N135" s="164" t="s">
        <v>40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224</v>
      </c>
      <c r="AT135" s="142" t="s">
        <v>280</v>
      </c>
      <c r="AU135" s="142" t="s">
        <v>83</v>
      </c>
      <c r="AY135" s="16" t="s">
        <v>185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6" t="s">
        <v>83</v>
      </c>
      <c r="BK135" s="143">
        <f t="shared" si="9"/>
        <v>0</v>
      </c>
      <c r="BL135" s="16" t="s">
        <v>191</v>
      </c>
      <c r="BM135" s="142" t="s">
        <v>256</v>
      </c>
    </row>
    <row r="136" spans="2:65" s="1" customFormat="1" ht="33" customHeight="1">
      <c r="B136" s="131"/>
      <c r="C136" s="132" t="s">
        <v>224</v>
      </c>
      <c r="D136" s="132" t="s">
        <v>187</v>
      </c>
      <c r="E136" s="133" t="s">
        <v>2151</v>
      </c>
      <c r="F136" s="134" t="s">
        <v>2152</v>
      </c>
      <c r="G136" s="135" t="s">
        <v>245</v>
      </c>
      <c r="H136" s="136">
        <v>5</v>
      </c>
      <c r="I136" s="137"/>
      <c r="J136" s="137">
        <f t="shared" si="0"/>
        <v>0</v>
      </c>
      <c r="K136" s="134" t="s">
        <v>4029</v>
      </c>
      <c r="L136" s="185" t="s">
        <v>4032</v>
      </c>
      <c r="M136" s="138" t="s">
        <v>1</v>
      </c>
      <c r="N136" s="139" t="s">
        <v>40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191</v>
      </c>
      <c r="AT136" s="142" t="s">
        <v>187</v>
      </c>
      <c r="AU136" s="142" t="s">
        <v>83</v>
      </c>
      <c r="AY136" s="16" t="s">
        <v>185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83</v>
      </c>
      <c r="BK136" s="143">
        <f t="shared" si="9"/>
        <v>0</v>
      </c>
      <c r="BL136" s="16" t="s">
        <v>191</v>
      </c>
      <c r="BM136" s="142" t="s">
        <v>268</v>
      </c>
    </row>
    <row r="137" spans="2:65" s="1" customFormat="1" ht="76.349999999999994" customHeight="1">
      <c r="B137" s="131"/>
      <c r="C137" s="157" t="s">
        <v>229</v>
      </c>
      <c r="D137" s="157" t="s">
        <v>280</v>
      </c>
      <c r="E137" s="158" t="s">
        <v>2153</v>
      </c>
      <c r="F137" s="159" t="s">
        <v>2154</v>
      </c>
      <c r="G137" s="160" t="s">
        <v>1656</v>
      </c>
      <c r="H137" s="161">
        <v>4</v>
      </c>
      <c r="I137" s="162"/>
      <c r="J137" s="162">
        <f t="shared" si="0"/>
        <v>0</v>
      </c>
      <c r="K137" s="159" t="s">
        <v>1</v>
      </c>
      <c r="L137" s="185" t="s">
        <v>4032</v>
      </c>
      <c r="M137" s="163" t="s">
        <v>1</v>
      </c>
      <c r="N137" s="164" t="s">
        <v>40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224</v>
      </c>
      <c r="AT137" s="142" t="s">
        <v>280</v>
      </c>
      <c r="AU137" s="142" t="s">
        <v>83</v>
      </c>
      <c r="AY137" s="16" t="s">
        <v>185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83</v>
      </c>
      <c r="BK137" s="143">
        <f t="shared" si="9"/>
        <v>0</v>
      </c>
      <c r="BL137" s="16" t="s">
        <v>191</v>
      </c>
      <c r="BM137" s="142" t="s">
        <v>279</v>
      </c>
    </row>
    <row r="138" spans="2:65" s="1" customFormat="1" ht="16.5" customHeight="1">
      <c r="B138" s="131"/>
      <c r="C138" s="132" t="s">
        <v>235</v>
      </c>
      <c r="D138" s="132" t="s">
        <v>187</v>
      </c>
      <c r="E138" s="133" t="s">
        <v>2155</v>
      </c>
      <c r="F138" s="134" t="s">
        <v>2156</v>
      </c>
      <c r="G138" s="135" t="s">
        <v>1656</v>
      </c>
      <c r="H138" s="136">
        <v>4</v>
      </c>
      <c r="I138" s="137"/>
      <c r="J138" s="137">
        <f t="shared" si="0"/>
        <v>0</v>
      </c>
      <c r="K138" s="134" t="s">
        <v>1</v>
      </c>
      <c r="L138" s="185" t="s">
        <v>4032</v>
      </c>
      <c r="M138" s="138" t="s">
        <v>1</v>
      </c>
      <c r="N138" s="139" t="s">
        <v>40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191</v>
      </c>
      <c r="AT138" s="142" t="s">
        <v>187</v>
      </c>
      <c r="AU138" s="142" t="s">
        <v>83</v>
      </c>
      <c r="AY138" s="16" t="s">
        <v>185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83</v>
      </c>
      <c r="BK138" s="143">
        <f t="shared" si="9"/>
        <v>0</v>
      </c>
      <c r="BL138" s="16" t="s">
        <v>191</v>
      </c>
      <c r="BM138" s="142" t="s">
        <v>290</v>
      </c>
    </row>
    <row r="139" spans="2:65" s="1" customFormat="1" ht="24.2" customHeight="1">
      <c r="B139" s="131"/>
      <c r="C139" s="132" t="s">
        <v>242</v>
      </c>
      <c r="D139" s="132" t="s">
        <v>187</v>
      </c>
      <c r="E139" s="133" t="s">
        <v>2157</v>
      </c>
      <c r="F139" s="134" t="s">
        <v>2158</v>
      </c>
      <c r="G139" s="135" t="s">
        <v>245</v>
      </c>
      <c r="H139" s="136">
        <v>4</v>
      </c>
      <c r="I139" s="137"/>
      <c r="J139" s="137">
        <f t="shared" si="0"/>
        <v>0</v>
      </c>
      <c r="K139" s="134" t="s">
        <v>4029</v>
      </c>
      <c r="L139" s="185" t="s">
        <v>4032</v>
      </c>
      <c r="M139" s="138" t="s">
        <v>1</v>
      </c>
      <c r="N139" s="139" t="s">
        <v>40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191</v>
      </c>
      <c r="AT139" s="142" t="s">
        <v>187</v>
      </c>
      <c r="AU139" s="142" t="s">
        <v>83</v>
      </c>
      <c r="AY139" s="16" t="s">
        <v>185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83</v>
      </c>
      <c r="BK139" s="143">
        <f t="shared" si="9"/>
        <v>0</v>
      </c>
      <c r="BL139" s="16" t="s">
        <v>191</v>
      </c>
      <c r="BM139" s="142" t="s">
        <v>297</v>
      </c>
    </row>
    <row r="140" spans="2:65" s="1" customFormat="1" ht="21.75" customHeight="1">
      <c r="B140" s="131"/>
      <c r="C140" s="132" t="s">
        <v>247</v>
      </c>
      <c r="D140" s="132" t="s">
        <v>187</v>
      </c>
      <c r="E140" s="133" t="s">
        <v>2159</v>
      </c>
      <c r="F140" s="134" t="s">
        <v>2160</v>
      </c>
      <c r="G140" s="135" t="s">
        <v>1656</v>
      </c>
      <c r="H140" s="136">
        <v>81</v>
      </c>
      <c r="I140" s="137"/>
      <c r="J140" s="137">
        <f t="shared" si="0"/>
        <v>0</v>
      </c>
      <c r="K140" s="134" t="s">
        <v>1</v>
      </c>
      <c r="L140" s="185" t="s">
        <v>4032</v>
      </c>
      <c r="M140" s="138" t="s">
        <v>1</v>
      </c>
      <c r="N140" s="139" t="s">
        <v>40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191</v>
      </c>
      <c r="AT140" s="142" t="s">
        <v>187</v>
      </c>
      <c r="AU140" s="142" t="s">
        <v>83</v>
      </c>
      <c r="AY140" s="16" t="s">
        <v>185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83</v>
      </c>
      <c r="BK140" s="143">
        <f t="shared" si="9"/>
        <v>0</v>
      </c>
      <c r="BL140" s="16" t="s">
        <v>191</v>
      </c>
      <c r="BM140" s="142" t="s">
        <v>307</v>
      </c>
    </row>
    <row r="141" spans="2:65" s="1" customFormat="1" ht="37.9" customHeight="1">
      <c r="B141" s="131"/>
      <c r="C141" s="132" t="s">
        <v>251</v>
      </c>
      <c r="D141" s="132" t="s">
        <v>187</v>
      </c>
      <c r="E141" s="133" t="s">
        <v>2161</v>
      </c>
      <c r="F141" s="134" t="s">
        <v>2162</v>
      </c>
      <c r="G141" s="135" t="s">
        <v>1656</v>
      </c>
      <c r="H141" s="136">
        <v>81</v>
      </c>
      <c r="I141" s="137"/>
      <c r="J141" s="137">
        <f t="shared" si="0"/>
        <v>0</v>
      </c>
      <c r="K141" s="134" t="s">
        <v>1</v>
      </c>
      <c r="L141" s="185" t="s">
        <v>4032</v>
      </c>
      <c r="M141" s="138" t="s">
        <v>1</v>
      </c>
      <c r="N141" s="139" t="s">
        <v>40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191</v>
      </c>
      <c r="AT141" s="142" t="s">
        <v>187</v>
      </c>
      <c r="AU141" s="142" t="s">
        <v>83</v>
      </c>
      <c r="AY141" s="16" t="s">
        <v>185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83</v>
      </c>
      <c r="BK141" s="143">
        <f t="shared" si="9"/>
        <v>0</v>
      </c>
      <c r="BL141" s="16" t="s">
        <v>191</v>
      </c>
      <c r="BM141" s="142" t="s">
        <v>332</v>
      </c>
    </row>
    <row r="142" spans="2:65" s="1" customFormat="1" ht="33" customHeight="1">
      <c r="B142" s="131"/>
      <c r="C142" s="132" t="s">
        <v>256</v>
      </c>
      <c r="D142" s="132" t="s">
        <v>187</v>
      </c>
      <c r="E142" s="133" t="s">
        <v>2163</v>
      </c>
      <c r="F142" s="134" t="s">
        <v>2164</v>
      </c>
      <c r="G142" s="135" t="s">
        <v>1656</v>
      </c>
      <c r="H142" s="136">
        <v>81</v>
      </c>
      <c r="I142" s="137"/>
      <c r="J142" s="137">
        <f t="shared" si="0"/>
        <v>0</v>
      </c>
      <c r="K142" s="134" t="s">
        <v>1</v>
      </c>
      <c r="L142" s="185" t="s">
        <v>4032</v>
      </c>
      <c r="M142" s="138" t="s">
        <v>1</v>
      </c>
      <c r="N142" s="139" t="s">
        <v>40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191</v>
      </c>
      <c r="AT142" s="142" t="s">
        <v>187</v>
      </c>
      <c r="AU142" s="142" t="s">
        <v>83</v>
      </c>
      <c r="AY142" s="16" t="s">
        <v>185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6" t="s">
        <v>83</v>
      </c>
      <c r="BK142" s="143">
        <f t="shared" si="9"/>
        <v>0</v>
      </c>
      <c r="BL142" s="16" t="s">
        <v>191</v>
      </c>
      <c r="BM142" s="142" t="s">
        <v>340</v>
      </c>
    </row>
    <row r="143" spans="2:65" s="1" customFormat="1" ht="33" customHeight="1">
      <c r="B143" s="131"/>
      <c r="C143" s="157" t="s">
        <v>8</v>
      </c>
      <c r="D143" s="157" t="s">
        <v>280</v>
      </c>
      <c r="E143" s="158" t="s">
        <v>2165</v>
      </c>
      <c r="F143" s="159" t="s">
        <v>2166</v>
      </c>
      <c r="G143" s="160" t="s">
        <v>1656</v>
      </c>
      <c r="H143" s="161">
        <v>30</v>
      </c>
      <c r="I143" s="162"/>
      <c r="J143" s="162">
        <f t="shared" si="0"/>
        <v>0</v>
      </c>
      <c r="K143" s="159" t="s">
        <v>1</v>
      </c>
      <c r="L143" s="185" t="s">
        <v>4032</v>
      </c>
      <c r="M143" s="163" t="s">
        <v>1</v>
      </c>
      <c r="N143" s="164" t="s">
        <v>40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224</v>
      </c>
      <c r="AT143" s="142" t="s">
        <v>280</v>
      </c>
      <c r="AU143" s="142" t="s">
        <v>83</v>
      </c>
      <c r="AY143" s="16" t="s">
        <v>185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6" t="s">
        <v>83</v>
      </c>
      <c r="BK143" s="143">
        <f t="shared" si="9"/>
        <v>0</v>
      </c>
      <c r="BL143" s="16" t="s">
        <v>191</v>
      </c>
      <c r="BM143" s="142" t="s">
        <v>349</v>
      </c>
    </row>
    <row r="144" spans="2:65" s="1" customFormat="1" ht="33" customHeight="1">
      <c r="B144" s="131"/>
      <c r="C144" s="157" t="s">
        <v>268</v>
      </c>
      <c r="D144" s="157" t="s">
        <v>280</v>
      </c>
      <c r="E144" s="158" t="s">
        <v>2167</v>
      </c>
      <c r="F144" s="159" t="s">
        <v>2168</v>
      </c>
      <c r="G144" s="160" t="s">
        <v>1656</v>
      </c>
      <c r="H144" s="161">
        <v>20</v>
      </c>
      <c r="I144" s="162"/>
      <c r="J144" s="162">
        <f t="shared" si="0"/>
        <v>0</v>
      </c>
      <c r="K144" s="159" t="s">
        <v>1</v>
      </c>
      <c r="L144" s="185" t="s">
        <v>4032</v>
      </c>
      <c r="M144" s="163" t="s">
        <v>1</v>
      </c>
      <c r="N144" s="164" t="s">
        <v>40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224</v>
      </c>
      <c r="AT144" s="142" t="s">
        <v>280</v>
      </c>
      <c r="AU144" s="142" t="s">
        <v>83</v>
      </c>
      <c r="AY144" s="16" t="s">
        <v>185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6" t="s">
        <v>83</v>
      </c>
      <c r="BK144" s="143">
        <f t="shared" si="9"/>
        <v>0</v>
      </c>
      <c r="BL144" s="16" t="s">
        <v>191</v>
      </c>
      <c r="BM144" s="142" t="s">
        <v>357</v>
      </c>
    </row>
    <row r="145" spans="2:65" s="1" customFormat="1" ht="33" customHeight="1">
      <c r="B145" s="131"/>
      <c r="C145" s="157" t="s">
        <v>273</v>
      </c>
      <c r="D145" s="157" t="s">
        <v>280</v>
      </c>
      <c r="E145" s="158" t="s">
        <v>2169</v>
      </c>
      <c r="F145" s="159" t="s">
        <v>2170</v>
      </c>
      <c r="G145" s="160" t="s">
        <v>1656</v>
      </c>
      <c r="H145" s="161">
        <v>10</v>
      </c>
      <c r="I145" s="162"/>
      <c r="J145" s="162">
        <f t="shared" si="0"/>
        <v>0</v>
      </c>
      <c r="K145" s="159" t="s">
        <v>1</v>
      </c>
      <c r="L145" s="185" t="s">
        <v>4032</v>
      </c>
      <c r="M145" s="163" t="s">
        <v>1</v>
      </c>
      <c r="N145" s="164" t="s">
        <v>40</v>
      </c>
      <c r="O145" s="140">
        <v>0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224</v>
      </c>
      <c r="AT145" s="142" t="s">
        <v>280</v>
      </c>
      <c r="AU145" s="142" t="s">
        <v>83</v>
      </c>
      <c r="AY145" s="16" t="s">
        <v>185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6" t="s">
        <v>83</v>
      </c>
      <c r="BK145" s="143">
        <f t="shared" si="9"/>
        <v>0</v>
      </c>
      <c r="BL145" s="16" t="s">
        <v>191</v>
      </c>
      <c r="BM145" s="142" t="s">
        <v>365</v>
      </c>
    </row>
    <row r="146" spans="2:65" s="1" customFormat="1" ht="24.2" customHeight="1">
      <c r="B146" s="131"/>
      <c r="C146" s="157" t="s">
        <v>279</v>
      </c>
      <c r="D146" s="157" t="s">
        <v>280</v>
      </c>
      <c r="E146" s="158" t="s">
        <v>2171</v>
      </c>
      <c r="F146" s="159" t="s">
        <v>2172</v>
      </c>
      <c r="G146" s="160" t="s">
        <v>276</v>
      </c>
      <c r="H146" s="161">
        <v>4035</v>
      </c>
      <c r="I146" s="162"/>
      <c r="J146" s="162">
        <f t="shared" si="0"/>
        <v>0</v>
      </c>
      <c r="K146" s="159" t="s">
        <v>1</v>
      </c>
      <c r="L146" s="185" t="s">
        <v>4032</v>
      </c>
      <c r="M146" s="163" t="s">
        <v>1</v>
      </c>
      <c r="N146" s="164" t="s">
        <v>40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224</v>
      </c>
      <c r="AT146" s="142" t="s">
        <v>280</v>
      </c>
      <c r="AU146" s="142" t="s">
        <v>83</v>
      </c>
      <c r="AY146" s="16" t="s">
        <v>185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6" t="s">
        <v>83</v>
      </c>
      <c r="BK146" s="143">
        <f t="shared" si="9"/>
        <v>0</v>
      </c>
      <c r="BL146" s="16" t="s">
        <v>191</v>
      </c>
      <c r="BM146" s="142" t="s">
        <v>373</v>
      </c>
    </row>
    <row r="147" spans="2:65" s="1" customFormat="1" ht="24.2" customHeight="1">
      <c r="B147" s="131"/>
      <c r="C147" s="132" t="s">
        <v>285</v>
      </c>
      <c r="D147" s="132" t="s">
        <v>187</v>
      </c>
      <c r="E147" s="133" t="s">
        <v>2173</v>
      </c>
      <c r="F147" s="134" t="s">
        <v>2174</v>
      </c>
      <c r="G147" s="135" t="s">
        <v>276</v>
      </c>
      <c r="H147" s="136">
        <v>4035</v>
      </c>
      <c r="I147" s="137"/>
      <c r="J147" s="137">
        <f t="shared" si="0"/>
        <v>0</v>
      </c>
      <c r="K147" s="134" t="s">
        <v>4029</v>
      </c>
      <c r="L147" s="185" t="s">
        <v>4032</v>
      </c>
      <c r="M147" s="138" t="s">
        <v>1</v>
      </c>
      <c r="N147" s="139" t="s">
        <v>40</v>
      </c>
      <c r="O147" s="140">
        <v>0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191</v>
      </c>
      <c r="AT147" s="142" t="s">
        <v>187</v>
      </c>
      <c r="AU147" s="142" t="s">
        <v>83</v>
      </c>
      <c r="AY147" s="16" t="s">
        <v>185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6" t="s">
        <v>83</v>
      </c>
      <c r="BK147" s="143">
        <f t="shared" si="9"/>
        <v>0</v>
      </c>
      <c r="BL147" s="16" t="s">
        <v>191</v>
      </c>
      <c r="BM147" s="142" t="s">
        <v>382</v>
      </c>
    </row>
    <row r="148" spans="2:65" s="1" customFormat="1" ht="24.2" customHeight="1">
      <c r="B148" s="131"/>
      <c r="C148" s="157" t="s">
        <v>290</v>
      </c>
      <c r="D148" s="157" t="s">
        <v>280</v>
      </c>
      <c r="E148" s="158" t="s">
        <v>2175</v>
      </c>
      <c r="F148" s="159" t="s">
        <v>2176</v>
      </c>
      <c r="G148" s="160" t="s">
        <v>1656</v>
      </c>
      <c r="H148" s="161">
        <v>36</v>
      </c>
      <c r="I148" s="162"/>
      <c r="J148" s="162">
        <f t="shared" si="0"/>
        <v>0</v>
      </c>
      <c r="K148" s="159" t="s">
        <v>1</v>
      </c>
      <c r="L148" s="185" t="s">
        <v>4032</v>
      </c>
      <c r="M148" s="163" t="s">
        <v>1</v>
      </c>
      <c r="N148" s="164" t="s">
        <v>40</v>
      </c>
      <c r="O148" s="140">
        <v>0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224</v>
      </c>
      <c r="AT148" s="142" t="s">
        <v>280</v>
      </c>
      <c r="AU148" s="142" t="s">
        <v>83</v>
      </c>
      <c r="AY148" s="16" t="s">
        <v>185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6" t="s">
        <v>83</v>
      </c>
      <c r="BK148" s="143">
        <f t="shared" si="9"/>
        <v>0</v>
      </c>
      <c r="BL148" s="16" t="s">
        <v>191</v>
      </c>
      <c r="BM148" s="142" t="s">
        <v>391</v>
      </c>
    </row>
    <row r="149" spans="2:65" s="1" customFormat="1" ht="24.2" customHeight="1">
      <c r="B149" s="131"/>
      <c r="C149" s="157" t="s">
        <v>7</v>
      </c>
      <c r="D149" s="157" t="s">
        <v>280</v>
      </c>
      <c r="E149" s="158" t="s">
        <v>2177</v>
      </c>
      <c r="F149" s="159" t="s">
        <v>2178</v>
      </c>
      <c r="G149" s="160" t="s">
        <v>1656</v>
      </c>
      <c r="H149" s="161">
        <v>9</v>
      </c>
      <c r="I149" s="162"/>
      <c r="J149" s="162">
        <f t="shared" si="0"/>
        <v>0</v>
      </c>
      <c r="K149" s="159" t="s">
        <v>1</v>
      </c>
      <c r="L149" s="185" t="s">
        <v>4032</v>
      </c>
      <c r="M149" s="163" t="s">
        <v>1</v>
      </c>
      <c r="N149" s="164" t="s">
        <v>40</v>
      </c>
      <c r="O149" s="140">
        <v>0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224</v>
      </c>
      <c r="AT149" s="142" t="s">
        <v>280</v>
      </c>
      <c r="AU149" s="142" t="s">
        <v>83</v>
      </c>
      <c r="AY149" s="16" t="s">
        <v>185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6" t="s">
        <v>83</v>
      </c>
      <c r="BK149" s="143">
        <f t="shared" si="9"/>
        <v>0</v>
      </c>
      <c r="BL149" s="16" t="s">
        <v>191</v>
      </c>
      <c r="BM149" s="142" t="s">
        <v>403</v>
      </c>
    </row>
    <row r="150" spans="2:65" s="1" customFormat="1" ht="62.65" customHeight="1">
      <c r="B150" s="131"/>
      <c r="C150" s="157" t="s">
        <v>297</v>
      </c>
      <c r="D150" s="157" t="s">
        <v>280</v>
      </c>
      <c r="E150" s="158" t="s">
        <v>2179</v>
      </c>
      <c r="F150" s="159" t="s">
        <v>2180</v>
      </c>
      <c r="G150" s="160" t="s">
        <v>1656</v>
      </c>
      <c r="H150" s="161">
        <v>81</v>
      </c>
      <c r="I150" s="162"/>
      <c r="J150" s="162">
        <f t="shared" si="0"/>
        <v>0</v>
      </c>
      <c r="K150" s="159" t="s">
        <v>1</v>
      </c>
      <c r="L150" s="185" t="s">
        <v>4032</v>
      </c>
      <c r="M150" s="163" t="s">
        <v>1</v>
      </c>
      <c r="N150" s="164" t="s">
        <v>40</v>
      </c>
      <c r="O150" s="140">
        <v>0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224</v>
      </c>
      <c r="AT150" s="142" t="s">
        <v>280</v>
      </c>
      <c r="AU150" s="142" t="s">
        <v>83</v>
      </c>
      <c r="AY150" s="16" t="s">
        <v>185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6" t="s">
        <v>83</v>
      </c>
      <c r="BK150" s="143">
        <f t="shared" si="9"/>
        <v>0</v>
      </c>
      <c r="BL150" s="16" t="s">
        <v>191</v>
      </c>
      <c r="BM150" s="142" t="s">
        <v>415</v>
      </c>
    </row>
    <row r="151" spans="2:65" s="1" customFormat="1" ht="37.9" customHeight="1">
      <c r="B151" s="131"/>
      <c r="C151" s="132" t="s">
        <v>302</v>
      </c>
      <c r="D151" s="132" t="s">
        <v>187</v>
      </c>
      <c r="E151" s="133" t="s">
        <v>2181</v>
      </c>
      <c r="F151" s="134" t="s">
        <v>2182</v>
      </c>
      <c r="G151" s="135" t="s">
        <v>245</v>
      </c>
      <c r="H151" s="136">
        <v>36</v>
      </c>
      <c r="I151" s="137"/>
      <c r="J151" s="137">
        <f t="shared" si="0"/>
        <v>0</v>
      </c>
      <c r="K151" s="134" t="s">
        <v>4029</v>
      </c>
      <c r="L151" s="185" t="s">
        <v>4032</v>
      </c>
      <c r="M151" s="138" t="s">
        <v>1</v>
      </c>
      <c r="N151" s="139" t="s">
        <v>40</v>
      </c>
      <c r="O151" s="140">
        <v>0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191</v>
      </c>
      <c r="AT151" s="142" t="s">
        <v>187</v>
      </c>
      <c r="AU151" s="142" t="s">
        <v>83</v>
      </c>
      <c r="AY151" s="16" t="s">
        <v>185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6" t="s">
        <v>83</v>
      </c>
      <c r="BK151" s="143">
        <f t="shared" si="9"/>
        <v>0</v>
      </c>
      <c r="BL151" s="16" t="s">
        <v>191</v>
      </c>
      <c r="BM151" s="142" t="s">
        <v>430</v>
      </c>
    </row>
    <row r="152" spans="2:65" s="1" customFormat="1" ht="37.9" customHeight="1">
      <c r="B152" s="131"/>
      <c r="C152" s="132" t="s">
        <v>307</v>
      </c>
      <c r="D152" s="132" t="s">
        <v>187</v>
      </c>
      <c r="E152" s="133" t="s">
        <v>2183</v>
      </c>
      <c r="F152" s="134" t="s">
        <v>2184</v>
      </c>
      <c r="G152" s="135" t="s">
        <v>245</v>
      </c>
      <c r="H152" s="136">
        <v>9</v>
      </c>
      <c r="I152" s="137"/>
      <c r="J152" s="137">
        <f t="shared" si="0"/>
        <v>0</v>
      </c>
      <c r="K152" s="134" t="s">
        <v>4029</v>
      </c>
      <c r="L152" s="185" t="s">
        <v>4032</v>
      </c>
      <c r="M152" s="138" t="s">
        <v>1</v>
      </c>
      <c r="N152" s="139" t="s">
        <v>40</v>
      </c>
      <c r="O152" s="140">
        <v>0</v>
      </c>
      <c r="P152" s="140">
        <f t="shared" si="1"/>
        <v>0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191</v>
      </c>
      <c r="AT152" s="142" t="s">
        <v>187</v>
      </c>
      <c r="AU152" s="142" t="s">
        <v>83</v>
      </c>
      <c r="AY152" s="16" t="s">
        <v>185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6" t="s">
        <v>83</v>
      </c>
      <c r="BK152" s="143">
        <f t="shared" si="9"/>
        <v>0</v>
      </c>
      <c r="BL152" s="16" t="s">
        <v>191</v>
      </c>
      <c r="BM152" s="142" t="s">
        <v>438</v>
      </c>
    </row>
    <row r="153" spans="2:65" s="1" customFormat="1" ht="24.2" customHeight="1">
      <c r="B153" s="131"/>
      <c r="C153" s="132" t="s">
        <v>327</v>
      </c>
      <c r="D153" s="132" t="s">
        <v>187</v>
      </c>
      <c r="E153" s="133" t="s">
        <v>2185</v>
      </c>
      <c r="F153" s="134" t="s">
        <v>2186</v>
      </c>
      <c r="G153" s="135" t="s">
        <v>245</v>
      </c>
      <c r="H153" s="136">
        <v>81</v>
      </c>
      <c r="I153" s="137"/>
      <c r="J153" s="137">
        <f t="shared" si="0"/>
        <v>0</v>
      </c>
      <c r="K153" s="134" t="s">
        <v>4029</v>
      </c>
      <c r="L153" s="185" t="s">
        <v>4032</v>
      </c>
      <c r="M153" s="138" t="s">
        <v>1</v>
      </c>
      <c r="N153" s="139" t="s">
        <v>40</v>
      </c>
      <c r="O153" s="140">
        <v>0</v>
      </c>
      <c r="P153" s="140">
        <f t="shared" si="1"/>
        <v>0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191</v>
      </c>
      <c r="AT153" s="142" t="s">
        <v>187</v>
      </c>
      <c r="AU153" s="142" t="s">
        <v>83</v>
      </c>
      <c r="AY153" s="16" t="s">
        <v>185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6" t="s">
        <v>83</v>
      </c>
      <c r="BK153" s="143">
        <f t="shared" si="9"/>
        <v>0</v>
      </c>
      <c r="BL153" s="16" t="s">
        <v>191</v>
      </c>
      <c r="BM153" s="142" t="s">
        <v>446</v>
      </c>
    </row>
    <row r="154" spans="2:65" s="1" customFormat="1" ht="24.2" customHeight="1">
      <c r="B154" s="131"/>
      <c r="C154" s="157" t="s">
        <v>332</v>
      </c>
      <c r="D154" s="157" t="s">
        <v>280</v>
      </c>
      <c r="E154" s="158" t="s">
        <v>2187</v>
      </c>
      <c r="F154" s="159" t="s">
        <v>2188</v>
      </c>
      <c r="G154" s="160" t="s">
        <v>1656</v>
      </c>
      <c r="H154" s="161">
        <v>45</v>
      </c>
      <c r="I154" s="162"/>
      <c r="J154" s="162">
        <f t="shared" si="0"/>
        <v>0</v>
      </c>
      <c r="K154" s="159" t="s">
        <v>1</v>
      </c>
      <c r="L154" s="185" t="s">
        <v>4032</v>
      </c>
      <c r="M154" s="163" t="s">
        <v>1</v>
      </c>
      <c r="N154" s="164" t="s">
        <v>40</v>
      </c>
      <c r="O154" s="140">
        <v>0</v>
      </c>
      <c r="P154" s="140">
        <f t="shared" si="1"/>
        <v>0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224</v>
      </c>
      <c r="AT154" s="142" t="s">
        <v>280</v>
      </c>
      <c r="AU154" s="142" t="s">
        <v>83</v>
      </c>
      <c r="AY154" s="16" t="s">
        <v>185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6" t="s">
        <v>83</v>
      </c>
      <c r="BK154" s="143">
        <f t="shared" si="9"/>
        <v>0</v>
      </c>
      <c r="BL154" s="16" t="s">
        <v>191</v>
      </c>
      <c r="BM154" s="142" t="s">
        <v>460</v>
      </c>
    </row>
    <row r="155" spans="2:65" s="1" customFormat="1" ht="55.5" customHeight="1">
      <c r="B155" s="131"/>
      <c r="C155" s="132" t="s">
        <v>336</v>
      </c>
      <c r="D155" s="132" t="s">
        <v>187</v>
      </c>
      <c r="E155" s="133" t="s">
        <v>2189</v>
      </c>
      <c r="F155" s="134" t="s">
        <v>2190</v>
      </c>
      <c r="G155" s="135" t="s">
        <v>245</v>
      </c>
      <c r="H155" s="136">
        <v>45</v>
      </c>
      <c r="I155" s="137"/>
      <c r="J155" s="137">
        <f t="shared" si="0"/>
        <v>0</v>
      </c>
      <c r="K155" s="134" t="s">
        <v>4029</v>
      </c>
      <c r="L155" s="185" t="s">
        <v>4032</v>
      </c>
      <c r="M155" s="138" t="s">
        <v>1</v>
      </c>
      <c r="N155" s="139" t="s">
        <v>40</v>
      </c>
      <c r="O155" s="140">
        <v>0</v>
      </c>
      <c r="P155" s="140">
        <f t="shared" si="1"/>
        <v>0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191</v>
      </c>
      <c r="AT155" s="142" t="s">
        <v>187</v>
      </c>
      <c r="AU155" s="142" t="s">
        <v>83</v>
      </c>
      <c r="AY155" s="16" t="s">
        <v>185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6" t="s">
        <v>83</v>
      </c>
      <c r="BK155" s="143">
        <f t="shared" si="9"/>
        <v>0</v>
      </c>
      <c r="BL155" s="16" t="s">
        <v>191</v>
      </c>
      <c r="BM155" s="142" t="s">
        <v>469</v>
      </c>
    </row>
    <row r="156" spans="2:65" s="11" customFormat="1" ht="25.9" customHeight="1">
      <c r="B156" s="120"/>
      <c r="D156" s="121" t="s">
        <v>74</v>
      </c>
      <c r="E156" s="122" t="s">
        <v>2191</v>
      </c>
      <c r="F156" s="122" t="s">
        <v>2192</v>
      </c>
      <c r="J156" s="123">
        <f>BK156</f>
        <v>0</v>
      </c>
      <c r="L156" s="120"/>
      <c r="M156" s="124"/>
      <c r="P156" s="125">
        <f>SUM(P157:P181)</f>
        <v>0</v>
      </c>
      <c r="R156" s="125">
        <f>SUM(R157:R181)</f>
        <v>0</v>
      </c>
      <c r="T156" s="126">
        <f>SUM(T157:T181)</f>
        <v>0</v>
      </c>
      <c r="AR156" s="121" t="s">
        <v>83</v>
      </c>
      <c r="AT156" s="127" t="s">
        <v>74</v>
      </c>
      <c r="AU156" s="127" t="s">
        <v>75</v>
      </c>
      <c r="AY156" s="121" t="s">
        <v>185</v>
      </c>
      <c r="BK156" s="128">
        <f>SUM(BK157:BK181)</f>
        <v>0</v>
      </c>
    </row>
    <row r="157" spans="2:65" s="1" customFormat="1" ht="16.5" customHeight="1">
      <c r="B157" s="131"/>
      <c r="C157" s="157" t="s">
        <v>340</v>
      </c>
      <c r="D157" s="157" t="s">
        <v>280</v>
      </c>
      <c r="E157" s="158" t="s">
        <v>2193</v>
      </c>
      <c r="F157" s="159" t="s">
        <v>2194</v>
      </c>
      <c r="G157" s="160" t="s">
        <v>276</v>
      </c>
      <c r="H157" s="161">
        <v>205</v>
      </c>
      <c r="I157" s="162"/>
      <c r="J157" s="162">
        <f t="shared" ref="J157:J181" si="10">ROUND(I157*H157,2)</f>
        <v>0</v>
      </c>
      <c r="K157" s="159" t="s">
        <v>4029</v>
      </c>
      <c r="L157" s="185" t="s">
        <v>4032</v>
      </c>
      <c r="M157" s="163" t="s">
        <v>1</v>
      </c>
      <c r="N157" s="164" t="s">
        <v>40</v>
      </c>
      <c r="O157" s="140">
        <v>0</v>
      </c>
      <c r="P157" s="140">
        <f t="shared" ref="P157:P181" si="11">O157*H157</f>
        <v>0</v>
      </c>
      <c r="Q157" s="140">
        <v>0</v>
      </c>
      <c r="R157" s="140">
        <f t="shared" ref="R157:R181" si="12">Q157*H157</f>
        <v>0</v>
      </c>
      <c r="S157" s="140">
        <v>0</v>
      </c>
      <c r="T157" s="141">
        <f t="shared" ref="T157:T181" si="13">S157*H157</f>
        <v>0</v>
      </c>
      <c r="AR157" s="142" t="s">
        <v>224</v>
      </c>
      <c r="AT157" s="142" t="s">
        <v>280</v>
      </c>
      <c r="AU157" s="142" t="s">
        <v>83</v>
      </c>
      <c r="AY157" s="16" t="s">
        <v>185</v>
      </c>
      <c r="BE157" s="143">
        <f t="shared" ref="BE157:BE181" si="14">IF(N157="základní",J157,0)</f>
        <v>0</v>
      </c>
      <c r="BF157" s="143">
        <f t="shared" ref="BF157:BF181" si="15">IF(N157="snížená",J157,0)</f>
        <v>0</v>
      </c>
      <c r="BG157" s="143">
        <f t="shared" ref="BG157:BG181" si="16">IF(N157="zákl. přenesená",J157,0)</f>
        <v>0</v>
      </c>
      <c r="BH157" s="143">
        <f t="shared" ref="BH157:BH181" si="17">IF(N157="sníž. přenesená",J157,0)</f>
        <v>0</v>
      </c>
      <c r="BI157" s="143">
        <f t="shared" ref="BI157:BI181" si="18">IF(N157="nulová",J157,0)</f>
        <v>0</v>
      </c>
      <c r="BJ157" s="16" t="s">
        <v>83</v>
      </c>
      <c r="BK157" s="143">
        <f t="shared" ref="BK157:BK181" si="19">ROUND(I157*H157,2)</f>
        <v>0</v>
      </c>
      <c r="BL157" s="16" t="s">
        <v>191</v>
      </c>
      <c r="BM157" s="142" t="s">
        <v>479</v>
      </c>
    </row>
    <row r="158" spans="2:65" s="1" customFormat="1" ht="16.5" customHeight="1">
      <c r="B158" s="131"/>
      <c r="C158" s="157" t="s">
        <v>345</v>
      </c>
      <c r="D158" s="157" t="s">
        <v>280</v>
      </c>
      <c r="E158" s="158" t="s">
        <v>2195</v>
      </c>
      <c r="F158" s="159" t="s">
        <v>2196</v>
      </c>
      <c r="G158" s="160" t="s">
        <v>276</v>
      </c>
      <c r="H158" s="161">
        <v>155</v>
      </c>
      <c r="I158" s="162"/>
      <c r="J158" s="162">
        <f t="shared" si="10"/>
        <v>0</v>
      </c>
      <c r="K158" s="159" t="s">
        <v>4029</v>
      </c>
      <c r="L158" s="185" t="s">
        <v>4032</v>
      </c>
      <c r="M158" s="163" t="s">
        <v>1</v>
      </c>
      <c r="N158" s="164" t="s">
        <v>40</v>
      </c>
      <c r="O158" s="140">
        <v>0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224</v>
      </c>
      <c r="AT158" s="142" t="s">
        <v>280</v>
      </c>
      <c r="AU158" s="142" t="s">
        <v>83</v>
      </c>
      <c r="AY158" s="16" t="s">
        <v>185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6" t="s">
        <v>83</v>
      </c>
      <c r="BK158" s="143">
        <f t="shared" si="19"/>
        <v>0</v>
      </c>
      <c r="BL158" s="16" t="s">
        <v>191</v>
      </c>
      <c r="BM158" s="142" t="s">
        <v>489</v>
      </c>
    </row>
    <row r="159" spans="2:65" s="1" customFormat="1" ht="16.5" customHeight="1">
      <c r="B159" s="131"/>
      <c r="C159" s="157" t="s">
        <v>349</v>
      </c>
      <c r="D159" s="157" t="s">
        <v>280</v>
      </c>
      <c r="E159" s="158" t="s">
        <v>2197</v>
      </c>
      <c r="F159" s="159" t="s">
        <v>2198</v>
      </c>
      <c r="G159" s="160" t="s">
        <v>276</v>
      </c>
      <c r="H159" s="161">
        <v>20</v>
      </c>
      <c r="I159" s="162"/>
      <c r="J159" s="162">
        <f t="shared" si="10"/>
        <v>0</v>
      </c>
      <c r="K159" s="159" t="s">
        <v>4029</v>
      </c>
      <c r="L159" s="185" t="s">
        <v>4032</v>
      </c>
      <c r="M159" s="163" t="s">
        <v>1</v>
      </c>
      <c r="N159" s="164" t="s">
        <v>40</v>
      </c>
      <c r="O159" s="140">
        <v>0</v>
      </c>
      <c r="P159" s="140">
        <f t="shared" si="11"/>
        <v>0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224</v>
      </c>
      <c r="AT159" s="142" t="s">
        <v>280</v>
      </c>
      <c r="AU159" s="142" t="s">
        <v>83</v>
      </c>
      <c r="AY159" s="16" t="s">
        <v>185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6" t="s">
        <v>83</v>
      </c>
      <c r="BK159" s="143">
        <f t="shared" si="19"/>
        <v>0</v>
      </c>
      <c r="BL159" s="16" t="s">
        <v>191</v>
      </c>
      <c r="BM159" s="142" t="s">
        <v>500</v>
      </c>
    </row>
    <row r="160" spans="2:65" s="1" customFormat="1" ht="16.5" customHeight="1">
      <c r="B160" s="131"/>
      <c r="C160" s="132" t="s">
        <v>353</v>
      </c>
      <c r="D160" s="132" t="s">
        <v>187</v>
      </c>
      <c r="E160" s="133" t="s">
        <v>2199</v>
      </c>
      <c r="F160" s="134" t="s">
        <v>2200</v>
      </c>
      <c r="G160" s="135" t="s">
        <v>276</v>
      </c>
      <c r="H160" s="136">
        <v>380</v>
      </c>
      <c r="I160" s="137"/>
      <c r="J160" s="137">
        <f t="shared" si="10"/>
        <v>0</v>
      </c>
      <c r="K160" s="134" t="s">
        <v>4029</v>
      </c>
      <c r="L160" s="185" t="s">
        <v>4032</v>
      </c>
      <c r="M160" s="138" t="s">
        <v>1</v>
      </c>
      <c r="N160" s="139" t="s">
        <v>40</v>
      </c>
      <c r="O160" s="140">
        <v>0</v>
      </c>
      <c r="P160" s="140">
        <f t="shared" si="11"/>
        <v>0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AR160" s="142" t="s">
        <v>191</v>
      </c>
      <c r="AT160" s="142" t="s">
        <v>187</v>
      </c>
      <c r="AU160" s="142" t="s">
        <v>83</v>
      </c>
      <c r="AY160" s="16" t="s">
        <v>185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6" t="s">
        <v>83</v>
      </c>
      <c r="BK160" s="143">
        <f t="shared" si="19"/>
        <v>0</v>
      </c>
      <c r="BL160" s="16" t="s">
        <v>191</v>
      </c>
      <c r="BM160" s="142" t="s">
        <v>511</v>
      </c>
    </row>
    <row r="161" spans="2:65" s="1" customFormat="1" ht="24.2" customHeight="1">
      <c r="B161" s="131"/>
      <c r="C161" s="157" t="s">
        <v>357</v>
      </c>
      <c r="D161" s="157" t="s">
        <v>280</v>
      </c>
      <c r="E161" s="158" t="s">
        <v>2201</v>
      </c>
      <c r="F161" s="159" t="s">
        <v>2202</v>
      </c>
      <c r="G161" s="160" t="s">
        <v>276</v>
      </c>
      <c r="H161" s="161">
        <v>98</v>
      </c>
      <c r="I161" s="162"/>
      <c r="J161" s="162">
        <f t="shared" si="10"/>
        <v>0</v>
      </c>
      <c r="K161" s="159" t="s">
        <v>1</v>
      </c>
      <c r="L161" s="185" t="s">
        <v>4032</v>
      </c>
      <c r="M161" s="163" t="s">
        <v>1</v>
      </c>
      <c r="N161" s="164" t="s">
        <v>40</v>
      </c>
      <c r="O161" s="140">
        <v>0</v>
      </c>
      <c r="P161" s="140">
        <f t="shared" si="11"/>
        <v>0</v>
      </c>
      <c r="Q161" s="140">
        <v>0</v>
      </c>
      <c r="R161" s="140">
        <f t="shared" si="12"/>
        <v>0</v>
      </c>
      <c r="S161" s="140">
        <v>0</v>
      </c>
      <c r="T161" s="141">
        <f t="shared" si="13"/>
        <v>0</v>
      </c>
      <c r="AR161" s="142" t="s">
        <v>224</v>
      </c>
      <c r="AT161" s="142" t="s">
        <v>280</v>
      </c>
      <c r="AU161" s="142" t="s">
        <v>83</v>
      </c>
      <c r="AY161" s="16" t="s">
        <v>185</v>
      </c>
      <c r="BE161" s="143">
        <f t="shared" si="14"/>
        <v>0</v>
      </c>
      <c r="BF161" s="143">
        <f t="shared" si="15"/>
        <v>0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6" t="s">
        <v>83</v>
      </c>
      <c r="BK161" s="143">
        <f t="shared" si="19"/>
        <v>0</v>
      </c>
      <c r="BL161" s="16" t="s">
        <v>191</v>
      </c>
      <c r="BM161" s="142" t="s">
        <v>519</v>
      </c>
    </row>
    <row r="162" spans="2:65" s="1" customFormat="1" ht="16.5" customHeight="1">
      <c r="B162" s="131"/>
      <c r="C162" s="157" t="s">
        <v>361</v>
      </c>
      <c r="D162" s="157" t="s">
        <v>280</v>
      </c>
      <c r="E162" s="158" t="s">
        <v>2203</v>
      </c>
      <c r="F162" s="159" t="s">
        <v>2204</v>
      </c>
      <c r="G162" s="160" t="s">
        <v>276</v>
      </c>
      <c r="H162" s="161">
        <v>98</v>
      </c>
      <c r="I162" s="162"/>
      <c r="J162" s="162">
        <f t="shared" si="10"/>
        <v>0</v>
      </c>
      <c r="K162" s="159" t="s">
        <v>1</v>
      </c>
      <c r="L162" s="185" t="s">
        <v>4032</v>
      </c>
      <c r="M162" s="163" t="s">
        <v>1</v>
      </c>
      <c r="N162" s="164" t="s">
        <v>40</v>
      </c>
      <c r="O162" s="140">
        <v>0</v>
      </c>
      <c r="P162" s="140">
        <f t="shared" si="11"/>
        <v>0</v>
      </c>
      <c r="Q162" s="140">
        <v>0</v>
      </c>
      <c r="R162" s="140">
        <f t="shared" si="12"/>
        <v>0</v>
      </c>
      <c r="S162" s="140">
        <v>0</v>
      </c>
      <c r="T162" s="141">
        <f t="shared" si="13"/>
        <v>0</v>
      </c>
      <c r="AR162" s="142" t="s">
        <v>224</v>
      </c>
      <c r="AT162" s="142" t="s">
        <v>280</v>
      </c>
      <c r="AU162" s="142" t="s">
        <v>83</v>
      </c>
      <c r="AY162" s="16" t="s">
        <v>185</v>
      </c>
      <c r="BE162" s="143">
        <f t="shared" si="14"/>
        <v>0</v>
      </c>
      <c r="BF162" s="143">
        <f t="shared" si="15"/>
        <v>0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6" t="s">
        <v>83</v>
      </c>
      <c r="BK162" s="143">
        <f t="shared" si="19"/>
        <v>0</v>
      </c>
      <c r="BL162" s="16" t="s">
        <v>191</v>
      </c>
      <c r="BM162" s="142" t="s">
        <v>528</v>
      </c>
    </row>
    <row r="163" spans="2:65" s="1" customFormat="1" ht="16.5" customHeight="1">
      <c r="B163" s="131"/>
      <c r="C163" s="157" t="s">
        <v>365</v>
      </c>
      <c r="D163" s="157" t="s">
        <v>280</v>
      </c>
      <c r="E163" s="158" t="s">
        <v>2205</v>
      </c>
      <c r="F163" s="159" t="s">
        <v>2206</v>
      </c>
      <c r="G163" s="160" t="s">
        <v>245</v>
      </c>
      <c r="H163" s="161">
        <v>7</v>
      </c>
      <c r="I163" s="162"/>
      <c r="J163" s="162">
        <f t="shared" si="10"/>
        <v>0</v>
      </c>
      <c r="K163" s="159" t="s">
        <v>1</v>
      </c>
      <c r="L163" s="185" t="s">
        <v>4032</v>
      </c>
      <c r="M163" s="163" t="s">
        <v>1</v>
      </c>
      <c r="N163" s="164" t="s">
        <v>40</v>
      </c>
      <c r="O163" s="140">
        <v>0</v>
      </c>
      <c r="P163" s="140">
        <f t="shared" si="11"/>
        <v>0</v>
      </c>
      <c r="Q163" s="140">
        <v>0</v>
      </c>
      <c r="R163" s="140">
        <f t="shared" si="12"/>
        <v>0</v>
      </c>
      <c r="S163" s="140">
        <v>0</v>
      </c>
      <c r="T163" s="141">
        <f t="shared" si="13"/>
        <v>0</v>
      </c>
      <c r="AR163" s="142" t="s">
        <v>224</v>
      </c>
      <c r="AT163" s="142" t="s">
        <v>280</v>
      </c>
      <c r="AU163" s="142" t="s">
        <v>83</v>
      </c>
      <c r="AY163" s="16" t="s">
        <v>185</v>
      </c>
      <c r="BE163" s="143">
        <f t="shared" si="14"/>
        <v>0</v>
      </c>
      <c r="BF163" s="143">
        <f t="shared" si="15"/>
        <v>0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6" t="s">
        <v>83</v>
      </c>
      <c r="BK163" s="143">
        <f t="shared" si="19"/>
        <v>0</v>
      </c>
      <c r="BL163" s="16" t="s">
        <v>191</v>
      </c>
      <c r="BM163" s="142" t="s">
        <v>538</v>
      </c>
    </row>
    <row r="164" spans="2:65" s="1" customFormat="1" ht="16.5" customHeight="1">
      <c r="B164" s="131"/>
      <c r="C164" s="157" t="s">
        <v>369</v>
      </c>
      <c r="D164" s="157" t="s">
        <v>280</v>
      </c>
      <c r="E164" s="158" t="s">
        <v>2207</v>
      </c>
      <c r="F164" s="159" t="s">
        <v>2208</v>
      </c>
      <c r="G164" s="160" t="s">
        <v>245</v>
      </c>
      <c r="H164" s="161">
        <v>7</v>
      </c>
      <c r="I164" s="162"/>
      <c r="J164" s="162">
        <f t="shared" si="10"/>
        <v>0</v>
      </c>
      <c r="K164" s="159" t="s">
        <v>1</v>
      </c>
      <c r="L164" s="185" t="s">
        <v>4032</v>
      </c>
      <c r="M164" s="163" t="s">
        <v>1</v>
      </c>
      <c r="N164" s="164" t="s">
        <v>40</v>
      </c>
      <c r="O164" s="140">
        <v>0</v>
      </c>
      <c r="P164" s="140">
        <f t="shared" si="11"/>
        <v>0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AR164" s="142" t="s">
        <v>224</v>
      </c>
      <c r="AT164" s="142" t="s">
        <v>280</v>
      </c>
      <c r="AU164" s="142" t="s">
        <v>83</v>
      </c>
      <c r="AY164" s="16" t="s">
        <v>185</v>
      </c>
      <c r="BE164" s="143">
        <f t="shared" si="14"/>
        <v>0</v>
      </c>
      <c r="BF164" s="143">
        <f t="shared" si="15"/>
        <v>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6" t="s">
        <v>83</v>
      </c>
      <c r="BK164" s="143">
        <f t="shared" si="19"/>
        <v>0</v>
      </c>
      <c r="BL164" s="16" t="s">
        <v>191</v>
      </c>
      <c r="BM164" s="142" t="s">
        <v>547</v>
      </c>
    </row>
    <row r="165" spans="2:65" s="1" customFormat="1" ht="16.5" customHeight="1">
      <c r="B165" s="131"/>
      <c r="C165" s="157" t="s">
        <v>373</v>
      </c>
      <c r="D165" s="157" t="s">
        <v>280</v>
      </c>
      <c r="E165" s="158" t="s">
        <v>2209</v>
      </c>
      <c r="F165" s="159" t="s">
        <v>2210</v>
      </c>
      <c r="G165" s="160" t="s">
        <v>245</v>
      </c>
      <c r="H165" s="161">
        <v>1</v>
      </c>
      <c r="I165" s="162"/>
      <c r="J165" s="162">
        <f t="shared" si="10"/>
        <v>0</v>
      </c>
      <c r="K165" s="159" t="s">
        <v>1</v>
      </c>
      <c r="L165" s="185" t="s">
        <v>4032</v>
      </c>
      <c r="M165" s="163" t="s">
        <v>1</v>
      </c>
      <c r="N165" s="164" t="s">
        <v>40</v>
      </c>
      <c r="O165" s="140">
        <v>0</v>
      </c>
      <c r="P165" s="140">
        <f t="shared" si="11"/>
        <v>0</v>
      </c>
      <c r="Q165" s="140">
        <v>0</v>
      </c>
      <c r="R165" s="140">
        <f t="shared" si="12"/>
        <v>0</v>
      </c>
      <c r="S165" s="140">
        <v>0</v>
      </c>
      <c r="T165" s="141">
        <f t="shared" si="13"/>
        <v>0</v>
      </c>
      <c r="AR165" s="142" t="s">
        <v>224</v>
      </c>
      <c r="AT165" s="142" t="s">
        <v>280</v>
      </c>
      <c r="AU165" s="142" t="s">
        <v>83</v>
      </c>
      <c r="AY165" s="16" t="s">
        <v>185</v>
      </c>
      <c r="BE165" s="143">
        <f t="shared" si="14"/>
        <v>0</v>
      </c>
      <c r="BF165" s="143">
        <f t="shared" si="15"/>
        <v>0</v>
      </c>
      <c r="BG165" s="143">
        <f t="shared" si="16"/>
        <v>0</v>
      </c>
      <c r="BH165" s="143">
        <f t="shared" si="17"/>
        <v>0</v>
      </c>
      <c r="BI165" s="143">
        <f t="shared" si="18"/>
        <v>0</v>
      </c>
      <c r="BJ165" s="16" t="s">
        <v>83</v>
      </c>
      <c r="BK165" s="143">
        <f t="shared" si="19"/>
        <v>0</v>
      </c>
      <c r="BL165" s="16" t="s">
        <v>191</v>
      </c>
      <c r="BM165" s="142" t="s">
        <v>556</v>
      </c>
    </row>
    <row r="166" spans="2:65" s="1" customFormat="1" ht="16.5" customHeight="1">
      <c r="B166" s="131"/>
      <c r="C166" s="157" t="s">
        <v>377</v>
      </c>
      <c r="D166" s="157" t="s">
        <v>280</v>
      </c>
      <c r="E166" s="158" t="s">
        <v>2211</v>
      </c>
      <c r="F166" s="159" t="s">
        <v>2212</v>
      </c>
      <c r="G166" s="160" t="s">
        <v>245</v>
      </c>
      <c r="H166" s="161">
        <v>1</v>
      </c>
      <c r="I166" s="162"/>
      <c r="J166" s="162">
        <f t="shared" si="10"/>
        <v>0</v>
      </c>
      <c r="K166" s="159" t="s">
        <v>1</v>
      </c>
      <c r="L166" s="185" t="s">
        <v>4032</v>
      </c>
      <c r="M166" s="163" t="s">
        <v>1</v>
      </c>
      <c r="N166" s="164" t="s">
        <v>40</v>
      </c>
      <c r="O166" s="140">
        <v>0</v>
      </c>
      <c r="P166" s="140">
        <f t="shared" si="11"/>
        <v>0</v>
      </c>
      <c r="Q166" s="140">
        <v>0</v>
      </c>
      <c r="R166" s="140">
        <f t="shared" si="12"/>
        <v>0</v>
      </c>
      <c r="S166" s="140">
        <v>0</v>
      </c>
      <c r="T166" s="141">
        <f t="shared" si="13"/>
        <v>0</v>
      </c>
      <c r="AR166" s="142" t="s">
        <v>224</v>
      </c>
      <c r="AT166" s="142" t="s">
        <v>280</v>
      </c>
      <c r="AU166" s="142" t="s">
        <v>83</v>
      </c>
      <c r="AY166" s="16" t="s">
        <v>185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6" t="s">
        <v>83</v>
      </c>
      <c r="BK166" s="143">
        <f t="shared" si="19"/>
        <v>0</v>
      </c>
      <c r="BL166" s="16" t="s">
        <v>191</v>
      </c>
      <c r="BM166" s="142" t="s">
        <v>565</v>
      </c>
    </row>
    <row r="167" spans="2:65" s="1" customFormat="1" ht="16.5" customHeight="1">
      <c r="B167" s="131"/>
      <c r="C167" s="157" t="s">
        <v>382</v>
      </c>
      <c r="D167" s="157" t="s">
        <v>280</v>
      </c>
      <c r="E167" s="158" t="s">
        <v>2213</v>
      </c>
      <c r="F167" s="159" t="s">
        <v>2214</v>
      </c>
      <c r="G167" s="160" t="s">
        <v>245</v>
      </c>
      <c r="H167" s="161">
        <v>250</v>
      </c>
      <c r="I167" s="162"/>
      <c r="J167" s="162">
        <f t="shared" si="10"/>
        <v>0</v>
      </c>
      <c r="K167" s="159" t="s">
        <v>1</v>
      </c>
      <c r="L167" s="185" t="s">
        <v>4032</v>
      </c>
      <c r="M167" s="163" t="s">
        <v>1</v>
      </c>
      <c r="N167" s="164" t="s">
        <v>40</v>
      </c>
      <c r="O167" s="140">
        <v>0</v>
      </c>
      <c r="P167" s="140">
        <f t="shared" si="11"/>
        <v>0</v>
      </c>
      <c r="Q167" s="140">
        <v>0</v>
      </c>
      <c r="R167" s="140">
        <f t="shared" si="12"/>
        <v>0</v>
      </c>
      <c r="S167" s="140">
        <v>0</v>
      </c>
      <c r="T167" s="141">
        <f t="shared" si="13"/>
        <v>0</v>
      </c>
      <c r="AR167" s="142" t="s">
        <v>224</v>
      </c>
      <c r="AT167" s="142" t="s">
        <v>280</v>
      </c>
      <c r="AU167" s="142" t="s">
        <v>83</v>
      </c>
      <c r="AY167" s="16" t="s">
        <v>185</v>
      </c>
      <c r="BE167" s="143">
        <f t="shared" si="14"/>
        <v>0</v>
      </c>
      <c r="BF167" s="143">
        <f t="shared" si="15"/>
        <v>0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6" t="s">
        <v>83</v>
      </c>
      <c r="BK167" s="143">
        <f t="shared" si="19"/>
        <v>0</v>
      </c>
      <c r="BL167" s="16" t="s">
        <v>191</v>
      </c>
      <c r="BM167" s="142" t="s">
        <v>574</v>
      </c>
    </row>
    <row r="168" spans="2:65" s="1" customFormat="1" ht="16.5" customHeight="1">
      <c r="B168" s="131"/>
      <c r="C168" s="157" t="s">
        <v>386</v>
      </c>
      <c r="D168" s="157" t="s">
        <v>280</v>
      </c>
      <c r="E168" s="158" t="s">
        <v>2215</v>
      </c>
      <c r="F168" s="159" t="s">
        <v>2216</v>
      </c>
      <c r="G168" s="160" t="s">
        <v>245</v>
      </c>
      <c r="H168" s="161">
        <v>36</v>
      </c>
      <c r="I168" s="162"/>
      <c r="J168" s="162">
        <f t="shared" si="10"/>
        <v>0</v>
      </c>
      <c r="K168" s="159" t="s">
        <v>1</v>
      </c>
      <c r="L168" s="185" t="s">
        <v>4032</v>
      </c>
      <c r="M168" s="163" t="s">
        <v>1</v>
      </c>
      <c r="N168" s="164" t="s">
        <v>40</v>
      </c>
      <c r="O168" s="140">
        <v>0</v>
      </c>
      <c r="P168" s="140">
        <f t="shared" si="11"/>
        <v>0</v>
      </c>
      <c r="Q168" s="140">
        <v>0</v>
      </c>
      <c r="R168" s="140">
        <f t="shared" si="12"/>
        <v>0</v>
      </c>
      <c r="S168" s="140">
        <v>0</v>
      </c>
      <c r="T168" s="141">
        <f t="shared" si="13"/>
        <v>0</v>
      </c>
      <c r="AR168" s="142" t="s">
        <v>224</v>
      </c>
      <c r="AT168" s="142" t="s">
        <v>280</v>
      </c>
      <c r="AU168" s="142" t="s">
        <v>83</v>
      </c>
      <c r="AY168" s="16" t="s">
        <v>185</v>
      </c>
      <c r="BE168" s="143">
        <f t="shared" si="14"/>
        <v>0</v>
      </c>
      <c r="BF168" s="143">
        <f t="shared" si="15"/>
        <v>0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6" t="s">
        <v>83</v>
      </c>
      <c r="BK168" s="143">
        <f t="shared" si="19"/>
        <v>0</v>
      </c>
      <c r="BL168" s="16" t="s">
        <v>191</v>
      </c>
      <c r="BM168" s="142" t="s">
        <v>584</v>
      </c>
    </row>
    <row r="169" spans="2:65" s="1" customFormat="1" ht="16.5" customHeight="1">
      <c r="B169" s="131"/>
      <c r="C169" s="157" t="s">
        <v>391</v>
      </c>
      <c r="D169" s="157" t="s">
        <v>280</v>
      </c>
      <c r="E169" s="158" t="s">
        <v>2217</v>
      </c>
      <c r="F169" s="159" t="s">
        <v>2218</v>
      </c>
      <c r="G169" s="160" t="s">
        <v>245</v>
      </c>
      <c r="H169" s="161">
        <v>32</v>
      </c>
      <c r="I169" s="162"/>
      <c r="J169" s="162">
        <f t="shared" si="10"/>
        <v>0</v>
      </c>
      <c r="K169" s="159" t="s">
        <v>1</v>
      </c>
      <c r="L169" s="185" t="s">
        <v>4032</v>
      </c>
      <c r="M169" s="163" t="s">
        <v>1</v>
      </c>
      <c r="N169" s="164" t="s">
        <v>40</v>
      </c>
      <c r="O169" s="140">
        <v>0</v>
      </c>
      <c r="P169" s="140">
        <f t="shared" si="11"/>
        <v>0</v>
      </c>
      <c r="Q169" s="140">
        <v>0</v>
      </c>
      <c r="R169" s="140">
        <f t="shared" si="12"/>
        <v>0</v>
      </c>
      <c r="S169" s="140">
        <v>0</v>
      </c>
      <c r="T169" s="141">
        <f t="shared" si="13"/>
        <v>0</v>
      </c>
      <c r="AR169" s="142" t="s">
        <v>224</v>
      </c>
      <c r="AT169" s="142" t="s">
        <v>280</v>
      </c>
      <c r="AU169" s="142" t="s">
        <v>83</v>
      </c>
      <c r="AY169" s="16" t="s">
        <v>185</v>
      </c>
      <c r="BE169" s="143">
        <f t="shared" si="14"/>
        <v>0</v>
      </c>
      <c r="BF169" s="143">
        <f t="shared" si="15"/>
        <v>0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6" t="s">
        <v>83</v>
      </c>
      <c r="BK169" s="143">
        <f t="shared" si="19"/>
        <v>0</v>
      </c>
      <c r="BL169" s="16" t="s">
        <v>191</v>
      </c>
      <c r="BM169" s="142" t="s">
        <v>593</v>
      </c>
    </row>
    <row r="170" spans="2:65" s="1" customFormat="1" ht="16.5" customHeight="1">
      <c r="B170" s="131"/>
      <c r="C170" s="157" t="s">
        <v>396</v>
      </c>
      <c r="D170" s="157" t="s">
        <v>280</v>
      </c>
      <c r="E170" s="158" t="s">
        <v>2219</v>
      </c>
      <c r="F170" s="159" t="s">
        <v>2220</v>
      </c>
      <c r="G170" s="160" t="s">
        <v>245</v>
      </c>
      <c r="H170" s="161">
        <v>300</v>
      </c>
      <c r="I170" s="162"/>
      <c r="J170" s="162">
        <f t="shared" si="10"/>
        <v>0</v>
      </c>
      <c r="K170" s="159" t="s">
        <v>1</v>
      </c>
      <c r="L170" s="185" t="s">
        <v>4032</v>
      </c>
      <c r="M170" s="163" t="s">
        <v>1</v>
      </c>
      <c r="N170" s="164" t="s">
        <v>40</v>
      </c>
      <c r="O170" s="140">
        <v>0</v>
      </c>
      <c r="P170" s="140">
        <f t="shared" si="11"/>
        <v>0</v>
      </c>
      <c r="Q170" s="140">
        <v>0</v>
      </c>
      <c r="R170" s="140">
        <f t="shared" si="12"/>
        <v>0</v>
      </c>
      <c r="S170" s="140">
        <v>0</v>
      </c>
      <c r="T170" s="141">
        <f t="shared" si="13"/>
        <v>0</v>
      </c>
      <c r="AR170" s="142" t="s">
        <v>224</v>
      </c>
      <c r="AT170" s="142" t="s">
        <v>280</v>
      </c>
      <c r="AU170" s="142" t="s">
        <v>83</v>
      </c>
      <c r="AY170" s="16" t="s">
        <v>185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6" t="s">
        <v>83</v>
      </c>
      <c r="BK170" s="143">
        <f t="shared" si="19"/>
        <v>0</v>
      </c>
      <c r="BL170" s="16" t="s">
        <v>191</v>
      </c>
      <c r="BM170" s="142" t="s">
        <v>602</v>
      </c>
    </row>
    <row r="171" spans="2:65" s="1" customFormat="1" ht="33" customHeight="1">
      <c r="B171" s="131"/>
      <c r="C171" s="132" t="s">
        <v>403</v>
      </c>
      <c r="D171" s="132" t="s">
        <v>187</v>
      </c>
      <c r="E171" s="133" t="s">
        <v>1815</v>
      </c>
      <c r="F171" s="134" t="s">
        <v>2221</v>
      </c>
      <c r="G171" s="135" t="s">
        <v>276</v>
      </c>
      <c r="H171" s="136">
        <v>98</v>
      </c>
      <c r="I171" s="137"/>
      <c r="J171" s="137">
        <f t="shared" si="10"/>
        <v>0</v>
      </c>
      <c r="K171" s="134" t="s">
        <v>4029</v>
      </c>
      <c r="L171" s="185" t="s">
        <v>4032</v>
      </c>
      <c r="M171" s="138" t="s">
        <v>1</v>
      </c>
      <c r="N171" s="139" t="s">
        <v>40</v>
      </c>
      <c r="O171" s="140">
        <v>0</v>
      </c>
      <c r="P171" s="140">
        <f t="shared" si="11"/>
        <v>0</v>
      </c>
      <c r="Q171" s="140">
        <v>0</v>
      </c>
      <c r="R171" s="140">
        <f t="shared" si="12"/>
        <v>0</v>
      </c>
      <c r="S171" s="140">
        <v>0</v>
      </c>
      <c r="T171" s="141">
        <f t="shared" si="13"/>
        <v>0</v>
      </c>
      <c r="AR171" s="142" t="s">
        <v>191</v>
      </c>
      <c r="AT171" s="142" t="s">
        <v>187</v>
      </c>
      <c r="AU171" s="142" t="s">
        <v>83</v>
      </c>
      <c r="AY171" s="16" t="s">
        <v>185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6" t="s">
        <v>83</v>
      </c>
      <c r="BK171" s="143">
        <f t="shared" si="19"/>
        <v>0</v>
      </c>
      <c r="BL171" s="16" t="s">
        <v>191</v>
      </c>
      <c r="BM171" s="142" t="s">
        <v>610</v>
      </c>
    </row>
    <row r="172" spans="2:65" s="1" customFormat="1" ht="24.2" customHeight="1">
      <c r="B172" s="131"/>
      <c r="C172" s="132" t="s">
        <v>407</v>
      </c>
      <c r="D172" s="132" t="s">
        <v>187</v>
      </c>
      <c r="E172" s="133" t="s">
        <v>2222</v>
      </c>
      <c r="F172" s="134" t="s">
        <v>2223</v>
      </c>
      <c r="G172" s="135" t="s">
        <v>276</v>
      </c>
      <c r="H172" s="136">
        <v>98</v>
      </c>
      <c r="I172" s="137"/>
      <c r="J172" s="137">
        <f t="shared" si="10"/>
        <v>0</v>
      </c>
      <c r="K172" s="134" t="s">
        <v>4029</v>
      </c>
      <c r="L172" s="185" t="s">
        <v>4032</v>
      </c>
      <c r="M172" s="138" t="s">
        <v>1</v>
      </c>
      <c r="N172" s="139" t="s">
        <v>40</v>
      </c>
      <c r="O172" s="140">
        <v>0</v>
      </c>
      <c r="P172" s="140">
        <f t="shared" si="11"/>
        <v>0</v>
      </c>
      <c r="Q172" s="140">
        <v>0</v>
      </c>
      <c r="R172" s="140">
        <f t="shared" si="12"/>
        <v>0</v>
      </c>
      <c r="S172" s="140">
        <v>0</v>
      </c>
      <c r="T172" s="141">
        <f t="shared" si="13"/>
        <v>0</v>
      </c>
      <c r="AR172" s="142" t="s">
        <v>191</v>
      </c>
      <c r="AT172" s="142" t="s">
        <v>187</v>
      </c>
      <c r="AU172" s="142" t="s">
        <v>83</v>
      </c>
      <c r="AY172" s="16" t="s">
        <v>185</v>
      </c>
      <c r="BE172" s="143">
        <f t="shared" si="14"/>
        <v>0</v>
      </c>
      <c r="BF172" s="143">
        <f t="shared" si="15"/>
        <v>0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6" t="s">
        <v>83</v>
      </c>
      <c r="BK172" s="143">
        <f t="shared" si="19"/>
        <v>0</v>
      </c>
      <c r="BL172" s="16" t="s">
        <v>191</v>
      </c>
      <c r="BM172" s="142" t="s">
        <v>620</v>
      </c>
    </row>
    <row r="173" spans="2:65" s="1" customFormat="1" ht="44.25" customHeight="1">
      <c r="B173" s="131"/>
      <c r="C173" s="132" t="s">
        <v>415</v>
      </c>
      <c r="D173" s="132" t="s">
        <v>187</v>
      </c>
      <c r="E173" s="133" t="s">
        <v>2224</v>
      </c>
      <c r="F173" s="134" t="s">
        <v>2225</v>
      </c>
      <c r="G173" s="135" t="s">
        <v>245</v>
      </c>
      <c r="H173" s="136">
        <v>68</v>
      </c>
      <c r="I173" s="137"/>
      <c r="J173" s="137">
        <f t="shared" si="10"/>
        <v>0</v>
      </c>
      <c r="K173" s="134" t="s">
        <v>4029</v>
      </c>
      <c r="L173" s="185" t="s">
        <v>4032</v>
      </c>
      <c r="M173" s="138" t="s">
        <v>1</v>
      </c>
      <c r="N173" s="139" t="s">
        <v>40</v>
      </c>
      <c r="O173" s="140">
        <v>0</v>
      </c>
      <c r="P173" s="140">
        <f t="shared" si="11"/>
        <v>0</v>
      </c>
      <c r="Q173" s="140">
        <v>0</v>
      </c>
      <c r="R173" s="140">
        <f t="shared" si="12"/>
        <v>0</v>
      </c>
      <c r="S173" s="140">
        <v>0</v>
      </c>
      <c r="T173" s="141">
        <f t="shared" si="13"/>
        <v>0</v>
      </c>
      <c r="AR173" s="142" t="s">
        <v>191</v>
      </c>
      <c r="AT173" s="142" t="s">
        <v>187</v>
      </c>
      <c r="AU173" s="142" t="s">
        <v>83</v>
      </c>
      <c r="AY173" s="16" t="s">
        <v>185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6" t="s">
        <v>83</v>
      </c>
      <c r="BK173" s="143">
        <f t="shared" si="19"/>
        <v>0</v>
      </c>
      <c r="BL173" s="16" t="s">
        <v>191</v>
      </c>
      <c r="BM173" s="142" t="s">
        <v>667</v>
      </c>
    </row>
    <row r="174" spans="2:65" s="1" customFormat="1" ht="55.5" customHeight="1">
      <c r="B174" s="131"/>
      <c r="C174" s="132" t="s">
        <v>422</v>
      </c>
      <c r="D174" s="132" t="s">
        <v>187</v>
      </c>
      <c r="E174" s="133" t="s">
        <v>2226</v>
      </c>
      <c r="F174" s="134" t="s">
        <v>2227</v>
      </c>
      <c r="G174" s="135" t="s">
        <v>245</v>
      </c>
      <c r="H174" s="136">
        <v>25</v>
      </c>
      <c r="I174" s="137"/>
      <c r="J174" s="137">
        <f t="shared" si="10"/>
        <v>0</v>
      </c>
      <c r="K174" s="134" t="s">
        <v>4029</v>
      </c>
      <c r="L174" s="185" t="s">
        <v>4032</v>
      </c>
      <c r="M174" s="138" t="s">
        <v>1</v>
      </c>
      <c r="N174" s="139" t="s">
        <v>40</v>
      </c>
      <c r="O174" s="140">
        <v>0</v>
      </c>
      <c r="P174" s="140">
        <f t="shared" si="11"/>
        <v>0</v>
      </c>
      <c r="Q174" s="140">
        <v>0</v>
      </c>
      <c r="R174" s="140">
        <f t="shared" si="12"/>
        <v>0</v>
      </c>
      <c r="S174" s="140">
        <v>0</v>
      </c>
      <c r="T174" s="141">
        <f t="shared" si="13"/>
        <v>0</v>
      </c>
      <c r="AR174" s="142" t="s">
        <v>191</v>
      </c>
      <c r="AT174" s="142" t="s">
        <v>187</v>
      </c>
      <c r="AU174" s="142" t="s">
        <v>83</v>
      </c>
      <c r="AY174" s="16" t="s">
        <v>185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6" t="s">
        <v>83</v>
      </c>
      <c r="BK174" s="143">
        <f t="shared" si="19"/>
        <v>0</v>
      </c>
      <c r="BL174" s="16" t="s">
        <v>191</v>
      </c>
      <c r="BM174" s="142" t="s">
        <v>675</v>
      </c>
    </row>
    <row r="175" spans="2:65" s="1" customFormat="1" ht="55.5" customHeight="1">
      <c r="B175" s="131"/>
      <c r="C175" s="132" t="s">
        <v>430</v>
      </c>
      <c r="D175" s="132" t="s">
        <v>187</v>
      </c>
      <c r="E175" s="133" t="s">
        <v>2228</v>
      </c>
      <c r="F175" s="134" t="s">
        <v>2229</v>
      </c>
      <c r="G175" s="135" t="s">
        <v>245</v>
      </c>
      <c r="H175" s="136">
        <v>10</v>
      </c>
      <c r="I175" s="137"/>
      <c r="J175" s="137">
        <f t="shared" si="10"/>
        <v>0</v>
      </c>
      <c r="K175" s="134" t="s">
        <v>4029</v>
      </c>
      <c r="L175" s="185" t="s">
        <v>4032</v>
      </c>
      <c r="M175" s="138" t="s">
        <v>1</v>
      </c>
      <c r="N175" s="139" t="s">
        <v>40</v>
      </c>
      <c r="O175" s="140">
        <v>0</v>
      </c>
      <c r="P175" s="140">
        <f t="shared" si="11"/>
        <v>0</v>
      </c>
      <c r="Q175" s="140">
        <v>0</v>
      </c>
      <c r="R175" s="140">
        <f t="shared" si="12"/>
        <v>0</v>
      </c>
      <c r="S175" s="140">
        <v>0</v>
      </c>
      <c r="T175" s="141">
        <f t="shared" si="13"/>
        <v>0</v>
      </c>
      <c r="AR175" s="142" t="s">
        <v>191</v>
      </c>
      <c r="AT175" s="142" t="s">
        <v>187</v>
      </c>
      <c r="AU175" s="142" t="s">
        <v>83</v>
      </c>
      <c r="AY175" s="16" t="s">
        <v>185</v>
      </c>
      <c r="BE175" s="143">
        <f t="shared" si="14"/>
        <v>0</v>
      </c>
      <c r="BF175" s="143">
        <f t="shared" si="15"/>
        <v>0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6" t="s">
        <v>83</v>
      </c>
      <c r="BK175" s="143">
        <f t="shared" si="19"/>
        <v>0</v>
      </c>
      <c r="BL175" s="16" t="s">
        <v>191</v>
      </c>
      <c r="BM175" s="142" t="s">
        <v>683</v>
      </c>
    </row>
    <row r="176" spans="2:65" s="1" customFormat="1" ht="37.9" customHeight="1">
      <c r="B176" s="131"/>
      <c r="C176" s="132" t="s">
        <v>434</v>
      </c>
      <c r="D176" s="132" t="s">
        <v>187</v>
      </c>
      <c r="E176" s="133" t="s">
        <v>2230</v>
      </c>
      <c r="F176" s="134" t="s">
        <v>2231</v>
      </c>
      <c r="G176" s="135" t="s">
        <v>245</v>
      </c>
      <c r="H176" s="136">
        <v>5</v>
      </c>
      <c r="I176" s="137"/>
      <c r="J176" s="137">
        <f t="shared" si="10"/>
        <v>0</v>
      </c>
      <c r="K176" s="134" t="s">
        <v>4029</v>
      </c>
      <c r="L176" s="185" t="s">
        <v>4032</v>
      </c>
      <c r="M176" s="138" t="s">
        <v>1</v>
      </c>
      <c r="N176" s="139" t="s">
        <v>40</v>
      </c>
      <c r="O176" s="140">
        <v>0</v>
      </c>
      <c r="P176" s="140">
        <f t="shared" si="11"/>
        <v>0</v>
      </c>
      <c r="Q176" s="140">
        <v>0</v>
      </c>
      <c r="R176" s="140">
        <f t="shared" si="12"/>
        <v>0</v>
      </c>
      <c r="S176" s="140">
        <v>0</v>
      </c>
      <c r="T176" s="141">
        <f t="shared" si="13"/>
        <v>0</v>
      </c>
      <c r="AR176" s="142" t="s">
        <v>191</v>
      </c>
      <c r="AT176" s="142" t="s">
        <v>187</v>
      </c>
      <c r="AU176" s="142" t="s">
        <v>83</v>
      </c>
      <c r="AY176" s="16" t="s">
        <v>185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6" t="s">
        <v>83</v>
      </c>
      <c r="BK176" s="143">
        <f t="shared" si="19"/>
        <v>0</v>
      </c>
      <c r="BL176" s="16" t="s">
        <v>191</v>
      </c>
      <c r="BM176" s="142" t="s">
        <v>691</v>
      </c>
    </row>
    <row r="177" spans="2:65" s="1" customFormat="1" ht="24.2" customHeight="1">
      <c r="B177" s="131"/>
      <c r="C177" s="157" t="s">
        <v>438</v>
      </c>
      <c r="D177" s="157" t="s">
        <v>280</v>
      </c>
      <c r="E177" s="158" t="s">
        <v>2232</v>
      </c>
      <c r="F177" s="159" t="s">
        <v>2233</v>
      </c>
      <c r="G177" s="160" t="s">
        <v>1656</v>
      </c>
      <c r="H177" s="161">
        <v>1</v>
      </c>
      <c r="I177" s="162"/>
      <c r="J177" s="162">
        <f t="shared" si="10"/>
        <v>0</v>
      </c>
      <c r="K177" s="159" t="s">
        <v>1</v>
      </c>
      <c r="L177" s="185" t="s">
        <v>4032</v>
      </c>
      <c r="M177" s="163" t="s">
        <v>1</v>
      </c>
      <c r="N177" s="164" t="s">
        <v>40</v>
      </c>
      <c r="O177" s="140">
        <v>0</v>
      </c>
      <c r="P177" s="140">
        <f t="shared" si="11"/>
        <v>0</v>
      </c>
      <c r="Q177" s="140">
        <v>0</v>
      </c>
      <c r="R177" s="140">
        <f t="shared" si="12"/>
        <v>0</v>
      </c>
      <c r="S177" s="140">
        <v>0</v>
      </c>
      <c r="T177" s="141">
        <f t="shared" si="13"/>
        <v>0</v>
      </c>
      <c r="AR177" s="142" t="s">
        <v>224</v>
      </c>
      <c r="AT177" s="142" t="s">
        <v>280</v>
      </c>
      <c r="AU177" s="142" t="s">
        <v>83</v>
      </c>
      <c r="AY177" s="16" t="s">
        <v>185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6" t="s">
        <v>83</v>
      </c>
      <c r="BK177" s="143">
        <f t="shared" si="19"/>
        <v>0</v>
      </c>
      <c r="BL177" s="16" t="s">
        <v>191</v>
      </c>
      <c r="BM177" s="142" t="s">
        <v>702</v>
      </c>
    </row>
    <row r="178" spans="2:65" s="1" customFormat="1" ht="24.2" customHeight="1">
      <c r="B178" s="131"/>
      <c r="C178" s="132" t="s">
        <v>442</v>
      </c>
      <c r="D178" s="132" t="s">
        <v>187</v>
      </c>
      <c r="E178" s="133" t="s">
        <v>2234</v>
      </c>
      <c r="F178" s="134" t="s">
        <v>2235</v>
      </c>
      <c r="G178" s="135" t="s">
        <v>245</v>
      </c>
      <c r="H178" s="136">
        <v>5</v>
      </c>
      <c r="I178" s="137"/>
      <c r="J178" s="137">
        <f t="shared" si="10"/>
        <v>0</v>
      </c>
      <c r="K178" s="134" t="s">
        <v>4029</v>
      </c>
      <c r="L178" s="185" t="s">
        <v>4032</v>
      </c>
      <c r="M178" s="138" t="s">
        <v>1</v>
      </c>
      <c r="N178" s="139" t="s">
        <v>40</v>
      </c>
      <c r="O178" s="140">
        <v>0</v>
      </c>
      <c r="P178" s="140">
        <f t="shared" si="11"/>
        <v>0</v>
      </c>
      <c r="Q178" s="140">
        <v>0</v>
      </c>
      <c r="R178" s="140">
        <f t="shared" si="12"/>
        <v>0</v>
      </c>
      <c r="S178" s="140">
        <v>0</v>
      </c>
      <c r="T178" s="141">
        <f t="shared" si="13"/>
        <v>0</v>
      </c>
      <c r="AR178" s="142" t="s">
        <v>191</v>
      </c>
      <c r="AT178" s="142" t="s">
        <v>187</v>
      </c>
      <c r="AU178" s="142" t="s">
        <v>83</v>
      </c>
      <c r="AY178" s="16" t="s">
        <v>185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6" t="s">
        <v>83</v>
      </c>
      <c r="BK178" s="143">
        <f t="shared" si="19"/>
        <v>0</v>
      </c>
      <c r="BL178" s="16" t="s">
        <v>191</v>
      </c>
      <c r="BM178" s="142" t="s">
        <v>712</v>
      </c>
    </row>
    <row r="179" spans="2:65" s="1" customFormat="1" ht="44.25" customHeight="1">
      <c r="B179" s="131"/>
      <c r="C179" s="132" t="s">
        <v>446</v>
      </c>
      <c r="D179" s="132" t="s">
        <v>187</v>
      </c>
      <c r="E179" s="133" t="s">
        <v>2236</v>
      </c>
      <c r="F179" s="134" t="s">
        <v>2237</v>
      </c>
      <c r="G179" s="135" t="s">
        <v>204</v>
      </c>
      <c r="H179" s="136">
        <v>1.2</v>
      </c>
      <c r="I179" s="137"/>
      <c r="J179" s="137">
        <f t="shared" si="10"/>
        <v>0</v>
      </c>
      <c r="K179" s="134" t="s">
        <v>4029</v>
      </c>
      <c r="L179" s="185" t="s">
        <v>4032</v>
      </c>
      <c r="M179" s="138" t="s">
        <v>1</v>
      </c>
      <c r="N179" s="139" t="s">
        <v>40</v>
      </c>
      <c r="O179" s="140">
        <v>0</v>
      </c>
      <c r="P179" s="140">
        <f t="shared" si="11"/>
        <v>0</v>
      </c>
      <c r="Q179" s="140">
        <v>0</v>
      </c>
      <c r="R179" s="140">
        <f t="shared" si="12"/>
        <v>0</v>
      </c>
      <c r="S179" s="140">
        <v>0</v>
      </c>
      <c r="T179" s="141">
        <f t="shared" si="13"/>
        <v>0</v>
      </c>
      <c r="AR179" s="142" t="s">
        <v>191</v>
      </c>
      <c r="AT179" s="142" t="s">
        <v>187</v>
      </c>
      <c r="AU179" s="142" t="s">
        <v>83</v>
      </c>
      <c r="AY179" s="16" t="s">
        <v>185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6" t="s">
        <v>83</v>
      </c>
      <c r="BK179" s="143">
        <f t="shared" si="19"/>
        <v>0</v>
      </c>
      <c r="BL179" s="16" t="s">
        <v>191</v>
      </c>
      <c r="BM179" s="142" t="s">
        <v>721</v>
      </c>
    </row>
    <row r="180" spans="2:65" s="1" customFormat="1" ht="16.5" customHeight="1">
      <c r="B180" s="131"/>
      <c r="C180" s="157" t="s">
        <v>452</v>
      </c>
      <c r="D180" s="157" t="s">
        <v>280</v>
      </c>
      <c r="E180" s="158" t="s">
        <v>2238</v>
      </c>
      <c r="F180" s="159" t="s">
        <v>2239</v>
      </c>
      <c r="G180" s="160" t="s">
        <v>2240</v>
      </c>
      <c r="H180" s="161">
        <v>1</v>
      </c>
      <c r="I180" s="162"/>
      <c r="J180" s="162">
        <f t="shared" si="10"/>
        <v>0</v>
      </c>
      <c r="K180" s="159" t="s">
        <v>1</v>
      </c>
      <c r="L180" s="185" t="s">
        <v>4032</v>
      </c>
      <c r="M180" s="163" t="s">
        <v>1</v>
      </c>
      <c r="N180" s="164" t="s">
        <v>40</v>
      </c>
      <c r="O180" s="140">
        <v>0</v>
      </c>
      <c r="P180" s="140">
        <f t="shared" si="11"/>
        <v>0</v>
      </c>
      <c r="Q180" s="140">
        <v>0</v>
      </c>
      <c r="R180" s="140">
        <f t="shared" si="12"/>
        <v>0</v>
      </c>
      <c r="S180" s="140">
        <v>0</v>
      </c>
      <c r="T180" s="141">
        <f t="shared" si="13"/>
        <v>0</v>
      </c>
      <c r="AR180" s="142" t="s">
        <v>224</v>
      </c>
      <c r="AT180" s="142" t="s">
        <v>280</v>
      </c>
      <c r="AU180" s="142" t="s">
        <v>83</v>
      </c>
      <c r="AY180" s="16" t="s">
        <v>185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6" t="s">
        <v>83</v>
      </c>
      <c r="BK180" s="143">
        <f t="shared" si="19"/>
        <v>0</v>
      </c>
      <c r="BL180" s="16" t="s">
        <v>191</v>
      </c>
      <c r="BM180" s="142" t="s">
        <v>730</v>
      </c>
    </row>
    <row r="181" spans="2:65" s="1" customFormat="1" ht="37.9" customHeight="1">
      <c r="B181" s="131"/>
      <c r="C181" s="132" t="s">
        <v>460</v>
      </c>
      <c r="D181" s="132" t="s">
        <v>187</v>
      </c>
      <c r="E181" s="133" t="s">
        <v>2241</v>
      </c>
      <c r="F181" s="134" t="s">
        <v>2242</v>
      </c>
      <c r="G181" s="135" t="s">
        <v>910</v>
      </c>
      <c r="H181" s="136">
        <v>20</v>
      </c>
      <c r="I181" s="137"/>
      <c r="J181" s="137">
        <f t="shared" si="10"/>
        <v>0</v>
      </c>
      <c r="K181" s="134" t="s">
        <v>4029</v>
      </c>
      <c r="L181" s="185" t="s">
        <v>4032</v>
      </c>
      <c r="M181" s="138" t="s">
        <v>1</v>
      </c>
      <c r="N181" s="139" t="s">
        <v>40</v>
      </c>
      <c r="O181" s="140">
        <v>0</v>
      </c>
      <c r="P181" s="140">
        <f t="shared" si="11"/>
        <v>0</v>
      </c>
      <c r="Q181" s="140">
        <v>0</v>
      </c>
      <c r="R181" s="140">
        <f t="shared" si="12"/>
        <v>0</v>
      </c>
      <c r="S181" s="140">
        <v>0</v>
      </c>
      <c r="T181" s="141">
        <f t="shared" si="13"/>
        <v>0</v>
      </c>
      <c r="AR181" s="142" t="s">
        <v>191</v>
      </c>
      <c r="AT181" s="142" t="s">
        <v>187</v>
      </c>
      <c r="AU181" s="142" t="s">
        <v>83</v>
      </c>
      <c r="AY181" s="16" t="s">
        <v>185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6" t="s">
        <v>83</v>
      </c>
      <c r="BK181" s="143">
        <f t="shared" si="19"/>
        <v>0</v>
      </c>
      <c r="BL181" s="16" t="s">
        <v>191</v>
      </c>
      <c r="BM181" s="142" t="s">
        <v>738</v>
      </c>
    </row>
    <row r="182" spans="2:65" s="11" customFormat="1" ht="25.9" customHeight="1">
      <c r="B182" s="120"/>
      <c r="D182" s="121" t="s">
        <v>74</v>
      </c>
      <c r="E182" s="122" t="s">
        <v>139</v>
      </c>
      <c r="F182" s="122" t="s">
        <v>140</v>
      </c>
      <c r="J182" s="123">
        <f>BK182</f>
        <v>0</v>
      </c>
      <c r="L182" s="120"/>
      <c r="M182" s="124"/>
      <c r="P182" s="125">
        <f>SUM(P183:P187)</f>
        <v>0</v>
      </c>
      <c r="R182" s="125">
        <f>SUM(R183:R187)</f>
        <v>0</v>
      </c>
      <c r="T182" s="126">
        <f>SUM(T183:T187)</f>
        <v>0</v>
      </c>
      <c r="AR182" s="121" t="s">
        <v>207</v>
      </c>
      <c r="AT182" s="127" t="s">
        <v>74</v>
      </c>
      <c r="AU182" s="127" t="s">
        <v>75</v>
      </c>
      <c r="AY182" s="121" t="s">
        <v>185</v>
      </c>
      <c r="BK182" s="128">
        <f>SUM(BK183:BK187)</f>
        <v>0</v>
      </c>
    </row>
    <row r="183" spans="2:65" s="1" customFormat="1" ht="16.5" customHeight="1">
      <c r="B183" s="131"/>
      <c r="C183" s="132" t="s">
        <v>464</v>
      </c>
      <c r="D183" s="132" t="s">
        <v>187</v>
      </c>
      <c r="E183" s="133" t="s">
        <v>2243</v>
      </c>
      <c r="F183" s="134" t="s">
        <v>2244</v>
      </c>
      <c r="G183" s="135" t="s">
        <v>2245</v>
      </c>
      <c r="H183" s="136">
        <v>1</v>
      </c>
      <c r="I183" s="209"/>
      <c r="J183" s="137">
        <f>ROUND(I183*H183,2)</f>
        <v>0</v>
      </c>
      <c r="K183" s="134" t="s">
        <v>4029</v>
      </c>
      <c r="L183" s="184" t="s">
        <v>4031</v>
      </c>
      <c r="M183" s="138" t="s">
        <v>1</v>
      </c>
      <c r="N183" s="139" t="s">
        <v>40</v>
      </c>
      <c r="O183" s="140">
        <v>0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191</v>
      </c>
      <c r="AT183" s="142" t="s">
        <v>187</v>
      </c>
      <c r="AU183" s="142" t="s">
        <v>83</v>
      </c>
      <c r="AY183" s="16" t="s">
        <v>185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83</v>
      </c>
      <c r="BK183" s="143">
        <f>ROUND(I183*H183,2)</f>
        <v>0</v>
      </c>
      <c r="BL183" s="16" t="s">
        <v>191</v>
      </c>
      <c r="BM183" s="142" t="s">
        <v>748</v>
      </c>
    </row>
    <row r="184" spans="2:65" s="1" customFormat="1" ht="16.5" customHeight="1">
      <c r="B184" s="131"/>
      <c r="C184" s="132" t="s">
        <v>469</v>
      </c>
      <c r="D184" s="132" t="s">
        <v>187</v>
      </c>
      <c r="E184" s="133" t="s">
        <v>2246</v>
      </c>
      <c r="F184" s="134" t="s">
        <v>2098</v>
      </c>
      <c r="G184" s="135" t="s">
        <v>2245</v>
      </c>
      <c r="H184" s="136">
        <v>1</v>
      </c>
      <c r="I184" s="209"/>
      <c r="J184" s="137">
        <f>ROUND(I184*H184,2)</f>
        <v>0</v>
      </c>
      <c r="K184" s="134" t="s">
        <v>4029</v>
      </c>
      <c r="L184" s="184" t="s">
        <v>4031</v>
      </c>
      <c r="M184" s="138" t="s">
        <v>1</v>
      </c>
      <c r="N184" s="139" t="s">
        <v>40</v>
      </c>
      <c r="O184" s="140">
        <v>0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191</v>
      </c>
      <c r="AT184" s="142" t="s">
        <v>187</v>
      </c>
      <c r="AU184" s="142" t="s">
        <v>83</v>
      </c>
      <c r="AY184" s="16" t="s">
        <v>185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83</v>
      </c>
      <c r="BK184" s="143">
        <f>ROUND(I184*H184,2)</f>
        <v>0</v>
      </c>
      <c r="BL184" s="16" t="s">
        <v>191</v>
      </c>
      <c r="BM184" s="142" t="s">
        <v>756</v>
      </c>
    </row>
    <row r="185" spans="2:65" s="1" customFormat="1" ht="16.5" customHeight="1">
      <c r="B185" s="131"/>
      <c r="C185" s="132" t="s">
        <v>474</v>
      </c>
      <c r="D185" s="132" t="s">
        <v>187</v>
      </c>
      <c r="E185" s="133" t="s">
        <v>2247</v>
      </c>
      <c r="F185" s="134" t="s">
        <v>2103</v>
      </c>
      <c r="G185" s="135" t="s">
        <v>2245</v>
      </c>
      <c r="H185" s="136">
        <v>1</v>
      </c>
      <c r="I185" s="209"/>
      <c r="J185" s="137">
        <f>ROUND(I185*H185,2)</f>
        <v>0</v>
      </c>
      <c r="K185" s="134" t="s">
        <v>4029</v>
      </c>
      <c r="L185" s="184" t="s">
        <v>4031</v>
      </c>
      <c r="M185" s="138" t="s">
        <v>1</v>
      </c>
      <c r="N185" s="139" t="s">
        <v>40</v>
      </c>
      <c r="O185" s="140">
        <v>0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191</v>
      </c>
      <c r="AT185" s="142" t="s">
        <v>187</v>
      </c>
      <c r="AU185" s="142" t="s">
        <v>83</v>
      </c>
      <c r="AY185" s="16" t="s">
        <v>185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83</v>
      </c>
      <c r="BK185" s="143">
        <f>ROUND(I185*H185,2)</f>
        <v>0</v>
      </c>
      <c r="BL185" s="16" t="s">
        <v>191</v>
      </c>
      <c r="BM185" s="142" t="s">
        <v>769</v>
      </c>
    </row>
    <row r="186" spans="2:65" s="1" customFormat="1" ht="16.5" customHeight="1">
      <c r="B186" s="131"/>
      <c r="C186" s="132" t="s">
        <v>479</v>
      </c>
      <c r="D186" s="132" t="s">
        <v>187</v>
      </c>
      <c r="E186" s="133" t="s">
        <v>2107</v>
      </c>
      <c r="F186" s="134" t="s">
        <v>2248</v>
      </c>
      <c r="G186" s="135" t="s">
        <v>2245</v>
      </c>
      <c r="H186" s="136">
        <v>1</v>
      </c>
      <c r="I186" s="209"/>
      <c r="J186" s="137">
        <f>ROUND(I186*H186,2)</f>
        <v>0</v>
      </c>
      <c r="K186" s="134" t="s">
        <v>4029</v>
      </c>
      <c r="L186" s="184" t="s">
        <v>4031</v>
      </c>
      <c r="M186" s="138" t="s">
        <v>1</v>
      </c>
      <c r="N186" s="139" t="s">
        <v>40</v>
      </c>
      <c r="O186" s="140">
        <v>0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191</v>
      </c>
      <c r="AT186" s="142" t="s">
        <v>187</v>
      </c>
      <c r="AU186" s="142" t="s">
        <v>83</v>
      </c>
      <c r="AY186" s="16" t="s">
        <v>185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83</v>
      </c>
      <c r="BK186" s="143">
        <f>ROUND(I186*H186,2)</f>
        <v>0</v>
      </c>
      <c r="BL186" s="16" t="s">
        <v>191</v>
      </c>
      <c r="BM186" s="142" t="s">
        <v>778</v>
      </c>
    </row>
    <row r="187" spans="2:65" s="1" customFormat="1" ht="16.5" customHeight="1">
      <c r="B187" s="131"/>
      <c r="C187" s="132" t="s">
        <v>484</v>
      </c>
      <c r="D187" s="132" t="s">
        <v>187</v>
      </c>
      <c r="E187" s="133" t="s">
        <v>2249</v>
      </c>
      <c r="F187" s="134" t="s">
        <v>2250</v>
      </c>
      <c r="G187" s="135" t="s">
        <v>2245</v>
      </c>
      <c r="H187" s="136">
        <v>1</v>
      </c>
      <c r="I187" s="209"/>
      <c r="J187" s="137">
        <f>ROUND(I187*H187,2)</f>
        <v>0</v>
      </c>
      <c r="K187" s="134" t="s">
        <v>4029</v>
      </c>
      <c r="L187" s="184" t="s">
        <v>4031</v>
      </c>
      <c r="M187" s="176" t="s">
        <v>1</v>
      </c>
      <c r="N187" s="177" t="s">
        <v>40</v>
      </c>
      <c r="O187" s="178">
        <v>0</v>
      </c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AR187" s="142" t="s">
        <v>191</v>
      </c>
      <c r="AT187" s="142" t="s">
        <v>187</v>
      </c>
      <c r="AU187" s="142" t="s">
        <v>83</v>
      </c>
      <c r="AY187" s="16" t="s">
        <v>185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83</v>
      </c>
      <c r="BK187" s="143">
        <f>ROUND(I187*H187,2)</f>
        <v>0</v>
      </c>
      <c r="BL187" s="16" t="s">
        <v>191</v>
      </c>
      <c r="BM187" s="142" t="s">
        <v>788</v>
      </c>
    </row>
    <row r="188" spans="2:65" s="1" customFormat="1" ht="6.95" customHeight="1">
      <c r="B188" s="40"/>
      <c r="C188" s="41"/>
      <c r="D188" s="41"/>
      <c r="E188" s="41"/>
      <c r="F188" s="41"/>
      <c r="G188" s="41"/>
      <c r="H188" s="41"/>
      <c r="I188" s="41"/>
      <c r="J188" s="41"/>
      <c r="K188" s="41"/>
      <c r="L188" s="28"/>
    </row>
  </sheetData>
  <autoFilter ref="C126:K187" xr:uid="{00000000-0009-0000-0000-000006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41"/>
  <sheetViews>
    <sheetView showGridLines="0" topLeftCell="A122" workbookViewId="0">
      <selection activeCell="I129" sqref="I129:I14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9" bestFit="1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106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hidden="1" customHeight="1">
      <c r="B4" s="19"/>
      <c r="D4" s="20" t="s">
        <v>142</v>
      </c>
      <c r="L4" s="19"/>
      <c r="M4" s="89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26.25" hidden="1" customHeight="1">
      <c r="B7" s="19"/>
      <c r="E7" s="289" t="str">
        <f>'Rekapitulace stavby'!K6</f>
        <v>Rekonstrukce dílen Střední školy řemeslné Jaroměř - TRUHLÁŘSKÉ DÍLNY</v>
      </c>
      <c r="F7" s="290"/>
      <c r="G7" s="290"/>
      <c r="H7" s="290"/>
      <c r="L7" s="19"/>
    </row>
    <row r="8" spans="2:46" ht="12.75" hidden="1">
      <c r="B8" s="19"/>
      <c r="D8" s="25" t="s">
        <v>143</v>
      </c>
      <c r="L8" s="19"/>
    </row>
    <row r="9" spans="2:46" ht="16.5" hidden="1" customHeight="1">
      <c r="B9" s="19"/>
      <c r="E9" s="289" t="s">
        <v>914</v>
      </c>
      <c r="F9" s="243"/>
      <c r="G9" s="243"/>
      <c r="H9" s="243"/>
      <c r="L9" s="19"/>
    </row>
    <row r="10" spans="2:46" ht="12" hidden="1" customHeight="1">
      <c r="B10" s="19"/>
      <c r="D10" s="25" t="s">
        <v>1598</v>
      </c>
      <c r="L10" s="19"/>
    </row>
    <row r="11" spans="2:46" s="1" customFormat="1" ht="16.5" hidden="1" customHeight="1">
      <c r="B11" s="28"/>
      <c r="E11" s="259" t="s">
        <v>1756</v>
      </c>
      <c r="F11" s="288"/>
      <c r="G11" s="288"/>
      <c r="H11" s="288"/>
      <c r="L11" s="28"/>
    </row>
    <row r="12" spans="2:46" s="1" customFormat="1" ht="12" hidden="1" customHeight="1">
      <c r="B12" s="28"/>
      <c r="D12" s="25" t="s">
        <v>2130</v>
      </c>
      <c r="L12" s="28"/>
    </row>
    <row r="13" spans="2:46" s="1" customFormat="1" ht="16.5" hidden="1" customHeight="1">
      <c r="B13" s="28"/>
      <c r="E13" s="269" t="s">
        <v>2251</v>
      </c>
      <c r="F13" s="288"/>
      <c r="G13" s="288"/>
      <c r="H13" s="288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16</v>
      </c>
      <c r="F15" s="23" t="s">
        <v>1</v>
      </c>
      <c r="I15" s="25" t="s">
        <v>17</v>
      </c>
      <c r="J15" s="23" t="s">
        <v>1</v>
      </c>
      <c r="L15" s="28"/>
    </row>
    <row r="16" spans="2:46" s="1" customFormat="1" ht="12" hidden="1" customHeight="1">
      <c r="B16" s="28"/>
      <c r="D16" s="25" t="s">
        <v>18</v>
      </c>
      <c r="F16" s="23" t="s">
        <v>27</v>
      </c>
      <c r="I16" s="25" t="s">
        <v>20</v>
      </c>
      <c r="J16" s="48" t="str">
        <f>'Rekapitulace stavby'!AN8</f>
        <v>10. 11. 2021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tr">
        <f>IF('Rekapitulace stavby'!AN10="","",'Rekapitulace stavby'!AN10)</f>
        <v/>
      </c>
      <c r="L18" s="28"/>
    </row>
    <row r="19" spans="2:12" s="1" customFormat="1" ht="18" hidden="1" customHeight="1">
      <c r="B19" s="28"/>
      <c r="E19" s="23" t="str">
        <f>IF('Rekapitulace stavby'!E11="","",'Rekapitulace stavby'!E11)</f>
        <v>Královéhradecký kraj</v>
      </c>
      <c r="I19" s="25" t="s">
        <v>25</v>
      </c>
      <c r="J19" s="23" t="str">
        <f>IF('Rekapitulace stavby'!AN11="","",'Rekapitulace stavby'!AN11)</f>
        <v/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26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244" t="str">
        <f>'Rekapitulace stavby'!E14</f>
        <v xml:space="preserve"> </v>
      </c>
      <c r="F22" s="244"/>
      <c r="G22" s="244"/>
      <c r="H22" s="244"/>
      <c r="I22" s="25" t="s">
        <v>25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28</v>
      </c>
      <c r="I24" s="25" t="s">
        <v>23</v>
      </c>
      <c r="J24" s="23" t="str">
        <f>IF('Rekapitulace stavby'!AN16="","",'Rekapitulace stavby'!AN16)</f>
        <v>64792374</v>
      </c>
      <c r="L24" s="28"/>
    </row>
    <row r="25" spans="2:12" s="1" customFormat="1" ht="18" hidden="1" customHeight="1">
      <c r="B25" s="28"/>
      <c r="E25" s="23" t="str">
        <f>IF('Rekapitulace stavby'!E17="","",'Rekapitulace stavby'!E17)</f>
        <v>ATELIER H1 &amp; ATELIER HÁJEK s.r.o.</v>
      </c>
      <c r="I25" s="25" t="s">
        <v>25</v>
      </c>
      <c r="J25" s="23" t="str">
        <f>IF('Rekapitulace stavby'!AN17="","",'Rekapitulace stavby'!AN17)</f>
        <v/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32</v>
      </c>
      <c r="I27" s="25" t="s">
        <v>23</v>
      </c>
      <c r="J27" s="23" t="str">
        <f>IF('Rekapitulace stavby'!AN19="","",'Rekapitulace stavby'!AN19)</f>
        <v/>
      </c>
      <c r="L27" s="28"/>
    </row>
    <row r="28" spans="2:12" s="1" customFormat="1" ht="18" hidden="1" customHeight="1">
      <c r="B28" s="28"/>
      <c r="E28" s="23" t="str">
        <f>IF('Rekapitulace stavby'!E20="","",'Rekapitulace stavby'!E20)</f>
        <v xml:space="preserve"> </v>
      </c>
      <c r="I28" s="25" t="s">
        <v>25</v>
      </c>
      <c r="J28" s="23" t="str">
        <f>IF('Rekapitulace stavby'!AN20="","",'Rekapitulace stavby'!AN20)</f>
        <v/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33</v>
      </c>
      <c r="L30" s="28"/>
    </row>
    <row r="31" spans="2:12" s="7" customFormat="1" ht="16.5" hidden="1" customHeight="1">
      <c r="B31" s="90"/>
      <c r="E31" s="246" t="s">
        <v>1</v>
      </c>
      <c r="F31" s="246"/>
      <c r="G31" s="246"/>
      <c r="H31" s="246"/>
      <c r="L31" s="9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91" t="s">
        <v>35</v>
      </c>
      <c r="J34" s="62">
        <f>ROUND(J126,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5" hidden="1" customHeight="1">
      <c r="B37" s="28"/>
      <c r="D37" s="51" t="s">
        <v>39</v>
      </c>
      <c r="E37" s="25" t="s">
        <v>40</v>
      </c>
      <c r="F37" s="82">
        <f>ROUND((SUM(BE126:BE140)),  2)</f>
        <v>0</v>
      </c>
      <c r="I37" s="92">
        <v>0.21</v>
      </c>
      <c r="J37" s="82">
        <f>ROUND(((SUM(BE126:BE140))*I37),  2)</f>
        <v>0</v>
      </c>
      <c r="L37" s="28"/>
    </row>
    <row r="38" spans="2:12" s="1" customFormat="1" ht="14.45" hidden="1" customHeight="1">
      <c r="B38" s="28"/>
      <c r="E38" s="25" t="s">
        <v>41</v>
      </c>
      <c r="F38" s="82">
        <f>ROUND((SUM(BF126:BF140)),  2)</f>
        <v>0</v>
      </c>
      <c r="I38" s="92">
        <v>0.15</v>
      </c>
      <c r="J38" s="82">
        <f>ROUND(((SUM(BF126:BF140))*I38),  2)</f>
        <v>0</v>
      </c>
      <c r="L38" s="28"/>
    </row>
    <row r="39" spans="2:12" s="1" customFormat="1" ht="14.45" hidden="1" customHeight="1">
      <c r="B39" s="28"/>
      <c r="E39" s="25" t="s">
        <v>42</v>
      </c>
      <c r="F39" s="82">
        <f>ROUND((SUM(BG126:BG140)),  2)</f>
        <v>0</v>
      </c>
      <c r="I39" s="92">
        <v>0.21</v>
      </c>
      <c r="J39" s="82">
        <f>0</f>
        <v>0</v>
      </c>
      <c r="L39" s="28"/>
    </row>
    <row r="40" spans="2:12" s="1" customFormat="1" ht="14.45" hidden="1" customHeight="1">
      <c r="B40" s="28"/>
      <c r="E40" s="25" t="s">
        <v>43</v>
      </c>
      <c r="F40" s="82">
        <f>ROUND((SUM(BH126:BH140)),  2)</f>
        <v>0</v>
      </c>
      <c r="I40" s="92">
        <v>0.15</v>
      </c>
      <c r="J40" s="82">
        <f>0</f>
        <v>0</v>
      </c>
      <c r="L40" s="28"/>
    </row>
    <row r="41" spans="2:12" s="1" customFormat="1" ht="14.45" hidden="1" customHeight="1">
      <c r="B41" s="28"/>
      <c r="E41" s="25" t="s">
        <v>44</v>
      </c>
      <c r="F41" s="82">
        <f>ROUND((SUM(BI126:BI140)),  2)</f>
        <v>0</v>
      </c>
      <c r="I41" s="92">
        <v>0</v>
      </c>
      <c r="J41" s="82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93"/>
      <c r="D43" s="94" t="s">
        <v>45</v>
      </c>
      <c r="E43" s="53"/>
      <c r="F43" s="53"/>
      <c r="G43" s="95" t="s">
        <v>46</v>
      </c>
      <c r="H43" s="96" t="s">
        <v>47</v>
      </c>
      <c r="I43" s="53"/>
      <c r="J43" s="97">
        <f>SUM(J34:J41)</f>
        <v>0</v>
      </c>
      <c r="K43" s="9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50</v>
      </c>
      <c r="E61" s="30"/>
      <c r="F61" s="99" t="s">
        <v>51</v>
      </c>
      <c r="G61" s="39" t="s">
        <v>50</v>
      </c>
      <c r="H61" s="30"/>
      <c r="I61" s="30"/>
      <c r="J61" s="100" t="s">
        <v>51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50</v>
      </c>
      <c r="E76" s="30"/>
      <c r="F76" s="99" t="s">
        <v>51</v>
      </c>
      <c r="G76" s="39" t="s">
        <v>50</v>
      </c>
      <c r="H76" s="30"/>
      <c r="I76" s="30"/>
      <c r="J76" s="100" t="s">
        <v>51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hidden="1" customHeight="1">
      <c r="B82" s="28"/>
      <c r="C82" s="20" t="s">
        <v>145</v>
      </c>
      <c r="L82" s="28"/>
    </row>
    <row r="83" spans="2:12" s="1" customFormat="1" ht="6.95" hidden="1" customHeight="1">
      <c r="B83" s="28"/>
      <c r="L83" s="28"/>
    </row>
    <row r="84" spans="2:12" s="1" customFormat="1" ht="12" hidden="1" customHeight="1">
      <c r="B84" s="28"/>
      <c r="C84" s="25" t="s">
        <v>14</v>
      </c>
      <c r="L84" s="28"/>
    </row>
    <row r="85" spans="2:12" s="1" customFormat="1" ht="26.25" hidden="1" customHeight="1">
      <c r="B85" s="28"/>
      <c r="E85" s="289" t="str">
        <f>E7</f>
        <v>Rekonstrukce dílen Střední školy řemeslné Jaroměř - TRUHLÁŘSKÉ DÍLNY</v>
      </c>
      <c r="F85" s="290"/>
      <c r="G85" s="290"/>
      <c r="H85" s="290"/>
      <c r="L85" s="28"/>
    </row>
    <row r="86" spans="2:12" ht="12" hidden="1" customHeight="1">
      <c r="B86" s="19"/>
      <c r="C86" s="25" t="s">
        <v>143</v>
      </c>
      <c r="L86" s="19"/>
    </row>
    <row r="87" spans="2:12" ht="16.5" hidden="1" customHeight="1">
      <c r="B87" s="19"/>
      <c r="E87" s="289" t="s">
        <v>914</v>
      </c>
      <c r="F87" s="243"/>
      <c r="G87" s="243"/>
      <c r="H87" s="243"/>
      <c r="L87" s="19"/>
    </row>
    <row r="88" spans="2:12" ht="12" hidden="1" customHeight="1">
      <c r="B88" s="19"/>
      <c r="C88" s="25" t="s">
        <v>1598</v>
      </c>
      <c r="L88" s="19"/>
    </row>
    <row r="89" spans="2:12" s="1" customFormat="1" ht="16.5" hidden="1" customHeight="1">
      <c r="B89" s="28"/>
      <c r="E89" s="259" t="s">
        <v>1756</v>
      </c>
      <c r="F89" s="288"/>
      <c r="G89" s="288"/>
      <c r="H89" s="288"/>
      <c r="L89" s="28"/>
    </row>
    <row r="90" spans="2:12" s="1" customFormat="1" ht="12" hidden="1" customHeight="1">
      <c r="B90" s="28"/>
      <c r="C90" s="25" t="s">
        <v>2130</v>
      </c>
      <c r="L90" s="28"/>
    </row>
    <row r="91" spans="2:12" s="1" customFormat="1" ht="16.5" hidden="1" customHeight="1">
      <c r="B91" s="28"/>
      <c r="E91" s="269" t="str">
        <f>E13</f>
        <v>04.32 - Jednotný čas</v>
      </c>
      <c r="F91" s="288"/>
      <c r="G91" s="288"/>
      <c r="H91" s="288"/>
      <c r="L91" s="28"/>
    </row>
    <row r="92" spans="2:12" s="1" customFormat="1" ht="6.95" hidden="1" customHeight="1">
      <c r="B92" s="28"/>
      <c r="L92" s="28"/>
    </row>
    <row r="93" spans="2:12" s="1" customFormat="1" ht="12" hidden="1" customHeight="1">
      <c r="B93" s="28"/>
      <c r="C93" s="25" t="s">
        <v>18</v>
      </c>
      <c r="F93" s="23" t="str">
        <f>F16</f>
        <v xml:space="preserve"> </v>
      </c>
      <c r="I93" s="25" t="s">
        <v>20</v>
      </c>
      <c r="J93" s="48" t="str">
        <f>IF(J16="","",J16)</f>
        <v>10. 11. 2021</v>
      </c>
      <c r="L93" s="28"/>
    </row>
    <row r="94" spans="2:12" s="1" customFormat="1" ht="6.95" hidden="1" customHeight="1">
      <c r="B94" s="28"/>
      <c r="L94" s="28"/>
    </row>
    <row r="95" spans="2:12" s="1" customFormat="1" ht="40.15" hidden="1" customHeight="1">
      <c r="B95" s="28"/>
      <c r="C95" s="25" t="s">
        <v>22</v>
      </c>
      <c r="F95" s="23" t="str">
        <f>E19</f>
        <v>Královéhradecký kraj</v>
      </c>
      <c r="I95" s="25" t="s">
        <v>28</v>
      </c>
      <c r="J95" s="26" t="str">
        <f>E25</f>
        <v>ATELIER H1 &amp; ATELIER HÁJEK s.r.o.</v>
      </c>
      <c r="L95" s="28"/>
    </row>
    <row r="96" spans="2:12" s="1" customFormat="1" ht="15.2" hidden="1" customHeight="1">
      <c r="B96" s="28"/>
      <c r="C96" s="25" t="s">
        <v>26</v>
      </c>
      <c r="F96" s="23" t="str">
        <f>IF(E22="","",E22)</f>
        <v xml:space="preserve"> </v>
      </c>
      <c r="I96" s="25" t="s">
        <v>32</v>
      </c>
      <c r="J96" s="26" t="str">
        <f>E28</f>
        <v xml:space="preserve"> </v>
      </c>
      <c r="L96" s="28"/>
    </row>
    <row r="97" spans="2:47" s="1" customFormat="1" ht="10.35" hidden="1" customHeight="1">
      <c r="B97" s="28"/>
      <c r="L97" s="28"/>
    </row>
    <row r="98" spans="2:47" s="1" customFormat="1" ht="29.25" hidden="1" customHeight="1">
      <c r="B98" s="28"/>
      <c r="C98" s="101" t="s">
        <v>146</v>
      </c>
      <c r="D98" s="93"/>
      <c r="E98" s="93"/>
      <c r="F98" s="93"/>
      <c r="G98" s="93"/>
      <c r="H98" s="93"/>
      <c r="I98" s="93"/>
      <c r="J98" s="102" t="s">
        <v>147</v>
      </c>
      <c r="K98" s="93"/>
      <c r="L98" s="28"/>
    </row>
    <row r="99" spans="2:47" s="1" customFormat="1" ht="10.35" hidden="1" customHeight="1">
      <c r="B99" s="28"/>
      <c r="L99" s="28"/>
    </row>
    <row r="100" spans="2:47" s="1" customFormat="1" ht="22.9" hidden="1" customHeight="1">
      <c r="B100" s="28"/>
      <c r="C100" s="103" t="s">
        <v>148</v>
      </c>
      <c r="J100" s="62">
        <f>J126</f>
        <v>0</v>
      </c>
      <c r="L100" s="28"/>
      <c r="AU100" s="16" t="s">
        <v>149</v>
      </c>
    </row>
    <row r="101" spans="2:47" s="8" customFormat="1" ht="24.95" hidden="1" customHeight="1">
      <c r="B101" s="104"/>
      <c r="D101" s="105" t="s">
        <v>158</v>
      </c>
      <c r="E101" s="106"/>
      <c r="F101" s="106"/>
      <c r="G101" s="106"/>
      <c r="H101" s="106"/>
      <c r="I101" s="106"/>
      <c r="J101" s="107">
        <f>J127</f>
        <v>0</v>
      </c>
      <c r="L101" s="104"/>
    </row>
    <row r="102" spans="2:47" s="9" customFormat="1" ht="19.899999999999999" hidden="1" customHeight="1">
      <c r="B102" s="108"/>
      <c r="D102" s="109" t="s">
        <v>2252</v>
      </c>
      <c r="E102" s="110"/>
      <c r="F102" s="110"/>
      <c r="G102" s="110"/>
      <c r="H102" s="110"/>
      <c r="I102" s="110"/>
      <c r="J102" s="111">
        <f>J128</f>
        <v>0</v>
      </c>
      <c r="L102" s="108"/>
    </row>
    <row r="103" spans="2:47" s="1" customFormat="1" ht="21.75" hidden="1" customHeight="1">
      <c r="B103" s="28"/>
      <c r="L103" s="28"/>
    </row>
    <row r="104" spans="2:47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5" spans="2:47" hidden="1"/>
    <row r="106" spans="2:47" hidden="1"/>
    <row r="107" spans="2:47" hidden="1"/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47" s="1" customFormat="1" ht="24.95" customHeight="1">
      <c r="B109" s="28"/>
      <c r="C109" s="20" t="s">
        <v>170</v>
      </c>
      <c r="L109" s="28"/>
    </row>
    <row r="110" spans="2:47" s="1" customFormat="1" ht="6.95" customHeight="1">
      <c r="B110" s="28"/>
      <c r="L110" s="28"/>
    </row>
    <row r="111" spans="2:47" s="1" customFormat="1" ht="12" customHeight="1">
      <c r="B111" s="28"/>
      <c r="C111" s="25" t="s">
        <v>14</v>
      </c>
      <c r="L111" s="28"/>
    </row>
    <row r="112" spans="2:47" s="1" customFormat="1" ht="26.25" customHeight="1">
      <c r="B112" s="28"/>
      <c r="E112" s="289" t="str">
        <f>E7</f>
        <v>Rekonstrukce dílen Střední školy řemeslné Jaroměř - TRUHLÁŘSKÉ DÍLNY</v>
      </c>
      <c r="F112" s="290"/>
      <c r="G112" s="290"/>
      <c r="H112" s="290"/>
      <c r="L112" s="28"/>
    </row>
    <row r="113" spans="2:63" ht="12" customHeight="1">
      <c r="B113" s="19"/>
      <c r="C113" s="25" t="s">
        <v>143</v>
      </c>
      <c r="L113" s="19"/>
    </row>
    <row r="114" spans="2:63" ht="16.5" customHeight="1">
      <c r="B114" s="19"/>
      <c r="E114" s="289" t="s">
        <v>914</v>
      </c>
      <c r="F114" s="243"/>
      <c r="G114" s="243"/>
      <c r="H114" s="243"/>
      <c r="L114" s="19"/>
    </row>
    <row r="115" spans="2:63" ht="12" customHeight="1">
      <c r="B115" s="19"/>
      <c r="C115" s="25" t="s">
        <v>1598</v>
      </c>
      <c r="L115" s="19"/>
    </row>
    <row r="116" spans="2:63" s="1" customFormat="1" ht="16.5" customHeight="1">
      <c r="B116" s="28"/>
      <c r="E116" s="259" t="s">
        <v>1756</v>
      </c>
      <c r="F116" s="288"/>
      <c r="G116" s="288"/>
      <c r="H116" s="288"/>
      <c r="L116" s="28"/>
    </row>
    <row r="117" spans="2:63" s="1" customFormat="1" ht="12" customHeight="1">
      <c r="B117" s="28"/>
      <c r="C117" s="25" t="s">
        <v>2130</v>
      </c>
      <c r="L117" s="28"/>
    </row>
    <row r="118" spans="2:63" s="1" customFormat="1" ht="16.5" customHeight="1">
      <c r="B118" s="28"/>
      <c r="E118" s="269" t="str">
        <f>E13</f>
        <v>04.32 - Jednotný čas</v>
      </c>
      <c r="F118" s="288"/>
      <c r="G118" s="288"/>
      <c r="H118" s="288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5" t="s">
        <v>18</v>
      </c>
      <c r="F120" s="23" t="str">
        <f>F16</f>
        <v xml:space="preserve"> </v>
      </c>
      <c r="I120" s="25" t="s">
        <v>20</v>
      </c>
      <c r="J120" s="48" t="str">
        <f>IF(J16="","",J16)</f>
        <v>10. 11. 2021</v>
      </c>
      <c r="L120" s="28"/>
    </row>
    <row r="121" spans="2:63" s="1" customFormat="1" ht="6.95" customHeight="1">
      <c r="B121" s="28"/>
      <c r="L121" s="28"/>
    </row>
    <row r="122" spans="2:63" s="1" customFormat="1" ht="40.15" customHeight="1">
      <c r="B122" s="28"/>
      <c r="C122" s="25" t="s">
        <v>22</v>
      </c>
      <c r="F122" s="23" t="str">
        <f>E19</f>
        <v>Královéhradecký kraj</v>
      </c>
      <c r="I122" s="25" t="s">
        <v>28</v>
      </c>
      <c r="J122" s="26" t="str">
        <f>E25</f>
        <v>ATELIER H1 &amp; ATELIER HÁJEK s.r.o.</v>
      </c>
      <c r="L122" s="28"/>
    </row>
    <row r="123" spans="2:63" s="1" customFormat="1" ht="15.2" customHeight="1">
      <c r="B123" s="28"/>
      <c r="C123" s="25" t="s">
        <v>26</v>
      </c>
      <c r="F123" s="23" t="str">
        <f>IF(E22="","",E22)</f>
        <v xml:space="preserve"> </v>
      </c>
      <c r="I123" s="25" t="s">
        <v>32</v>
      </c>
      <c r="J123" s="26" t="str">
        <f>E28</f>
        <v xml:space="preserve"> 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12"/>
      <c r="C125" s="113" t="s">
        <v>171</v>
      </c>
      <c r="D125" s="114" t="s">
        <v>60</v>
      </c>
      <c r="E125" s="114" t="s">
        <v>56</v>
      </c>
      <c r="F125" s="114" t="s">
        <v>57</v>
      </c>
      <c r="G125" s="114" t="s">
        <v>172</v>
      </c>
      <c r="H125" s="114" t="s">
        <v>173</v>
      </c>
      <c r="I125" s="114" t="s">
        <v>174</v>
      </c>
      <c r="J125" s="114" t="s">
        <v>147</v>
      </c>
      <c r="K125" s="115" t="s">
        <v>175</v>
      </c>
      <c r="L125" s="114" t="s">
        <v>4033</v>
      </c>
      <c r="M125" s="55" t="s">
        <v>1</v>
      </c>
      <c r="N125" s="56" t="s">
        <v>39</v>
      </c>
      <c r="O125" s="56" t="s">
        <v>176</v>
      </c>
      <c r="P125" s="56" t="s">
        <v>177</v>
      </c>
      <c r="Q125" s="56" t="s">
        <v>178</v>
      </c>
      <c r="R125" s="56" t="s">
        <v>179</v>
      </c>
      <c r="S125" s="56" t="s">
        <v>180</v>
      </c>
      <c r="T125" s="57" t="s">
        <v>181</v>
      </c>
    </row>
    <row r="126" spans="2:63" s="1" customFormat="1" ht="22.9" customHeight="1">
      <c r="B126" s="28"/>
      <c r="C126" s="60" t="s">
        <v>182</v>
      </c>
      <c r="J126" s="116">
        <f>BK126</f>
        <v>0</v>
      </c>
      <c r="L126" s="28"/>
      <c r="M126" s="58"/>
      <c r="N126" s="49"/>
      <c r="O126" s="49"/>
      <c r="P126" s="117">
        <f>P127</f>
        <v>0</v>
      </c>
      <c r="Q126" s="49"/>
      <c r="R126" s="117">
        <f>R127</f>
        <v>0</v>
      </c>
      <c r="S126" s="49"/>
      <c r="T126" s="118">
        <f>T127</f>
        <v>0</v>
      </c>
      <c r="AT126" s="16" t="s">
        <v>74</v>
      </c>
      <c r="AU126" s="16" t="s">
        <v>149</v>
      </c>
      <c r="BK126" s="119">
        <f>BK127</f>
        <v>0</v>
      </c>
    </row>
    <row r="127" spans="2:63" s="11" customFormat="1" ht="25.9" customHeight="1">
      <c r="B127" s="120"/>
      <c r="D127" s="121" t="s">
        <v>74</v>
      </c>
      <c r="E127" s="122" t="s">
        <v>456</v>
      </c>
      <c r="F127" s="122" t="s">
        <v>457</v>
      </c>
      <c r="J127" s="123">
        <f>BK127</f>
        <v>0</v>
      </c>
      <c r="L127" s="120"/>
      <c r="M127" s="124"/>
      <c r="P127" s="125">
        <f>P128</f>
        <v>0</v>
      </c>
      <c r="R127" s="125">
        <f>R128</f>
        <v>0</v>
      </c>
      <c r="T127" s="126">
        <f>T128</f>
        <v>0</v>
      </c>
      <c r="AR127" s="121" t="s">
        <v>85</v>
      </c>
      <c r="AT127" s="127" t="s">
        <v>74</v>
      </c>
      <c r="AU127" s="127" t="s">
        <v>75</v>
      </c>
      <c r="AY127" s="121" t="s">
        <v>185</v>
      </c>
      <c r="BK127" s="128">
        <f>BK128</f>
        <v>0</v>
      </c>
    </row>
    <row r="128" spans="2:63" s="11" customFormat="1" ht="22.9" customHeight="1">
      <c r="B128" s="120"/>
      <c r="D128" s="121" t="s">
        <v>74</v>
      </c>
      <c r="E128" s="129" t="s">
        <v>2253</v>
      </c>
      <c r="F128" s="129" t="s">
        <v>2254</v>
      </c>
      <c r="J128" s="130">
        <f>BK128</f>
        <v>0</v>
      </c>
      <c r="L128" s="120"/>
      <c r="M128" s="124"/>
      <c r="P128" s="125">
        <f>SUM(P129:P140)</f>
        <v>0</v>
      </c>
      <c r="R128" s="125">
        <f>SUM(R129:R140)</f>
        <v>0</v>
      </c>
      <c r="T128" s="126">
        <f>SUM(T129:T140)</f>
        <v>0</v>
      </c>
      <c r="AR128" s="121" t="s">
        <v>85</v>
      </c>
      <c r="AT128" s="127" t="s">
        <v>74</v>
      </c>
      <c r="AU128" s="127" t="s">
        <v>83</v>
      </c>
      <c r="AY128" s="121" t="s">
        <v>185</v>
      </c>
      <c r="BK128" s="128">
        <f>SUM(BK129:BK140)</f>
        <v>0</v>
      </c>
    </row>
    <row r="129" spans="2:65" s="1" customFormat="1" ht="37.9" customHeight="1">
      <c r="B129" s="131"/>
      <c r="C129" s="157" t="s">
        <v>83</v>
      </c>
      <c r="D129" s="157" t="s">
        <v>280</v>
      </c>
      <c r="E129" s="158" t="s">
        <v>2255</v>
      </c>
      <c r="F129" s="159" t="s">
        <v>2256</v>
      </c>
      <c r="G129" s="160" t="s">
        <v>1656</v>
      </c>
      <c r="H129" s="161">
        <v>6</v>
      </c>
      <c r="I129" s="162"/>
      <c r="J129" s="162">
        <f t="shared" ref="J129:J140" si="0">ROUND(I129*H129,2)</f>
        <v>0</v>
      </c>
      <c r="K129" s="159" t="s">
        <v>1</v>
      </c>
      <c r="L129" s="185" t="s">
        <v>4032</v>
      </c>
      <c r="M129" s="163" t="s">
        <v>1</v>
      </c>
      <c r="N129" s="164" t="s">
        <v>40</v>
      </c>
      <c r="O129" s="140">
        <v>0</v>
      </c>
      <c r="P129" s="140">
        <f t="shared" ref="P129:P140" si="1">O129*H129</f>
        <v>0</v>
      </c>
      <c r="Q129" s="140">
        <v>0</v>
      </c>
      <c r="R129" s="140">
        <f t="shared" ref="R129:R140" si="2">Q129*H129</f>
        <v>0</v>
      </c>
      <c r="S129" s="140">
        <v>0</v>
      </c>
      <c r="T129" s="141">
        <f t="shared" ref="T129:T140" si="3">S129*H129</f>
        <v>0</v>
      </c>
      <c r="AR129" s="142" t="s">
        <v>357</v>
      </c>
      <c r="AT129" s="142" t="s">
        <v>280</v>
      </c>
      <c r="AU129" s="142" t="s">
        <v>85</v>
      </c>
      <c r="AY129" s="16" t="s">
        <v>185</v>
      </c>
      <c r="BE129" s="143">
        <f t="shared" ref="BE129:BE140" si="4">IF(N129="základní",J129,0)</f>
        <v>0</v>
      </c>
      <c r="BF129" s="143">
        <f t="shared" ref="BF129:BF140" si="5">IF(N129="snížená",J129,0)</f>
        <v>0</v>
      </c>
      <c r="BG129" s="143">
        <f t="shared" ref="BG129:BG140" si="6">IF(N129="zákl. přenesená",J129,0)</f>
        <v>0</v>
      </c>
      <c r="BH129" s="143">
        <f t="shared" ref="BH129:BH140" si="7">IF(N129="sníž. přenesená",J129,0)</f>
        <v>0</v>
      </c>
      <c r="BI129" s="143">
        <f t="shared" ref="BI129:BI140" si="8">IF(N129="nulová",J129,0)</f>
        <v>0</v>
      </c>
      <c r="BJ129" s="16" t="s">
        <v>83</v>
      </c>
      <c r="BK129" s="143">
        <f t="shared" ref="BK129:BK140" si="9">ROUND(I129*H129,2)</f>
        <v>0</v>
      </c>
      <c r="BL129" s="16" t="s">
        <v>268</v>
      </c>
      <c r="BM129" s="142" t="s">
        <v>85</v>
      </c>
    </row>
    <row r="130" spans="2:65" s="1" customFormat="1" ht="37.9" customHeight="1">
      <c r="B130" s="131"/>
      <c r="C130" s="157" t="s">
        <v>85</v>
      </c>
      <c r="D130" s="157" t="s">
        <v>280</v>
      </c>
      <c r="E130" s="158" t="s">
        <v>2257</v>
      </c>
      <c r="F130" s="159" t="s">
        <v>2258</v>
      </c>
      <c r="G130" s="160" t="s">
        <v>1656</v>
      </c>
      <c r="H130" s="161">
        <v>3</v>
      </c>
      <c r="I130" s="162"/>
      <c r="J130" s="162">
        <f t="shared" si="0"/>
        <v>0</v>
      </c>
      <c r="K130" s="159" t="s">
        <v>1</v>
      </c>
      <c r="L130" s="185" t="s">
        <v>4032</v>
      </c>
      <c r="M130" s="163" t="s">
        <v>1</v>
      </c>
      <c r="N130" s="164" t="s">
        <v>40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357</v>
      </c>
      <c r="AT130" s="142" t="s">
        <v>280</v>
      </c>
      <c r="AU130" s="142" t="s">
        <v>85</v>
      </c>
      <c r="AY130" s="16" t="s">
        <v>185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6" t="s">
        <v>83</v>
      </c>
      <c r="BK130" s="143">
        <f t="shared" si="9"/>
        <v>0</v>
      </c>
      <c r="BL130" s="16" t="s">
        <v>268</v>
      </c>
      <c r="BM130" s="142" t="s">
        <v>191</v>
      </c>
    </row>
    <row r="131" spans="2:65" s="1" customFormat="1" ht="16.5" customHeight="1">
      <c r="B131" s="131"/>
      <c r="C131" s="132" t="s">
        <v>100</v>
      </c>
      <c r="D131" s="132" t="s">
        <v>187</v>
      </c>
      <c r="E131" s="133" t="s">
        <v>2259</v>
      </c>
      <c r="F131" s="134" t="s">
        <v>2260</v>
      </c>
      <c r="G131" s="135" t="s">
        <v>245</v>
      </c>
      <c r="H131" s="136">
        <v>9</v>
      </c>
      <c r="I131" s="137"/>
      <c r="J131" s="137">
        <f t="shared" si="0"/>
        <v>0</v>
      </c>
      <c r="K131" s="134" t="s">
        <v>4029</v>
      </c>
      <c r="L131" s="185" t="s">
        <v>4032</v>
      </c>
      <c r="M131" s="138" t="s">
        <v>1</v>
      </c>
      <c r="N131" s="139" t="s">
        <v>40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268</v>
      </c>
      <c r="AT131" s="142" t="s">
        <v>187</v>
      </c>
      <c r="AU131" s="142" t="s">
        <v>85</v>
      </c>
      <c r="AY131" s="16" t="s">
        <v>185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83</v>
      </c>
      <c r="BK131" s="143">
        <f t="shared" si="9"/>
        <v>0</v>
      </c>
      <c r="BL131" s="16" t="s">
        <v>268</v>
      </c>
      <c r="BM131" s="142" t="s">
        <v>211</v>
      </c>
    </row>
    <row r="132" spans="2:65" s="1" customFormat="1" ht="33" customHeight="1">
      <c r="B132" s="131"/>
      <c r="C132" s="157" t="s">
        <v>191</v>
      </c>
      <c r="D132" s="157" t="s">
        <v>280</v>
      </c>
      <c r="E132" s="158" t="s">
        <v>2165</v>
      </c>
      <c r="F132" s="159" t="s">
        <v>2166</v>
      </c>
      <c r="G132" s="160" t="s">
        <v>1656</v>
      </c>
      <c r="H132" s="161">
        <v>9</v>
      </c>
      <c r="I132" s="162"/>
      <c r="J132" s="162">
        <f t="shared" si="0"/>
        <v>0</v>
      </c>
      <c r="K132" s="159" t="s">
        <v>1</v>
      </c>
      <c r="L132" s="185" t="s">
        <v>4032</v>
      </c>
      <c r="M132" s="163" t="s">
        <v>1</v>
      </c>
      <c r="N132" s="164" t="s">
        <v>40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357</v>
      </c>
      <c r="AT132" s="142" t="s">
        <v>280</v>
      </c>
      <c r="AU132" s="142" t="s">
        <v>85</v>
      </c>
      <c r="AY132" s="16" t="s">
        <v>185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6" t="s">
        <v>83</v>
      </c>
      <c r="BK132" s="143">
        <f t="shared" si="9"/>
        <v>0</v>
      </c>
      <c r="BL132" s="16" t="s">
        <v>268</v>
      </c>
      <c r="BM132" s="142" t="s">
        <v>224</v>
      </c>
    </row>
    <row r="133" spans="2:65" s="1" customFormat="1" ht="66.75" customHeight="1">
      <c r="B133" s="131"/>
      <c r="C133" s="157" t="s">
        <v>207</v>
      </c>
      <c r="D133" s="157" t="s">
        <v>280</v>
      </c>
      <c r="E133" s="158" t="s">
        <v>2261</v>
      </c>
      <c r="F133" s="159" t="s">
        <v>2262</v>
      </c>
      <c r="G133" s="160" t="s">
        <v>1656</v>
      </c>
      <c r="H133" s="161">
        <v>1</v>
      </c>
      <c r="I133" s="162"/>
      <c r="J133" s="162">
        <f t="shared" si="0"/>
        <v>0</v>
      </c>
      <c r="K133" s="159" t="s">
        <v>1</v>
      </c>
      <c r="L133" s="185" t="s">
        <v>4032</v>
      </c>
      <c r="M133" s="163" t="s">
        <v>1</v>
      </c>
      <c r="N133" s="164" t="s">
        <v>40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357</v>
      </c>
      <c r="AT133" s="142" t="s">
        <v>280</v>
      </c>
      <c r="AU133" s="142" t="s">
        <v>85</v>
      </c>
      <c r="AY133" s="16" t="s">
        <v>185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6" t="s">
        <v>83</v>
      </c>
      <c r="BK133" s="143">
        <f t="shared" si="9"/>
        <v>0</v>
      </c>
      <c r="BL133" s="16" t="s">
        <v>268</v>
      </c>
      <c r="BM133" s="142" t="s">
        <v>235</v>
      </c>
    </row>
    <row r="134" spans="2:65" s="1" customFormat="1" ht="16.5" customHeight="1">
      <c r="B134" s="131"/>
      <c r="C134" s="132" t="s">
        <v>211</v>
      </c>
      <c r="D134" s="132" t="s">
        <v>187</v>
      </c>
      <c r="E134" s="133" t="s">
        <v>2263</v>
      </c>
      <c r="F134" s="134" t="s">
        <v>2264</v>
      </c>
      <c r="G134" s="135" t="s">
        <v>245</v>
      </c>
      <c r="H134" s="136">
        <v>1</v>
      </c>
      <c r="I134" s="137"/>
      <c r="J134" s="137">
        <f t="shared" si="0"/>
        <v>0</v>
      </c>
      <c r="K134" s="134" t="s">
        <v>1</v>
      </c>
      <c r="L134" s="185" t="s">
        <v>4032</v>
      </c>
      <c r="M134" s="138" t="s">
        <v>1</v>
      </c>
      <c r="N134" s="139" t="s">
        <v>40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268</v>
      </c>
      <c r="AT134" s="142" t="s">
        <v>187</v>
      </c>
      <c r="AU134" s="142" t="s">
        <v>85</v>
      </c>
      <c r="AY134" s="16" t="s">
        <v>185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6" t="s">
        <v>83</v>
      </c>
      <c r="BK134" s="143">
        <f t="shared" si="9"/>
        <v>0</v>
      </c>
      <c r="BL134" s="16" t="s">
        <v>268</v>
      </c>
      <c r="BM134" s="142" t="s">
        <v>247</v>
      </c>
    </row>
    <row r="135" spans="2:65" s="1" customFormat="1" ht="44.25" customHeight="1">
      <c r="B135" s="131"/>
      <c r="C135" s="132" t="s">
        <v>219</v>
      </c>
      <c r="D135" s="132" t="s">
        <v>187</v>
      </c>
      <c r="E135" s="133" t="s">
        <v>2265</v>
      </c>
      <c r="F135" s="134" t="s">
        <v>2266</v>
      </c>
      <c r="G135" s="135" t="s">
        <v>910</v>
      </c>
      <c r="H135" s="136">
        <v>4</v>
      </c>
      <c r="I135" s="137"/>
      <c r="J135" s="137">
        <f t="shared" si="0"/>
        <v>0</v>
      </c>
      <c r="K135" s="134" t="s">
        <v>4029</v>
      </c>
      <c r="L135" s="185" t="s">
        <v>4032</v>
      </c>
      <c r="M135" s="138" t="s">
        <v>1</v>
      </c>
      <c r="N135" s="139" t="s">
        <v>40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268</v>
      </c>
      <c r="AT135" s="142" t="s">
        <v>187</v>
      </c>
      <c r="AU135" s="142" t="s">
        <v>85</v>
      </c>
      <c r="AY135" s="16" t="s">
        <v>185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6" t="s">
        <v>83</v>
      </c>
      <c r="BK135" s="143">
        <f t="shared" si="9"/>
        <v>0</v>
      </c>
      <c r="BL135" s="16" t="s">
        <v>268</v>
      </c>
      <c r="BM135" s="142" t="s">
        <v>256</v>
      </c>
    </row>
    <row r="136" spans="2:65" s="1" customFormat="1" ht="16.5" customHeight="1">
      <c r="B136" s="131"/>
      <c r="C136" s="132" t="s">
        <v>224</v>
      </c>
      <c r="D136" s="132" t="s">
        <v>187</v>
      </c>
      <c r="E136" s="133" t="s">
        <v>2243</v>
      </c>
      <c r="F136" s="134" t="s">
        <v>2244</v>
      </c>
      <c r="G136" s="135" t="s">
        <v>2245</v>
      </c>
      <c r="H136" s="136">
        <v>1</v>
      </c>
      <c r="I136" s="209"/>
      <c r="J136" s="137">
        <f t="shared" si="0"/>
        <v>0</v>
      </c>
      <c r="K136" s="134" t="s">
        <v>4029</v>
      </c>
      <c r="L136" s="184" t="s">
        <v>4031</v>
      </c>
      <c r="M136" s="138" t="s">
        <v>1</v>
      </c>
      <c r="N136" s="139" t="s">
        <v>40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268</v>
      </c>
      <c r="AT136" s="142" t="s">
        <v>187</v>
      </c>
      <c r="AU136" s="142" t="s">
        <v>85</v>
      </c>
      <c r="AY136" s="16" t="s">
        <v>185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83</v>
      </c>
      <c r="BK136" s="143">
        <f t="shared" si="9"/>
        <v>0</v>
      </c>
      <c r="BL136" s="16" t="s">
        <v>268</v>
      </c>
      <c r="BM136" s="142" t="s">
        <v>268</v>
      </c>
    </row>
    <row r="137" spans="2:65" s="1" customFormat="1" ht="16.5" customHeight="1">
      <c r="B137" s="131"/>
      <c r="C137" s="132" t="s">
        <v>229</v>
      </c>
      <c r="D137" s="132" t="s">
        <v>187</v>
      </c>
      <c r="E137" s="133" t="s">
        <v>2247</v>
      </c>
      <c r="F137" s="134" t="s">
        <v>2103</v>
      </c>
      <c r="G137" s="135" t="s">
        <v>2245</v>
      </c>
      <c r="H137" s="136">
        <v>1</v>
      </c>
      <c r="I137" s="209"/>
      <c r="J137" s="137">
        <f t="shared" si="0"/>
        <v>0</v>
      </c>
      <c r="K137" s="134" t="s">
        <v>4029</v>
      </c>
      <c r="L137" s="184" t="s">
        <v>4031</v>
      </c>
      <c r="M137" s="138" t="s">
        <v>1</v>
      </c>
      <c r="N137" s="139" t="s">
        <v>40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268</v>
      </c>
      <c r="AT137" s="142" t="s">
        <v>187</v>
      </c>
      <c r="AU137" s="142" t="s">
        <v>85</v>
      </c>
      <c r="AY137" s="16" t="s">
        <v>185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83</v>
      </c>
      <c r="BK137" s="143">
        <f t="shared" si="9"/>
        <v>0</v>
      </c>
      <c r="BL137" s="16" t="s">
        <v>268</v>
      </c>
      <c r="BM137" s="142" t="s">
        <v>279</v>
      </c>
    </row>
    <row r="138" spans="2:65" s="1" customFormat="1" ht="16.5" customHeight="1">
      <c r="B138" s="131"/>
      <c r="C138" s="132" t="s">
        <v>235</v>
      </c>
      <c r="D138" s="132" t="s">
        <v>187</v>
      </c>
      <c r="E138" s="133" t="s">
        <v>2107</v>
      </c>
      <c r="F138" s="134" t="s">
        <v>2248</v>
      </c>
      <c r="G138" s="135" t="s">
        <v>2245</v>
      </c>
      <c r="H138" s="136">
        <v>1</v>
      </c>
      <c r="I138" s="209"/>
      <c r="J138" s="137">
        <f t="shared" si="0"/>
        <v>0</v>
      </c>
      <c r="K138" s="134" t="s">
        <v>4029</v>
      </c>
      <c r="L138" s="184" t="s">
        <v>4031</v>
      </c>
      <c r="M138" s="138" t="s">
        <v>1</v>
      </c>
      <c r="N138" s="139" t="s">
        <v>40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268</v>
      </c>
      <c r="AT138" s="142" t="s">
        <v>187</v>
      </c>
      <c r="AU138" s="142" t="s">
        <v>85</v>
      </c>
      <c r="AY138" s="16" t="s">
        <v>185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83</v>
      </c>
      <c r="BK138" s="143">
        <f t="shared" si="9"/>
        <v>0</v>
      </c>
      <c r="BL138" s="16" t="s">
        <v>268</v>
      </c>
      <c r="BM138" s="142" t="s">
        <v>290</v>
      </c>
    </row>
    <row r="139" spans="2:65" s="1" customFormat="1" ht="16.5" customHeight="1">
      <c r="B139" s="131"/>
      <c r="C139" s="132" t="s">
        <v>242</v>
      </c>
      <c r="D139" s="132" t="s">
        <v>187</v>
      </c>
      <c r="E139" s="133" t="s">
        <v>2267</v>
      </c>
      <c r="F139" s="134" t="s">
        <v>2268</v>
      </c>
      <c r="G139" s="135" t="s">
        <v>2245</v>
      </c>
      <c r="H139" s="136">
        <v>1</v>
      </c>
      <c r="I139" s="209"/>
      <c r="J139" s="137">
        <f t="shared" si="0"/>
        <v>0</v>
      </c>
      <c r="K139" s="134" t="s">
        <v>4029</v>
      </c>
      <c r="L139" s="184" t="s">
        <v>4031</v>
      </c>
      <c r="M139" s="138" t="s">
        <v>1</v>
      </c>
      <c r="N139" s="139" t="s">
        <v>40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268</v>
      </c>
      <c r="AT139" s="142" t="s">
        <v>187</v>
      </c>
      <c r="AU139" s="142" t="s">
        <v>85</v>
      </c>
      <c r="AY139" s="16" t="s">
        <v>185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83</v>
      </c>
      <c r="BK139" s="143">
        <f t="shared" si="9"/>
        <v>0</v>
      </c>
      <c r="BL139" s="16" t="s">
        <v>268</v>
      </c>
      <c r="BM139" s="142" t="s">
        <v>297</v>
      </c>
    </row>
    <row r="140" spans="2:65" s="1" customFormat="1" ht="16.5" customHeight="1">
      <c r="B140" s="131"/>
      <c r="C140" s="132" t="s">
        <v>247</v>
      </c>
      <c r="D140" s="132" t="s">
        <v>187</v>
      </c>
      <c r="E140" s="133" t="s">
        <v>2249</v>
      </c>
      <c r="F140" s="134" t="s">
        <v>2250</v>
      </c>
      <c r="G140" s="135" t="s">
        <v>2245</v>
      </c>
      <c r="H140" s="136">
        <v>1</v>
      </c>
      <c r="I140" s="209"/>
      <c r="J140" s="137">
        <f t="shared" si="0"/>
        <v>0</v>
      </c>
      <c r="K140" s="134" t="s">
        <v>4029</v>
      </c>
      <c r="L140" s="184" t="s">
        <v>4031</v>
      </c>
      <c r="M140" s="176" t="s">
        <v>1</v>
      </c>
      <c r="N140" s="177" t="s">
        <v>40</v>
      </c>
      <c r="O140" s="178">
        <v>0</v>
      </c>
      <c r="P140" s="178">
        <f t="shared" si="1"/>
        <v>0</v>
      </c>
      <c r="Q140" s="178">
        <v>0</v>
      </c>
      <c r="R140" s="178">
        <f t="shared" si="2"/>
        <v>0</v>
      </c>
      <c r="S140" s="178">
        <v>0</v>
      </c>
      <c r="T140" s="179">
        <f t="shared" si="3"/>
        <v>0</v>
      </c>
      <c r="AR140" s="142" t="s">
        <v>268</v>
      </c>
      <c r="AT140" s="142" t="s">
        <v>187</v>
      </c>
      <c r="AU140" s="142" t="s">
        <v>85</v>
      </c>
      <c r="AY140" s="16" t="s">
        <v>185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83</v>
      </c>
      <c r="BK140" s="143">
        <f t="shared" si="9"/>
        <v>0</v>
      </c>
      <c r="BL140" s="16" t="s">
        <v>268</v>
      </c>
      <c r="BM140" s="142" t="s">
        <v>307</v>
      </c>
    </row>
    <row r="141" spans="2:65" s="1" customFormat="1" ht="6.95" customHeight="1"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28"/>
    </row>
  </sheetData>
  <autoFilter ref="C125:K140" xr:uid="{00000000-0009-0000-0000-000007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40</vt:i4>
      </vt:variant>
    </vt:vector>
  </HeadingPairs>
  <TitlesOfParts>
    <vt:vector size="60" baseType="lpstr">
      <vt:lpstr>Rek z pohledu ÚČELU</vt:lpstr>
      <vt:lpstr>Rekapitulace stavby</vt:lpstr>
      <vt:lpstr>SO 01-03 - Dílny - Kerami...</vt:lpstr>
      <vt:lpstr>SO 04 - Dílny - Strojní a...</vt:lpstr>
      <vt:lpstr>04.1 - Technologie briket...</vt:lpstr>
      <vt:lpstr>04.2 - Hromosvody</vt:lpstr>
      <vt:lpstr>04.3 - Elektro</vt:lpstr>
      <vt:lpstr>04.31 - Strukturovaná kab...</vt:lpstr>
      <vt:lpstr>04.32 - Jednotný čas</vt:lpstr>
      <vt:lpstr>04.33 - Poplachový zabezp...</vt:lpstr>
      <vt:lpstr>04.4 - Technologické plyny</vt:lpstr>
      <vt:lpstr>04.5 - Zdravotně technicé...</vt:lpstr>
      <vt:lpstr>04.61 - Zařízení pro vytá...</vt:lpstr>
      <vt:lpstr>04.62 - Plynová zařízení</vt:lpstr>
      <vt:lpstr>04.7 - VZT</vt:lpstr>
      <vt:lpstr>SO 05 - Sklad řeziva</vt:lpstr>
      <vt:lpstr>05.1 - Elektro</vt:lpstr>
      <vt:lpstr>SO 06 - OPLOCENÍ A VJEZDO...</vt:lpstr>
      <vt:lpstr>SO 07 - SKLAD HOŘLAVÝCH K...</vt:lpstr>
      <vt:lpstr>VRN - Vedlejší rozpočtové...</vt:lpstr>
      <vt:lpstr>'04.1 - Technologie briket...'!Názvy_tisku</vt:lpstr>
      <vt:lpstr>'04.2 - Hromosvody'!Názvy_tisku</vt:lpstr>
      <vt:lpstr>'04.3 - Elektro'!Názvy_tisku</vt:lpstr>
      <vt:lpstr>'04.31 - Strukturovaná kab...'!Názvy_tisku</vt:lpstr>
      <vt:lpstr>'04.32 - Jednotný čas'!Názvy_tisku</vt:lpstr>
      <vt:lpstr>'04.33 - Poplachový zabezp...'!Názvy_tisku</vt:lpstr>
      <vt:lpstr>'04.4 - Technologické plyny'!Názvy_tisku</vt:lpstr>
      <vt:lpstr>'04.5 - Zdravotně technicé...'!Názvy_tisku</vt:lpstr>
      <vt:lpstr>'04.61 - Zařízení pro vytá...'!Názvy_tisku</vt:lpstr>
      <vt:lpstr>'04.62 - Plynová zařízení'!Názvy_tisku</vt:lpstr>
      <vt:lpstr>'04.7 - VZT'!Názvy_tisku</vt:lpstr>
      <vt:lpstr>'05.1 - Elektro'!Názvy_tisku</vt:lpstr>
      <vt:lpstr>'Rek z pohledu ÚČELU'!Názvy_tisku</vt:lpstr>
      <vt:lpstr>'Rekapitulace stavby'!Názvy_tisku</vt:lpstr>
      <vt:lpstr>'SO 01-03 - Dílny - Kerami...'!Názvy_tisku</vt:lpstr>
      <vt:lpstr>'SO 04 - Dílny - Strojní a...'!Názvy_tisku</vt:lpstr>
      <vt:lpstr>'SO 05 - Sklad řeziva'!Názvy_tisku</vt:lpstr>
      <vt:lpstr>'SO 06 - OPLOCENÍ A VJEZDO...'!Názvy_tisku</vt:lpstr>
      <vt:lpstr>'SO 07 - SKLAD HOŘLAVÝCH K...'!Názvy_tisku</vt:lpstr>
      <vt:lpstr>'VRN - Vedlejší rozpočtové...'!Názvy_tisku</vt:lpstr>
      <vt:lpstr>'04.1 - Technologie briket...'!Oblast_tisku</vt:lpstr>
      <vt:lpstr>'04.2 - Hromosvody'!Oblast_tisku</vt:lpstr>
      <vt:lpstr>'04.3 - Elektro'!Oblast_tisku</vt:lpstr>
      <vt:lpstr>'04.31 - Strukturovaná kab...'!Oblast_tisku</vt:lpstr>
      <vt:lpstr>'04.32 - Jednotný čas'!Oblast_tisku</vt:lpstr>
      <vt:lpstr>'04.33 - Poplachový zabezp...'!Oblast_tisku</vt:lpstr>
      <vt:lpstr>'04.4 - Technologické plyny'!Oblast_tisku</vt:lpstr>
      <vt:lpstr>'04.5 - Zdravotně technicé...'!Oblast_tisku</vt:lpstr>
      <vt:lpstr>'04.61 - Zařízení pro vytá...'!Oblast_tisku</vt:lpstr>
      <vt:lpstr>'04.62 - Plynová zařízení'!Oblast_tisku</vt:lpstr>
      <vt:lpstr>'04.7 - VZT'!Oblast_tisku</vt:lpstr>
      <vt:lpstr>'05.1 - Elektro'!Oblast_tisku</vt:lpstr>
      <vt:lpstr>'Rek z pohledu ÚČELU'!Oblast_tisku</vt:lpstr>
      <vt:lpstr>'Rekapitulace stavby'!Oblast_tisku</vt:lpstr>
      <vt:lpstr>'SO 01-03 - Dílny - Kerami...'!Oblast_tisku</vt:lpstr>
      <vt:lpstr>'SO 04 - Dílny - Strojní a...'!Oblast_tisku</vt:lpstr>
      <vt:lpstr>'SO 05 - Sklad řeziva'!Oblast_tisku</vt:lpstr>
      <vt:lpstr>'SO 06 - OPLOCENÍ A VJEZDO...'!Oblast_tisku</vt:lpstr>
      <vt:lpstr>'SO 07 - SKLAD HOŘLAVÝCH K...'!Oblast_tisku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Gajda Petr</dc:creator>
  <cp:lastModifiedBy>Gajda Petr</cp:lastModifiedBy>
  <dcterms:created xsi:type="dcterms:W3CDTF">2023-05-19T06:10:14Z</dcterms:created>
  <dcterms:modified xsi:type="dcterms:W3CDTF">2024-06-18T08:29:30Z</dcterms:modified>
</cp:coreProperties>
</file>