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HK-POSPISILOVA 2 - SO-01A..." sheetId="2" r:id="rId2"/>
  </sheets>
  <definedNames>
    <definedName name="_xlnm._FilterDatabase" localSheetId="1" hidden="1">'HK-POSPISILOVA 2 - SO-01A...'!$C$86:$K$86</definedName>
    <definedName name="_xlnm.Print_Titles" localSheetId="1">'HK-POSPISILOVA 2 - SO-01A...'!$86:$86</definedName>
    <definedName name="_xlnm.Print_Titles" localSheetId="0">'Rekapitulace stavby'!$49:$49</definedName>
    <definedName name="_xlnm.Print_Area" localSheetId="1">'HK-POSPISILOVA 2 - SO-01A...'!$C$4:$J$36,'HK-POSPISILOVA 2 - SO-01A...'!$C$42:$J$68,'HK-POSPISILOVA 2 - SO-01A...'!$C$74:$K$137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<sst xmlns="http://schemas.openxmlformats.org/spreadsheetml/2006/main" count="783" uniqueCount="279">
  <si>
    <t>Oprava vnitřní vápenocementové štukové omítky stěn v rozsahu plochy do 30%</t>
  </si>
  <si>
    <t>-453014511</t>
  </si>
  <si>
    <t>1790379357</t>
  </si>
  <si>
    <t>58,37</t>
  </si>
  <si>
    <t>515242963</t>
  </si>
  <si>
    <t>-1576624092</t>
  </si>
  <si>
    <t>1209935245</t>
  </si>
  <si>
    <t>13,151*9</t>
  </si>
  <si>
    <t>1270167548</t>
  </si>
  <si>
    <t>390586451</t>
  </si>
  <si>
    <t xml:space="preserve">D+M okna dřevěná materiál borovice zasklení izolačním dvojsklem vč. eurokování </t>
  </si>
  <si>
    <t>-1131068074</t>
  </si>
  <si>
    <t>-1,2*1,8*20</t>
  </si>
  <si>
    <t>D+M dveře vnitřní dřevěné plné hladké dýhované dub vč. kování systém generálního klíče bez prahu do ocel. zárubně 800/1970mm</t>
  </si>
  <si>
    <t>-1065570661</t>
  </si>
  <si>
    <t>"schema DN 03"   1</t>
  </si>
  <si>
    <t>-2009722752</t>
  </si>
  <si>
    <t xml:space="preserve">D+M čistící zona povrchová -koberec na gumové podsadě </t>
  </si>
  <si>
    <t>1616347249</t>
  </si>
  <si>
    <t>2,2*1,7</t>
  </si>
  <si>
    <t xml:space="preserve">D+M čistící zona zapuštěná v al rámečku s gumovými vlnovkami </t>
  </si>
  <si>
    <t>76533465</t>
  </si>
  <si>
    <t>2,24*1,7</t>
  </si>
  <si>
    <t>1042449022</t>
  </si>
  <si>
    <t>Lepení pásů povlakových podlah textilních</t>
  </si>
  <si>
    <t>354801123</t>
  </si>
  <si>
    <t>"ozn. P02-místn. č.110,111,112"   69,91</t>
  </si>
  <si>
    <t>koberec zátěžový-vysoká zátěž,   šíře 4 m</t>
  </si>
  <si>
    <t>-2084637990</t>
  </si>
  <si>
    <t>69,91*1,05</t>
  </si>
  <si>
    <t>1746014064</t>
  </si>
  <si>
    <t>-1613581864</t>
  </si>
  <si>
    <t>-800462163</t>
  </si>
  <si>
    <t>784</t>
  </si>
  <si>
    <t>Dokončovací práce - malby a tapety</t>
  </si>
  <si>
    <t>784121001</t>
  </si>
  <si>
    <t>Oškrabání malby v mísnostech výšky do 3,80 m</t>
  </si>
  <si>
    <t>-1887277981</t>
  </si>
  <si>
    <t>2056,88+8261,792-103,818</t>
  </si>
  <si>
    <t>784181101</t>
  </si>
  <si>
    <t>Základní akrylátová jednonásobná penetrace podkladu v místnostech výšky do 3,80m</t>
  </si>
  <si>
    <t>-2015256749</t>
  </si>
  <si>
    <t>784311011</t>
  </si>
  <si>
    <t>Dvojnásobné bílé malby ze suchých směsí (práškových) v místnostech výšky do 3,80 m</t>
  </si>
  <si>
    <t>1465754381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</si>
  <si>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</si>
  <si>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</si>
  <si>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</si>
  <si>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</si>
  <si>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</si>
  <si>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</si>
  <si>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</si>
  <si>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Export VZ</t>
  </si>
  <si>
    <t>List obsahuje:</t>
  </si>
  <si>
    <t>3.0</t>
  </si>
  <si>
    <t>ZAMOK</t>
  </si>
  <si>
    <t>False</t>
  </si>
  <si>
    <t>{1A42CF24-574C-47A4-9ED9-1226CCC4EFC8}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</si>
  <si>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</si>
  <si>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</si>
  <si>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</si>
  <si>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</si>
  <si>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</si>
  <si>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</si>
  <si>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</si>
  <si>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</si>
  <si>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HK-POSPISILOVA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</si>
  <si>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</si>
  <si>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</si>
  <si>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Evropsky dům-stavební úpravy objektu č.p.365</t>
  </si>
  <si>
    <t>0,1</t>
  </si>
  <si>
    <t>KSO:</t>
  </si>
  <si>
    <t>CC-CZ:</t>
  </si>
  <si>
    <t>1</t>
  </si>
  <si>
    <t>Místo:</t>
  </si>
  <si>
    <t>Hradec Králové,Pospíšilova 365</t>
  </si>
  <si>
    <t>Datum:</t>
  </si>
  <si>
    <t>26.12.2014</t>
  </si>
  <si>
    <t>10</t>
  </si>
  <si>
    <t>100</t>
  </si>
  <si>
    <t>Zadavatel:</t>
  </si>
  <si>
    <t>IČ:</t>
  </si>
  <si>
    <t>Královéhradecký kraj ,Pivovarské nám. 1245 HK</t>
  </si>
  <si>
    <t>DIČ:</t>
  </si>
  <si>
    <t>Uchazeč:</t>
  </si>
  <si>
    <t>Vyplň údaj</t>
  </si>
  <si>
    <t>Projektant:</t>
  </si>
  <si>
    <t xml:space="preserve">Planning art s.r.o. Hradec Králové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</si>
  <si>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</si>
  <si>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</si>
  <si>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</si>
  <si>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</si>
  <si>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</si>
  <si>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</si>
  <si>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</si>
  <si>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</si>
  <si>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</si>
  <si>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</si>
  <si>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</si>
  <si>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</si>
  <si>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</si>
  <si>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</si>
  <si>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</si>
  <si>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</si>
  <si>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</si>
  <si>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</si>
  <si>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</si>
  <si>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</si>
  <si>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</si>
  <si>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</si>
  <si>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</si>
  <si>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</si>
  <si>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</si>
  <si>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</si>
  <si>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</si>
  <si>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</si>
  <si>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</si>
  <si>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</si>
  <si>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</si>
  <si>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</si>
  <si>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</si>
  <si>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</si>
  <si>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</si>
  <si>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</si>
  <si>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</si>
  <si>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</si>
  <si>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</si>
  <si>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</si>
  <si>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HK-POSPISILOVA 1</t>
  </si>
  <si>
    <t xml:space="preserve">SO-01-Vlastní objekt </t>
  </si>
  <si>
    <t>STA</t>
  </si>
  <si>
    <t>{DCEDF976-6B7B-46FE-9CE2-73C8CF0CCE29}</t>
  </si>
  <si>
    <t>2</t>
  </si>
  <si>
    <t>HK-POSPISILOVA 2</t>
  </si>
  <si>
    <t>SO-01A-Vlastní objekt -doplněk</t>
  </si>
  <si>
    <t>{EC33B0C5-224D-486C-90A8-BF2341160450}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</si>
  <si>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</si>
  <si>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</si>
  <si>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</si>
  <si>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</si>
  <si>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</si>
  <si>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</si>
  <si>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</si>
  <si>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</si>
  <si>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</si>
  <si>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</si>
  <si>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</si>
  <si>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</si>
  <si>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</si>
  <si>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</si>
  <si>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767 - Konstrukce zámečnické</t>
  </si>
  <si>
    <t xml:space="preserve">    776 - Podlahy povlakové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</si>
  <si>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</si>
  <si>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</si>
  <si>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</si>
  <si>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</si>
  <si>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</si>
  <si>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</si>
  <si>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</si>
  <si>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</si>
  <si>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</si>
  <si>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</si>
  <si>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</si>
  <si>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</si>
  <si>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</si>
  <si>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</si>
  <si>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</si>
  <si>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</si>
  <si>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</si>
  <si>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</si>
  <si>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</si>
  <si>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K</t>
  </si>
  <si>
    <t>t</t>
  </si>
  <si>
    <t>CS ÚRS 2014 01</t>
  </si>
  <si>
    <t>4</t>
  </si>
  <si>
    <t>VV</t>
  </si>
  <si>
    <t>m2</t>
  </si>
  <si>
    <t>5</t>
  </si>
  <si>
    <t>6</t>
  </si>
  <si>
    <t>7</t>
  </si>
  <si>
    <t>8</t>
  </si>
  <si>
    <t>Úpravy povrchů, podlahy a osazování výplní</t>
  </si>
  <si>
    <t>9</t>
  </si>
  <si>
    <t>611325411</t>
  </si>
  <si>
    <t>Oprava vnitřní vápenocementové hladké omítky stropů v rozsahu plochy do 10%</t>
  </si>
  <si>
    <t>11</t>
  </si>
  <si>
    <t>12</t>
  </si>
  <si>
    <t>612325411</t>
  </si>
  <si>
    <t>Oprava vnitřní vápenocementové hladké omítky stěn v rozsahu plochy do 10%</t>
  </si>
  <si>
    <t>13</t>
  </si>
  <si>
    <t>14</t>
  </si>
  <si>
    <t>16</t>
  </si>
  <si>
    <t>17</t>
  </si>
  <si>
    <t>18</t>
  </si>
  <si>
    <t>19</t>
  </si>
  <si>
    <t>ks</t>
  </si>
  <si>
    <t>20</t>
  </si>
  <si>
    <t>632441111</t>
  </si>
  <si>
    <t>Potěr anhydritový samonivelační tl do 20 mm ze suchých směsí</t>
  </si>
  <si>
    <t>22</t>
  </si>
  <si>
    <t>23</t>
  </si>
  <si>
    <t>M</t>
  </si>
  <si>
    <t>24</t>
  </si>
  <si>
    <t>25</t>
  </si>
  <si>
    <t>26</t>
  </si>
  <si>
    <t>27</t>
  </si>
  <si>
    <t>28</t>
  </si>
  <si>
    <t>29</t>
  </si>
  <si>
    <t>30</t>
  </si>
  <si>
    <t>32</t>
  </si>
  <si>
    <t>997</t>
  </si>
  <si>
    <t>Přesun sutě</t>
  </si>
  <si>
    <t>997013114</t>
  </si>
  <si>
    <t>Vnitrostaveništní doprava suti a vybouraných hmot pro budovy v do 15 m s použitím mechanizace</t>
  </si>
  <si>
    <t>997013501</t>
  </si>
  <si>
    <t>Odvoz suti na skládku a vybouraných hmot nebo meziskládku do 1 km se složením</t>
  </si>
  <si>
    <t>997013509</t>
  </si>
  <si>
    <t>Příplatek k odvozu suti a vybouraných hmot na skládku ZKD 1 km přes 1 km</t>
  </si>
  <si>
    <t>997013831</t>
  </si>
  <si>
    <t>Poplatek za uložení stavebního směsného odpadu na skládce (skládkovné)</t>
  </si>
  <si>
    <t>998</t>
  </si>
  <si>
    <t>Přesun hmot</t>
  </si>
  <si>
    <t>998011003</t>
  </si>
  <si>
    <t>Přesun hmot pro budovy zděné v do 24 m</t>
  </si>
  <si>
    <t>PSV</t>
  </si>
  <si>
    <t>Práce a dodávky PSV</t>
  </si>
  <si>
    <t>%</t>
  </si>
  <si>
    <t>766</t>
  </si>
  <si>
    <t>Konstrukce truhlářské</t>
  </si>
  <si>
    <t>766002</t>
  </si>
  <si>
    <t>766006</t>
  </si>
  <si>
    <t>998766203</t>
  </si>
  <si>
    <t>Přesun hmot procentní pro konstrukce truhlářské v objektech v do 24 m</t>
  </si>
  <si>
    <t>767</t>
  </si>
  <si>
    <t>Konstrukce zámečnické</t>
  </si>
  <si>
    <t>767001</t>
  </si>
  <si>
    <t>767002</t>
  </si>
  <si>
    <t>998767203</t>
  </si>
  <si>
    <t>Přesun hmot procentní pro zámečnické konstrukce v objektech v do 24 m</t>
  </si>
  <si>
    <t>776</t>
  </si>
  <si>
    <t>Podlahy povlakové</t>
  </si>
  <si>
    <t>776572100</t>
  </si>
  <si>
    <t>697510150</t>
  </si>
  <si>
    <t>776590150</t>
  </si>
  <si>
    <t>Úprava podkladu nášlapných ploch penetrací</t>
  </si>
  <si>
    <t>776990111</t>
  </si>
  <si>
    <t>Vyrovnání podkladu samonivelační stěrkou tl 3 mm pevnosti 15 Mpa</t>
  </si>
  <si>
    <t>998776203</t>
  </si>
  <si>
    <t>Přesun hmot procentní pro podlahy povlakové v objektech v do 24 m</t>
  </si>
  <si>
    <t>HK-POSPISILOVA 2 - SO-01A-Vlastní objekt -doplněk</t>
  </si>
  <si>
    <t xml:space="preserve">    1 - Zemní práce</t>
  </si>
  <si>
    <t xml:space="preserve">    5 - Komunikace pozemní</t>
  </si>
  <si>
    <t xml:space="preserve">    784 - Dokončovací práce - malby a tapety</t>
  </si>
  <si>
    <t>Zemní práce</t>
  </si>
  <si>
    <t>113107122</t>
  </si>
  <si>
    <t>Odstranění podkladu pl do 50 m2 z kameniva drceného tl 200 mm</t>
  </si>
  <si>
    <t>-27305601</t>
  </si>
  <si>
    <t>113107142</t>
  </si>
  <si>
    <t>Odstranění podkladu pl do 50 m2 živičných tl 100 mm</t>
  </si>
  <si>
    <t>14871707</t>
  </si>
  <si>
    <t>Komunikace pozemní</t>
  </si>
  <si>
    <t>564231111</t>
  </si>
  <si>
    <t>Podklad nebo podsyp ze štěrkopísku ŠP tl 100 mm</t>
  </si>
  <si>
    <t>-108742480</t>
  </si>
  <si>
    <t>564651111</t>
  </si>
  <si>
    <t>Podklad z kameniva hrubého drceného vel. 63-125 mm tl 150 mm</t>
  </si>
  <si>
    <t>422313677</t>
  </si>
  <si>
    <t>573211111</t>
  </si>
  <si>
    <t>Postřik živičný spojovací z asfaltu v množství do 0,70 kg/m2</t>
  </si>
  <si>
    <t>1944292135</t>
  </si>
  <si>
    <t>577144211</t>
  </si>
  <si>
    <t>Asfaltový beton vrstva obrusná ACO 11 (ABS) tř. II tl 50 mm š do 3 m z nemodifikovaného asfaltu</t>
  </si>
  <si>
    <t>349127743</t>
  </si>
  <si>
    <t>-792849036</t>
  </si>
  <si>
    <t>611325421</t>
  </si>
  <si>
    <t>Oprava vnitřní vápenocementové štukové omítky stropů v rozsahu plochy do 10%</t>
  </si>
  <si>
    <t>597231908</t>
  </si>
  <si>
    <t>1950038809</t>
  </si>
  <si>
    <t>612325422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</si>
</sst>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2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2" borderId="0" xfId="0" applyFill="1" applyAlignment="1">
      <alignment horizontal="left" vertical="top"/>
    </xf>
    <xf numFmtId="0" fontId="1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3" borderId="0" xfId="0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9" fillId="34" borderId="18" xfId="0" applyFont="1" applyFill="1" applyBorder="1" applyAlignment="1" applyProtection="1">
      <alignment horizontal="center" vertical="center"/>
      <protection/>
    </xf>
    <xf numFmtId="164" fontId="9" fillId="34" borderId="18" xfId="0" applyNumberFormat="1" applyFont="1" applyFill="1" applyBorder="1" applyAlignment="1" applyProtection="1">
      <alignment horizontal="right" vertical="center"/>
      <protection/>
    </xf>
    <xf numFmtId="0" fontId="0" fillId="34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4" borderId="18" xfId="0" applyFont="1" applyFill="1" applyBorder="1" applyAlignment="1" applyProtection="1">
      <alignment horizontal="right" vertical="center"/>
      <protection/>
    </xf>
    <xf numFmtId="0" fontId="0" fillId="34" borderId="18" xfId="0" applyFill="1" applyBorder="1" applyAlignment="1">
      <alignment horizontal="left" vertical="center"/>
    </xf>
    <xf numFmtId="0" fontId="0" fillId="34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4" borderId="0" xfId="0" applyFont="1" applyFill="1" applyAlignment="1" applyProtection="1">
      <alignment horizontal="left" vertical="center"/>
      <protection/>
    </xf>
    <xf numFmtId="0" fontId="0" fillId="34" borderId="0" xfId="0" applyFill="1" applyAlignment="1">
      <alignment horizontal="left" vertical="center"/>
    </xf>
    <xf numFmtId="0" fontId="7" fillId="34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3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3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9" fillId="0" borderId="36" xfId="0" applyFont="1" applyBorder="1" applyAlignment="1" applyProtection="1">
      <alignment horizontal="center" vertical="center" wrapText="1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3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3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168" fontId="0" fillId="33" borderId="36" xfId="0" applyNumberFormat="1" applyFont="1" applyFill="1" applyBorder="1" applyAlignment="1">
      <alignment horizontal="right" vertical="center"/>
    </xf>
    <xf numFmtId="0" fontId="29" fillId="0" borderId="36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54" fillId="32" borderId="0" xfId="36" applyFill="1" applyAlignment="1">
      <alignment horizontal="left" vertical="top"/>
    </xf>
    <xf numFmtId="0" fontId="30" fillId="0" borderId="0" xfId="36" applyFont="1" applyAlignment="1">
      <alignment horizontal="center" vertical="center"/>
    </xf>
    <xf numFmtId="0" fontId="2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left" vertical="center"/>
    </xf>
    <xf numFmtId="0" fontId="31" fillId="32" borderId="0" xfId="36" applyFont="1" applyFill="1" applyAlignment="1">
      <alignment horizontal="left" vertical="center"/>
    </xf>
    <xf numFmtId="0" fontId="1" fillId="32" borderId="0" xfId="0" applyFont="1" applyFill="1" applyAlignment="1" applyProtection="1">
      <alignment horizontal="left" vertical="center"/>
      <protection/>
    </xf>
    <xf numFmtId="0" fontId="22" fillId="32" borderId="0" xfId="0" applyFont="1" applyFill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 vertical="center"/>
      <protection/>
    </xf>
    <xf numFmtId="0" fontId="31" fillId="32" borderId="0" xfId="36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3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9" fillId="34" borderId="18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164" fontId="9" fillId="34" borderId="18" xfId="0" applyNumberFormat="1" applyFont="1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right" vertical="center"/>
      <protection/>
    </xf>
    <xf numFmtId="0" fontId="31" fillId="32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B7F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F75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B7F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F75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7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5" t="s">
        <v>52</v>
      </c>
      <c r="B1" s="186"/>
      <c r="C1" s="186"/>
      <c r="D1" s="187" t="s">
        <v>53</v>
      </c>
      <c r="E1" s="186"/>
      <c r="F1" s="186"/>
      <c r="G1" s="186"/>
      <c r="H1" s="186"/>
      <c r="I1" s="186"/>
      <c r="J1" s="186"/>
      <c r="K1" s="188" t="s">
        <v>45</v>
      </c>
      <c r="L1" s="188"/>
      <c r="M1" s="188"/>
      <c r="N1" s="188"/>
      <c r="O1" s="188"/>
      <c r="P1" s="188"/>
      <c r="Q1" s="188"/>
      <c r="R1" s="188"/>
      <c r="S1" s="188"/>
      <c r="T1" s="186"/>
      <c r="U1" s="186"/>
      <c r="V1" s="186"/>
      <c r="W1" s="188" t="s">
        <v>46</v>
      </c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54</v>
      </c>
      <c r="BB1" s="4" t="s">
        <v>55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56</v>
      </c>
      <c r="BU1" s="4" t="s">
        <v>56</v>
      </c>
      <c r="BV1" s="4" t="s">
        <v>57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1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6" t="s">
        <v>58</v>
      </c>
      <c r="BT2" s="6" t="s">
        <v>59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58</v>
      </c>
      <c r="BT3" s="6" t="s">
        <v>60</v>
      </c>
    </row>
    <row r="4" spans="2:71" s="2" customFormat="1" ht="37.5" customHeight="1">
      <c r="B4" s="10"/>
      <c r="C4" s="11"/>
      <c r="D4" s="12" t="s">
        <v>61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62</v>
      </c>
      <c r="BE4" s="15" t="s">
        <v>63</v>
      </c>
      <c r="BS4" s="6" t="s">
        <v>64</v>
      </c>
    </row>
    <row r="5" spans="2:71" s="2" customFormat="1" ht="15" customHeight="1">
      <c r="B5" s="10"/>
      <c r="C5" s="11"/>
      <c r="D5" s="16" t="s">
        <v>65</v>
      </c>
      <c r="E5" s="11"/>
      <c r="F5" s="11"/>
      <c r="G5" s="11"/>
      <c r="H5" s="11"/>
      <c r="I5" s="11"/>
      <c r="J5" s="11"/>
      <c r="K5" s="198" t="s">
        <v>66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1"/>
      <c r="AQ5" s="13"/>
      <c r="BE5" s="194" t="s">
        <v>67</v>
      </c>
      <c r="BS5" s="6" t="s">
        <v>58</v>
      </c>
    </row>
    <row r="6" spans="2:71" s="2" customFormat="1" ht="37.5" customHeight="1">
      <c r="B6" s="10"/>
      <c r="C6" s="11"/>
      <c r="D6" s="18" t="s">
        <v>68</v>
      </c>
      <c r="E6" s="11"/>
      <c r="F6" s="11"/>
      <c r="G6" s="11"/>
      <c r="H6" s="11"/>
      <c r="I6" s="11"/>
      <c r="J6" s="11"/>
      <c r="K6" s="200" t="s">
        <v>69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1"/>
      <c r="AQ6" s="13"/>
      <c r="BE6" s="195"/>
      <c r="BS6" s="6" t="s">
        <v>70</v>
      </c>
    </row>
    <row r="7" spans="2:71" s="2" customFormat="1" ht="15" customHeight="1">
      <c r="B7" s="10"/>
      <c r="C7" s="11"/>
      <c r="D7" s="19" t="s">
        <v>71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72</v>
      </c>
      <c r="AL7" s="11"/>
      <c r="AM7" s="11"/>
      <c r="AN7" s="17"/>
      <c r="AO7" s="11"/>
      <c r="AP7" s="11"/>
      <c r="AQ7" s="13"/>
      <c r="BE7" s="195"/>
      <c r="BS7" s="6" t="s">
        <v>73</v>
      </c>
    </row>
    <row r="8" spans="2:71" s="2" customFormat="1" ht="15" customHeight="1">
      <c r="B8" s="10"/>
      <c r="C8" s="11"/>
      <c r="D8" s="19" t="s">
        <v>74</v>
      </c>
      <c r="E8" s="11"/>
      <c r="F8" s="11"/>
      <c r="G8" s="11"/>
      <c r="H8" s="11"/>
      <c r="I8" s="11"/>
      <c r="J8" s="11"/>
      <c r="K8" s="17" t="s">
        <v>75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76</v>
      </c>
      <c r="AL8" s="11"/>
      <c r="AM8" s="11"/>
      <c r="AN8" s="20" t="s">
        <v>77</v>
      </c>
      <c r="AO8" s="11"/>
      <c r="AP8" s="11"/>
      <c r="AQ8" s="13"/>
      <c r="BE8" s="195"/>
      <c r="BS8" s="6" t="s">
        <v>78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5"/>
      <c r="BS9" s="6" t="s">
        <v>79</v>
      </c>
    </row>
    <row r="10" spans="2:71" s="2" customFormat="1" ht="15" customHeight="1">
      <c r="B10" s="10"/>
      <c r="C10" s="11"/>
      <c r="D10" s="19" t="s">
        <v>80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81</v>
      </c>
      <c r="AL10" s="11"/>
      <c r="AM10" s="11"/>
      <c r="AN10" s="17"/>
      <c r="AO10" s="11"/>
      <c r="AP10" s="11"/>
      <c r="AQ10" s="13"/>
      <c r="BE10" s="195"/>
      <c r="BS10" s="6" t="s">
        <v>70</v>
      </c>
    </row>
    <row r="11" spans="2:71" s="2" customFormat="1" ht="19.5" customHeight="1">
      <c r="B11" s="10"/>
      <c r="C11" s="11"/>
      <c r="D11" s="11"/>
      <c r="E11" s="17" t="s">
        <v>82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83</v>
      </c>
      <c r="AL11" s="11"/>
      <c r="AM11" s="11"/>
      <c r="AN11" s="17"/>
      <c r="AO11" s="11"/>
      <c r="AP11" s="11"/>
      <c r="AQ11" s="13"/>
      <c r="BE11" s="195"/>
      <c r="BS11" s="6" t="s">
        <v>70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5"/>
      <c r="BS12" s="6" t="s">
        <v>70</v>
      </c>
    </row>
    <row r="13" spans="2:71" s="2" customFormat="1" ht="15" customHeight="1">
      <c r="B13" s="10"/>
      <c r="C13" s="11"/>
      <c r="D13" s="19" t="s">
        <v>84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81</v>
      </c>
      <c r="AL13" s="11"/>
      <c r="AM13" s="11"/>
      <c r="AN13" s="21" t="s">
        <v>85</v>
      </c>
      <c r="AO13" s="11"/>
      <c r="AP13" s="11"/>
      <c r="AQ13" s="13"/>
      <c r="BE13" s="195"/>
      <c r="BS13" s="6" t="s">
        <v>70</v>
      </c>
    </row>
    <row r="14" spans="2:71" s="2" customFormat="1" ht="15.75" customHeight="1">
      <c r="B14" s="10"/>
      <c r="C14" s="11"/>
      <c r="D14" s="11"/>
      <c r="E14" s="201" t="s">
        <v>85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" t="s">
        <v>83</v>
      </c>
      <c r="AL14" s="11"/>
      <c r="AM14" s="11"/>
      <c r="AN14" s="21" t="s">
        <v>85</v>
      </c>
      <c r="AO14" s="11"/>
      <c r="AP14" s="11"/>
      <c r="AQ14" s="13"/>
      <c r="BE14" s="195"/>
      <c r="BS14" s="6" t="s">
        <v>70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5"/>
      <c r="BS15" s="6" t="s">
        <v>56</v>
      </c>
    </row>
    <row r="16" spans="2:71" s="2" customFormat="1" ht="15" customHeight="1">
      <c r="B16" s="10"/>
      <c r="C16" s="11"/>
      <c r="D16" s="19" t="s">
        <v>86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81</v>
      </c>
      <c r="AL16" s="11"/>
      <c r="AM16" s="11"/>
      <c r="AN16" s="17"/>
      <c r="AO16" s="11"/>
      <c r="AP16" s="11"/>
      <c r="AQ16" s="13"/>
      <c r="BE16" s="195"/>
      <c r="BS16" s="6" t="s">
        <v>56</v>
      </c>
    </row>
    <row r="17" spans="2:71" ht="19.5" customHeight="1">
      <c r="B17" s="10"/>
      <c r="C17" s="11"/>
      <c r="D17" s="11"/>
      <c r="E17" s="17" t="s">
        <v>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83</v>
      </c>
      <c r="AL17" s="11"/>
      <c r="AM17" s="11"/>
      <c r="AN17" s="17"/>
      <c r="AO17" s="11"/>
      <c r="AP17" s="11"/>
      <c r="AQ17" s="13"/>
      <c r="BE17" s="195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88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5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58</v>
      </c>
    </row>
    <row r="19" spans="2:71" ht="15" customHeight="1">
      <c r="B19" s="10"/>
      <c r="C19" s="11"/>
      <c r="D19" s="19" t="s">
        <v>89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5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58</v>
      </c>
    </row>
    <row r="20" spans="2:71" ht="15.75" customHeight="1">
      <c r="B20" s="10"/>
      <c r="C20" s="11"/>
      <c r="D20" s="11"/>
      <c r="E20" s="202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1"/>
      <c r="AP20" s="11"/>
      <c r="AQ20" s="13"/>
      <c r="BE20" s="195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88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5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5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90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3" t="e">
        <f>ROUND($AG$51,2)</f>
        <v>#REF!</v>
      </c>
      <c r="AL23" s="204"/>
      <c r="AM23" s="204"/>
      <c r="AN23" s="204"/>
      <c r="AO23" s="204"/>
      <c r="AP23" s="24"/>
      <c r="AQ23" s="27"/>
      <c r="BE23" s="196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6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89" t="s">
        <v>91</v>
      </c>
      <c r="M25" s="190"/>
      <c r="N25" s="190"/>
      <c r="O25" s="190"/>
      <c r="P25" s="24"/>
      <c r="Q25" s="24"/>
      <c r="R25" s="24"/>
      <c r="S25" s="24"/>
      <c r="T25" s="24"/>
      <c r="U25" s="24"/>
      <c r="V25" s="24"/>
      <c r="W25" s="189" t="s">
        <v>92</v>
      </c>
      <c r="X25" s="190"/>
      <c r="Y25" s="190"/>
      <c r="Z25" s="190"/>
      <c r="AA25" s="190"/>
      <c r="AB25" s="190"/>
      <c r="AC25" s="190"/>
      <c r="AD25" s="190"/>
      <c r="AE25" s="190"/>
      <c r="AF25" s="24"/>
      <c r="AG25" s="24"/>
      <c r="AH25" s="24"/>
      <c r="AI25" s="24"/>
      <c r="AJ25" s="24"/>
      <c r="AK25" s="189" t="s">
        <v>93</v>
      </c>
      <c r="AL25" s="190"/>
      <c r="AM25" s="190"/>
      <c r="AN25" s="190"/>
      <c r="AO25" s="190"/>
      <c r="AP25" s="24"/>
      <c r="AQ25" s="27"/>
      <c r="BE25" s="196"/>
    </row>
    <row r="26" spans="2:57" s="6" customFormat="1" ht="15" customHeight="1">
      <c r="B26" s="29"/>
      <c r="C26" s="30"/>
      <c r="D26" s="30" t="s">
        <v>94</v>
      </c>
      <c r="E26" s="30"/>
      <c r="F26" s="30" t="s">
        <v>95</v>
      </c>
      <c r="G26" s="30"/>
      <c r="H26" s="30"/>
      <c r="I26" s="30"/>
      <c r="J26" s="30"/>
      <c r="K26" s="30"/>
      <c r="L26" s="191">
        <v>0.21</v>
      </c>
      <c r="M26" s="192"/>
      <c r="N26" s="192"/>
      <c r="O26" s="192"/>
      <c r="P26" s="30"/>
      <c r="Q26" s="30"/>
      <c r="R26" s="30"/>
      <c r="S26" s="30"/>
      <c r="T26" s="30"/>
      <c r="U26" s="30"/>
      <c r="V26" s="30"/>
      <c r="W26" s="193" t="e">
        <f>ROUND($AZ$51,2)</f>
        <v>#REF!</v>
      </c>
      <c r="X26" s="192"/>
      <c r="Y26" s="192"/>
      <c r="Z26" s="192"/>
      <c r="AA26" s="192"/>
      <c r="AB26" s="192"/>
      <c r="AC26" s="192"/>
      <c r="AD26" s="192"/>
      <c r="AE26" s="192"/>
      <c r="AF26" s="30"/>
      <c r="AG26" s="30"/>
      <c r="AH26" s="30"/>
      <c r="AI26" s="30"/>
      <c r="AJ26" s="30"/>
      <c r="AK26" s="193" t="e">
        <f>ROUND($AV$51,2)</f>
        <v>#REF!</v>
      </c>
      <c r="AL26" s="192"/>
      <c r="AM26" s="192"/>
      <c r="AN26" s="192"/>
      <c r="AO26" s="192"/>
      <c r="AP26" s="30"/>
      <c r="AQ26" s="31"/>
      <c r="BE26" s="197"/>
    </row>
    <row r="27" spans="2:57" s="6" customFormat="1" ht="15" customHeight="1">
      <c r="B27" s="29"/>
      <c r="C27" s="30"/>
      <c r="D27" s="30"/>
      <c r="E27" s="30"/>
      <c r="F27" s="30" t="s">
        <v>96</v>
      </c>
      <c r="G27" s="30"/>
      <c r="H27" s="30"/>
      <c r="I27" s="30"/>
      <c r="J27" s="30"/>
      <c r="K27" s="30"/>
      <c r="L27" s="191">
        <v>0.15</v>
      </c>
      <c r="M27" s="192"/>
      <c r="N27" s="192"/>
      <c r="O27" s="192"/>
      <c r="P27" s="30"/>
      <c r="Q27" s="30"/>
      <c r="R27" s="30"/>
      <c r="S27" s="30"/>
      <c r="T27" s="30"/>
      <c r="U27" s="30"/>
      <c r="V27" s="30"/>
      <c r="W27" s="193" t="e">
        <f>ROUND($BA$51,2)</f>
        <v>#REF!</v>
      </c>
      <c r="X27" s="192"/>
      <c r="Y27" s="192"/>
      <c r="Z27" s="192"/>
      <c r="AA27" s="192"/>
      <c r="AB27" s="192"/>
      <c r="AC27" s="192"/>
      <c r="AD27" s="192"/>
      <c r="AE27" s="192"/>
      <c r="AF27" s="30"/>
      <c r="AG27" s="30"/>
      <c r="AH27" s="30"/>
      <c r="AI27" s="30"/>
      <c r="AJ27" s="30"/>
      <c r="AK27" s="193" t="e">
        <f>ROUND($AW$51,2)</f>
        <v>#REF!</v>
      </c>
      <c r="AL27" s="192"/>
      <c r="AM27" s="192"/>
      <c r="AN27" s="192"/>
      <c r="AO27" s="192"/>
      <c r="AP27" s="30"/>
      <c r="AQ27" s="31"/>
      <c r="BE27" s="197"/>
    </row>
    <row r="28" spans="2:57" s="6" customFormat="1" ht="15" customHeight="1" hidden="1">
      <c r="B28" s="29"/>
      <c r="C28" s="30"/>
      <c r="D28" s="30"/>
      <c r="E28" s="30"/>
      <c r="F28" s="30" t="s">
        <v>97</v>
      </c>
      <c r="G28" s="30"/>
      <c r="H28" s="30"/>
      <c r="I28" s="30"/>
      <c r="J28" s="30"/>
      <c r="K28" s="30"/>
      <c r="L28" s="191">
        <v>0.21</v>
      </c>
      <c r="M28" s="192"/>
      <c r="N28" s="192"/>
      <c r="O28" s="192"/>
      <c r="P28" s="30"/>
      <c r="Q28" s="30"/>
      <c r="R28" s="30"/>
      <c r="S28" s="30"/>
      <c r="T28" s="30"/>
      <c r="U28" s="30"/>
      <c r="V28" s="30"/>
      <c r="W28" s="193" t="e">
        <f>ROUND($BB$51,2)</f>
        <v>#REF!</v>
      </c>
      <c r="X28" s="192"/>
      <c r="Y28" s="192"/>
      <c r="Z28" s="192"/>
      <c r="AA28" s="192"/>
      <c r="AB28" s="192"/>
      <c r="AC28" s="192"/>
      <c r="AD28" s="192"/>
      <c r="AE28" s="192"/>
      <c r="AF28" s="30"/>
      <c r="AG28" s="30"/>
      <c r="AH28" s="30"/>
      <c r="AI28" s="30"/>
      <c r="AJ28" s="30"/>
      <c r="AK28" s="193">
        <v>0</v>
      </c>
      <c r="AL28" s="192"/>
      <c r="AM28" s="192"/>
      <c r="AN28" s="192"/>
      <c r="AO28" s="192"/>
      <c r="AP28" s="30"/>
      <c r="AQ28" s="31"/>
      <c r="BE28" s="197"/>
    </row>
    <row r="29" spans="2:57" s="6" customFormat="1" ht="15" customHeight="1" hidden="1">
      <c r="B29" s="29"/>
      <c r="C29" s="30"/>
      <c r="D29" s="30"/>
      <c r="E29" s="30"/>
      <c r="F29" s="30" t="s">
        <v>98</v>
      </c>
      <c r="G29" s="30"/>
      <c r="H29" s="30"/>
      <c r="I29" s="30"/>
      <c r="J29" s="30"/>
      <c r="K29" s="30"/>
      <c r="L29" s="191">
        <v>0.15</v>
      </c>
      <c r="M29" s="192"/>
      <c r="N29" s="192"/>
      <c r="O29" s="192"/>
      <c r="P29" s="30"/>
      <c r="Q29" s="30"/>
      <c r="R29" s="30"/>
      <c r="S29" s="30"/>
      <c r="T29" s="30"/>
      <c r="U29" s="30"/>
      <c r="V29" s="30"/>
      <c r="W29" s="193" t="e">
        <f>ROUND($BC$51,2)</f>
        <v>#REF!</v>
      </c>
      <c r="X29" s="192"/>
      <c r="Y29" s="192"/>
      <c r="Z29" s="192"/>
      <c r="AA29" s="192"/>
      <c r="AB29" s="192"/>
      <c r="AC29" s="192"/>
      <c r="AD29" s="192"/>
      <c r="AE29" s="192"/>
      <c r="AF29" s="30"/>
      <c r="AG29" s="30"/>
      <c r="AH29" s="30"/>
      <c r="AI29" s="30"/>
      <c r="AJ29" s="30"/>
      <c r="AK29" s="193">
        <v>0</v>
      </c>
      <c r="AL29" s="192"/>
      <c r="AM29" s="192"/>
      <c r="AN29" s="192"/>
      <c r="AO29" s="192"/>
      <c r="AP29" s="30"/>
      <c r="AQ29" s="31"/>
      <c r="BE29" s="197"/>
    </row>
    <row r="30" spans="2:57" s="6" customFormat="1" ht="15" customHeight="1" hidden="1">
      <c r="B30" s="29"/>
      <c r="C30" s="30"/>
      <c r="D30" s="30"/>
      <c r="E30" s="30"/>
      <c r="F30" s="30" t="s">
        <v>99</v>
      </c>
      <c r="G30" s="30"/>
      <c r="H30" s="30"/>
      <c r="I30" s="30"/>
      <c r="J30" s="30"/>
      <c r="K30" s="30"/>
      <c r="L30" s="191">
        <v>0</v>
      </c>
      <c r="M30" s="192"/>
      <c r="N30" s="192"/>
      <c r="O30" s="192"/>
      <c r="P30" s="30"/>
      <c r="Q30" s="30"/>
      <c r="R30" s="30"/>
      <c r="S30" s="30"/>
      <c r="T30" s="30"/>
      <c r="U30" s="30"/>
      <c r="V30" s="30"/>
      <c r="W30" s="193" t="e">
        <f>ROUND($BD$51,2)</f>
        <v>#REF!</v>
      </c>
      <c r="X30" s="192"/>
      <c r="Y30" s="192"/>
      <c r="Z30" s="192"/>
      <c r="AA30" s="192"/>
      <c r="AB30" s="192"/>
      <c r="AC30" s="192"/>
      <c r="AD30" s="192"/>
      <c r="AE30" s="192"/>
      <c r="AF30" s="30"/>
      <c r="AG30" s="30"/>
      <c r="AH30" s="30"/>
      <c r="AI30" s="30"/>
      <c r="AJ30" s="30"/>
      <c r="AK30" s="193">
        <v>0</v>
      </c>
      <c r="AL30" s="192"/>
      <c r="AM30" s="192"/>
      <c r="AN30" s="192"/>
      <c r="AO30" s="192"/>
      <c r="AP30" s="30"/>
      <c r="AQ30" s="31"/>
      <c r="BE30" s="197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6"/>
    </row>
    <row r="32" spans="2:57" s="6" customFormat="1" ht="27" customHeight="1">
      <c r="B32" s="23"/>
      <c r="C32" s="32"/>
      <c r="D32" s="33" t="s">
        <v>100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101</v>
      </c>
      <c r="U32" s="34"/>
      <c r="V32" s="34"/>
      <c r="W32" s="34"/>
      <c r="X32" s="209" t="s">
        <v>102</v>
      </c>
      <c r="Y32" s="210"/>
      <c r="Z32" s="210"/>
      <c r="AA32" s="210"/>
      <c r="AB32" s="210"/>
      <c r="AC32" s="34"/>
      <c r="AD32" s="34"/>
      <c r="AE32" s="34"/>
      <c r="AF32" s="34"/>
      <c r="AG32" s="34"/>
      <c r="AH32" s="34"/>
      <c r="AI32" s="34"/>
      <c r="AJ32" s="34"/>
      <c r="AK32" s="211" t="e">
        <f>SUM($AK$23:$AK$30)</f>
        <v>#REF!</v>
      </c>
      <c r="AL32" s="210"/>
      <c r="AM32" s="210"/>
      <c r="AN32" s="210"/>
      <c r="AO32" s="212"/>
      <c r="AP32" s="32"/>
      <c r="AQ32" s="37"/>
      <c r="BE32" s="196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103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65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HK-POSPISILOVA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68</v>
      </c>
      <c r="D42" s="49"/>
      <c r="E42" s="49"/>
      <c r="F42" s="49"/>
      <c r="G42" s="49"/>
      <c r="H42" s="49"/>
      <c r="I42" s="49"/>
      <c r="J42" s="49"/>
      <c r="K42" s="49"/>
      <c r="L42" s="213" t="str">
        <f>$K$6</f>
        <v>Evropsky dům-stavební úpravy objektu č.p.365</v>
      </c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74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Hradec Králové,Pospíšilova 365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76</v>
      </c>
      <c r="AJ44" s="24"/>
      <c r="AK44" s="24"/>
      <c r="AL44" s="24"/>
      <c r="AM44" s="215" t="str">
        <f>IF($AN$8="","",$AN$8)</f>
        <v>26.12.2014</v>
      </c>
      <c r="AN44" s="19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80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Královéhradecký kraj ,Pivovarské nám. 1245 HK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86</v>
      </c>
      <c r="AJ46" s="24"/>
      <c r="AK46" s="24"/>
      <c r="AL46" s="24"/>
      <c r="AM46" s="198" t="str">
        <f>IF($E$17="","",$E$17)</f>
        <v>Planning art s.r.o. Hradec Králové </v>
      </c>
      <c r="AN46" s="190"/>
      <c r="AO46" s="190"/>
      <c r="AP46" s="190"/>
      <c r="AQ46" s="24"/>
      <c r="AR46" s="43"/>
      <c r="AS46" s="205" t="s">
        <v>104</v>
      </c>
      <c r="AT46" s="20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84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07"/>
      <c r="AT47" s="196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8"/>
      <c r="AT48" s="190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24" t="s">
        <v>105</v>
      </c>
      <c r="D49" s="210"/>
      <c r="E49" s="210"/>
      <c r="F49" s="210"/>
      <c r="G49" s="210"/>
      <c r="H49" s="34"/>
      <c r="I49" s="216" t="s">
        <v>106</v>
      </c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25" t="s">
        <v>107</v>
      </c>
      <c r="AH49" s="210"/>
      <c r="AI49" s="210"/>
      <c r="AJ49" s="210"/>
      <c r="AK49" s="210"/>
      <c r="AL49" s="210"/>
      <c r="AM49" s="210"/>
      <c r="AN49" s="216" t="s">
        <v>108</v>
      </c>
      <c r="AO49" s="210"/>
      <c r="AP49" s="210"/>
      <c r="AQ49" s="57" t="s">
        <v>109</v>
      </c>
      <c r="AR49" s="43"/>
      <c r="AS49" s="58" t="s">
        <v>110</v>
      </c>
      <c r="AT49" s="59" t="s">
        <v>111</v>
      </c>
      <c r="AU49" s="59" t="s">
        <v>112</v>
      </c>
      <c r="AV49" s="59" t="s">
        <v>113</v>
      </c>
      <c r="AW49" s="59" t="s">
        <v>114</v>
      </c>
      <c r="AX49" s="59" t="s">
        <v>115</v>
      </c>
      <c r="AY49" s="59" t="s">
        <v>116</v>
      </c>
      <c r="AZ49" s="59" t="s">
        <v>117</v>
      </c>
      <c r="BA49" s="59" t="s">
        <v>118</v>
      </c>
      <c r="BB49" s="59" t="s">
        <v>119</v>
      </c>
      <c r="BC49" s="59" t="s">
        <v>120</v>
      </c>
      <c r="BD49" s="60" t="s">
        <v>121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122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22" t="e">
        <f>ROUND(SUM($AG$52:$AG$53),2)</f>
        <v>#REF!</v>
      </c>
      <c r="AH51" s="223"/>
      <c r="AI51" s="223"/>
      <c r="AJ51" s="223"/>
      <c r="AK51" s="223"/>
      <c r="AL51" s="223"/>
      <c r="AM51" s="223"/>
      <c r="AN51" s="222" t="e">
        <f>SUM($AG$51,$AT$51)</f>
        <v>#REF!</v>
      </c>
      <c r="AO51" s="223"/>
      <c r="AP51" s="223"/>
      <c r="AQ51" s="67"/>
      <c r="AR51" s="50"/>
      <c r="AS51" s="68">
        <f>ROUND(SUM($AS$52:$AS$53),2)</f>
        <v>0</v>
      </c>
      <c r="AT51" s="69" t="e">
        <f>ROUND(SUM($AV$51:$AW$51),2)</f>
        <v>#REF!</v>
      </c>
      <c r="AU51" s="70" t="e">
        <f>ROUND(SUM($AU$52:$AU$53),5)</f>
        <v>#REF!</v>
      </c>
      <c r="AV51" s="69" t="e">
        <f>ROUND($AZ$51*$L$26,2)</f>
        <v>#REF!</v>
      </c>
      <c r="AW51" s="69" t="e">
        <f>ROUND($BA$51*$L$27,2)</f>
        <v>#REF!</v>
      </c>
      <c r="AX51" s="69" t="e">
        <f>ROUND($BB$51*$L$26,2)</f>
        <v>#REF!</v>
      </c>
      <c r="AY51" s="69" t="e">
        <f>ROUND($BC$51*$L$27,2)</f>
        <v>#REF!</v>
      </c>
      <c r="AZ51" s="69" t="e">
        <f>ROUND(SUM($AZ$52:$AZ$53),2)</f>
        <v>#REF!</v>
      </c>
      <c r="BA51" s="69" t="e">
        <f>ROUND(SUM($BA$52:$BA$53),2)</f>
        <v>#REF!</v>
      </c>
      <c r="BB51" s="69" t="e">
        <f>ROUND(SUM($BB$52:$BB$53),2)</f>
        <v>#REF!</v>
      </c>
      <c r="BC51" s="69" t="e">
        <f>ROUND(SUM($BC$52:$BC$53),2)</f>
        <v>#REF!</v>
      </c>
      <c r="BD51" s="71" t="e">
        <f>ROUND(SUM($BD$52:$BD$53),2)</f>
        <v>#REF!</v>
      </c>
      <c r="BS51" s="47" t="s">
        <v>123</v>
      </c>
      <c r="BT51" s="47" t="s">
        <v>124</v>
      </c>
      <c r="BU51" s="72" t="s">
        <v>125</v>
      </c>
      <c r="BV51" s="47" t="s">
        <v>126</v>
      </c>
      <c r="BW51" s="47" t="s">
        <v>57</v>
      </c>
      <c r="BX51" s="47" t="s">
        <v>127</v>
      </c>
    </row>
    <row r="52" spans="1:91" s="73" customFormat="1" ht="28.5" customHeight="1">
      <c r="A52" s="181" t="s">
        <v>47</v>
      </c>
      <c r="B52" s="74"/>
      <c r="C52" s="75"/>
      <c r="D52" s="219" t="s">
        <v>128</v>
      </c>
      <c r="E52" s="220"/>
      <c r="F52" s="220"/>
      <c r="G52" s="220"/>
      <c r="H52" s="220"/>
      <c r="I52" s="75"/>
      <c r="J52" s="219" t="s">
        <v>129</v>
      </c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17" t="e">
        <f>#REF!</f>
        <v>#REF!</v>
      </c>
      <c r="AH52" s="218"/>
      <c r="AI52" s="218"/>
      <c r="AJ52" s="218"/>
      <c r="AK52" s="218"/>
      <c r="AL52" s="218"/>
      <c r="AM52" s="218"/>
      <c r="AN52" s="217" t="e">
        <f>SUM($AG$52,$AT$52)</f>
        <v>#REF!</v>
      </c>
      <c r="AO52" s="218"/>
      <c r="AP52" s="218"/>
      <c r="AQ52" s="76" t="s">
        <v>130</v>
      </c>
      <c r="AR52" s="77"/>
      <c r="AS52" s="78">
        <v>0</v>
      </c>
      <c r="AT52" s="79" t="e">
        <f>ROUND(SUM($AV$52:$AW$52),2)</f>
        <v>#REF!</v>
      </c>
      <c r="AU52" s="80" t="e">
        <f>#REF!</f>
        <v>#REF!</v>
      </c>
      <c r="AV52" s="79" t="e">
        <f>#REF!</f>
        <v>#REF!</v>
      </c>
      <c r="AW52" s="79" t="e">
        <f>#REF!</f>
        <v>#REF!</v>
      </c>
      <c r="AX52" s="79" t="e">
        <f>#REF!</f>
        <v>#REF!</v>
      </c>
      <c r="AY52" s="79" t="e">
        <f>#REF!</f>
        <v>#REF!</v>
      </c>
      <c r="AZ52" s="79" t="e">
        <f>#REF!</f>
        <v>#REF!</v>
      </c>
      <c r="BA52" s="79" t="e">
        <f>#REF!</f>
        <v>#REF!</v>
      </c>
      <c r="BB52" s="79" t="e">
        <f>#REF!</f>
        <v>#REF!</v>
      </c>
      <c r="BC52" s="79" t="e">
        <f>#REF!</f>
        <v>#REF!</v>
      </c>
      <c r="BD52" s="81" t="e">
        <f>#REF!</f>
        <v>#REF!</v>
      </c>
      <c r="BT52" s="73" t="s">
        <v>73</v>
      </c>
      <c r="BV52" s="73" t="s">
        <v>126</v>
      </c>
      <c r="BW52" s="73" t="s">
        <v>131</v>
      </c>
      <c r="BX52" s="73" t="s">
        <v>57</v>
      </c>
      <c r="CM52" s="73" t="s">
        <v>132</v>
      </c>
    </row>
    <row r="53" spans="1:91" s="73" customFormat="1" ht="28.5" customHeight="1">
      <c r="A53" s="181" t="s">
        <v>47</v>
      </c>
      <c r="B53" s="74"/>
      <c r="C53" s="75"/>
      <c r="D53" s="219" t="s">
        <v>133</v>
      </c>
      <c r="E53" s="220"/>
      <c r="F53" s="220"/>
      <c r="G53" s="220"/>
      <c r="H53" s="220"/>
      <c r="I53" s="75"/>
      <c r="J53" s="219" t="s">
        <v>134</v>
      </c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17">
        <f>'HK-POSPISILOVA 2 - SO-01A...'!$J$27</f>
        <v>0</v>
      </c>
      <c r="AH53" s="218"/>
      <c r="AI53" s="218"/>
      <c r="AJ53" s="218"/>
      <c r="AK53" s="218"/>
      <c r="AL53" s="218"/>
      <c r="AM53" s="218"/>
      <c r="AN53" s="217">
        <f>SUM($AG$53,$AT$53)</f>
        <v>0</v>
      </c>
      <c r="AO53" s="218"/>
      <c r="AP53" s="218"/>
      <c r="AQ53" s="76" t="s">
        <v>130</v>
      </c>
      <c r="AR53" s="77"/>
      <c r="AS53" s="82">
        <v>0</v>
      </c>
      <c r="AT53" s="83">
        <f>ROUND(SUM($AV$53:$AW$53),2)</f>
        <v>0</v>
      </c>
      <c r="AU53" s="84">
        <f>'HK-POSPISILOVA 2 - SO-01A...'!$P$87</f>
        <v>0</v>
      </c>
      <c r="AV53" s="83">
        <f>'HK-POSPISILOVA 2 - SO-01A...'!$J$30</f>
        <v>0</v>
      </c>
      <c r="AW53" s="83">
        <f>'HK-POSPISILOVA 2 - SO-01A...'!$J$31</f>
        <v>0</v>
      </c>
      <c r="AX53" s="83">
        <f>'HK-POSPISILOVA 2 - SO-01A...'!$J$32</f>
        <v>0</v>
      </c>
      <c r="AY53" s="83">
        <f>'HK-POSPISILOVA 2 - SO-01A...'!$J$33</f>
        <v>0</v>
      </c>
      <c r="AZ53" s="83">
        <f>'HK-POSPISILOVA 2 - SO-01A...'!$F$30</f>
        <v>0</v>
      </c>
      <c r="BA53" s="83">
        <f>'HK-POSPISILOVA 2 - SO-01A...'!$F$31</f>
        <v>0</v>
      </c>
      <c r="BB53" s="83">
        <f>'HK-POSPISILOVA 2 - SO-01A...'!$F$32</f>
        <v>0</v>
      </c>
      <c r="BC53" s="83">
        <f>'HK-POSPISILOVA 2 - SO-01A...'!$F$33</f>
        <v>0</v>
      </c>
      <c r="BD53" s="85">
        <f>'HK-POSPISILOVA 2 - SO-01A...'!$F$34</f>
        <v>0</v>
      </c>
      <c r="BT53" s="73" t="s">
        <v>73</v>
      </c>
      <c r="BV53" s="73" t="s">
        <v>126</v>
      </c>
      <c r="BW53" s="73" t="s">
        <v>135</v>
      </c>
      <c r="BX53" s="73" t="s">
        <v>57</v>
      </c>
      <c r="CM53" s="73" t="s">
        <v>132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L42:AO42"/>
    <mergeCell ref="AM44:AN44"/>
    <mergeCell ref="AN49:AP49"/>
    <mergeCell ref="AN52:AP52"/>
    <mergeCell ref="AG52:AM52"/>
    <mergeCell ref="D52:H52"/>
    <mergeCell ref="J52:AF52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W25:AE25"/>
    <mergeCell ref="AK25:AO25"/>
    <mergeCell ref="L26:O26"/>
    <mergeCell ref="L28:O28"/>
    <mergeCell ref="W28:AE28"/>
    <mergeCell ref="AK28:AO28"/>
    <mergeCell ref="W27:AE27"/>
    <mergeCell ref="AK27:AO2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HK-POSPISILOVA 1 - SO-01-...'!C2" tooltip="HK-POSPISILOVA 1 - SO-01-..." display="/"/>
    <hyperlink ref="A53" location="'HK-POSPISILOVA 2 - SO-01A...'!C2" tooltip="HK-POSPISILOVA 2 - SO-01A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showGridLines="0" tabSelected="1" zoomScalePageLayoutView="0" workbookViewId="0" topLeftCell="A1">
      <pane ySplit="1" topLeftCell="A65" activePane="bottomLeft" state="frozen"/>
      <selection pane="topLeft" activeCell="A1" sqref="A1"/>
      <selection pane="bottomLeft" activeCell="H90" sqref="H9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3"/>
      <c r="C1" s="183"/>
      <c r="D1" s="182" t="s">
        <v>53</v>
      </c>
      <c r="E1" s="183"/>
      <c r="F1" s="184" t="s">
        <v>48</v>
      </c>
      <c r="G1" s="226" t="s">
        <v>49</v>
      </c>
      <c r="H1" s="226"/>
      <c r="I1" s="183"/>
      <c r="J1" s="184" t="s">
        <v>50</v>
      </c>
      <c r="K1" s="182" t="s">
        <v>136</v>
      </c>
      <c r="L1" s="184" t="s">
        <v>51</v>
      </c>
      <c r="M1" s="184"/>
      <c r="N1" s="184"/>
      <c r="O1" s="184"/>
      <c r="P1" s="184"/>
      <c r="Q1" s="184"/>
      <c r="R1" s="184"/>
      <c r="S1" s="184"/>
      <c r="T1" s="184"/>
      <c r="U1" s="180"/>
      <c r="V1" s="18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1"/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2" t="s">
        <v>135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132</v>
      </c>
    </row>
    <row r="4" spans="2:46" s="2" customFormat="1" ht="37.5" customHeight="1">
      <c r="B4" s="10"/>
      <c r="C4" s="11"/>
      <c r="D4" s="12" t="s">
        <v>137</v>
      </c>
      <c r="E4" s="11"/>
      <c r="F4" s="11"/>
      <c r="G4" s="11"/>
      <c r="H4" s="11"/>
      <c r="J4" s="11"/>
      <c r="K4" s="13"/>
      <c r="M4" s="14" t="s">
        <v>62</v>
      </c>
      <c r="AT4" s="2" t="s">
        <v>56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68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27" t="str">
        <f>'Rekapitulace stavby'!$K$6</f>
        <v>Evropsky dům-stavební úpravy objektu č.p.365</v>
      </c>
      <c r="F7" s="199"/>
      <c r="G7" s="199"/>
      <c r="H7" s="199"/>
      <c r="J7" s="11"/>
      <c r="K7" s="13"/>
    </row>
    <row r="8" spans="2:11" s="6" customFormat="1" ht="15.75" customHeight="1">
      <c r="B8" s="23"/>
      <c r="C8" s="24"/>
      <c r="D8" s="19" t="s">
        <v>138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3" t="s">
        <v>249</v>
      </c>
      <c r="F9" s="190"/>
      <c r="G9" s="190"/>
      <c r="H9" s="19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71</v>
      </c>
      <c r="E11" s="24"/>
      <c r="F11" s="17"/>
      <c r="G11" s="24"/>
      <c r="H11" s="24"/>
      <c r="I11" s="87" t="s">
        <v>72</v>
      </c>
      <c r="J11" s="17"/>
      <c r="K11" s="27"/>
    </row>
    <row r="12" spans="2:11" s="6" customFormat="1" ht="15" customHeight="1">
      <c r="B12" s="23"/>
      <c r="C12" s="24"/>
      <c r="D12" s="19" t="s">
        <v>74</v>
      </c>
      <c r="E12" s="24"/>
      <c r="F12" s="17" t="s">
        <v>75</v>
      </c>
      <c r="G12" s="24"/>
      <c r="H12" s="24"/>
      <c r="I12" s="87" t="s">
        <v>76</v>
      </c>
      <c r="J12" s="52" t="str">
        <f>'Rekapitulace stavby'!$AN$8</f>
        <v>26.12.2014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80</v>
      </c>
      <c r="E14" s="24"/>
      <c r="F14" s="24"/>
      <c r="G14" s="24"/>
      <c r="H14" s="24"/>
      <c r="I14" s="87" t="s">
        <v>81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82</v>
      </c>
      <c r="F15" s="24"/>
      <c r="G15" s="24"/>
      <c r="H15" s="24"/>
      <c r="I15" s="87" t="s">
        <v>83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84</v>
      </c>
      <c r="E17" s="24"/>
      <c r="F17" s="24"/>
      <c r="G17" s="24"/>
      <c r="H17" s="24"/>
      <c r="I17" s="87" t="s">
        <v>81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83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86</v>
      </c>
      <c r="E20" s="24"/>
      <c r="F20" s="24"/>
      <c r="G20" s="24"/>
      <c r="H20" s="24"/>
      <c r="I20" s="87" t="s">
        <v>81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87</v>
      </c>
      <c r="F21" s="24"/>
      <c r="G21" s="24"/>
      <c r="H21" s="24"/>
      <c r="I21" s="87" t="s">
        <v>83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89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02"/>
      <c r="F24" s="228"/>
      <c r="G24" s="228"/>
      <c r="H24" s="228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90</v>
      </c>
      <c r="E27" s="24"/>
      <c r="F27" s="24"/>
      <c r="G27" s="24"/>
      <c r="H27" s="24"/>
      <c r="J27" s="66">
        <f>ROUND($J$87,2)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92</v>
      </c>
      <c r="G29" s="24"/>
      <c r="H29" s="24"/>
      <c r="I29" s="94" t="s">
        <v>91</v>
      </c>
      <c r="J29" s="28" t="s">
        <v>93</v>
      </c>
      <c r="K29" s="27"/>
    </row>
    <row r="30" spans="2:11" s="6" customFormat="1" ht="15" customHeight="1">
      <c r="B30" s="23"/>
      <c r="C30" s="24"/>
      <c r="D30" s="30" t="s">
        <v>94</v>
      </c>
      <c r="E30" s="30" t="s">
        <v>95</v>
      </c>
      <c r="F30" s="95">
        <f>ROUND(SUM($BE$87:$BE$137),2)</f>
        <v>0</v>
      </c>
      <c r="G30" s="24"/>
      <c r="H30" s="24"/>
      <c r="I30" s="96">
        <v>0.21</v>
      </c>
      <c r="J30" s="95">
        <f>ROUND(ROUND((SUM($BE$87:$BE$137)),2)*$I$30,2)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96</v>
      </c>
      <c r="F31" s="95">
        <f>ROUND(SUM($BF$87:$BF$137),2)</f>
        <v>0</v>
      </c>
      <c r="G31" s="24"/>
      <c r="H31" s="24"/>
      <c r="I31" s="96">
        <v>0.15</v>
      </c>
      <c r="J31" s="95">
        <f>ROUND(ROUND((SUM($BF$87:$BF$137)),2)*$I$31,2)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97</v>
      </c>
      <c r="F32" s="95">
        <f>ROUND(SUM($BG$87:$BG$137),2)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98</v>
      </c>
      <c r="F33" s="95">
        <f>ROUND(SUM($BH$87:$BH$137),2)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99</v>
      </c>
      <c r="F34" s="95">
        <f>ROUND(SUM($BI$87:$BI$137),2)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100</v>
      </c>
      <c r="E36" s="34"/>
      <c r="F36" s="34"/>
      <c r="G36" s="97" t="s">
        <v>101</v>
      </c>
      <c r="H36" s="35" t="s">
        <v>102</v>
      </c>
      <c r="I36" s="98"/>
      <c r="J36" s="36">
        <f>SUM($J$27:$J$34)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139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68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27" t="str">
        <f>$E$7</f>
        <v>Evropsky dům-stavební úpravy objektu č.p.365</v>
      </c>
      <c r="F45" s="190"/>
      <c r="G45" s="190"/>
      <c r="H45" s="190"/>
      <c r="J45" s="24"/>
      <c r="K45" s="27"/>
    </row>
    <row r="46" spans="2:11" s="6" customFormat="1" ht="15" customHeight="1">
      <c r="B46" s="23"/>
      <c r="C46" s="19" t="s">
        <v>138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3" t="str">
        <f>$E$9</f>
        <v>HK-POSPISILOVA 2 - SO-01A-Vlastní objekt -doplněk</v>
      </c>
      <c r="F47" s="190"/>
      <c r="G47" s="190"/>
      <c r="H47" s="19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74</v>
      </c>
      <c r="D49" s="24"/>
      <c r="E49" s="24"/>
      <c r="F49" s="17" t="str">
        <f>$F$12</f>
        <v>Hradec Králové,Pospíšilova 365</v>
      </c>
      <c r="G49" s="24"/>
      <c r="H49" s="24"/>
      <c r="I49" s="87" t="s">
        <v>76</v>
      </c>
      <c r="J49" s="52" t="str">
        <f>IF($J$12="","",$J$12)</f>
        <v>26.12.2014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80</v>
      </c>
      <c r="D51" s="24"/>
      <c r="E51" s="24"/>
      <c r="F51" s="17" t="str">
        <f>$E$15</f>
        <v>Královéhradecký kraj ,Pivovarské nám. 1245 HK</v>
      </c>
      <c r="G51" s="24"/>
      <c r="H51" s="24"/>
      <c r="I51" s="87" t="s">
        <v>86</v>
      </c>
      <c r="J51" s="17" t="str">
        <f>$E$21</f>
        <v>Planning art s.r.o. Hradec Králové </v>
      </c>
      <c r="K51" s="27"/>
    </row>
    <row r="52" spans="2:11" s="6" customFormat="1" ht="15" customHeight="1">
      <c r="B52" s="23"/>
      <c r="C52" s="19" t="s">
        <v>84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140</v>
      </c>
      <c r="D54" s="32"/>
      <c r="E54" s="32"/>
      <c r="F54" s="32"/>
      <c r="G54" s="32"/>
      <c r="H54" s="32"/>
      <c r="I54" s="105"/>
      <c r="J54" s="106" t="s">
        <v>141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142</v>
      </c>
      <c r="D56" s="24"/>
      <c r="E56" s="24"/>
      <c r="F56" s="24"/>
      <c r="G56" s="24"/>
      <c r="H56" s="24"/>
      <c r="J56" s="66">
        <f>$J$87</f>
        <v>0</v>
      </c>
      <c r="K56" s="27"/>
      <c r="AU56" s="6" t="s">
        <v>143</v>
      </c>
    </row>
    <row r="57" spans="2:11" s="72" customFormat="1" ht="25.5" customHeight="1">
      <c r="B57" s="107"/>
      <c r="C57" s="108"/>
      <c r="D57" s="109" t="s">
        <v>144</v>
      </c>
      <c r="E57" s="109"/>
      <c r="F57" s="109"/>
      <c r="G57" s="109"/>
      <c r="H57" s="109"/>
      <c r="I57" s="110"/>
      <c r="J57" s="111">
        <f>$J$88</f>
        <v>0</v>
      </c>
      <c r="K57" s="112"/>
    </row>
    <row r="58" spans="2:11" s="113" customFormat="1" ht="21" customHeight="1">
      <c r="B58" s="114"/>
      <c r="C58" s="115"/>
      <c r="D58" s="116" t="s">
        <v>250</v>
      </c>
      <c r="E58" s="116"/>
      <c r="F58" s="116"/>
      <c r="G58" s="116"/>
      <c r="H58" s="116"/>
      <c r="I58" s="117"/>
      <c r="J58" s="118">
        <f>$J$89</f>
        <v>0</v>
      </c>
      <c r="K58" s="119"/>
    </row>
    <row r="59" spans="2:11" s="113" customFormat="1" ht="21" customHeight="1">
      <c r="B59" s="114"/>
      <c r="C59" s="115"/>
      <c r="D59" s="116" t="s">
        <v>251</v>
      </c>
      <c r="E59" s="116"/>
      <c r="F59" s="116"/>
      <c r="G59" s="116"/>
      <c r="H59" s="116"/>
      <c r="I59" s="117"/>
      <c r="J59" s="118">
        <f>$J$92</f>
        <v>0</v>
      </c>
      <c r="K59" s="119"/>
    </row>
    <row r="60" spans="2:11" s="113" customFormat="1" ht="21" customHeight="1">
      <c r="B60" s="114"/>
      <c r="C60" s="115"/>
      <c r="D60" s="116" t="s">
        <v>145</v>
      </c>
      <c r="E60" s="116"/>
      <c r="F60" s="116"/>
      <c r="G60" s="116"/>
      <c r="H60" s="116"/>
      <c r="I60" s="117"/>
      <c r="J60" s="118">
        <f>$J$97</f>
        <v>0</v>
      </c>
      <c r="K60" s="119"/>
    </row>
    <row r="61" spans="2:11" s="113" customFormat="1" ht="21" customHeight="1">
      <c r="B61" s="114"/>
      <c r="C61" s="115"/>
      <c r="D61" s="116" t="s">
        <v>146</v>
      </c>
      <c r="E61" s="116"/>
      <c r="F61" s="116"/>
      <c r="G61" s="116"/>
      <c r="H61" s="116"/>
      <c r="I61" s="117"/>
      <c r="J61" s="118">
        <f>$J$104</f>
        <v>0</v>
      </c>
      <c r="K61" s="119"/>
    </row>
    <row r="62" spans="2:11" s="113" customFormat="1" ht="21" customHeight="1">
      <c r="B62" s="114"/>
      <c r="C62" s="115"/>
      <c r="D62" s="116" t="s">
        <v>147</v>
      </c>
      <c r="E62" s="116"/>
      <c r="F62" s="116"/>
      <c r="G62" s="116"/>
      <c r="H62" s="116"/>
      <c r="I62" s="117"/>
      <c r="J62" s="118">
        <f>$J$110</f>
        <v>0</v>
      </c>
      <c r="K62" s="119"/>
    </row>
    <row r="63" spans="2:11" s="72" customFormat="1" ht="25.5" customHeight="1">
      <c r="B63" s="107"/>
      <c r="C63" s="108"/>
      <c r="D63" s="109" t="s">
        <v>148</v>
      </c>
      <c r="E63" s="109"/>
      <c r="F63" s="109"/>
      <c r="G63" s="109"/>
      <c r="H63" s="109"/>
      <c r="I63" s="110"/>
      <c r="J63" s="111">
        <f>$J$112</f>
        <v>0</v>
      </c>
      <c r="K63" s="112"/>
    </row>
    <row r="64" spans="2:11" s="113" customFormat="1" ht="21" customHeight="1">
      <c r="B64" s="114"/>
      <c r="C64" s="115"/>
      <c r="D64" s="116" t="s">
        <v>149</v>
      </c>
      <c r="E64" s="116"/>
      <c r="F64" s="116"/>
      <c r="G64" s="116"/>
      <c r="H64" s="116"/>
      <c r="I64" s="117"/>
      <c r="J64" s="118">
        <f>$J$113</f>
        <v>0</v>
      </c>
      <c r="K64" s="119"/>
    </row>
    <row r="65" spans="2:11" s="113" customFormat="1" ht="21" customHeight="1">
      <c r="B65" s="114"/>
      <c r="C65" s="115"/>
      <c r="D65" s="116" t="s">
        <v>150</v>
      </c>
      <c r="E65" s="116"/>
      <c r="F65" s="116"/>
      <c r="G65" s="116"/>
      <c r="H65" s="116"/>
      <c r="I65" s="117"/>
      <c r="J65" s="118">
        <f>$J$119</f>
        <v>0</v>
      </c>
      <c r="K65" s="119"/>
    </row>
    <row r="66" spans="2:11" s="113" customFormat="1" ht="21" customHeight="1">
      <c r="B66" s="114"/>
      <c r="C66" s="115"/>
      <c r="D66" s="116" t="s">
        <v>151</v>
      </c>
      <c r="E66" s="116"/>
      <c r="F66" s="116"/>
      <c r="G66" s="116"/>
      <c r="H66" s="116"/>
      <c r="I66" s="117"/>
      <c r="J66" s="118">
        <f>$J$125</f>
        <v>0</v>
      </c>
      <c r="K66" s="119"/>
    </row>
    <row r="67" spans="2:11" s="113" customFormat="1" ht="21" customHeight="1">
      <c r="B67" s="114"/>
      <c r="C67" s="115"/>
      <c r="D67" s="116" t="s">
        <v>252</v>
      </c>
      <c r="E67" s="116"/>
      <c r="F67" s="116"/>
      <c r="G67" s="116"/>
      <c r="H67" s="116"/>
      <c r="I67" s="117"/>
      <c r="J67" s="118">
        <f>$J$133</f>
        <v>0</v>
      </c>
      <c r="K67" s="119"/>
    </row>
    <row r="68" spans="2:11" s="6" customFormat="1" ht="22.5" customHeight="1">
      <c r="B68" s="23"/>
      <c r="C68" s="24"/>
      <c r="D68" s="24"/>
      <c r="E68" s="24"/>
      <c r="F68" s="24"/>
      <c r="G68" s="24"/>
      <c r="H68" s="24"/>
      <c r="J68" s="24"/>
      <c r="K68" s="27"/>
    </row>
    <row r="69" spans="2:11" s="6" customFormat="1" ht="7.5" customHeight="1">
      <c r="B69" s="38"/>
      <c r="C69" s="39"/>
      <c r="D69" s="39"/>
      <c r="E69" s="39"/>
      <c r="F69" s="39"/>
      <c r="G69" s="39"/>
      <c r="H69" s="39"/>
      <c r="I69" s="100"/>
      <c r="J69" s="39"/>
      <c r="K69" s="40"/>
    </row>
    <row r="73" spans="2:12" s="6" customFormat="1" ht="7.5" customHeight="1">
      <c r="B73" s="41"/>
      <c r="C73" s="42"/>
      <c r="D73" s="42"/>
      <c r="E73" s="42"/>
      <c r="F73" s="42"/>
      <c r="G73" s="42"/>
      <c r="H73" s="42"/>
      <c r="I73" s="102"/>
      <c r="J73" s="42"/>
      <c r="K73" s="42"/>
      <c r="L73" s="43"/>
    </row>
    <row r="74" spans="2:12" s="6" customFormat="1" ht="37.5" customHeight="1">
      <c r="B74" s="23"/>
      <c r="C74" s="12" t="s">
        <v>152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" customHeight="1">
      <c r="B76" s="23"/>
      <c r="C76" s="19" t="s">
        <v>68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6.5" customHeight="1">
      <c r="B77" s="23"/>
      <c r="C77" s="24"/>
      <c r="D77" s="24"/>
      <c r="E77" s="227" t="str">
        <f>$E$7</f>
        <v>Evropsky dům-stavební úpravy objektu č.p.365</v>
      </c>
      <c r="F77" s="190"/>
      <c r="G77" s="190"/>
      <c r="H77" s="190"/>
      <c r="J77" s="24"/>
      <c r="K77" s="24"/>
      <c r="L77" s="43"/>
    </row>
    <row r="78" spans="2:12" s="6" customFormat="1" ht="15" customHeight="1">
      <c r="B78" s="23"/>
      <c r="C78" s="19" t="s">
        <v>138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19.5" customHeight="1">
      <c r="B79" s="23"/>
      <c r="C79" s="24"/>
      <c r="D79" s="24"/>
      <c r="E79" s="213" t="str">
        <f>$E$9</f>
        <v>HK-POSPISILOVA 2 - SO-01A-Vlastní objekt -doplněk</v>
      </c>
      <c r="F79" s="190"/>
      <c r="G79" s="190"/>
      <c r="H79" s="190"/>
      <c r="J79" s="24"/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8.75" customHeight="1">
      <c r="B81" s="23"/>
      <c r="C81" s="19" t="s">
        <v>74</v>
      </c>
      <c r="D81" s="24"/>
      <c r="E81" s="24"/>
      <c r="F81" s="17" t="str">
        <f>$F$12</f>
        <v>Hradec Králové,Pospíšilova 365</v>
      </c>
      <c r="G81" s="24"/>
      <c r="H81" s="24"/>
      <c r="I81" s="87" t="s">
        <v>76</v>
      </c>
      <c r="J81" s="52" t="str">
        <f>IF($J$12="","",$J$12)</f>
        <v>26.12.2014</v>
      </c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.75" customHeight="1">
      <c r="B83" s="23"/>
      <c r="C83" s="19" t="s">
        <v>80</v>
      </c>
      <c r="D83" s="24"/>
      <c r="E83" s="24"/>
      <c r="F83" s="17" t="str">
        <f>$E$15</f>
        <v>Královéhradecký kraj ,Pivovarské nám. 1245 HK</v>
      </c>
      <c r="G83" s="24"/>
      <c r="H83" s="24"/>
      <c r="I83" s="87" t="s">
        <v>86</v>
      </c>
      <c r="J83" s="17" t="str">
        <f>$E$21</f>
        <v>Planning art s.r.o. Hradec Králové </v>
      </c>
      <c r="K83" s="24"/>
      <c r="L83" s="43"/>
    </row>
    <row r="84" spans="2:12" s="6" customFormat="1" ht="15" customHeight="1">
      <c r="B84" s="23"/>
      <c r="C84" s="19" t="s">
        <v>84</v>
      </c>
      <c r="D84" s="24"/>
      <c r="E84" s="24"/>
      <c r="F84" s="17">
        <f>IF($E$18="","",$E$18)</f>
      </c>
      <c r="G84" s="24"/>
      <c r="H84" s="24"/>
      <c r="J84" s="24"/>
      <c r="K84" s="24"/>
      <c r="L84" s="43"/>
    </row>
    <row r="85" spans="2:12" s="6" customFormat="1" ht="11.2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20" s="120" customFormat="1" ht="30" customHeight="1">
      <c r="B86" s="121"/>
      <c r="C86" s="122" t="s">
        <v>153</v>
      </c>
      <c r="D86" s="123" t="s">
        <v>109</v>
      </c>
      <c r="E86" s="123" t="s">
        <v>105</v>
      </c>
      <c r="F86" s="123" t="s">
        <v>154</v>
      </c>
      <c r="G86" s="123" t="s">
        <v>155</v>
      </c>
      <c r="H86" s="123" t="s">
        <v>156</v>
      </c>
      <c r="I86" s="124" t="s">
        <v>157</v>
      </c>
      <c r="J86" s="123" t="s">
        <v>158</v>
      </c>
      <c r="K86" s="125" t="s">
        <v>159</v>
      </c>
      <c r="L86" s="126"/>
      <c r="M86" s="58" t="s">
        <v>160</v>
      </c>
      <c r="N86" s="59" t="s">
        <v>94</v>
      </c>
      <c r="O86" s="59" t="s">
        <v>161</v>
      </c>
      <c r="P86" s="59" t="s">
        <v>162</v>
      </c>
      <c r="Q86" s="59" t="s">
        <v>163</v>
      </c>
      <c r="R86" s="59" t="s">
        <v>164</v>
      </c>
      <c r="S86" s="59" t="s">
        <v>165</v>
      </c>
      <c r="T86" s="60" t="s">
        <v>166</v>
      </c>
    </row>
    <row r="87" spans="2:63" s="6" customFormat="1" ht="30" customHeight="1">
      <c r="B87" s="23"/>
      <c r="C87" s="65" t="s">
        <v>142</v>
      </c>
      <c r="D87" s="24"/>
      <c r="E87" s="24"/>
      <c r="F87" s="24"/>
      <c r="G87" s="24"/>
      <c r="H87" s="24"/>
      <c r="J87" s="127">
        <f>$BK$87</f>
        <v>0</v>
      </c>
      <c r="K87" s="24"/>
      <c r="L87" s="43"/>
      <c r="M87" s="62"/>
      <c r="N87" s="63"/>
      <c r="O87" s="63"/>
      <c r="P87" s="128">
        <f>$P$88+$P$112</f>
        <v>0</v>
      </c>
      <c r="Q87" s="63"/>
      <c r="R87" s="128">
        <f>$R$88+$R$112</f>
        <v>123.9662974</v>
      </c>
      <c r="S87" s="63"/>
      <c r="T87" s="129">
        <f>$T$88+$T$112</f>
        <v>13.150604739999999</v>
      </c>
      <c r="AT87" s="6" t="s">
        <v>123</v>
      </c>
      <c r="AU87" s="6" t="s">
        <v>143</v>
      </c>
      <c r="BK87" s="130">
        <f>$BK$88+$BK$112</f>
        <v>0</v>
      </c>
    </row>
    <row r="88" spans="2:63" s="131" customFormat="1" ht="37.5" customHeight="1">
      <c r="B88" s="132"/>
      <c r="C88" s="133"/>
      <c r="D88" s="133" t="s">
        <v>123</v>
      </c>
      <c r="E88" s="134" t="s">
        <v>167</v>
      </c>
      <c r="F88" s="134" t="s">
        <v>168</v>
      </c>
      <c r="G88" s="133"/>
      <c r="H88" s="133"/>
      <c r="J88" s="135">
        <f>$BK$88</f>
        <v>0</v>
      </c>
      <c r="K88" s="133"/>
      <c r="L88" s="136"/>
      <c r="M88" s="137"/>
      <c r="N88" s="133"/>
      <c r="O88" s="133"/>
      <c r="P88" s="138">
        <f>$P$89+$P$92+$P$97+$P$104+$P$110</f>
        <v>0</v>
      </c>
      <c r="Q88" s="133"/>
      <c r="R88" s="138">
        <f>$R$89+$R$92+$R$97+$R$104+$R$110</f>
        <v>100.94429960000001</v>
      </c>
      <c r="S88" s="133"/>
      <c r="T88" s="139">
        <f>$T$89+$T$92+$T$97+$T$104+$T$110</f>
        <v>9.983999999999998</v>
      </c>
      <c r="AR88" s="140" t="s">
        <v>73</v>
      </c>
      <c r="AT88" s="140" t="s">
        <v>123</v>
      </c>
      <c r="AU88" s="140" t="s">
        <v>124</v>
      </c>
      <c r="AY88" s="140" t="s">
        <v>169</v>
      </c>
      <c r="BK88" s="141">
        <f>$BK$89+$BK$92+$BK$97+$BK$104+$BK$110</f>
        <v>0</v>
      </c>
    </row>
    <row r="89" spans="2:63" s="131" customFormat="1" ht="21" customHeight="1">
      <c r="B89" s="132"/>
      <c r="C89" s="133"/>
      <c r="D89" s="133" t="s">
        <v>123</v>
      </c>
      <c r="E89" s="142" t="s">
        <v>73</v>
      </c>
      <c r="F89" s="142" t="s">
        <v>253</v>
      </c>
      <c r="G89" s="133"/>
      <c r="H89" s="133"/>
      <c r="J89" s="143">
        <f>$BK$89</f>
        <v>0</v>
      </c>
      <c r="K89" s="133"/>
      <c r="L89" s="136"/>
      <c r="M89" s="137"/>
      <c r="N89" s="133"/>
      <c r="O89" s="133"/>
      <c r="P89" s="138">
        <f>SUM($P$90:$P$91)</f>
        <v>0</v>
      </c>
      <c r="Q89" s="133"/>
      <c r="R89" s="138">
        <f>SUM($R$90:$R$91)</f>
        <v>0</v>
      </c>
      <c r="S89" s="133"/>
      <c r="T89" s="139">
        <f>SUM($T$90:$T$91)</f>
        <v>9.983999999999998</v>
      </c>
      <c r="AR89" s="140" t="s">
        <v>73</v>
      </c>
      <c r="AT89" s="140" t="s">
        <v>123</v>
      </c>
      <c r="AU89" s="140" t="s">
        <v>73</v>
      </c>
      <c r="AY89" s="140" t="s">
        <v>169</v>
      </c>
      <c r="BK89" s="141">
        <f>SUM($BK$90:$BK$91)</f>
        <v>0</v>
      </c>
    </row>
    <row r="90" spans="2:65" s="6" customFormat="1" ht="15.75" customHeight="1">
      <c r="B90" s="23"/>
      <c r="C90" s="144" t="s">
        <v>182</v>
      </c>
      <c r="D90" s="144" t="s">
        <v>171</v>
      </c>
      <c r="E90" s="145" t="s">
        <v>254</v>
      </c>
      <c r="F90" s="146" t="s">
        <v>255</v>
      </c>
      <c r="G90" s="147" t="s">
        <v>176</v>
      </c>
      <c r="H90" s="148">
        <v>24</v>
      </c>
      <c r="I90" s="149"/>
      <c r="J90" s="150">
        <f>ROUND($I$90*$H$90,2)</f>
        <v>0</v>
      </c>
      <c r="K90" s="146" t="s">
        <v>173</v>
      </c>
      <c r="L90" s="43"/>
      <c r="M90" s="151"/>
      <c r="N90" s="152" t="s">
        <v>95</v>
      </c>
      <c r="O90" s="24"/>
      <c r="P90" s="153">
        <f>$O$90*$H$90</f>
        <v>0</v>
      </c>
      <c r="Q90" s="153">
        <v>0</v>
      </c>
      <c r="R90" s="153">
        <f>$Q$90*$H$90</f>
        <v>0</v>
      </c>
      <c r="S90" s="153">
        <v>0.235</v>
      </c>
      <c r="T90" s="154">
        <f>$S$90*$H$90</f>
        <v>5.64</v>
      </c>
      <c r="AR90" s="88" t="s">
        <v>174</v>
      </c>
      <c r="AT90" s="88" t="s">
        <v>171</v>
      </c>
      <c r="AU90" s="88" t="s">
        <v>132</v>
      </c>
      <c r="AY90" s="6" t="s">
        <v>169</v>
      </c>
      <c r="BE90" s="155">
        <f>IF($N$90="základní",$J$90,0)</f>
        <v>0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8" t="s">
        <v>73</v>
      </c>
      <c r="BK90" s="155">
        <f>ROUND($I$90*$H$90,2)</f>
        <v>0</v>
      </c>
      <c r="BL90" s="88" t="s">
        <v>174</v>
      </c>
      <c r="BM90" s="88" t="s">
        <v>256</v>
      </c>
    </row>
    <row r="91" spans="2:65" s="6" customFormat="1" ht="15.75" customHeight="1">
      <c r="B91" s="23"/>
      <c r="C91" s="147" t="s">
        <v>78</v>
      </c>
      <c r="D91" s="147" t="s">
        <v>171</v>
      </c>
      <c r="E91" s="145" t="s">
        <v>257</v>
      </c>
      <c r="F91" s="146" t="s">
        <v>258</v>
      </c>
      <c r="G91" s="147" t="s">
        <v>176</v>
      </c>
      <c r="H91" s="148">
        <v>24</v>
      </c>
      <c r="I91" s="149"/>
      <c r="J91" s="150">
        <f>ROUND($I$91*$H$91,2)</f>
        <v>0</v>
      </c>
      <c r="K91" s="146" t="s">
        <v>173</v>
      </c>
      <c r="L91" s="43"/>
      <c r="M91" s="151"/>
      <c r="N91" s="152" t="s">
        <v>95</v>
      </c>
      <c r="O91" s="24"/>
      <c r="P91" s="153">
        <f>$O$91*$H$91</f>
        <v>0</v>
      </c>
      <c r="Q91" s="153">
        <v>0</v>
      </c>
      <c r="R91" s="153">
        <f>$Q$91*$H$91</f>
        <v>0</v>
      </c>
      <c r="S91" s="153">
        <v>0.181</v>
      </c>
      <c r="T91" s="154">
        <f>$S$91*$H$91</f>
        <v>4.343999999999999</v>
      </c>
      <c r="AR91" s="88" t="s">
        <v>174</v>
      </c>
      <c r="AT91" s="88" t="s">
        <v>171</v>
      </c>
      <c r="AU91" s="88" t="s">
        <v>132</v>
      </c>
      <c r="AY91" s="88" t="s">
        <v>169</v>
      </c>
      <c r="BE91" s="155">
        <f>IF($N$91="základní",$J$91,0)</f>
        <v>0</v>
      </c>
      <c r="BF91" s="155">
        <f>IF($N$91="snížená",$J$91,0)</f>
        <v>0</v>
      </c>
      <c r="BG91" s="155">
        <f>IF($N$91="zákl. přenesená",$J$91,0)</f>
        <v>0</v>
      </c>
      <c r="BH91" s="155">
        <f>IF($N$91="sníž. přenesená",$J$91,0)</f>
        <v>0</v>
      </c>
      <c r="BI91" s="155">
        <f>IF($N$91="nulová",$J$91,0)</f>
        <v>0</v>
      </c>
      <c r="BJ91" s="88" t="s">
        <v>73</v>
      </c>
      <c r="BK91" s="155">
        <f>ROUND($I$91*$H$91,2)</f>
        <v>0</v>
      </c>
      <c r="BL91" s="88" t="s">
        <v>174</v>
      </c>
      <c r="BM91" s="88" t="s">
        <v>259</v>
      </c>
    </row>
    <row r="92" spans="2:63" s="131" customFormat="1" ht="30.75" customHeight="1">
      <c r="B92" s="132"/>
      <c r="C92" s="133"/>
      <c r="D92" s="133" t="s">
        <v>123</v>
      </c>
      <c r="E92" s="142" t="s">
        <v>177</v>
      </c>
      <c r="F92" s="142" t="s">
        <v>260</v>
      </c>
      <c r="G92" s="133"/>
      <c r="H92" s="133"/>
      <c r="J92" s="143">
        <f>$BK$92</f>
        <v>0</v>
      </c>
      <c r="K92" s="133"/>
      <c r="L92" s="136"/>
      <c r="M92" s="137"/>
      <c r="N92" s="133"/>
      <c r="O92" s="133"/>
      <c r="P92" s="138">
        <f>SUM($P$93:$P$96)</f>
        <v>0</v>
      </c>
      <c r="Q92" s="133"/>
      <c r="R92" s="138">
        <f>SUM($R$93:$R$96)</f>
        <v>0.01464</v>
      </c>
      <c r="S92" s="133"/>
      <c r="T92" s="139">
        <f>SUM($T$93:$T$96)</f>
        <v>0</v>
      </c>
      <c r="AR92" s="140" t="s">
        <v>73</v>
      </c>
      <c r="AT92" s="140" t="s">
        <v>123</v>
      </c>
      <c r="AU92" s="140" t="s">
        <v>73</v>
      </c>
      <c r="AY92" s="140" t="s">
        <v>169</v>
      </c>
      <c r="BK92" s="141">
        <f>SUM($BK$93:$BK$96)</f>
        <v>0</v>
      </c>
    </row>
    <row r="93" spans="2:65" s="6" customFormat="1" ht="15.75" customHeight="1">
      <c r="B93" s="23"/>
      <c r="C93" s="147" t="s">
        <v>185</v>
      </c>
      <c r="D93" s="147" t="s">
        <v>171</v>
      </c>
      <c r="E93" s="145" t="s">
        <v>261</v>
      </c>
      <c r="F93" s="146" t="s">
        <v>262</v>
      </c>
      <c r="G93" s="147" t="s">
        <v>176</v>
      </c>
      <c r="H93" s="148">
        <v>24</v>
      </c>
      <c r="I93" s="149"/>
      <c r="J93" s="150">
        <f>ROUND($I$93*$H$93,2)</f>
        <v>0</v>
      </c>
      <c r="K93" s="146" t="s">
        <v>173</v>
      </c>
      <c r="L93" s="43"/>
      <c r="M93" s="151"/>
      <c r="N93" s="152" t="s">
        <v>95</v>
      </c>
      <c r="O93" s="24"/>
      <c r="P93" s="153">
        <f>$O$93*$H$93</f>
        <v>0</v>
      </c>
      <c r="Q93" s="153">
        <v>0</v>
      </c>
      <c r="R93" s="153">
        <f>$Q$93*$H$93</f>
        <v>0</v>
      </c>
      <c r="S93" s="153">
        <v>0</v>
      </c>
      <c r="T93" s="154">
        <f>$S$93*$H$93</f>
        <v>0</v>
      </c>
      <c r="AR93" s="88" t="s">
        <v>174</v>
      </c>
      <c r="AT93" s="88" t="s">
        <v>171</v>
      </c>
      <c r="AU93" s="88" t="s">
        <v>132</v>
      </c>
      <c r="AY93" s="88" t="s">
        <v>169</v>
      </c>
      <c r="BE93" s="155">
        <f>IF($N$93="základní",$J$93,0)</f>
        <v>0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8" t="s">
        <v>73</v>
      </c>
      <c r="BK93" s="155">
        <f>ROUND($I$93*$H$93,2)</f>
        <v>0</v>
      </c>
      <c r="BL93" s="88" t="s">
        <v>174</v>
      </c>
      <c r="BM93" s="88" t="s">
        <v>263</v>
      </c>
    </row>
    <row r="94" spans="2:65" s="6" customFormat="1" ht="15.75" customHeight="1">
      <c r="B94" s="23"/>
      <c r="C94" s="147" t="s">
        <v>186</v>
      </c>
      <c r="D94" s="147" t="s">
        <v>171</v>
      </c>
      <c r="E94" s="145" t="s">
        <v>264</v>
      </c>
      <c r="F94" s="146" t="s">
        <v>265</v>
      </c>
      <c r="G94" s="147" t="s">
        <v>176</v>
      </c>
      <c r="H94" s="148">
        <v>24</v>
      </c>
      <c r="I94" s="149"/>
      <c r="J94" s="150">
        <f>ROUND($I$94*$H$94,2)</f>
        <v>0</v>
      </c>
      <c r="K94" s="146" t="s">
        <v>173</v>
      </c>
      <c r="L94" s="43"/>
      <c r="M94" s="151"/>
      <c r="N94" s="152" t="s">
        <v>95</v>
      </c>
      <c r="O94" s="24"/>
      <c r="P94" s="153">
        <f>$O$94*$H$94</f>
        <v>0</v>
      </c>
      <c r="Q94" s="153">
        <v>0</v>
      </c>
      <c r="R94" s="153">
        <f>$Q$94*$H$94</f>
        <v>0</v>
      </c>
      <c r="S94" s="153">
        <v>0</v>
      </c>
      <c r="T94" s="154">
        <f>$S$94*$H$94</f>
        <v>0</v>
      </c>
      <c r="AR94" s="88" t="s">
        <v>174</v>
      </c>
      <c r="AT94" s="88" t="s">
        <v>171</v>
      </c>
      <c r="AU94" s="88" t="s">
        <v>132</v>
      </c>
      <c r="AY94" s="88" t="s">
        <v>169</v>
      </c>
      <c r="BE94" s="155">
        <f>IF($N$94="základní",$J$94,0)</f>
        <v>0</v>
      </c>
      <c r="BF94" s="155">
        <f>IF($N$94="snížená",$J$94,0)</f>
        <v>0</v>
      </c>
      <c r="BG94" s="155">
        <f>IF($N$94="zákl. přenesená",$J$94,0)</f>
        <v>0</v>
      </c>
      <c r="BH94" s="155">
        <f>IF($N$94="sníž. přenesená",$J$94,0)</f>
        <v>0</v>
      </c>
      <c r="BI94" s="155">
        <f>IF($N$94="nulová",$J$94,0)</f>
        <v>0</v>
      </c>
      <c r="BJ94" s="88" t="s">
        <v>73</v>
      </c>
      <c r="BK94" s="155">
        <f>ROUND($I$94*$H$94,2)</f>
        <v>0</v>
      </c>
      <c r="BL94" s="88" t="s">
        <v>174</v>
      </c>
      <c r="BM94" s="88" t="s">
        <v>266</v>
      </c>
    </row>
    <row r="95" spans="2:65" s="6" customFormat="1" ht="15.75" customHeight="1">
      <c r="B95" s="23"/>
      <c r="C95" s="147" t="s">
        <v>189</v>
      </c>
      <c r="D95" s="147" t="s">
        <v>171</v>
      </c>
      <c r="E95" s="145" t="s">
        <v>267</v>
      </c>
      <c r="F95" s="146" t="s">
        <v>268</v>
      </c>
      <c r="G95" s="147" t="s">
        <v>176</v>
      </c>
      <c r="H95" s="148">
        <v>24</v>
      </c>
      <c r="I95" s="149"/>
      <c r="J95" s="150">
        <f>ROUND($I$95*$H$95,2)</f>
        <v>0</v>
      </c>
      <c r="K95" s="146" t="s">
        <v>173</v>
      </c>
      <c r="L95" s="43"/>
      <c r="M95" s="151"/>
      <c r="N95" s="152" t="s">
        <v>95</v>
      </c>
      <c r="O95" s="24"/>
      <c r="P95" s="153">
        <f>$O$95*$H$95</f>
        <v>0</v>
      </c>
      <c r="Q95" s="153">
        <v>0.00061</v>
      </c>
      <c r="R95" s="153">
        <f>$Q$95*$H$95</f>
        <v>0.01464</v>
      </c>
      <c r="S95" s="153">
        <v>0</v>
      </c>
      <c r="T95" s="154">
        <f>$S$95*$H$95</f>
        <v>0</v>
      </c>
      <c r="AR95" s="88" t="s">
        <v>174</v>
      </c>
      <c r="AT95" s="88" t="s">
        <v>171</v>
      </c>
      <c r="AU95" s="88" t="s">
        <v>132</v>
      </c>
      <c r="AY95" s="88" t="s">
        <v>169</v>
      </c>
      <c r="BE95" s="155">
        <f>IF($N$95="základní",$J$95,0)</f>
        <v>0</v>
      </c>
      <c r="BF95" s="155">
        <f>IF($N$95="snížená",$J$95,0)</f>
        <v>0</v>
      </c>
      <c r="BG95" s="155">
        <f>IF($N$95="zákl. přenesená",$J$95,0)</f>
        <v>0</v>
      </c>
      <c r="BH95" s="155">
        <f>IF($N$95="sníž. přenesená",$J$95,0)</f>
        <v>0</v>
      </c>
      <c r="BI95" s="155">
        <f>IF($N$95="nulová",$J$95,0)</f>
        <v>0</v>
      </c>
      <c r="BJ95" s="88" t="s">
        <v>73</v>
      </c>
      <c r="BK95" s="155">
        <f>ROUND($I$95*$H$95,2)</f>
        <v>0</v>
      </c>
      <c r="BL95" s="88" t="s">
        <v>174</v>
      </c>
      <c r="BM95" s="88" t="s">
        <v>269</v>
      </c>
    </row>
    <row r="96" spans="2:65" s="6" customFormat="1" ht="15.75" customHeight="1">
      <c r="B96" s="23"/>
      <c r="C96" s="147" t="s">
        <v>190</v>
      </c>
      <c r="D96" s="147" t="s">
        <v>171</v>
      </c>
      <c r="E96" s="145" t="s">
        <v>270</v>
      </c>
      <c r="F96" s="146" t="s">
        <v>271</v>
      </c>
      <c r="G96" s="147" t="s">
        <v>176</v>
      </c>
      <c r="H96" s="148">
        <v>24</v>
      </c>
      <c r="I96" s="149"/>
      <c r="J96" s="150">
        <f>ROUND($I$96*$H$96,2)</f>
        <v>0</v>
      </c>
      <c r="K96" s="146" t="s">
        <v>173</v>
      </c>
      <c r="L96" s="43"/>
      <c r="M96" s="151"/>
      <c r="N96" s="152" t="s">
        <v>95</v>
      </c>
      <c r="O96" s="24"/>
      <c r="P96" s="153">
        <f>$O$96*$H$96</f>
        <v>0</v>
      </c>
      <c r="Q96" s="153">
        <v>0</v>
      </c>
      <c r="R96" s="153">
        <f>$Q$96*$H$96</f>
        <v>0</v>
      </c>
      <c r="S96" s="153">
        <v>0</v>
      </c>
      <c r="T96" s="154">
        <f>$S$96*$H$96</f>
        <v>0</v>
      </c>
      <c r="AR96" s="88" t="s">
        <v>174</v>
      </c>
      <c r="AT96" s="88" t="s">
        <v>171</v>
      </c>
      <c r="AU96" s="88" t="s">
        <v>132</v>
      </c>
      <c r="AY96" s="88" t="s">
        <v>169</v>
      </c>
      <c r="BE96" s="155">
        <f>IF($N$96="základní",$J$96,0)</f>
        <v>0</v>
      </c>
      <c r="BF96" s="155">
        <f>IF($N$96="snížená",$J$96,0)</f>
        <v>0</v>
      </c>
      <c r="BG96" s="155">
        <f>IF($N$96="zákl. přenesená",$J$96,0)</f>
        <v>0</v>
      </c>
      <c r="BH96" s="155">
        <f>IF($N$96="sníž. přenesená",$J$96,0)</f>
        <v>0</v>
      </c>
      <c r="BI96" s="155">
        <f>IF($N$96="nulová",$J$96,0)</f>
        <v>0</v>
      </c>
      <c r="BJ96" s="88" t="s">
        <v>73</v>
      </c>
      <c r="BK96" s="155">
        <f>ROUND($I$96*$H$96,2)</f>
        <v>0</v>
      </c>
      <c r="BL96" s="88" t="s">
        <v>174</v>
      </c>
      <c r="BM96" s="88" t="s">
        <v>272</v>
      </c>
    </row>
    <row r="97" spans="2:63" s="131" customFormat="1" ht="30.75" customHeight="1">
      <c r="B97" s="132"/>
      <c r="C97" s="133"/>
      <c r="D97" s="133" t="s">
        <v>123</v>
      </c>
      <c r="E97" s="142" t="s">
        <v>178</v>
      </c>
      <c r="F97" s="142" t="s">
        <v>181</v>
      </c>
      <c r="G97" s="133"/>
      <c r="H97" s="133"/>
      <c r="J97" s="143">
        <f>$BK$97</f>
        <v>0</v>
      </c>
      <c r="K97" s="133"/>
      <c r="L97" s="136"/>
      <c r="M97" s="137"/>
      <c r="N97" s="133"/>
      <c r="O97" s="133"/>
      <c r="P97" s="138">
        <f>SUM($P$98:$P$103)</f>
        <v>0</v>
      </c>
      <c r="Q97" s="133"/>
      <c r="R97" s="138">
        <f>SUM($R$98:$R$103)</f>
        <v>100.92965960000001</v>
      </c>
      <c r="S97" s="133"/>
      <c r="T97" s="139">
        <f>SUM($T$98:$T$103)</f>
        <v>0</v>
      </c>
      <c r="AR97" s="140" t="s">
        <v>73</v>
      </c>
      <c r="AT97" s="140" t="s">
        <v>123</v>
      </c>
      <c r="AU97" s="140" t="s">
        <v>73</v>
      </c>
      <c r="AY97" s="140" t="s">
        <v>169</v>
      </c>
      <c r="BK97" s="141">
        <f>SUM($BK$98:$BK$103)</f>
        <v>0</v>
      </c>
    </row>
    <row r="98" spans="2:65" s="6" customFormat="1" ht="15.75" customHeight="1">
      <c r="B98" s="23"/>
      <c r="C98" s="147" t="s">
        <v>194</v>
      </c>
      <c r="D98" s="147" t="s">
        <v>171</v>
      </c>
      <c r="E98" s="145" t="s">
        <v>183</v>
      </c>
      <c r="F98" s="146" t="s">
        <v>184</v>
      </c>
      <c r="G98" s="147" t="s">
        <v>176</v>
      </c>
      <c r="H98" s="148">
        <v>-2056.88</v>
      </c>
      <c r="I98" s="149"/>
      <c r="J98" s="150">
        <f>ROUND($I$98*$H$98,2)</f>
        <v>0</v>
      </c>
      <c r="K98" s="146" t="s">
        <v>173</v>
      </c>
      <c r="L98" s="43"/>
      <c r="M98" s="151"/>
      <c r="N98" s="152" t="s">
        <v>95</v>
      </c>
      <c r="O98" s="24"/>
      <c r="P98" s="153">
        <f>$O$98*$H$98</f>
        <v>0</v>
      </c>
      <c r="Q98" s="153">
        <v>0.0051</v>
      </c>
      <c r="R98" s="153">
        <f>$Q$98*$H$98</f>
        <v>-10.490088000000002</v>
      </c>
      <c r="S98" s="153">
        <v>0</v>
      </c>
      <c r="T98" s="154">
        <f>$S$98*$H$98</f>
        <v>0</v>
      </c>
      <c r="AR98" s="88" t="s">
        <v>174</v>
      </c>
      <c r="AT98" s="88" t="s">
        <v>171</v>
      </c>
      <c r="AU98" s="88" t="s">
        <v>132</v>
      </c>
      <c r="AY98" s="88" t="s">
        <v>169</v>
      </c>
      <c r="BE98" s="155">
        <f>IF($N$98="základní",$J$98,0)</f>
        <v>0</v>
      </c>
      <c r="BF98" s="155">
        <f>IF($N$98="snížená",$J$98,0)</f>
        <v>0</v>
      </c>
      <c r="BG98" s="155">
        <f>IF($N$98="zákl. přenesená",$J$98,0)</f>
        <v>0</v>
      </c>
      <c r="BH98" s="155">
        <f>IF($N$98="sníž. přenesená",$J$98,0)</f>
        <v>0</v>
      </c>
      <c r="BI98" s="155">
        <f>IF($N$98="nulová",$J$98,0)</f>
        <v>0</v>
      </c>
      <c r="BJ98" s="88" t="s">
        <v>73</v>
      </c>
      <c r="BK98" s="155">
        <f>ROUND($I$98*$H$98,2)</f>
        <v>0</v>
      </c>
      <c r="BL98" s="88" t="s">
        <v>174</v>
      </c>
      <c r="BM98" s="88" t="s">
        <v>273</v>
      </c>
    </row>
    <row r="99" spans="2:65" s="6" customFormat="1" ht="15.75" customHeight="1">
      <c r="B99" s="23"/>
      <c r="C99" s="147" t="s">
        <v>193</v>
      </c>
      <c r="D99" s="147" t="s">
        <v>171</v>
      </c>
      <c r="E99" s="145" t="s">
        <v>274</v>
      </c>
      <c r="F99" s="146" t="s">
        <v>275</v>
      </c>
      <c r="G99" s="147" t="s">
        <v>176</v>
      </c>
      <c r="H99" s="148">
        <v>2056.88</v>
      </c>
      <c r="I99" s="149"/>
      <c r="J99" s="150">
        <f>ROUND($I$99*$H$99,2)</f>
        <v>0</v>
      </c>
      <c r="K99" s="146" t="s">
        <v>173</v>
      </c>
      <c r="L99" s="43"/>
      <c r="M99" s="151"/>
      <c r="N99" s="152" t="s">
        <v>95</v>
      </c>
      <c r="O99" s="24"/>
      <c r="P99" s="153">
        <f>$O$99*$H$99</f>
        <v>0</v>
      </c>
      <c r="Q99" s="153">
        <v>0.0057</v>
      </c>
      <c r="R99" s="153">
        <f>$Q$99*$H$99</f>
        <v>11.724216</v>
      </c>
      <c r="S99" s="153">
        <v>0</v>
      </c>
      <c r="T99" s="154">
        <f>$S$99*$H$99</f>
        <v>0</v>
      </c>
      <c r="AR99" s="88" t="s">
        <v>174</v>
      </c>
      <c r="AT99" s="88" t="s">
        <v>171</v>
      </c>
      <c r="AU99" s="88" t="s">
        <v>132</v>
      </c>
      <c r="AY99" s="88" t="s">
        <v>169</v>
      </c>
      <c r="BE99" s="155">
        <f>IF($N$99="základní",$J$99,0)</f>
        <v>0</v>
      </c>
      <c r="BF99" s="155">
        <f>IF($N$99="snížená",$J$99,0)</f>
        <v>0</v>
      </c>
      <c r="BG99" s="155">
        <f>IF($N$99="zákl. přenesená",$J$99,0)</f>
        <v>0</v>
      </c>
      <c r="BH99" s="155">
        <f>IF($N$99="sníž. přenesená",$J$99,0)</f>
        <v>0</v>
      </c>
      <c r="BI99" s="155">
        <f>IF($N$99="nulová",$J$99,0)</f>
        <v>0</v>
      </c>
      <c r="BJ99" s="88" t="s">
        <v>73</v>
      </c>
      <c r="BK99" s="155">
        <f>ROUND($I$99*$H$99,2)</f>
        <v>0</v>
      </c>
      <c r="BL99" s="88" t="s">
        <v>174</v>
      </c>
      <c r="BM99" s="88" t="s">
        <v>276</v>
      </c>
    </row>
    <row r="100" spans="2:65" s="6" customFormat="1" ht="15.75" customHeight="1">
      <c r="B100" s="23"/>
      <c r="C100" s="147" t="s">
        <v>196</v>
      </c>
      <c r="D100" s="147" t="s">
        <v>171</v>
      </c>
      <c r="E100" s="145" t="s">
        <v>187</v>
      </c>
      <c r="F100" s="146" t="s">
        <v>188</v>
      </c>
      <c r="G100" s="147" t="s">
        <v>176</v>
      </c>
      <c r="H100" s="148">
        <v>-8261.792</v>
      </c>
      <c r="I100" s="149"/>
      <c r="J100" s="150">
        <f>ROUND($I$100*$H$100,2)</f>
        <v>0</v>
      </c>
      <c r="K100" s="146" t="s">
        <v>173</v>
      </c>
      <c r="L100" s="43"/>
      <c r="M100" s="151"/>
      <c r="N100" s="152" t="s">
        <v>95</v>
      </c>
      <c r="O100" s="24"/>
      <c r="P100" s="153">
        <f>$O$100*$H$100</f>
        <v>0</v>
      </c>
      <c r="Q100" s="153">
        <v>0.0052</v>
      </c>
      <c r="R100" s="153">
        <f>$Q$100*$H$100</f>
        <v>-42.961318399999996</v>
      </c>
      <c r="S100" s="153">
        <v>0</v>
      </c>
      <c r="T100" s="154">
        <f>$S$100*$H$100</f>
        <v>0</v>
      </c>
      <c r="AR100" s="88" t="s">
        <v>174</v>
      </c>
      <c r="AT100" s="88" t="s">
        <v>171</v>
      </c>
      <c r="AU100" s="88" t="s">
        <v>132</v>
      </c>
      <c r="AY100" s="88" t="s">
        <v>169</v>
      </c>
      <c r="BE100" s="155">
        <f>IF($N$100="základní",$J$100,0)</f>
        <v>0</v>
      </c>
      <c r="BF100" s="155">
        <f>IF($N$100="snížená",$J$100,0)</f>
        <v>0</v>
      </c>
      <c r="BG100" s="155">
        <f>IF($N$100="zákl. přenesená",$J$100,0)</f>
        <v>0</v>
      </c>
      <c r="BH100" s="155">
        <f>IF($N$100="sníž. přenesená",$J$100,0)</f>
        <v>0</v>
      </c>
      <c r="BI100" s="155">
        <f>IF($N$100="nulová",$J$100,0)</f>
        <v>0</v>
      </c>
      <c r="BJ100" s="88" t="s">
        <v>73</v>
      </c>
      <c r="BK100" s="155">
        <f>ROUND($I$100*$H$100,2)</f>
        <v>0</v>
      </c>
      <c r="BL100" s="88" t="s">
        <v>174</v>
      </c>
      <c r="BM100" s="88" t="s">
        <v>277</v>
      </c>
    </row>
    <row r="101" spans="2:65" s="6" customFormat="1" ht="15.75" customHeight="1">
      <c r="B101" s="23"/>
      <c r="C101" s="147" t="s">
        <v>192</v>
      </c>
      <c r="D101" s="147" t="s">
        <v>171</v>
      </c>
      <c r="E101" s="145" t="s">
        <v>278</v>
      </c>
      <c r="F101" s="146" t="s">
        <v>0</v>
      </c>
      <c r="G101" s="147" t="s">
        <v>176</v>
      </c>
      <c r="H101" s="148">
        <v>8261.792</v>
      </c>
      <c r="I101" s="149"/>
      <c r="J101" s="150">
        <f>ROUND($I$101*$H$101,2)</f>
        <v>0</v>
      </c>
      <c r="K101" s="146" t="s">
        <v>173</v>
      </c>
      <c r="L101" s="43"/>
      <c r="M101" s="151"/>
      <c r="N101" s="152" t="s">
        <v>95</v>
      </c>
      <c r="O101" s="24"/>
      <c r="P101" s="153">
        <f>$O$101*$H$101</f>
        <v>0</v>
      </c>
      <c r="Q101" s="153">
        <v>0.017</v>
      </c>
      <c r="R101" s="153">
        <f>$Q$101*$H$101</f>
        <v>140.450464</v>
      </c>
      <c r="S101" s="153">
        <v>0</v>
      </c>
      <c r="T101" s="154">
        <f>$S$101*$H$101</f>
        <v>0</v>
      </c>
      <c r="AR101" s="88" t="s">
        <v>174</v>
      </c>
      <c r="AT101" s="88" t="s">
        <v>171</v>
      </c>
      <c r="AU101" s="88" t="s">
        <v>132</v>
      </c>
      <c r="AY101" s="88" t="s">
        <v>169</v>
      </c>
      <c r="BE101" s="155">
        <f>IF($N$101="základní",$J$101,0)</f>
        <v>0</v>
      </c>
      <c r="BF101" s="155">
        <f>IF($N$101="snížená",$J$101,0)</f>
        <v>0</v>
      </c>
      <c r="BG101" s="155">
        <f>IF($N$101="zákl. přenesená",$J$101,0)</f>
        <v>0</v>
      </c>
      <c r="BH101" s="155">
        <f>IF($N$101="sníž. přenesená",$J$101,0)</f>
        <v>0</v>
      </c>
      <c r="BI101" s="155">
        <f>IF($N$101="nulová",$J$101,0)</f>
        <v>0</v>
      </c>
      <c r="BJ101" s="88" t="s">
        <v>73</v>
      </c>
      <c r="BK101" s="155">
        <f>ROUND($I$101*$H$101,2)</f>
        <v>0</v>
      </c>
      <c r="BL101" s="88" t="s">
        <v>174</v>
      </c>
      <c r="BM101" s="88" t="s">
        <v>1</v>
      </c>
    </row>
    <row r="102" spans="2:65" s="6" customFormat="1" ht="15.75" customHeight="1">
      <c r="B102" s="23"/>
      <c r="C102" s="147" t="s">
        <v>180</v>
      </c>
      <c r="D102" s="147" t="s">
        <v>171</v>
      </c>
      <c r="E102" s="145" t="s">
        <v>197</v>
      </c>
      <c r="F102" s="146" t="s">
        <v>198</v>
      </c>
      <c r="G102" s="147" t="s">
        <v>176</v>
      </c>
      <c r="H102" s="148">
        <v>58.37</v>
      </c>
      <c r="I102" s="149"/>
      <c r="J102" s="150">
        <f>ROUND($I$102*$H$102,2)</f>
        <v>0</v>
      </c>
      <c r="K102" s="146" t="s">
        <v>173</v>
      </c>
      <c r="L102" s="43"/>
      <c r="M102" s="151"/>
      <c r="N102" s="152" t="s">
        <v>95</v>
      </c>
      <c r="O102" s="24"/>
      <c r="P102" s="153">
        <f>$O$102*$H$102</f>
        <v>0</v>
      </c>
      <c r="Q102" s="153">
        <v>0.0378</v>
      </c>
      <c r="R102" s="153">
        <f>$Q$102*$H$102</f>
        <v>2.2063859999999997</v>
      </c>
      <c r="S102" s="153">
        <v>0</v>
      </c>
      <c r="T102" s="154">
        <f>$S$102*$H$102</f>
        <v>0</v>
      </c>
      <c r="AR102" s="88" t="s">
        <v>174</v>
      </c>
      <c r="AT102" s="88" t="s">
        <v>171</v>
      </c>
      <c r="AU102" s="88" t="s">
        <v>132</v>
      </c>
      <c r="AY102" s="88" t="s">
        <v>169</v>
      </c>
      <c r="BE102" s="155">
        <f>IF($N$102="základní",$J$102,0)</f>
        <v>0</v>
      </c>
      <c r="BF102" s="155">
        <f>IF($N$102="snížená",$J$102,0)</f>
        <v>0</v>
      </c>
      <c r="BG102" s="155">
        <f>IF($N$102="zákl. přenesená",$J$102,0)</f>
        <v>0</v>
      </c>
      <c r="BH102" s="155">
        <f>IF($N$102="sníž. přenesená",$J$102,0)</f>
        <v>0</v>
      </c>
      <c r="BI102" s="155">
        <f>IF($N$102="nulová",$J$102,0)</f>
        <v>0</v>
      </c>
      <c r="BJ102" s="88" t="s">
        <v>73</v>
      </c>
      <c r="BK102" s="155">
        <f>ROUND($I$102*$H$102,2)</f>
        <v>0</v>
      </c>
      <c r="BL102" s="88" t="s">
        <v>174</v>
      </c>
      <c r="BM102" s="88" t="s">
        <v>2</v>
      </c>
    </row>
    <row r="103" spans="2:51" s="6" customFormat="1" ht="15.75" customHeight="1">
      <c r="B103" s="156"/>
      <c r="C103" s="157"/>
      <c r="D103" s="158" t="s">
        <v>175</v>
      </c>
      <c r="E103" s="159"/>
      <c r="F103" s="159" t="s">
        <v>3</v>
      </c>
      <c r="G103" s="157"/>
      <c r="H103" s="160">
        <v>58.37</v>
      </c>
      <c r="J103" s="157"/>
      <c r="K103" s="157"/>
      <c r="L103" s="161"/>
      <c r="M103" s="162"/>
      <c r="N103" s="157"/>
      <c r="O103" s="157"/>
      <c r="P103" s="157"/>
      <c r="Q103" s="157"/>
      <c r="R103" s="157"/>
      <c r="S103" s="157"/>
      <c r="T103" s="163"/>
      <c r="AT103" s="164" t="s">
        <v>175</v>
      </c>
      <c r="AU103" s="164" t="s">
        <v>132</v>
      </c>
      <c r="AV103" s="164" t="s">
        <v>132</v>
      </c>
      <c r="AW103" s="164" t="s">
        <v>143</v>
      </c>
      <c r="AX103" s="164" t="s">
        <v>73</v>
      </c>
      <c r="AY103" s="164" t="s">
        <v>169</v>
      </c>
    </row>
    <row r="104" spans="2:63" s="131" customFormat="1" ht="30.75" customHeight="1">
      <c r="B104" s="132"/>
      <c r="C104" s="133"/>
      <c r="D104" s="133" t="s">
        <v>123</v>
      </c>
      <c r="E104" s="142" t="s">
        <v>210</v>
      </c>
      <c r="F104" s="142" t="s">
        <v>211</v>
      </c>
      <c r="G104" s="133"/>
      <c r="H104" s="133"/>
      <c r="J104" s="143">
        <f>$BK$104</f>
        <v>0</v>
      </c>
      <c r="K104" s="133"/>
      <c r="L104" s="136"/>
      <c r="M104" s="137"/>
      <c r="N104" s="133"/>
      <c r="O104" s="133"/>
      <c r="P104" s="138">
        <f>SUM($P$105:$P$109)</f>
        <v>0</v>
      </c>
      <c r="Q104" s="133"/>
      <c r="R104" s="138">
        <f>SUM($R$105:$R$109)</f>
        <v>0</v>
      </c>
      <c r="S104" s="133"/>
      <c r="T104" s="139">
        <f>SUM($T$105:$T$109)</f>
        <v>0</v>
      </c>
      <c r="AR104" s="140" t="s">
        <v>73</v>
      </c>
      <c r="AT104" s="140" t="s">
        <v>123</v>
      </c>
      <c r="AU104" s="140" t="s">
        <v>73</v>
      </c>
      <c r="AY104" s="140" t="s">
        <v>169</v>
      </c>
      <c r="BK104" s="141">
        <f>SUM($BK$105:$BK$109)</f>
        <v>0</v>
      </c>
    </row>
    <row r="105" spans="2:65" s="6" customFormat="1" ht="15.75" customHeight="1">
      <c r="B105" s="23"/>
      <c r="C105" s="144" t="s">
        <v>204</v>
      </c>
      <c r="D105" s="144" t="s">
        <v>171</v>
      </c>
      <c r="E105" s="145" t="s">
        <v>212</v>
      </c>
      <c r="F105" s="146" t="s">
        <v>213</v>
      </c>
      <c r="G105" s="147" t="s">
        <v>172</v>
      </c>
      <c r="H105" s="148">
        <v>13.151</v>
      </c>
      <c r="I105" s="149"/>
      <c r="J105" s="150">
        <f>ROUND($I$105*$H$105,2)</f>
        <v>0</v>
      </c>
      <c r="K105" s="146" t="s">
        <v>173</v>
      </c>
      <c r="L105" s="43"/>
      <c r="M105" s="151"/>
      <c r="N105" s="152" t="s">
        <v>95</v>
      </c>
      <c r="O105" s="24"/>
      <c r="P105" s="153">
        <f>$O$105*$H$105</f>
        <v>0</v>
      </c>
      <c r="Q105" s="153">
        <v>0</v>
      </c>
      <c r="R105" s="153">
        <f>$Q$105*$H$105</f>
        <v>0</v>
      </c>
      <c r="S105" s="153">
        <v>0</v>
      </c>
      <c r="T105" s="154">
        <f>$S$105*$H$105</f>
        <v>0</v>
      </c>
      <c r="AR105" s="88" t="s">
        <v>174</v>
      </c>
      <c r="AT105" s="88" t="s">
        <v>171</v>
      </c>
      <c r="AU105" s="88" t="s">
        <v>132</v>
      </c>
      <c r="AY105" s="6" t="s">
        <v>169</v>
      </c>
      <c r="BE105" s="155">
        <f>IF($N$105="základní",$J$105,0)</f>
        <v>0</v>
      </c>
      <c r="BF105" s="155">
        <f>IF($N$105="snížená",$J$105,0)</f>
        <v>0</v>
      </c>
      <c r="BG105" s="155">
        <f>IF($N$105="zákl. přenesená",$J$105,0)</f>
        <v>0</v>
      </c>
      <c r="BH105" s="155">
        <f>IF($N$105="sníž. přenesená",$J$105,0)</f>
        <v>0</v>
      </c>
      <c r="BI105" s="155">
        <f>IF($N$105="nulová",$J$105,0)</f>
        <v>0</v>
      </c>
      <c r="BJ105" s="88" t="s">
        <v>73</v>
      </c>
      <c r="BK105" s="155">
        <f>ROUND($I$105*$H$105,2)</f>
        <v>0</v>
      </c>
      <c r="BL105" s="88" t="s">
        <v>174</v>
      </c>
      <c r="BM105" s="88" t="s">
        <v>4</v>
      </c>
    </row>
    <row r="106" spans="2:65" s="6" customFormat="1" ht="15.75" customHeight="1">
      <c r="B106" s="23"/>
      <c r="C106" s="147" t="s">
        <v>205</v>
      </c>
      <c r="D106" s="147" t="s">
        <v>171</v>
      </c>
      <c r="E106" s="145" t="s">
        <v>214</v>
      </c>
      <c r="F106" s="146" t="s">
        <v>215</v>
      </c>
      <c r="G106" s="147" t="s">
        <v>172</v>
      </c>
      <c r="H106" s="148">
        <v>13.151</v>
      </c>
      <c r="I106" s="149"/>
      <c r="J106" s="150">
        <f>ROUND($I$106*$H$106,2)</f>
        <v>0</v>
      </c>
      <c r="K106" s="146" t="s">
        <v>173</v>
      </c>
      <c r="L106" s="43"/>
      <c r="M106" s="151"/>
      <c r="N106" s="152" t="s">
        <v>95</v>
      </c>
      <c r="O106" s="24"/>
      <c r="P106" s="153">
        <f>$O$106*$H$106</f>
        <v>0</v>
      </c>
      <c r="Q106" s="153">
        <v>0</v>
      </c>
      <c r="R106" s="153">
        <f>$Q$106*$H$106</f>
        <v>0</v>
      </c>
      <c r="S106" s="153">
        <v>0</v>
      </c>
      <c r="T106" s="154">
        <f>$S$106*$H$106</f>
        <v>0</v>
      </c>
      <c r="AR106" s="88" t="s">
        <v>174</v>
      </c>
      <c r="AT106" s="88" t="s">
        <v>171</v>
      </c>
      <c r="AU106" s="88" t="s">
        <v>132</v>
      </c>
      <c r="AY106" s="88" t="s">
        <v>169</v>
      </c>
      <c r="BE106" s="155">
        <f>IF($N$106="základní",$J$106,0)</f>
        <v>0</v>
      </c>
      <c r="BF106" s="155">
        <f>IF($N$106="snížená",$J$106,0)</f>
        <v>0</v>
      </c>
      <c r="BG106" s="155">
        <f>IF($N$106="zákl. přenesená",$J$106,0)</f>
        <v>0</v>
      </c>
      <c r="BH106" s="155">
        <f>IF($N$106="sníž. přenesená",$J$106,0)</f>
        <v>0</v>
      </c>
      <c r="BI106" s="155">
        <f>IF($N$106="nulová",$J$106,0)</f>
        <v>0</v>
      </c>
      <c r="BJ106" s="88" t="s">
        <v>73</v>
      </c>
      <c r="BK106" s="155">
        <f>ROUND($I$106*$H$106,2)</f>
        <v>0</v>
      </c>
      <c r="BL106" s="88" t="s">
        <v>174</v>
      </c>
      <c r="BM106" s="88" t="s">
        <v>5</v>
      </c>
    </row>
    <row r="107" spans="2:65" s="6" customFormat="1" ht="15.75" customHeight="1">
      <c r="B107" s="23"/>
      <c r="C107" s="147" t="s">
        <v>206</v>
      </c>
      <c r="D107" s="147" t="s">
        <v>171</v>
      </c>
      <c r="E107" s="145" t="s">
        <v>216</v>
      </c>
      <c r="F107" s="146" t="s">
        <v>217</v>
      </c>
      <c r="G107" s="147" t="s">
        <v>172</v>
      </c>
      <c r="H107" s="148">
        <v>118.359</v>
      </c>
      <c r="I107" s="149"/>
      <c r="J107" s="150">
        <f>ROUND($I$107*$H$107,2)</f>
        <v>0</v>
      </c>
      <c r="K107" s="146" t="s">
        <v>173</v>
      </c>
      <c r="L107" s="43"/>
      <c r="M107" s="151"/>
      <c r="N107" s="152" t="s">
        <v>95</v>
      </c>
      <c r="O107" s="24"/>
      <c r="P107" s="153">
        <f>$O$107*$H$107</f>
        <v>0</v>
      </c>
      <c r="Q107" s="153">
        <v>0</v>
      </c>
      <c r="R107" s="153">
        <f>$Q$107*$H$107</f>
        <v>0</v>
      </c>
      <c r="S107" s="153">
        <v>0</v>
      </c>
      <c r="T107" s="154">
        <f>$S$107*$H$107</f>
        <v>0</v>
      </c>
      <c r="AR107" s="88" t="s">
        <v>174</v>
      </c>
      <c r="AT107" s="88" t="s">
        <v>171</v>
      </c>
      <c r="AU107" s="88" t="s">
        <v>132</v>
      </c>
      <c r="AY107" s="88" t="s">
        <v>169</v>
      </c>
      <c r="BE107" s="155">
        <f>IF($N$107="základní",$J$107,0)</f>
        <v>0</v>
      </c>
      <c r="BF107" s="155">
        <f>IF($N$107="snížená",$J$107,0)</f>
        <v>0</v>
      </c>
      <c r="BG107" s="155">
        <f>IF($N$107="zákl. přenesená",$J$107,0)</f>
        <v>0</v>
      </c>
      <c r="BH107" s="155">
        <f>IF($N$107="sníž. přenesená",$J$107,0)</f>
        <v>0</v>
      </c>
      <c r="BI107" s="155">
        <f>IF($N$107="nulová",$J$107,0)</f>
        <v>0</v>
      </c>
      <c r="BJ107" s="88" t="s">
        <v>73</v>
      </c>
      <c r="BK107" s="155">
        <f>ROUND($I$107*$H$107,2)</f>
        <v>0</v>
      </c>
      <c r="BL107" s="88" t="s">
        <v>174</v>
      </c>
      <c r="BM107" s="88" t="s">
        <v>6</v>
      </c>
    </row>
    <row r="108" spans="2:51" s="6" customFormat="1" ht="15.75" customHeight="1">
      <c r="B108" s="156"/>
      <c r="C108" s="157"/>
      <c r="D108" s="158" t="s">
        <v>175</v>
      </c>
      <c r="E108" s="159"/>
      <c r="F108" s="159" t="s">
        <v>7</v>
      </c>
      <c r="G108" s="157"/>
      <c r="H108" s="160">
        <v>118.359</v>
      </c>
      <c r="J108" s="157"/>
      <c r="K108" s="157"/>
      <c r="L108" s="161"/>
      <c r="M108" s="162"/>
      <c r="N108" s="157"/>
      <c r="O108" s="157"/>
      <c r="P108" s="157"/>
      <c r="Q108" s="157"/>
      <c r="R108" s="157"/>
      <c r="S108" s="157"/>
      <c r="T108" s="163"/>
      <c r="AT108" s="164" t="s">
        <v>175</v>
      </c>
      <c r="AU108" s="164" t="s">
        <v>132</v>
      </c>
      <c r="AV108" s="164" t="s">
        <v>132</v>
      </c>
      <c r="AW108" s="164" t="s">
        <v>143</v>
      </c>
      <c r="AX108" s="164" t="s">
        <v>73</v>
      </c>
      <c r="AY108" s="164" t="s">
        <v>169</v>
      </c>
    </row>
    <row r="109" spans="2:65" s="6" customFormat="1" ht="15.75" customHeight="1">
      <c r="B109" s="23"/>
      <c r="C109" s="144" t="s">
        <v>207</v>
      </c>
      <c r="D109" s="144" t="s">
        <v>171</v>
      </c>
      <c r="E109" s="145" t="s">
        <v>218</v>
      </c>
      <c r="F109" s="146" t="s">
        <v>219</v>
      </c>
      <c r="G109" s="147" t="s">
        <v>172</v>
      </c>
      <c r="H109" s="148">
        <v>13.151</v>
      </c>
      <c r="I109" s="149"/>
      <c r="J109" s="150">
        <f>ROUND($I$109*$H$109,2)</f>
        <v>0</v>
      </c>
      <c r="K109" s="146" t="s">
        <v>173</v>
      </c>
      <c r="L109" s="43"/>
      <c r="M109" s="151"/>
      <c r="N109" s="152" t="s">
        <v>95</v>
      </c>
      <c r="O109" s="24"/>
      <c r="P109" s="153">
        <f>$O$109*$H$109</f>
        <v>0</v>
      </c>
      <c r="Q109" s="153">
        <v>0</v>
      </c>
      <c r="R109" s="153">
        <f>$Q$109*$H$109</f>
        <v>0</v>
      </c>
      <c r="S109" s="153">
        <v>0</v>
      </c>
      <c r="T109" s="154">
        <f>$S$109*$H$109</f>
        <v>0</v>
      </c>
      <c r="AR109" s="88" t="s">
        <v>174</v>
      </c>
      <c r="AT109" s="88" t="s">
        <v>171</v>
      </c>
      <c r="AU109" s="88" t="s">
        <v>132</v>
      </c>
      <c r="AY109" s="6" t="s">
        <v>169</v>
      </c>
      <c r="BE109" s="155">
        <f>IF($N$109="základní",$J$109,0)</f>
        <v>0</v>
      </c>
      <c r="BF109" s="155">
        <f>IF($N$109="snížená",$J$109,0)</f>
        <v>0</v>
      </c>
      <c r="BG109" s="155">
        <f>IF($N$109="zákl. přenesená",$J$109,0)</f>
        <v>0</v>
      </c>
      <c r="BH109" s="155">
        <f>IF($N$109="sníž. přenesená",$J$109,0)</f>
        <v>0</v>
      </c>
      <c r="BI109" s="155">
        <f>IF($N$109="nulová",$J$109,0)</f>
        <v>0</v>
      </c>
      <c r="BJ109" s="88" t="s">
        <v>73</v>
      </c>
      <c r="BK109" s="155">
        <f>ROUND($I$109*$H$109,2)</f>
        <v>0</v>
      </c>
      <c r="BL109" s="88" t="s">
        <v>174</v>
      </c>
      <c r="BM109" s="88" t="s">
        <v>8</v>
      </c>
    </row>
    <row r="110" spans="2:63" s="131" customFormat="1" ht="30.75" customHeight="1">
      <c r="B110" s="132"/>
      <c r="C110" s="133"/>
      <c r="D110" s="133" t="s">
        <v>123</v>
      </c>
      <c r="E110" s="142" t="s">
        <v>220</v>
      </c>
      <c r="F110" s="142" t="s">
        <v>221</v>
      </c>
      <c r="G110" s="133"/>
      <c r="H110" s="133"/>
      <c r="J110" s="143">
        <f>$BK$110</f>
        <v>0</v>
      </c>
      <c r="K110" s="133"/>
      <c r="L110" s="136"/>
      <c r="M110" s="137"/>
      <c r="N110" s="133"/>
      <c r="O110" s="133"/>
      <c r="P110" s="138">
        <f>$P$111</f>
        <v>0</v>
      </c>
      <c r="Q110" s="133"/>
      <c r="R110" s="138">
        <f>$R$111</f>
        <v>0</v>
      </c>
      <c r="S110" s="133"/>
      <c r="T110" s="139">
        <f>$T$111</f>
        <v>0</v>
      </c>
      <c r="AR110" s="140" t="s">
        <v>73</v>
      </c>
      <c r="AT110" s="140" t="s">
        <v>123</v>
      </c>
      <c r="AU110" s="140" t="s">
        <v>73</v>
      </c>
      <c r="AY110" s="140" t="s">
        <v>169</v>
      </c>
      <c r="BK110" s="141">
        <f>$BK$111</f>
        <v>0</v>
      </c>
    </row>
    <row r="111" spans="2:65" s="6" customFormat="1" ht="15.75" customHeight="1">
      <c r="B111" s="23"/>
      <c r="C111" s="147" t="s">
        <v>208</v>
      </c>
      <c r="D111" s="147" t="s">
        <v>171</v>
      </c>
      <c r="E111" s="145" t="s">
        <v>222</v>
      </c>
      <c r="F111" s="146" t="s">
        <v>223</v>
      </c>
      <c r="G111" s="147" t="s">
        <v>172</v>
      </c>
      <c r="H111" s="148">
        <v>100.944</v>
      </c>
      <c r="I111" s="149"/>
      <c r="J111" s="150">
        <f>ROUND($I$111*$H$111,2)</f>
        <v>0</v>
      </c>
      <c r="K111" s="146" t="s">
        <v>173</v>
      </c>
      <c r="L111" s="43"/>
      <c r="M111" s="151"/>
      <c r="N111" s="152" t="s">
        <v>95</v>
      </c>
      <c r="O111" s="24"/>
      <c r="P111" s="153">
        <f>$O$111*$H$111</f>
        <v>0</v>
      </c>
      <c r="Q111" s="153">
        <v>0</v>
      </c>
      <c r="R111" s="153">
        <f>$Q$111*$H$111</f>
        <v>0</v>
      </c>
      <c r="S111" s="153">
        <v>0</v>
      </c>
      <c r="T111" s="154">
        <f>$S$111*$H$111</f>
        <v>0</v>
      </c>
      <c r="AR111" s="88" t="s">
        <v>174</v>
      </c>
      <c r="AT111" s="88" t="s">
        <v>171</v>
      </c>
      <c r="AU111" s="88" t="s">
        <v>132</v>
      </c>
      <c r="AY111" s="88" t="s">
        <v>169</v>
      </c>
      <c r="BE111" s="155">
        <f>IF($N$111="základní",$J$111,0)</f>
        <v>0</v>
      </c>
      <c r="BF111" s="155">
        <f>IF($N$111="snížená",$J$111,0)</f>
        <v>0</v>
      </c>
      <c r="BG111" s="155">
        <f>IF($N$111="zákl. přenesená",$J$111,0)</f>
        <v>0</v>
      </c>
      <c r="BH111" s="155">
        <f>IF($N$111="sníž. přenesená",$J$111,0)</f>
        <v>0</v>
      </c>
      <c r="BI111" s="155">
        <f>IF($N$111="nulová",$J$111,0)</f>
        <v>0</v>
      </c>
      <c r="BJ111" s="88" t="s">
        <v>73</v>
      </c>
      <c r="BK111" s="155">
        <f>ROUND($I$111*$H$111,2)</f>
        <v>0</v>
      </c>
      <c r="BL111" s="88" t="s">
        <v>174</v>
      </c>
      <c r="BM111" s="88" t="s">
        <v>9</v>
      </c>
    </row>
    <row r="112" spans="2:63" s="131" customFormat="1" ht="37.5" customHeight="1">
      <c r="B112" s="132"/>
      <c r="C112" s="133"/>
      <c r="D112" s="133" t="s">
        <v>123</v>
      </c>
      <c r="E112" s="134" t="s">
        <v>224</v>
      </c>
      <c r="F112" s="134" t="s">
        <v>225</v>
      </c>
      <c r="G112" s="133"/>
      <c r="H112" s="133"/>
      <c r="J112" s="135">
        <f>$BK$112</f>
        <v>0</v>
      </c>
      <c r="K112" s="133"/>
      <c r="L112" s="136"/>
      <c r="M112" s="137"/>
      <c r="N112" s="133"/>
      <c r="O112" s="133"/>
      <c r="P112" s="138">
        <f>$P$113+$P$119+$P$125+$P$133</f>
        <v>0</v>
      </c>
      <c r="Q112" s="133"/>
      <c r="R112" s="138">
        <f>$R$113+$R$119+$R$125+$R$133</f>
        <v>23.021997799999998</v>
      </c>
      <c r="S112" s="133"/>
      <c r="T112" s="139">
        <f>$T$113+$T$119+$T$125+$T$133</f>
        <v>3.16660474</v>
      </c>
      <c r="AR112" s="140" t="s">
        <v>132</v>
      </c>
      <c r="AT112" s="140" t="s">
        <v>123</v>
      </c>
      <c r="AU112" s="140" t="s">
        <v>124</v>
      </c>
      <c r="AY112" s="140" t="s">
        <v>169</v>
      </c>
      <c r="BK112" s="141">
        <f>$BK$113+$BK$119+$BK$125+$BK$133</f>
        <v>0</v>
      </c>
    </row>
    <row r="113" spans="2:63" s="131" customFormat="1" ht="21" customHeight="1">
      <c r="B113" s="132"/>
      <c r="C113" s="133"/>
      <c r="D113" s="133" t="s">
        <v>123</v>
      </c>
      <c r="E113" s="142" t="s">
        <v>227</v>
      </c>
      <c r="F113" s="142" t="s">
        <v>228</v>
      </c>
      <c r="G113" s="133"/>
      <c r="H113" s="133"/>
      <c r="J113" s="143">
        <f>$BK$113</f>
        <v>0</v>
      </c>
      <c r="K113" s="133"/>
      <c r="L113" s="136"/>
      <c r="M113" s="137"/>
      <c r="N113" s="133"/>
      <c r="O113" s="133"/>
      <c r="P113" s="138">
        <f>SUM($P$114:$P$118)</f>
        <v>0</v>
      </c>
      <c r="Q113" s="133"/>
      <c r="R113" s="138">
        <f>SUM($R$114:$R$118)</f>
        <v>0</v>
      </c>
      <c r="S113" s="133"/>
      <c r="T113" s="139">
        <f>SUM($T$114:$T$118)</f>
        <v>0</v>
      </c>
      <c r="AR113" s="140" t="s">
        <v>132</v>
      </c>
      <c r="AT113" s="140" t="s">
        <v>123</v>
      </c>
      <c r="AU113" s="140" t="s">
        <v>73</v>
      </c>
      <c r="AY113" s="140" t="s">
        <v>169</v>
      </c>
      <c r="BK113" s="141">
        <f>SUM($BK$114:$BK$118)</f>
        <v>0</v>
      </c>
    </row>
    <row r="114" spans="2:65" s="6" customFormat="1" ht="15.75" customHeight="1">
      <c r="B114" s="23"/>
      <c r="C114" s="147" t="s">
        <v>73</v>
      </c>
      <c r="D114" s="147" t="s">
        <v>171</v>
      </c>
      <c r="E114" s="145" t="s">
        <v>229</v>
      </c>
      <c r="F114" s="146" t="s">
        <v>10</v>
      </c>
      <c r="G114" s="147" t="s">
        <v>176</v>
      </c>
      <c r="H114" s="148">
        <v>-43.2</v>
      </c>
      <c r="I114" s="149"/>
      <c r="J114" s="150">
        <f>ROUND($I$114*$H$114,2)</f>
        <v>0</v>
      </c>
      <c r="K114" s="146"/>
      <c r="L114" s="43"/>
      <c r="M114" s="151"/>
      <c r="N114" s="152" t="s">
        <v>95</v>
      </c>
      <c r="O114" s="24"/>
      <c r="P114" s="153">
        <f>$O$114*$H$114</f>
        <v>0</v>
      </c>
      <c r="Q114" s="153">
        <v>0</v>
      </c>
      <c r="R114" s="153">
        <f>$Q$114*$H$114</f>
        <v>0</v>
      </c>
      <c r="S114" s="153">
        <v>0</v>
      </c>
      <c r="T114" s="154">
        <f>$S$114*$H$114</f>
        <v>0</v>
      </c>
      <c r="AR114" s="88" t="s">
        <v>191</v>
      </c>
      <c r="AT114" s="88" t="s">
        <v>171</v>
      </c>
      <c r="AU114" s="88" t="s">
        <v>132</v>
      </c>
      <c r="AY114" s="88" t="s">
        <v>169</v>
      </c>
      <c r="BE114" s="155">
        <f>IF($N$114="základní",$J$114,0)</f>
        <v>0</v>
      </c>
      <c r="BF114" s="155">
        <f>IF($N$114="snížená",$J$114,0)</f>
        <v>0</v>
      </c>
      <c r="BG114" s="155">
        <f>IF($N$114="zákl. přenesená",$J$114,0)</f>
        <v>0</v>
      </c>
      <c r="BH114" s="155">
        <f>IF($N$114="sníž. přenesená",$J$114,0)</f>
        <v>0</v>
      </c>
      <c r="BI114" s="155">
        <f>IF($N$114="nulová",$J$114,0)</f>
        <v>0</v>
      </c>
      <c r="BJ114" s="88" t="s">
        <v>73</v>
      </c>
      <c r="BK114" s="155">
        <f>ROUND($I$114*$H$114,2)</f>
        <v>0</v>
      </c>
      <c r="BL114" s="88" t="s">
        <v>191</v>
      </c>
      <c r="BM114" s="88" t="s">
        <v>11</v>
      </c>
    </row>
    <row r="115" spans="2:51" s="6" customFormat="1" ht="15.75" customHeight="1">
      <c r="B115" s="156"/>
      <c r="C115" s="157"/>
      <c r="D115" s="158" t="s">
        <v>175</v>
      </c>
      <c r="E115" s="159"/>
      <c r="F115" s="159" t="s">
        <v>12</v>
      </c>
      <c r="G115" s="157"/>
      <c r="H115" s="160">
        <v>-43.2</v>
      </c>
      <c r="J115" s="157"/>
      <c r="K115" s="157"/>
      <c r="L115" s="161"/>
      <c r="M115" s="162"/>
      <c r="N115" s="157"/>
      <c r="O115" s="157"/>
      <c r="P115" s="157"/>
      <c r="Q115" s="157"/>
      <c r="R115" s="157"/>
      <c r="S115" s="157"/>
      <c r="T115" s="163"/>
      <c r="AT115" s="164" t="s">
        <v>175</v>
      </c>
      <c r="AU115" s="164" t="s">
        <v>132</v>
      </c>
      <c r="AV115" s="164" t="s">
        <v>132</v>
      </c>
      <c r="AW115" s="164" t="s">
        <v>143</v>
      </c>
      <c r="AX115" s="164" t="s">
        <v>73</v>
      </c>
      <c r="AY115" s="164" t="s">
        <v>169</v>
      </c>
    </row>
    <row r="116" spans="2:65" s="6" customFormat="1" ht="27" customHeight="1">
      <c r="B116" s="23"/>
      <c r="C116" s="144" t="s">
        <v>132</v>
      </c>
      <c r="D116" s="144" t="s">
        <v>171</v>
      </c>
      <c r="E116" s="145" t="s">
        <v>230</v>
      </c>
      <c r="F116" s="146" t="s">
        <v>13</v>
      </c>
      <c r="G116" s="147" t="s">
        <v>195</v>
      </c>
      <c r="H116" s="148">
        <v>1</v>
      </c>
      <c r="I116" s="149"/>
      <c r="J116" s="150">
        <f>ROUND($I$116*$H$116,2)</f>
        <v>0</v>
      </c>
      <c r="K116" s="146"/>
      <c r="L116" s="43"/>
      <c r="M116" s="151"/>
      <c r="N116" s="152" t="s">
        <v>95</v>
      </c>
      <c r="O116" s="24"/>
      <c r="P116" s="153">
        <f>$O$116*$H$116</f>
        <v>0</v>
      </c>
      <c r="Q116" s="153">
        <v>0</v>
      </c>
      <c r="R116" s="153">
        <f>$Q$116*$H$116</f>
        <v>0</v>
      </c>
      <c r="S116" s="153">
        <v>0</v>
      </c>
      <c r="T116" s="154">
        <f>$S$116*$H$116</f>
        <v>0</v>
      </c>
      <c r="AR116" s="88" t="s">
        <v>191</v>
      </c>
      <c r="AT116" s="88" t="s">
        <v>171</v>
      </c>
      <c r="AU116" s="88" t="s">
        <v>132</v>
      </c>
      <c r="AY116" s="6" t="s">
        <v>169</v>
      </c>
      <c r="BE116" s="155">
        <f>IF($N$116="základní",$J$116,0)</f>
        <v>0</v>
      </c>
      <c r="BF116" s="155">
        <f>IF($N$116="snížená",$J$116,0)</f>
        <v>0</v>
      </c>
      <c r="BG116" s="155">
        <f>IF($N$116="zákl. přenesená",$J$116,0)</f>
        <v>0</v>
      </c>
      <c r="BH116" s="155">
        <f>IF($N$116="sníž. přenesená",$J$116,0)</f>
        <v>0</v>
      </c>
      <c r="BI116" s="155">
        <f>IF($N$116="nulová",$J$116,0)</f>
        <v>0</v>
      </c>
      <c r="BJ116" s="88" t="s">
        <v>73</v>
      </c>
      <c r="BK116" s="155">
        <f>ROUND($I$116*$H$116,2)</f>
        <v>0</v>
      </c>
      <c r="BL116" s="88" t="s">
        <v>191</v>
      </c>
      <c r="BM116" s="88" t="s">
        <v>14</v>
      </c>
    </row>
    <row r="117" spans="2:51" s="6" customFormat="1" ht="15.75" customHeight="1">
      <c r="B117" s="156"/>
      <c r="C117" s="157"/>
      <c r="D117" s="158" t="s">
        <v>175</v>
      </c>
      <c r="E117" s="159"/>
      <c r="F117" s="159" t="s">
        <v>15</v>
      </c>
      <c r="G117" s="157"/>
      <c r="H117" s="160">
        <v>1</v>
      </c>
      <c r="J117" s="157"/>
      <c r="K117" s="157"/>
      <c r="L117" s="161"/>
      <c r="M117" s="162"/>
      <c r="N117" s="157"/>
      <c r="O117" s="157"/>
      <c r="P117" s="157"/>
      <c r="Q117" s="157"/>
      <c r="R117" s="157"/>
      <c r="S117" s="157"/>
      <c r="T117" s="163"/>
      <c r="AT117" s="164" t="s">
        <v>175</v>
      </c>
      <c r="AU117" s="164" t="s">
        <v>132</v>
      </c>
      <c r="AV117" s="164" t="s">
        <v>132</v>
      </c>
      <c r="AW117" s="164" t="s">
        <v>143</v>
      </c>
      <c r="AX117" s="164" t="s">
        <v>73</v>
      </c>
      <c r="AY117" s="164" t="s">
        <v>169</v>
      </c>
    </row>
    <row r="118" spans="2:65" s="6" customFormat="1" ht="15.75" customHeight="1">
      <c r="B118" s="23"/>
      <c r="C118" s="144" t="s">
        <v>203</v>
      </c>
      <c r="D118" s="144" t="s">
        <v>171</v>
      </c>
      <c r="E118" s="145" t="s">
        <v>231</v>
      </c>
      <c r="F118" s="146" t="s">
        <v>232</v>
      </c>
      <c r="G118" s="147" t="s">
        <v>226</v>
      </c>
      <c r="H118" s="174"/>
      <c r="I118" s="149"/>
      <c r="J118" s="150">
        <f>ROUND($I$118*$H$118,2)</f>
        <v>0</v>
      </c>
      <c r="K118" s="146" t="s">
        <v>173</v>
      </c>
      <c r="L118" s="43"/>
      <c r="M118" s="151"/>
      <c r="N118" s="152" t="s">
        <v>95</v>
      </c>
      <c r="O118" s="24"/>
      <c r="P118" s="153">
        <f>$O$118*$H$118</f>
        <v>0</v>
      </c>
      <c r="Q118" s="153">
        <v>0</v>
      </c>
      <c r="R118" s="153">
        <f>$Q$118*$H$118</f>
        <v>0</v>
      </c>
      <c r="S118" s="153">
        <v>0</v>
      </c>
      <c r="T118" s="154">
        <f>$S$118*$H$118</f>
        <v>0</v>
      </c>
      <c r="AR118" s="88" t="s">
        <v>191</v>
      </c>
      <c r="AT118" s="88" t="s">
        <v>171</v>
      </c>
      <c r="AU118" s="88" t="s">
        <v>132</v>
      </c>
      <c r="AY118" s="6" t="s">
        <v>169</v>
      </c>
      <c r="BE118" s="155">
        <f>IF($N$118="základní",$J$118,0)</f>
        <v>0</v>
      </c>
      <c r="BF118" s="155">
        <f>IF($N$118="snížená",$J$118,0)</f>
        <v>0</v>
      </c>
      <c r="BG118" s="155">
        <f>IF($N$118="zákl. přenesená",$J$118,0)</f>
        <v>0</v>
      </c>
      <c r="BH118" s="155">
        <f>IF($N$118="sníž. přenesená",$J$118,0)</f>
        <v>0</v>
      </c>
      <c r="BI118" s="155">
        <f>IF($N$118="nulová",$J$118,0)</f>
        <v>0</v>
      </c>
      <c r="BJ118" s="88" t="s">
        <v>73</v>
      </c>
      <c r="BK118" s="155">
        <f>ROUND($I$118*$H$118,2)</f>
        <v>0</v>
      </c>
      <c r="BL118" s="88" t="s">
        <v>191</v>
      </c>
      <c r="BM118" s="88" t="s">
        <v>16</v>
      </c>
    </row>
    <row r="119" spans="2:63" s="131" customFormat="1" ht="30.75" customHeight="1">
      <c r="B119" s="132"/>
      <c r="C119" s="133"/>
      <c r="D119" s="133" t="s">
        <v>123</v>
      </c>
      <c r="E119" s="142" t="s">
        <v>233</v>
      </c>
      <c r="F119" s="142" t="s">
        <v>234</v>
      </c>
      <c r="G119" s="133"/>
      <c r="H119" s="133"/>
      <c r="J119" s="143">
        <f>$BK$119</f>
        <v>0</v>
      </c>
      <c r="K119" s="133"/>
      <c r="L119" s="136"/>
      <c r="M119" s="137"/>
      <c r="N119" s="133"/>
      <c r="O119" s="133"/>
      <c r="P119" s="138">
        <f>SUM($P$120:$P$124)</f>
        <v>0</v>
      </c>
      <c r="Q119" s="133"/>
      <c r="R119" s="138">
        <f>SUM($R$120:$R$124)</f>
        <v>0</v>
      </c>
      <c r="S119" s="133"/>
      <c r="T119" s="139">
        <f>SUM($T$120:$T$124)</f>
        <v>0</v>
      </c>
      <c r="AR119" s="140" t="s">
        <v>132</v>
      </c>
      <c r="AT119" s="140" t="s">
        <v>123</v>
      </c>
      <c r="AU119" s="140" t="s">
        <v>73</v>
      </c>
      <c r="AY119" s="140" t="s">
        <v>169</v>
      </c>
      <c r="BK119" s="141">
        <f>SUM($BK$120:$BK$124)</f>
        <v>0</v>
      </c>
    </row>
    <row r="120" spans="2:65" s="6" customFormat="1" ht="15.75" customHeight="1">
      <c r="B120" s="23"/>
      <c r="C120" s="147" t="s">
        <v>60</v>
      </c>
      <c r="D120" s="147" t="s">
        <v>171</v>
      </c>
      <c r="E120" s="145" t="s">
        <v>235</v>
      </c>
      <c r="F120" s="146" t="s">
        <v>17</v>
      </c>
      <c r="G120" s="147" t="s">
        <v>176</v>
      </c>
      <c r="H120" s="148">
        <v>3.74</v>
      </c>
      <c r="I120" s="149"/>
      <c r="J120" s="150">
        <f>ROUND($I$120*$H$120,2)</f>
        <v>0</v>
      </c>
      <c r="K120" s="146"/>
      <c r="L120" s="43"/>
      <c r="M120" s="151"/>
      <c r="N120" s="152" t="s">
        <v>95</v>
      </c>
      <c r="O120" s="24"/>
      <c r="P120" s="153">
        <f>$O$120*$H$120</f>
        <v>0</v>
      </c>
      <c r="Q120" s="153">
        <v>0</v>
      </c>
      <c r="R120" s="153">
        <f>$Q$120*$H$120</f>
        <v>0</v>
      </c>
      <c r="S120" s="153">
        <v>0</v>
      </c>
      <c r="T120" s="154">
        <f>$S$120*$H$120</f>
        <v>0</v>
      </c>
      <c r="AR120" s="88" t="s">
        <v>191</v>
      </c>
      <c r="AT120" s="88" t="s">
        <v>171</v>
      </c>
      <c r="AU120" s="88" t="s">
        <v>132</v>
      </c>
      <c r="AY120" s="88" t="s">
        <v>169</v>
      </c>
      <c r="BE120" s="155">
        <f>IF($N$120="základní",$J$120,0)</f>
        <v>0</v>
      </c>
      <c r="BF120" s="155">
        <f>IF($N$120="snížená",$J$120,0)</f>
        <v>0</v>
      </c>
      <c r="BG120" s="155">
        <f>IF($N$120="zákl. přenesená",$J$120,0)</f>
        <v>0</v>
      </c>
      <c r="BH120" s="155">
        <f>IF($N$120="sníž. přenesená",$J$120,0)</f>
        <v>0</v>
      </c>
      <c r="BI120" s="155">
        <f>IF($N$120="nulová",$J$120,0)</f>
        <v>0</v>
      </c>
      <c r="BJ120" s="88" t="s">
        <v>73</v>
      </c>
      <c r="BK120" s="155">
        <f>ROUND($I$120*$H$120,2)</f>
        <v>0</v>
      </c>
      <c r="BL120" s="88" t="s">
        <v>191</v>
      </c>
      <c r="BM120" s="88" t="s">
        <v>18</v>
      </c>
    </row>
    <row r="121" spans="2:51" s="6" customFormat="1" ht="15.75" customHeight="1">
      <c r="B121" s="156"/>
      <c r="C121" s="157"/>
      <c r="D121" s="158" t="s">
        <v>175</v>
      </c>
      <c r="E121" s="159"/>
      <c r="F121" s="159" t="s">
        <v>19</v>
      </c>
      <c r="G121" s="157"/>
      <c r="H121" s="160">
        <v>3.74</v>
      </c>
      <c r="J121" s="157"/>
      <c r="K121" s="157"/>
      <c r="L121" s="161"/>
      <c r="M121" s="162"/>
      <c r="N121" s="157"/>
      <c r="O121" s="157"/>
      <c r="P121" s="157"/>
      <c r="Q121" s="157"/>
      <c r="R121" s="157"/>
      <c r="S121" s="157"/>
      <c r="T121" s="163"/>
      <c r="AT121" s="164" t="s">
        <v>175</v>
      </c>
      <c r="AU121" s="164" t="s">
        <v>132</v>
      </c>
      <c r="AV121" s="164" t="s">
        <v>132</v>
      </c>
      <c r="AW121" s="164" t="s">
        <v>143</v>
      </c>
      <c r="AX121" s="164" t="s">
        <v>73</v>
      </c>
      <c r="AY121" s="164" t="s">
        <v>169</v>
      </c>
    </row>
    <row r="122" spans="2:65" s="6" customFormat="1" ht="15.75" customHeight="1">
      <c r="B122" s="23"/>
      <c r="C122" s="144" t="s">
        <v>191</v>
      </c>
      <c r="D122" s="144" t="s">
        <v>171</v>
      </c>
      <c r="E122" s="145" t="s">
        <v>236</v>
      </c>
      <c r="F122" s="146" t="s">
        <v>20</v>
      </c>
      <c r="G122" s="147" t="s">
        <v>176</v>
      </c>
      <c r="H122" s="148">
        <v>3.808</v>
      </c>
      <c r="I122" s="149"/>
      <c r="J122" s="150">
        <f>ROUND($I$122*$H$122,2)</f>
        <v>0</v>
      </c>
      <c r="K122" s="146"/>
      <c r="L122" s="43"/>
      <c r="M122" s="151"/>
      <c r="N122" s="152" t="s">
        <v>95</v>
      </c>
      <c r="O122" s="24"/>
      <c r="P122" s="153">
        <f>$O$122*$H$122</f>
        <v>0</v>
      </c>
      <c r="Q122" s="153">
        <v>0</v>
      </c>
      <c r="R122" s="153">
        <f>$Q$122*$H$122</f>
        <v>0</v>
      </c>
      <c r="S122" s="153">
        <v>0</v>
      </c>
      <c r="T122" s="154">
        <f>$S$122*$H$122</f>
        <v>0</v>
      </c>
      <c r="AR122" s="88" t="s">
        <v>191</v>
      </c>
      <c r="AT122" s="88" t="s">
        <v>171</v>
      </c>
      <c r="AU122" s="88" t="s">
        <v>132</v>
      </c>
      <c r="AY122" s="6" t="s">
        <v>169</v>
      </c>
      <c r="BE122" s="155">
        <f>IF($N$122="základní",$J$122,0)</f>
        <v>0</v>
      </c>
      <c r="BF122" s="155">
        <f>IF($N$122="snížená",$J$122,0)</f>
        <v>0</v>
      </c>
      <c r="BG122" s="155">
        <f>IF($N$122="zákl. přenesená",$J$122,0)</f>
        <v>0</v>
      </c>
      <c r="BH122" s="155">
        <f>IF($N$122="sníž. přenesená",$J$122,0)</f>
        <v>0</v>
      </c>
      <c r="BI122" s="155">
        <f>IF($N$122="nulová",$J$122,0)</f>
        <v>0</v>
      </c>
      <c r="BJ122" s="88" t="s">
        <v>73</v>
      </c>
      <c r="BK122" s="155">
        <f>ROUND($I$122*$H$122,2)</f>
        <v>0</v>
      </c>
      <c r="BL122" s="88" t="s">
        <v>191</v>
      </c>
      <c r="BM122" s="88" t="s">
        <v>21</v>
      </c>
    </row>
    <row r="123" spans="2:51" s="6" customFormat="1" ht="15.75" customHeight="1">
      <c r="B123" s="156"/>
      <c r="C123" s="157"/>
      <c r="D123" s="158" t="s">
        <v>175</v>
      </c>
      <c r="E123" s="159"/>
      <c r="F123" s="159" t="s">
        <v>22</v>
      </c>
      <c r="G123" s="157"/>
      <c r="H123" s="160">
        <v>3.808</v>
      </c>
      <c r="J123" s="157"/>
      <c r="K123" s="157"/>
      <c r="L123" s="161"/>
      <c r="M123" s="162"/>
      <c r="N123" s="157"/>
      <c r="O123" s="157"/>
      <c r="P123" s="157"/>
      <c r="Q123" s="157"/>
      <c r="R123" s="157"/>
      <c r="S123" s="157"/>
      <c r="T123" s="163"/>
      <c r="AT123" s="164" t="s">
        <v>175</v>
      </c>
      <c r="AU123" s="164" t="s">
        <v>132</v>
      </c>
      <c r="AV123" s="164" t="s">
        <v>132</v>
      </c>
      <c r="AW123" s="164" t="s">
        <v>143</v>
      </c>
      <c r="AX123" s="164" t="s">
        <v>73</v>
      </c>
      <c r="AY123" s="164" t="s">
        <v>169</v>
      </c>
    </row>
    <row r="124" spans="2:65" s="6" customFormat="1" ht="15.75" customHeight="1">
      <c r="B124" s="23"/>
      <c r="C124" s="144" t="s">
        <v>202</v>
      </c>
      <c r="D124" s="144" t="s">
        <v>171</v>
      </c>
      <c r="E124" s="145" t="s">
        <v>237</v>
      </c>
      <c r="F124" s="146" t="s">
        <v>238</v>
      </c>
      <c r="G124" s="147" t="s">
        <v>226</v>
      </c>
      <c r="H124" s="174"/>
      <c r="I124" s="149"/>
      <c r="J124" s="150">
        <f>ROUND($I$124*$H$124,2)</f>
        <v>0</v>
      </c>
      <c r="K124" s="146" t="s">
        <v>173</v>
      </c>
      <c r="L124" s="43"/>
      <c r="M124" s="151"/>
      <c r="N124" s="152" t="s">
        <v>95</v>
      </c>
      <c r="O124" s="24"/>
      <c r="P124" s="153">
        <f>$O$124*$H$124</f>
        <v>0</v>
      </c>
      <c r="Q124" s="153">
        <v>0</v>
      </c>
      <c r="R124" s="153">
        <f>$Q$124*$H$124</f>
        <v>0</v>
      </c>
      <c r="S124" s="153">
        <v>0</v>
      </c>
      <c r="T124" s="154">
        <f>$S$124*$H$124</f>
        <v>0</v>
      </c>
      <c r="AR124" s="88" t="s">
        <v>191</v>
      </c>
      <c r="AT124" s="88" t="s">
        <v>171</v>
      </c>
      <c r="AU124" s="88" t="s">
        <v>132</v>
      </c>
      <c r="AY124" s="6" t="s">
        <v>169</v>
      </c>
      <c r="BE124" s="155">
        <f>IF($N$124="základní",$J$124,0)</f>
        <v>0</v>
      </c>
      <c r="BF124" s="155">
        <f>IF($N$124="snížená",$J$124,0)</f>
        <v>0</v>
      </c>
      <c r="BG124" s="155">
        <f>IF($N$124="zákl. přenesená",$J$124,0)</f>
        <v>0</v>
      </c>
      <c r="BH124" s="155">
        <f>IF($N$124="sníž. přenesená",$J$124,0)</f>
        <v>0</v>
      </c>
      <c r="BI124" s="155">
        <f>IF($N$124="nulová",$J$124,0)</f>
        <v>0</v>
      </c>
      <c r="BJ124" s="88" t="s">
        <v>73</v>
      </c>
      <c r="BK124" s="155">
        <f>ROUND($I$124*$H$124,2)</f>
        <v>0</v>
      </c>
      <c r="BL124" s="88" t="s">
        <v>191</v>
      </c>
      <c r="BM124" s="88" t="s">
        <v>23</v>
      </c>
    </row>
    <row r="125" spans="2:63" s="131" customFormat="1" ht="30.75" customHeight="1">
      <c r="B125" s="132"/>
      <c r="C125" s="133"/>
      <c r="D125" s="133" t="s">
        <v>123</v>
      </c>
      <c r="E125" s="142" t="s">
        <v>239</v>
      </c>
      <c r="F125" s="142" t="s">
        <v>240</v>
      </c>
      <c r="G125" s="133"/>
      <c r="H125" s="133"/>
      <c r="J125" s="143">
        <f>$BK$125</f>
        <v>0</v>
      </c>
      <c r="K125" s="133"/>
      <c r="L125" s="136"/>
      <c r="M125" s="137"/>
      <c r="N125" s="133"/>
      <c r="O125" s="133"/>
      <c r="P125" s="138">
        <f>SUM($P$126:$P$132)</f>
        <v>0</v>
      </c>
      <c r="Q125" s="133"/>
      <c r="R125" s="138">
        <f>SUM($R$126:$R$132)</f>
        <v>0.549319</v>
      </c>
      <c r="S125" s="133"/>
      <c r="T125" s="139">
        <f>SUM($T$126:$T$132)</f>
        <v>0</v>
      </c>
      <c r="AR125" s="140" t="s">
        <v>132</v>
      </c>
      <c r="AT125" s="140" t="s">
        <v>123</v>
      </c>
      <c r="AU125" s="140" t="s">
        <v>73</v>
      </c>
      <c r="AY125" s="140" t="s">
        <v>169</v>
      </c>
      <c r="BK125" s="141">
        <f>SUM($BK$126:$BK$132)</f>
        <v>0</v>
      </c>
    </row>
    <row r="126" spans="2:65" s="6" customFormat="1" ht="15.75" customHeight="1">
      <c r="B126" s="23"/>
      <c r="C126" s="147" t="s">
        <v>170</v>
      </c>
      <c r="D126" s="147" t="s">
        <v>171</v>
      </c>
      <c r="E126" s="145" t="s">
        <v>241</v>
      </c>
      <c r="F126" s="146" t="s">
        <v>24</v>
      </c>
      <c r="G126" s="147" t="s">
        <v>176</v>
      </c>
      <c r="H126" s="148">
        <v>69.91</v>
      </c>
      <c r="I126" s="149"/>
      <c r="J126" s="150">
        <f>ROUND($I$126*$H$126,2)</f>
        <v>0</v>
      </c>
      <c r="K126" s="146" t="s">
        <v>173</v>
      </c>
      <c r="L126" s="43"/>
      <c r="M126" s="151"/>
      <c r="N126" s="152" t="s">
        <v>95</v>
      </c>
      <c r="O126" s="24"/>
      <c r="P126" s="153">
        <f>$O$126*$H$126</f>
        <v>0</v>
      </c>
      <c r="Q126" s="153">
        <v>3E-05</v>
      </c>
      <c r="R126" s="153">
        <f>$Q$126*$H$126</f>
        <v>0.0020973</v>
      </c>
      <c r="S126" s="153">
        <v>0</v>
      </c>
      <c r="T126" s="154">
        <f>$S$126*$H$126</f>
        <v>0</v>
      </c>
      <c r="AR126" s="88" t="s">
        <v>191</v>
      </c>
      <c r="AT126" s="88" t="s">
        <v>171</v>
      </c>
      <c r="AU126" s="88" t="s">
        <v>132</v>
      </c>
      <c r="AY126" s="88" t="s">
        <v>169</v>
      </c>
      <c r="BE126" s="155">
        <f>IF($N$126="základní",$J$126,0)</f>
        <v>0</v>
      </c>
      <c r="BF126" s="155">
        <f>IF($N$126="snížená",$J$126,0)</f>
        <v>0</v>
      </c>
      <c r="BG126" s="155">
        <f>IF($N$126="zákl. přenesená",$J$126,0)</f>
        <v>0</v>
      </c>
      <c r="BH126" s="155">
        <f>IF($N$126="sníž. přenesená",$J$126,0)</f>
        <v>0</v>
      </c>
      <c r="BI126" s="155">
        <f>IF($N$126="nulová",$J$126,0)</f>
        <v>0</v>
      </c>
      <c r="BJ126" s="88" t="s">
        <v>73</v>
      </c>
      <c r="BK126" s="155">
        <f>ROUND($I$126*$H$126,2)</f>
        <v>0</v>
      </c>
      <c r="BL126" s="88" t="s">
        <v>191</v>
      </c>
      <c r="BM126" s="88" t="s">
        <v>25</v>
      </c>
    </row>
    <row r="127" spans="2:51" s="6" customFormat="1" ht="15.75" customHeight="1">
      <c r="B127" s="156"/>
      <c r="C127" s="157"/>
      <c r="D127" s="158" t="s">
        <v>175</v>
      </c>
      <c r="E127" s="159"/>
      <c r="F127" s="159" t="s">
        <v>26</v>
      </c>
      <c r="G127" s="157"/>
      <c r="H127" s="160">
        <v>69.91</v>
      </c>
      <c r="J127" s="157"/>
      <c r="K127" s="157"/>
      <c r="L127" s="161"/>
      <c r="M127" s="162"/>
      <c r="N127" s="157"/>
      <c r="O127" s="157"/>
      <c r="P127" s="157"/>
      <c r="Q127" s="157"/>
      <c r="R127" s="157"/>
      <c r="S127" s="157"/>
      <c r="T127" s="163"/>
      <c r="AT127" s="164" t="s">
        <v>175</v>
      </c>
      <c r="AU127" s="164" t="s">
        <v>132</v>
      </c>
      <c r="AV127" s="164" t="s">
        <v>132</v>
      </c>
      <c r="AW127" s="164" t="s">
        <v>143</v>
      </c>
      <c r="AX127" s="164" t="s">
        <v>73</v>
      </c>
      <c r="AY127" s="164" t="s">
        <v>169</v>
      </c>
    </row>
    <row r="128" spans="2:65" s="6" customFormat="1" ht="15.75" customHeight="1">
      <c r="B128" s="23"/>
      <c r="C128" s="175" t="s">
        <v>174</v>
      </c>
      <c r="D128" s="175" t="s">
        <v>201</v>
      </c>
      <c r="E128" s="166" t="s">
        <v>242</v>
      </c>
      <c r="F128" s="167" t="s">
        <v>27</v>
      </c>
      <c r="G128" s="165" t="s">
        <v>176</v>
      </c>
      <c r="H128" s="168">
        <v>73.406</v>
      </c>
      <c r="I128" s="169"/>
      <c r="J128" s="170">
        <f>ROUND($I$128*$H$128,2)</f>
        <v>0</v>
      </c>
      <c r="K128" s="167" t="s">
        <v>173</v>
      </c>
      <c r="L128" s="171"/>
      <c r="M128" s="172"/>
      <c r="N128" s="173" t="s">
        <v>95</v>
      </c>
      <c r="O128" s="24"/>
      <c r="P128" s="153">
        <f>$O$128*$H$128</f>
        <v>0</v>
      </c>
      <c r="Q128" s="153">
        <v>0.00235</v>
      </c>
      <c r="R128" s="153">
        <f>$Q$128*$H$128</f>
        <v>0.17250410000000002</v>
      </c>
      <c r="S128" s="153">
        <v>0</v>
      </c>
      <c r="T128" s="154">
        <f>$S$128*$H$128</f>
        <v>0</v>
      </c>
      <c r="AR128" s="88" t="s">
        <v>209</v>
      </c>
      <c r="AT128" s="88" t="s">
        <v>201</v>
      </c>
      <c r="AU128" s="88" t="s">
        <v>132</v>
      </c>
      <c r="AY128" s="6" t="s">
        <v>169</v>
      </c>
      <c r="BE128" s="155">
        <f>IF($N$128="základní",$J$128,0)</f>
        <v>0</v>
      </c>
      <c r="BF128" s="155">
        <f>IF($N$128="snížená",$J$128,0)</f>
        <v>0</v>
      </c>
      <c r="BG128" s="155">
        <f>IF($N$128="zákl. přenesená",$J$128,0)</f>
        <v>0</v>
      </c>
      <c r="BH128" s="155">
        <f>IF($N$128="sníž. přenesená",$J$128,0)</f>
        <v>0</v>
      </c>
      <c r="BI128" s="155">
        <f>IF($N$128="nulová",$J$128,0)</f>
        <v>0</v>
      </c>
      <c r="BJ128" s="88" t="s">
        <v>73</v>
      </c>
      <c r="BK128" s="155">
        <f>ROUND($I$128*$H$128,2)</f>
        <v>0</v>
      </c>
      <c r="BL128" s="88" t="s">
        <v>191</v>
      </c>
      <c r="BM128" s="88" t="s">
        <v>28</v>
      </c>
    </row>
    <row r="129" spans="2:51" s="6" customFormat="1" ht="15.75" customHeight="1">
      <c r="B129" s="156"/>
      <c r="C129" s="157"/>
      <c r="D129" s="158" t="s">
        <v>175</v>
      </c>
      <c r="E129" s="159"/>
      <c r="F129" s="159" t="s">
        <v>29</v>
      </c>
      <c r="G129" s="157"/>
      <c r="H129" s="160">
        <v>73.406</v>
      </c>
      <c r="J129" s="157"/>
      <c r="K129" s="157"/>
      <c r="L129" s="161"/>
      <c r="M129" s="162"/>
      <c r="N129" s="157"/>
      <c r="O129" s="157"/>
      <c r="P129" s="157"/>
      <c r="Q129" s="157"/>
      <c r="R129" s="157"/>
      <c r="S129" s="157"/>
      <c r="T129" s="163"/>
      <c r="AT129" s="164" t="s">
        <v>175</v>
      </c>
      <c r="AU129" s="164" t="s">
        <v>132</v>
      </c>
      <c r="AV129" s="164" t="s">
        <v>132</v>
      </c>
      <c r="AW129" s="164" t="s">
        <v>143</v>
      </c>
      <c r="AX129" s="164" t="s">
        <v>73</v>
      </c>
      <c r="AY129" s="164" t="s">
        <v>169</v>
      </c>
    </row>
    <row r="130" spans="2:65" s="6" customFormat="1" ht="15.75" customHeight="1">
      <c r="B130" s="23"/>
      <c r="C130" s="144" t="s">
        <v>177</v>
      </c>
      <c r="D130" s="144" t="s">
        <v>171</v>
      </c>
      <c r="E130" s="145" t="s">
        <v>243</v>
      </c>
      <c r="F130" s="146" t="s">
        <v>244</v>
      </c>
      <c r="G130" s="147" t="s">
        <v>176</v>
      </c>
      <c r="H130" s="148">
        <v>69.91</v>
      </c>
      <c r="I130" s="149"/>
      <c r="J130" s="150">
        <f>ROUND($I$130*$H$130,2)</f>
        <v>0</v>
      </c>
      <c r="K130" s="146" t="s">
        <v>173</v>
      </c>
      <c r="L130" s="43"/>
      <c r="M130" s="151"/>
      <c r="N130" s="152" t="s">
        <v>95</v>
      </c>
      <c r="O130" s="24"/>
      <c r="P130" s="153">
        <f>$O$130*$H$130</f>
        <v>0</v>
      </c>
      <c r="Q130" s="153">
        <v>0</v>
      </c>
      <c r="R130" s="153">
        <f>$Q$130*$H$130</f>
        <v>0</v>
      </c>
      <c r="S130" s="153">
        <v>0</v>
      </c>
      <c r="T130" s="154">
        <f>$S$130*$H$130</f>
        <v>0</v>
      </c>
      <c r="AR130" s="88" t="s">
        <v>191</v>
      </c>
      <c r="AT130" s="88" t="s">
        <v>171</v>
      </c>
      <c r="AU130" s="88" t="s">
        <v>132</v>
      </c>
      <c r="AY130" s="6" t="s">
        <v>169</v>
      </c>
      <c r="BE130" s="155">
        <f>IF($N$130="základní",$J$130,0)</f>
        <v>0</v>
      </c>
      <c r="BF130" s="155">
        <f>IF($N$130="snížená",$J$130,0)</f>
        <v>0</v>
      </c>
      <c r="BG130" s="155">
        <f>IF($N$130="zákl. přenesená",$J$130,0)</f>
        <v>0</v>
      </c>
      <c r="BH130" s="155">
        <f>IF($N$130="sníž. přenesená",$J$130,0)</f>
        <v>0</v>
      </c>
      <c r="BI130" s="155">
        <f>IF($N$130="nulová",$J$130,0)</f>
        <v>0</v>
      </c>
      <c r="BJ130" s="88" t="s">
        <v>73</v>
      </c>
      <c r="BK130" s="155">
        <f>ROUND($I$130*$H$130,2)</f>
        <v>0</v>
      </c>
      <c r="BL130" s="88" t="s">
        <v>191</v>
      </c>
      <c r="BM130" s="88" t="s">
        <v>30</v>
      </c>
    </row>
    <row r="131" spans="2:65" s="6" customFormat="1" ht="15.75" customHeight="1">
      <c r="B131" s="23"/>
      <c r="C131" s="147" t="s">
        <v>178</v>
      </c>
      <c r="D131" s="147" t="s">
        <v>171</v>
      </c>
      <c r="E131" s="145" t="s">
        <v>245</v>
      </c>
      <c r="F131" s="146" t="s">
        <v>246</v>
      </c>
      <c r="G131" s="147" t="s">
        <v>176</v>
      </c>
      <c r="H131" s="148">
        <v>69.91</v>
      </c>
      <c r="I131" s="149"/>
      <c r="J131" s="150">
        <f>ROUND($I$131*$H$131,2)</f>
        <v>0</v>
      </c>
      <c r="K131" s="146" t="s">
        <v>173</v>
      </c>
      <c r="L131" s="43"/>
      <c r="M131" s="151"/>
      <c r="N131" s="152" t="s">
        <v>95</v>
      </c>
      <c r="O131" s="24"/>
      <c r="P131" s="153">
        <f>$O$131*$H$131</f>
        <v>0</v>
      </c>
      <c r="Q131" s="153">
        <v>0.00536</v>
      </c>
      <c r="R131" s="153">
        <f>$Q$131*$H$131</f>
        <v>0.3747176</v>
      </c>
      <c r="S131" s="153">
        <v>0</v>
      </c>
      <c r="T131" s="154">
        <f>$S$131*$H$131</f>
        <v>0</v>
      </c>
      <c r="AR131" s="88" t="s">
        <v>191</v>
      </c>
      <c r="AT131" s="88" t="s">
        <v>171</v>
      </c>
      <c r="AU131" s="88" t="s">
        <v>132</v>
      </c>
      <c r="AY131" s="88" t="s">
        <v>169</v>
      </c>
      <c r="BE131" s="155">
        <f>IF($N$131="základní",$J$131,0)</f>
        <v>0</v>
      </c>
      <c r="BF131" s="155">
        <f>IF($N$131="snížená",$J$131,0)</f>
        <v>0</v>
      </c>
      <c r="BG131" s="155">
        <f>IF($N$131="zákl. přenesená",$J$131,0)</f>
        <v>0</v>
      </c>
      <c r="BH131" s="155">
        <f>IF($N$131="sníž. přenesená",$J$131,0)</f>
        <v>0</v>
      </c>
      <c r="BI131" s="155">
        <f>IF($N$131="nulová",$J$131,0)</f>
        <v>0</v>
      </c>
      <c r="BJ131" s="88" t="s">
        <v>73</v>
      </c>
      <c r="BK131" s="155">
        <f>ROUND($I$131*$H$131,2)</f>
        <v>0</v>
      </c>
      <c r="BL131" s="88" t="s">
        <v>191</v>
      </c>
      <c r="BM131" s="88" t="s">
        <v>31</v>
      </c>
    </row>
    <row r="132" spans="2:65" s="6" customFormat="1" ht="15.75" customHeight="1">
      <c r="B132" s="23"/>
      <c r="C132" s="147" t="s">
        <v>179</v>
      </c>
      <c r="D132" s="147" t="s">
        <v>171</v>
      </c>
      <c r="E132" s="145" t="s">
        <v>247</v>
      </c>
      <c r="F132" s="146" t="s">
        <v>248</v>
      </c>
      <c r="G132" s="147" t="s">
        <v>226</v>
      </c>
      <c r="H132" s="174"/>
      <c r="I132" s="149"/>
      <c r="J132" s="150">
        <f>ROUND($I$132*$H$132,2)</f>
        <v>0</v>
      </c>
      <c r="K132" s="146" t="s">
        <v>173</v>
      </c>
      <c r="L132" s="43"/>
      <c r="M132" s="151"/>
      <c r="N132" s="152" t="s">
        <v>95</v>
      </c>
      <c r="O132" s="24"/>
      <c r="P132" s="153">
        <f>$O$132*$H$132</f>
        <v>0</v>
      </c>
      <c r="Q132" s="153">
        <v>0</v>
      </c>
      <c r="R132" s="153">
        <f>$Q$132*$H$132</f>
        <v>0</v>
      </c>
      <c r="S132" s="153">
        <v>0</v>
      </c>
      <c r="T132" s="154">
        <f>$S$132*$H$132</f>
        <v>0</v>
      </c>
      <c r="AR132" s="88" t="s">
        <v>191</v>
      </c>
      <c r="AT132" s="88" t="s">
        <v>171</v>
      </c>
      <c r="AU132" s="88" t="s">
        <v>132</v>
      </c>
      <c r="AY132" s="88" t="s">
        <v>169</v>
      </c>
      <c r="BE132" s="155">
        <f>IF($N$132="základní",$J$132,0)</f>
        <v>0</v>
      </c>
      <c r="BF132" s="155">
        <f>IF($N$132="snížená",$J$132,0)</f>
        <v>0</v>
      </c>
      <c r="BG132" s="155">
        <f>IF($N$132="zákl. přenesená",$J$132,0)</f>
        <v>0</v>
      </c>
      <c r="BH132" s="155">
        <f>IF($N$132="sníž. přenesená",$J$132,0)</f>
        <v>0</v>
      </c>
      <c r="BI132" s="155">
        <f>IF($N$132="nulová",$J$132,0)</f>
        <v>0</v>
      </c>
      <c r="BJ132" s="88" t="s">
        <v>73</v>
      </c>
      <c r="BK132" s="155">
        <f>ROUND($I$132*$H$132,2)</f>
        <v>0</v>
      </c>
      <c r="BL132" s="88" t="s">
        <v>191</v>
      </c>
      <c r="BM132" s="88" t="s">
        <v>32</v>
      </c>
    </row>
    <row r="133" spans="2:63" s="131" customFormat="1" ht="30.75" customHeight="1">
      <c r="B133" s="132"/>
      <c r="C133" s="133"/>
      <c r="D133" s="133" t="s">
        <v>123</v>
      </c>
      <c r="E133" s="142" t="s">
        <v>33</v>
      </c>
      <c r="F133" s="142" t="s">
        <v>34</v>
      </c>
      <c r="G133" s="133"/>
      <c r="H133" s="133"/>
      <c r="J133" s="143">
        <f>$BK$133</f>
        <v>0</v>
      </c>
      <c r="K133" s="133"/>
      <c r="L133" s="136"/>
      <c r="M133" s="137"/>
      <c r="N133" s="133"/>
      <c r="O133" s="133"/>
      <c r="P133" s="138">
        <f>SUM($P$134:$P$137)</f>
        <v>0</v>
      </c>
      <c r="Q133" s="133"/>
      <c r="R133" s="138">
        <f>SUM($R$134:$R$137)</f>
        <v>22.472678799999997</v>
      </c>
      <c r="S133" s="133"/>
      <c r="T133" s="139">
        <f>SUM($T$134:$T$137)</f>
        <v>3.16660474</v>
      </c>
      <c r="AR133" s="140" t="s">
        <v>132</v>
      </c>
      <c r="AT133" s="140" t="s">
        <v>123</v>
      </c>
      <c r="AU133" s="140" t="s">
        <v>73</v>
      </c>
      <c r="AY133" s="140" t="s">
        <v>169</v>
      </c>
      <c r="BK133" s="141">
        <f>SUM($BK$134:$BK$137)</f>
        <v>0</v>
      </c>
    </row>
    <row r="134" spans="2:65" s="6" customFormat="1" ht="15.75" customHeight="1">
      <c r="B134" s="23"/>
      <c r="C134" s="147" t="s">
        <v>59</v>
      </c>
      <c r="D134" s="147" t="s">
        <v>171</v>
      </c>
      <c r="E134" s="145" t="s">
        <v>35</v>
      </c>
      <c r="F134" s="146" t="s">
        <v>36</v>
      </c>
      <c r="G134" s="147" t="s">
        <v>176</v>
      </c>
      <c r="H134" s="148">
        <v>10214.854</v>
      </c>
      <c r="I134" s="149"/>
      <c r="J134" s="150">
        <f>ROUND($I$134*$H$134,2)</f>
        <v>0</v>
      </c>
      <c r="K134" s="146" t="s">
        <v>173</v>
      </c>
      <c r="L134" s="43"/>
      <c r="M134" s="151"/>
      <c r="N134" s="152" t="s">
        <v>95</v>
      </c>
      <c r="O134" s="24"/>
      <c r="P134" s="153">
        <f>$O$134*$H$134</f>
        <v>0</v>
      </c>
      <c r="Q134" s="153">
        <v>0.001</v>
      </c>
      <c r="R134" s="153">
        <f>$Q$134*$H$134</f>
        <v>10.214853999999999</v>
      </c>
      <c r="S134" s="153">
        <v>0.00031</v>
      </c>
      <c r="T134" s="154">
        <f>$S$134*$H$134</f>
        <v>3.16660474</v>
      </c>
      <c r="AR134" s="88" t="s">
        <v>191</v>
      </c>
      <c r="AT134" s="88" t="s">
        <v>171</v>
      </c>
      <c r="AU134" s="88" t="s">
        <v>132</v>
      </c>
      <c r="AY134" s="88" t="s">
        <v>169</v>
      </c>
      <c r="BE134" s="155">
        <f>IF($N$134="základní",$J$134,0)</f>
        <v>0</v>
      </c>
      <c r="BF134" s="155">
        <f>IF($N$134="snížená",$J$134,0)</f>
        <v>0</v>
      </c>
      <c r="BG134" s="155">
        <f>IF($N$134="zákl. přenesená",$J$134,0)</f>
        <v>0</v>
      </c>
      <c r="BH134" s="155">
        <f>IF($N$134="sníž. přenesená",$J$134,0)</f>
        <v>0</v>
      </c>
      <c r="BI134" s="155">
        <f>IF($N$134="nulová",$J$134,0)</f>
        <v>0</v>
      </c>
      <c r="BJ134" s="88" t="s">
        <v>73</v>
      </c>
      <c r="BK134" s="155">
        <f>ROUND($I$134*$H$134,2)</f>
        <v>0</v>
      </c>
      <c r="BL134" s="88" t="s">
        <v>191</v>
      </c>
      <c r="BM134" s="88" t="s">
        <v>37</v>
      </c>
    </row>
    <row r="135" spans="2:51" s="6" customFormat="1" ht="15.75" customHeight="1">
      <c r="B135" s="156"/>
      <c r="C135" s="157"/>
      <c r="D135" s="158" t="s">
        <v>175</v>
      </c>
      <c r="E135" s="159"/>
      <c r="F135" s="159" t="s">
        <v>38</v>
      </c>
      <c r="G135" s="157"/>
      <c r="H135" s="160">
        <v>10214.854</v>
      </c>
      <c r="J135" s="157"/>
      <c r="K135" s="157"/>
      <c r="L135" s="161"/>
      <c r="M135" s="162"/>
      <c r="N135" s="157"/>
      <c r="O135" s="157"/>
      <c r="P135" s="157"/>
      <c r="Q135" s="157"/>
      <c r="R135" s="157"/>
      <c r="S135" s="157"/>
      <c r="T135" s="163"/>
      <c r="AT135" s="164" t="s">
        <v>175</v>
      </c>
      <c r="AU135" s="164" t="s">
        <v>132</v>
      </c>
      <c r="AV135" s="164" t="s">
        <v>132</v>
      </c>
      <c r="AW135" s="164" t="s">
        <v>143</v>
      </c>
      <c r="AX135" s="164" t="s">
        <v>73</v>
      </c>
      <c r="AY135" s="164" t="s">
        <v>169</v>
      </c>
    </row>
    <row r="136" spans="2:65" s="6" customFormat="1" ht="15.75" customHeight="1">
      <c r="B136" s="23"/>
      <c r="C136" s="144" t="s">
        <v>199</v>
      </c>
      <c r="D136" s="144" t="s">
        <v>171</v>
      </c>
      <c r="E136" s="145" t="s">
        <v>39</v>
      </c>
      <c r="F136" s="146" t="s">
        <v>40</v>
      </c>
      <c r="G136" s="147" t="s">
        <v>176</v>
      </c>
      <c r="H136" s="148">
        <v>10214.854</v>
      </c>
      <c r="I136" s="149"/>
      <c r="J136" s="150">
        <f>ROUND($I$136*$H$136,2)</f>
        <v>0</v>
      </c>
      <c r="K136" s="146" t="s">
        <v>173</v>
      </c>
      <c r="L136" s="43"/>
      <c r="M136" s="151"/>
      <c r="N136" s="152" t="s">
        <v>95</v>
      </c>
      <c r="O136" s="24"/>
      <c r="P136" s="153">
        <f>$O$136*$H$136</f>
        <v>0</v>
      </c>
      <c r="Q136" s="153">
        <v>0.0002</v>
      </c>
      <c r="R136" s="153">
        <f>$Q$136*$H$136</f>
        <v>2.0429708</v>
      </c>
      <c r="S136" s="153">
        <v>0</v>
      </c>
      <c r="T136" s="154">
        <f>$S$136*$H$136</f>
        <v>0</v>
      </c>
      <c r="AR136" s="88" t="s">
        <v>191</v>
      </c>
      <c r="AT136" s="88" t="s">
        <v>171</v>
      </c>
      <c r="AU136" s="88" t="s">
        <v>132</v>
      </c>
      <c r="AY136" s="6" t="s">
        <v>169</v>
      </c>
      <c r="BE136" s="155">
        <f>IF($N$136="základní",$J$136,0)</f>
        <v>0</v>
      </c>
      <c r="BF136" s="155">
        <f>IF($N$136="snížená",$J$136,0)</f>
        <v>0</v>
      </c>
      <c r="BG136" s="155">
        <f>IF($N$136="zákl. přenesená",$J$136,0)</f>
        <v>0</v>
      </c>
      <c r="BH136" s="155">
        <f>IF($N$136="sníž. přenesená",$J$136,0)</f>
        <v>0</v>
      </c>
      <c r="BI136" s="155">
        <f>IF($N$136="nulová",$J$136,0)</f>
        <v>0</v>
      </c>
      <c r="BJ136" s="88" t="s">
        <v>73</v>
      </c>
      <c r="BK136" s="155">
        <f>ROUND($I$136*$H$136,2)</f>
        <v>0</v>
      </c>
      <c r="BL136" s="88" t="s">
        <v>191</v>
      </c>
      <c r="BM136" s="88" t="s">
        <v>41</v>
      </c>
    </row>
    <row r="137" spans="2:65" s="6" customFormat="1" ht="15.75" customHeight="1">
      <c r="B137" s="23"/>
      <c r="C137" s="147" t="s">
        <v>200</v>
      </c>
      <c r="D137" s="147" t="s">
        <v>171</v>
      </c>
      <c r="E137" s="145" t="s">
        <v>42</v>
      </c>
      <c r="F137" s="146" t="s">
        <v>43</v>
      </c>
      <c r="G137" s="147" t="s">
        <v>176</v>
      </c>
      <c r="H137" s="148">
        <v>10214.854</v>
      </c>
      <c r="I137" s="149"/>
      <c r="J137" s="150">
        <f>ROUND($I$137*$H$137,2)</f>
        <v>0</v>
      </c>
      <c r="K137" s="146" t="s">
        <v>173</v>
      </c>
      <c r="L137" s="43"/>
      <c r="M137" s="151"/>
      <c r="N137" s="176" t="s">
        <v>95</v>
      </c>
      <c r="O137" s="177"/>
      <c r="P137" s="178">
        <f>$O$137*$H$137</f>
        <v>0</v>
      </c>
      <c r="Q137" s="178">
        <v>0.001</v>
      </c>
      <c r="R137" s="178">
        <f>$Q$137*$H$137</f>
        <v>10.214853999999999</v>
      </c>
      <c r="S137" s="178">
        <v>0</v>
      </c>
      <c r="T137" s="179">
        <f>$S$137*$H$137</f>
        <v>0</v>
      </c>
      <c r="AR137" s="88" t="s">
        <v>191</v>
      </c>
      <c r="AT137" s="88" t="s">
        <v>171</v>
      </c>
      <c r="AU137" s="88" t="s">
        <v>132</v>
      </c>
      <c r="AY137" s="88" t="s">
        <v>169</v>
      </c>
      <c r="BE137" s="155">
        <f>IF($N$137="základní",$J$137,0)</f>
        <v>0</v>
      </c>
      <c r="BF137" s="155">
        <f>IF($N$137="snížená",$J$137,0)</f>
        <v>0</v>
      </c>
      <c r="BG137" s="155">
        <f>IF($N$137="zákl. přenesená",$J$137,0)</f>
        <v>0</v>
      </c>
      <c r="BH137" s="155">
        <f>IF($N$137="sníž. přenesená",$J$137,0)</f>
        <v>0</v>
      </c>
      <c r="BI137" s="155">
        <f>IF($N$137="nulová",$J$137,0)</f>
        <v>0</v>
      </c>
      <c r="BJ137" s="88" t="s">
        <v>73</v>
      </c>
      <c r="BK137" s="155">
        <f>ROUND($I$137*$H$137,2)</f>
        <v>0</v>
      </c>
      <c r="BL137" s="88" t="s">
        <v>191</v>
      </c>
      <c r="BM137" s="88" t="s">
        <v>44</v>
      </c>
    </row>
    <row r="138" spans="2:12" s="6" customFormat="1" ht="7.5" customHeight="1">
      <c r="B138" s="38"/>
      <c r="C138" s="39"/>
      <c r="D138" s="39"/>
      <c r="E138" s="39"/>
      <c r="F138" s="39"/>
      <c r="G138" s="39"/>
      <c r="H138" s="39"/>
      <c r="I138" s="100"/>
      <c r="J138" s="39"/>
      <c r="K138" s="39"/>
      <c r="L138" s="43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 Pavla Ing.</dc:creator>
  <cp:keywords/>
  <dc:description/>
  <cp:lastModifiedBy>186</cp:lastModifiedBy>
  <cp:lastPrinted>2015-05-14T06:12:00Z</cp:lastPrinted>
  <dcterms:created xsi:type="dcterms:W3CDTF">2015-05-14T07:01:54Z</dcterms:created>
  <dcterms:modified xsi:type="dcterms:W3CDTF">2015-05-14T07:01:54Z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