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Mirek\Mirek\Fabián\Hořice kotelna\"/>
    </mc:Choice>
  </mc:AlternateContent>
  <bookViews>
    <workbookView xWindow="0" yWindow="0" windowWidth="0" windowHeight="0"/>
  </bookViews>
  <sheets>
    <sheet name="Rekapitulace stavby" sheetId="1" r:id="rId1"/>
    <sheet name="011 - Rekonstrukce koteln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'011 - Rekonstrukce koteln...'!$C$137:$K$226</definedName>
    <definedName name="_xlnm.Print_Area" localSheetId="1">'011 - Rekonstrukce koteln...'!$C$4:$J$76,'011 - Rekonstrukce koteln...'!$C$82:$J$119,'011 - Rekonstrukce koteln...'!$C$125:$J$226</definedName>
    <definedName name="_xlnm.Print_Titles" localSheetId="1">'011 - Rekonstrukce koteln...'!$137:$137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26"/>
  <c r="BH226"/>
  <c r="BG226"/>
  <c r="BE226"/>
  <c r="T226"/>
  <c r="T225"/>
  <c r="T224"/>
  <c r="R226"/>
  <c r="R225"/>
  <c r="R224"/>
  <c r="P226"/>
  <c r="P225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5"/>
  <c r="BH215"/>
  <c r="BG215"/>
  <c r="BE215"/>
  <c r="T215"/>
  <c r="R215"/>
  <c r="P215"/>
  <c r="BI211"/>
  <c r="BH211"/>
  <c r="BG211"/>
  <c r="BE211"/>
  <c r="T211"/>
  <c r="R211"/>
  <c r="P211"/>
  <c r="BI208"/>
  <c r="BH208"/>
  <c r="BG208"/>
  <c r="BE208"/>
  <c r="T208"/>
  <c r="R208"/>
  <c r="P208"/>
  <c r="BI207"/>
  <c r="BH207"/>
  <c r="BG207"/>
  <c r="BE207"/>
  <c r="T207"/>
  <c r="R207"/>
  <c r="P207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85"/>
  <c r="BH185"/>
  <c r="BG185"/>
  <c r="BE185"/>
  <c r="T185"/>
  <c r="R185"/>
  <c r="P185"/>
  <c r="BI183"/>
  <c r="BH183"/>
  <c r="BG183"/>
  <c r="BE183"/>
  <c r="T183"/>
  <c r="T182"/>
  <c r="R183"/>
  <c r="R182"/>
  <c r="P183"/>
  <c r="P182"/>
  <c r="BI180"/>
  <c r="BH180"/>
  <c r="BG180"/>
  <c r="BE180"/>
  <c r="T180"/>
  <c r="T179"/>
  <c r="R180"/>
  <c r="R179"/>
  <c r="P180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4"/>
  <c r="BH164"/>
  <c r="BG164"/>
  <c r="BE164"/>
  <c r="T164"/>
  <c r="T157"/>
  <c r="R164"/>
  <c r="R157"/>
  <c r="P164"/>
  <c r="P157"/>
  <c r="BI158"/>
  <c r="BH158"/>
  <c r="BG158"/>
  <c r="BE158"/>
  <c r="T158"/>
  <c r="R158"/>
  <c r="P158"/>
  <c r="BI148"/>
  <c r="BH148"/>
  <c r="BG148"/>
  <c r="BE148"/>
  <c r="T148"/>
  <c r="T147"/>
  <c r="R148"/>
  <c r="R147"/>
  <c r="P148"/>
  <c r="P147"/>
  <c r="BI141"/>
  <c r="BH141"/>
  <c r="BG141"/>
  <c r="BE141"/>
  <c r="T141"/>
  <c r="T140"/>
  <c r="R141"/>
  <c r="R140"/>
  <c r="P141"/>
  <c r="P140"/>
  <c r="J135"/>
  <c r="J134"/>
  <c r="F132"/>
  <c r="E130"/>
  <c r="BI117"/>
  <c r="BH117"/>
  <c r="BG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J92"/>
  <c r="J91"/>
  <c r="F89"/>
  <c r="E87"/>
  <c r="J18"/>
  <c r="E18"/>
  <c r="F135"/>
  <c r="J17"/>
  <c r="J15"/>
  <c r="E15"/>
  <c r="F134"/>
  <c r="J14"/>
  <c r="J12"/>
  <c r="J89"/>
  <c r="E7"/>
  <c r="E128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J226"/>
  <c r="BK223"/>
  <c r="BK222"/>
  <c r="J221"/>
  <c r="BK211"/>
  <c r="BK207"/>
  <c r="BK201"/>
  <c r="BK195"/>
  <c r="BK194"/>
  <c r="BK193"/>
  <c r="J185"/>
  <c r="BK180"/>
  <c r="J178"/>
  <c r="J175"/>
  <c r="BK164"/>
  <c r="BK148"/>
  <c r="J215"/>
  <c r="J208"/>
  <c r="BK202"/>
  <c r="J200"/>
  <c r="J196"/>
  <c r="J180"/>
  <c r="J176"/>
  <c r="J164"/>
  <c r="J158"/>
  <c r="J141"/>
  <c r="BK226"/>
  <c r="J223"/>
  <c r="J222"/>
  <c r="BK221"/>
  <c r="BK215"/>
  <c r="BK208"/>
  <c r="J202"/>
  <c r="BK200"/>
  <c r="J195"/>
  <c r="J194"/>
  <c r="J193"/>
  <c r="BK185"/>
  <c r="BK183"/>
  <c r="BK176"/>
  <c r="J174"/>
  <c r="BK158"/>
  <c r="BK141"/>
  <c i="1" r="AS94"/>
  <c i="2" r="J211"/>
  <c r="J207"/>
  <c r="J201"/>
  <c r="BK196"/>
  <c r="J183"/>
  <c r="BK178"/>
  <c r="BK175"/>
  <c r="BK174"/>
  <c r="J148"/>
  <c l="1" r="BK173"/>
  <c r="J173"/>
  <c r="J101"/>
  <c r="R173"/>
  <c r="R139"/>
  <c r="P184"/>
  <c r="P181"/>
  <c r="T184"/>
  <c r="T181"/>
  <c r="P214"/>
  <c r="T214"/>
  <c r="P173"/>
  <c r="P139"/>
  <c r="P138"/>
  <c i="1" r="AU95"/>
  <c i="2" r="T173"/>
  <c r="T139"/>
  <c r="T138"/>
  <c r="BK184"/>
  <c r="J184"/>
  <c r="J105"/>
  <c r="R184"/>
  <c r="R181"/>
  <c r="BK214"/>
  <c r="J214"/>
  <c r="J106"/>
  <c r="R214"/>
  <c r="BK147"/>
  <c r="J147"/>
  <c r="J99"/>
  <c r="BK157"/>
  <c r="J157"/>
  <c r="J100"/>
  <c r="BK179"/>
  <c r="J179"/>
  <c r="J102"/>
  <c r="BK182"/>
  <c r="J182"/>
  <c r="J104"/>
  <c r="BK225"/>
  <c r="J225"/>
  <c r="J108"/>
  <c r="BK140"/>
  <c r="J140"/>
  <c r="J98"/>
  <c r="E85"/>
  <c r="F91"/>
  <c r="J132"/>
  <c r="BF148"/>
  <c r="BF183"/>
  <c r="BF196"/>
  <c r="BF200"/>
  <c r="BF202"/>
  <c r="BF207"/>
  <c r="BF208"/>
  <c r="BF211"/>
  <c r="BF215"/>
  <c r="F92"/>
  <c r="BF141"/>
  <c r="BF158"/>
  <c r="BF164"/>
  <c r="BF174"/>
  <c r="BF175"/>
  <c r="BF176"/>
  <c r="BF178"/>
  <c r="BF180"/>
  <c r="BF185"/>
  <c r="BF193"/>
  <c r="BF194"/>
  <c r="BF195"/>
  <c r="BF201"/>
  <c r="BF221"/>
  <c r="BF222"/>
  <c r="BF223"/>
  <c r="BF226"/>
  <c r="F37"/>
  <c i="1" r="BB95"/>
  <c r="BB94"/>
  <c r="W34"/>
  <c i="2" r="F38"/>
  <c i="1" r="BC95"/>
  <c r="BC94"/>
  <c r="AY94"/>
  <c i="2" r="J35"/>
  <c i="1" r="AV95"/>
  <c i="2" r="F35"/>
  <c i="1" r="AZ95"/>
  <c r="AZ94"/>
  <c i="2" r="F39"/>
  <c i="1" r="BD95"/>
  <c r="BD94"/>
  <c r="W36"/>
  <c r="AU94"/>
  <c i="2" l="1" r="R138"/>
  <c r="BK139"/>
  <c r="J139"/>
  <c r="J97"/>
  <c r="BK181"/>
  <c r="J181"/>
  <c r="J103"/>
  <c r="BK224"/>
  <c r="J224"/>
  <c r="J107"/>
  <c i="1" r="AV94"/>
  <c r="AX94"/>
  <c r="W35"/>
  <c i="2" l="1" r="BK138"/>
  <c r="J138"/>
  <c r="J96"/>
  <c r="J30"/>
  <c r="J117"/>
  <c r="J111"/>
  <c r="J31"/>
  <c r="J32"/>
  <c i="1" r="AG95"/>
  <c r="AG94"/>
  <c r="AK26"/>
  <c i="2" l="1" r="BF117"/>
  <c i="1" r="AG98"/>
  <c r="AV98"/>
  <c r="BY98"/>
  <c i="2" r="J36"/>
  <c i="1" r="AW95"/>
  <c r="AT95"/>
  <c r="AN95"/>
  <c r="AG99"/>
  <c r="AV99"/>
  <c r="BY99"/>
  <c r="AG100"/>
  <c r="AV100"/>
  <c r="BY100"/>
  <c r="AG101"/>
  <c r="CD101"/>
  <c i="2" r="J119"/>
  <c i="1" l="1" r="CD98"/>
  <c r="CD99"/>
  <c r="CD100"/>
  <c i="2" r="J41"/>
  <c i="1" r="AV101"/>
  <c r="BY101"/>
  <c r="AK32"/>
  <c r="AN100"/>
  <c r="AN99"/>
  <c r="AN98"/>
  <c i="2" r="F36"/>
  <c i="1" r="BA95"/>
  <c r="BA94"/>
  <c r="W33"/>
  <c r="AG97"/>
  <c r="AK27"/>
  <c r="AK29"/>
  <c l="1" r="W32"/>
  <c r="AW94"/>
  <c r="AK33"/>
  <c r="AK38"/>
  <c r="AN101"/>
  <c r="AN97"/>
  <c r="AG103"/>
  <c l="1" r="AT94"/>
  <c r="AN94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<sst xmlns="http://schemas.openxmlformats.org/spreadsheetml/2006/main">
  <si>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</si>
  <si>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</si>
  <si>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</si>
  <si>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</si>
  <si>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</si>
  <si>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{1f84db5e-ab11-49f0-997c-da1bc98b2e42}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</si>
  <si>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</si>
  <si>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</si>
  <si>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</si>
  <si>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</si>
  <si>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</si>
  <si>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</si>
  <si>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</si>
  <si>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</si>
  <si>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</si>
  <si>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</si>
  <si>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</si>
  <si>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Domov bez bariér Hořice</t>
  </si>
  <si>
    <t>KSO:</t>
  </si>
  <si>
    <t>CC-CZ:</t>
  </si>
  <si>
    <t>Místo:</t>
  </si>
  <si>
    <t>Hořice</t>
  </si>
  <si>
    <t>Datum:</t>
  </si>
  <si>
    <t>1. 7. 2024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</si>
  <si>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</si>
  <si>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</si>
  <si>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</si>
  <si>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</si>
  <si>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</si>
  <si>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</si>
  <si>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</si>
  <si>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Josef Fabián</t>
  </si>
  <si>
    <t>True</t>
  </si>
  <si>
    <t>Zpracovatel:</t>
  </si>
  <si>
    <t>Ing. Rádl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</si>
  <si>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</si>
  <si>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</si>
  <si>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</si>
  <si>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</si>
  <si>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</si>
  <si>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</si>
  <si>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</si>
  <si>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</si>
  <si>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</si>
  <si>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</si>
  <si>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</si>
  <si>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</si>
  <si>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</si>
  <si>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</si>
  <si>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</si>
  <si>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</si>
  <si>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</si>
  <si>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</si>
  <si>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</si>
  <si>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</si>
  <si>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</si>
  <si>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</si>
  <si>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</si>
  <si>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</si>
  <si>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</si>
  <si>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</si>
  <si>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</si>
  <si>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</si>
  <si>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</si>
  <si>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</si>
  <si>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</si>
  <si>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</si>
  <si>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</si>
  <si>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</si>
  <si>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</si>
  <si>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</si>
  <si>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</si>
  <si>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</si>
  <si>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</si>
  <si>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</si>
  <si>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</si>
  <si>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</si>
  <si>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</si>
  <si>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</si>
  <si>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</si>
  <si>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</si>
  <si>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</si>
  <si>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</si>
  <si>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011</t>
  </si>
  <si>
    <t>Rekonstrukce kotelny - stavební úpravy</t>
  </si>
  <si>
    <t>STA</t>
  </si>
  <si>
    <t>1</t>
  </si>
  <si>
    <t>{6740e4c3-e280-4eb1-bd83-af404c8ea417}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</si>
  <si>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</si>
  <si>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</si>
  <si>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</si>
  <si>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</si>
  <si>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</si>
  <si>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</si>
  <si>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</si>
  <si>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</si>
  <si>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</si>
  <si>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</si>
  <si>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</si>
  <si>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011 - Rekonstrukce kotelny - stavební úpravy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</si>
  <si>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</si>
  <si>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</si>
  <si>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</si>
  <si>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</si>
  <si>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</si>
  <si>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</si>
  <si>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</si>
  <si>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</si>
  <si>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</si>
  <si>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</si>
  <si>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</si>
  <si>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</si>
  <si>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</si>
  <si>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731 - Vypápění, plyn, ZTI</t>
  </si>
  <si>
    <t xml:space="preserve">    783 - Dokončovací práce - nátěry</t>
  </si>
  <si>
    <t xml:space="preserve">    784 - Dokončovací práce - malby</t>
  </si>
  <si>
    <t>M - Práce a dodávky M</t>
  </si>
  <si>
    <t xml:space="preserve">    21-M - M a R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</si>
  <si>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</si>
  <si>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</si>
  <si>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</si>
  <si>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</si>
  <si>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</si>
  <si>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</si>
  <si>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</si>
  <si>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</si>
  <si>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</si>
  <si>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</si>
  <si>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</si>
  <si>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</si>
  <si>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</si>
  <si>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</si>
  <si>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</si>
  <si>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</si>
  <si>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</si>
  <si>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</si>
  <si>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</si>
  <si>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</si>
  <si>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</si>
  <si>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</si>
  <si>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</si>
  <si>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</si>
  <si>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</si>
  <si>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</si>
  <si>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</si>
  <si>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</si>
  <si>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</si>
  <si>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340238212</t>
  </si>
  <si>
    <t>Zazdívka otvorů v příčkách nebo stěnách pl přes 0,25 do 1 m2 cihlami plnými tl přes 100 mm</t>
  </si>
  <si>
    <t>m2</t>
  </si>
  <si>
    <t>4</t>
  </si>
  <si>
    <t>-1794600697</t>
  </si>
  <si>
    <t>VV</t>
  </si>
  <si>
    <t>"okolí sopouchu"</t>
  </si>
  <si>
    <t>2*1,0</t>
  </si>
  <si>
    <t>"odvzdušnění"</t>
  </si>
  <si>
    <t>0,5</t>
  </si>
  <si>
    <t>Součet</t>
  </si>
  <si>
    <t>6</t>
  </si>
  <si>
    <t>Úpravy povrchů, podlahy a osazování výplní</t>
  </si>
  <si>
    <t>612321141</t>
  </si>
  <si>
    <t>Vápenocementová omítka štuková dvouvrstvá vnitřních stěn nanášená ručně</t>
  </si>
  <si>
    <t>1485078402</t>
  </si>
  <si>
    <t>"dle výpočtu projektanta"</t>
  </si>
  <si>
    <t>6,0*3,0</t>
  </si>
  <si>
    <t>8*2,5</t>
  </si>
  <si>
    <t>2,0</t>
  </si>
  <si>
    <t>Mezisoučet</t>
  </si>
  <si>
    <t>40,5*0,2</t>
  </si>
  <si>
    <t>9</t>
  </si>
  <si>
    <t>Ostatní konstrukce a práce, bourání</t>
  </si>
  <si>
    <t>971033531</t>
  </si>
  <si>
    <t>Vybourání otvorů ve zdivu cihelném pl do 1 m2 na MVC nebo MV tl do 150 mm</t>
  </si>
  <si>
    <t>1665244845</t>
  </si>
  <si>
    <t>978013191</t>
  </si>
  <si>
    <t>Otlučení (osekání) vnitřní vápenné nebo vápenocementové omítky stěn v rozsahu přes 50 do 100 %</t>
  </si>
  <si>
    <t>-1286523696</t>
  </si>
  <si>
    <t>997</t>
  </si>
  <si>
    <t>Přesun sutě</t>
  </si>
  <si>
    <t>5</t>
  </si>
  <si>
    <t>997013211</t>
  </si>
  <si>
    <t>Vnitrostaveništní doprava suti a vybouraných hmot pro budovy v do 6 m ručně</t>
  </si>
  <si>
    <t>t</t>
  </si>
  <si>
    <t>-1805049435</t>
  </si>
  <si>
    <t>997013501</t>
  </si>
  <si>
    <t>Odvoz suti a vybouraných hmot na skládku nebo meziskládku do 1 km se složením</t>
  </si>
  <si>
    <t>2128991936</t>
  </si>
  <si>
    <t>7</t>
  </si>
  <si>
    <t>997013509</t>
  </si>
  <si>
    <t>Příplatek k odvozu suti a vybouraných hmot na skládku ZKD 1 km přes 1 km</t>
  </si>
  <si>
    <t>1613821391</t>
  </si>
  <si>
    <t>2,911*15 'Přepočtené koeficientem množství</t>
  </si>
  <si>
    <t>8</t>
  </si>
  <si>
    <t>997013601</t>
  </si>
  <si>
    <t xml:space="preserve">Poplatek za uložení na skládce (skládkovné) stavebního odpadu </t>
  </si>
  <si>
    <t>707118304</t>
  </si>
  <si>
    <t>998</t>
  </si>
  <si>
    <t>Přesun hmot</t>
  </si>
  <si>
    <t>998011001</t>
  </si>
  <si>
    <t>Přesun hmot pro budovy zděné v do 6 m</t>
  </si>
  <si>
    <t>-681799927</t>
  </si>
  <si>
    <t>PSV</t>
  </si>
  <si>
    <t>Práce a dodávky PSV</t>
  </si>
  <si>
    <t>731</t>
  </si>
  <si>
    <t>Vypápění, plyn, ZTI</t>
  </si>
  <si>
    <t>10</t>
  </si>
  <si>
    <t>73101</t>
  </si>
  <si>
    <t>Vytápění, plyn a ZTI (samostatný výkaz)</t>
  </si>
  <si>
    <t>soubor</t>
  </si>
  <si>
    <t>16</t>
  </si>
  <si>
    <t>594366328</t>
  </si>
  <si>
    <t>783</t>
  </si>
  <si>
    <t>Dokončovací práce - nátěry</t>
  </si>
  <si>
    <t>11</t>
  </si>
  <si>
    <t>783301311</t>
  </si>
  <si>
    <t xml:space="preserve">Odmaštění zámečnických konstrukcí </t>
  </si>
  <si>
    <t>-1148501706</t>
  </si>
  <si>
    <t>"schody"</t>
  </si>
  <si>
    <t>1,5*0,45*2*15</t>
  </si>
  <si>
    <t>"schodnice"</t>
  </si>
  <si>
    <t>0,5*3,0*2</t>
  </si>
  <si>
    <t>"podesta"</t>
  </si>
  <si>
    <t>1,3*6,0*2</t>
  </si>
  <si>
    <t>783314101</t>
  </si>
  <si>
    <t>Základní jednonásobný nátěr zámečnických konstrukcí</t>
  </si>
  <si>
    <t>-1765328675</t>
  </si>
  <si>
    <t>13</t>
  </si>
  <si>
    <t>783315101</t>
  </si>
  <si>
    <t>Mezinátěr jednonásobný standardní zámečnických konstrukcí</t>
  </si>
  <si>
    <t>-523960888</t>
  </si>
  <si>
    <t>14</t>
  </si>
  <si>
    <t>783317101</t>
  </si>
  <si>
    <t>Krycí jednonásobný standardní nátěr zámečnických konstrukcí</t>
  </si>
  <si>
    <t>874131849</t>
  </si>
  <si>
    <t>15</t>
  </si>
  <si>
    <t>783414101</t>
  </si>
  <si>
    <t>Základní jednonásobný nátěr klempířských konstrukcí</t>
  </si>
  <si>
    <t>357454304</t>
  </si>
  <si>
    <t>"stávající VZT"</t>
  </si>
  <si>
    <t>783415101</t>
  </si>
  <si>
    <t>Mezinátěr jednonásobný mezinátěr klempířských konstrukcí</t>
  </si>
  <si>
    <t>-197568396</t>
  </si>
  <si>
    <t>17</t>
  </si>
  <si>
    <t>783417101</t>
  </si>
  <si>
    <t>Krycí jednonásobný nátěr klempířských konstrukcí</t>
  </si>
  <si>
    <t>315473107</t>
  </si>
  <si>
    <t>18</t>
  </si>
  <si>
    <t>783913151</t>
  </si>
  <si>
    <t>Penetrační nátěr hladkých betonových podlah</t>
  </si>
  <si>
    <t>854134028</t>
  </si>
  <si>
    <t>6*7,6</t>
  </si>
  <si>
    <t>"soklík"</t>
  </si>
  <si>
    <t>0,1*(6,0+7,6)*2</t>
  </si>
  <si>
    <t>19</t>
  </si>
  <si>
    <t>783917151</t>
  </si>
  <si>
    <t>Krycí jednonásobný nátěr betonové podlahy</t>
  </si>
  <si>
    <t>1129649492</t>
  </si>
  <si>
    <t>20</t>
  </si>
  <si>
    <t>783932165</t>
  </si>
  <si>
    <t>Lokální vyrovnání betonové podlahy cementovou stěrkou tl do 3 mm opravované pl přes 30 do 50 %</t>
  </si>
  <si>
    <t>-1178796787</t>
  </si>
  <si>
    <t>783932181</t>
  </si>
  <si>
    <t>Příplatek k ceně celoplošného betonové podlahy cementovou stěrkou za každý další 1 mm přes 3 mm</t>
  </si>
  <si>
    <t>-1223478738</t>
  </si>
  <si>
    <t>784</t>
  </si>
  <si>
    <t>Dokončovací práce - malby</t>
  </si>
  <si>
    <t>22</t>
  </si>
  <si>
    <t>784111003</t>
  </si>
  <si>
    <t>Oprášení (ometení ) podkladu v místnostech v přes 3,80 do 5,00 m</t>
  </si>
  <si>
    <t>799977294</t>
  </si>
  <si>
    <t>"strop"</t>
  </si>
  <si>
    <t>6,0*7,6</t>
  </si>
  <si>
    <t>"stěny"</t>
  </si>
  <si>
    <t>4,5*(6,0+7,6)*2*1,2</t>
  </si>
  <si>
    <t>23</t>
  </si>
  <si>
    <t>784111033</t>
  </si>
  <si>
    <t>Omytí podkladu v místnostech v přes 3,80 do 5,00 m</t>
  </si>
  <si>
    <t>-1696028809</t>
  </si>
  <si>
    <t>24</t>
  </si>
  <si>
    <t>784121033</t>
  </si>
  <si>
    <t>Mydlení podkladu v místnostech v přes 3,80 do 5,00 m</t>
  </si>
  <si>
    <t>268443140</t>
  </si>
  <si>
    <t>25</t>
  </si>
  <si>
    <t>784211103</t>
  </si>
  <si>
    <t>Dvojnásobné bílé malby ze směsí za mokra výborně oděruvzdorných v místnostech v přes 3,80 do 5,00 m</t>
  </si>
  <si>
    <t>-465563408</t>
  </si>
  <si>
    <t>M</t>
  </si>
  <si>
    <t>Práce a dodávky M</t>
  </si>
  <si>
    <t>21-M</t>
  </si>
  <si>
    <t>M a R</t>
  </si>
  <si>
    <t>26</t>
  </si>
  <si>
    <t>2101</t>
  </si>
  <si>
    <t>Měření a regulace</t>
  </si>
  <si>
    <t>64</t>
  </si>
  <si>
    <t>832097136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</si>
</sst>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14.4" customHeight="1">
      <c r="B26" s="22"/>
      <c r="C26" s="23"/>
      <c r="D26" s="39" t="s">
        <v>36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40">
        <f>ROUND(AG94,2)</f>
        <v>0</v>
      </c>
      <c r="AL26" s="23"/>
      <c r="AM26" s="23"/>
      <c r="AN26" s="23"/>
      <c r="AO26" s="23"/>
      <c r="AP26" s="23"/>
      <c r="AQ26" s="23"/>
      <c r="AR26" s="21"/>
      <c r="BE26" s="32"/>
    </row>
    <row r="27" s="1" customFormat="1" ht="14.4" customHeight="1">
      <c r="B27" s="22"/>
      <c r="C27" s="23"/>
      <c r="D27" s="39" t="s">
        <v>37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40">
        <f>ROUND(AG97, 2)</f>
        <v>0</v>
      </c>
      <c r="AL27" s="40"/>
      <c r="AM27" s="40"/>
      <c r="AN27" s="40"/>
      <c r="AO27" s="40"/>
      <c r="AP27" s="23"/>
      <c r="AQ27" s="23"/>
      <c r="AR27" s="21"/>
      <c r="BE27" s="32"/>
    </row>
    <row r="28" s="2" customFormat="1" ht="6.96" customHeigh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4"/>
      <c r="BE28" s="32"/>
    </row>
    <row r="29" s="2" customFormat="1" ht="25.92" customHeight="1">
      <c r="A29" s="41"/>
      <c r="B29" s="42"/>
      <c r="C29" s="43"/>
      <c r="D29" s="45" t="s">
        <v>38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7">
        <f>ROUND(AK26 + AK27, 2)</f>
        <v>0</v>
      </c>
      <c r="AL29" s="46"/>
      <c r="AM29" s="46"/>
      <c r="AN29" s="46"/>
      <c r="AO29" s="46"/>
      <c r="AP29" s="43"/>
      <c r="AQ29" s="43"/>
      <c r="AR29" s="44"/>
      <c r="BE29" s="32"/>
    </row>
    <row r="30" s="2" customFormat="1" ht="6.96" customHeight="1">
      <c r="A30" s="41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4"/>
      <c r="BE30" s="32"/>
    </row>
    <row r="31" s="2" customFormat="1">
      <c r="A31" s="41"/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8" t="s">
        <v>39</v>
      </c>
      <c r="M31" s="48"/>
      <c r="N31" s="48"/>
      <c r="O31" s="48"/>
      <c r="P31" s="48"/>
      <c r="Q31" s="43"/>
      <c r="R31" s="43"/>
      <c r="S31" s="43"/>
      <c r="T31" s="43"/>
      <c r="U31" s="43"/>
      <c r="V31" s="43"/>
      <c r="W31" s="48" t="s">
        <v>40</v>
      </c>
      <c r="X31" s="48"/>
      <c r="Y31" s="48"/>
      <c r="Z31" s="48"/>
      <c r="AA31" s="48"/>
      <c r="AB31" s="48"/>
      <c r="AC31" s="48"/>
      <c r="AD31" s="48"/>
      <c r="AE31" s="48"/>
      <c r="AF31" s="43"/>
      <c r="AG31" s="43"/>
      <c r="AH31" s="43"/>
      <c r="AI31" s="43"/>
      <c r="AJ31" s="43"/>
      <c r="AK31" s="48" t="s">
        <v>41</v>
      </c>
      <c r="AL31" s="48"/>
      <c r="AM31" s="48"/>
      <c r="AN31" s="48"/>
      <c r="AO31" s="48"/>
      <c r="AP31" s="43"/>
      <c r="AQ31" s="43"/>
      <c r="AR31" s="44"/>
      <c r="BE31" s="32"/>
    </row>
    <row r="32" s="3" customFormat="1" ht="14.4" customHeight="1">
      <c r="A32" s="3"/>
      <c r="B32" s="49"/>
      <c r="C32" s="50"/>
      <c r="D32" s="33" t="s">
        <v>42</v>
      </c>
      <c r="E32" s="50"/>
      <c r="F32" s="33" t="s">
        <v>43</v>
      </c>
      <c r="G32" s="50"/>
      <c r="H32" s="50"/>
      <c r="I32" s="50"/>
      <c r="J32" s="50"/>
      <c r="K32" s="50"/>
      <c r="L32" s="51">
        <v>0.20999999999999999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ROUND(AZ94 + SUM(CD97:CD101),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f>ROUND(AV94 + SUM(BY97:BY101), 2)</f>
        <v>0</v>
      </c>
      <c r="AL32" s="50"/>
      <c r="AM32" s="50"/>
      <c r="AN32" s="50"/>
      <c r="AO32" s="50"/>
      <c r="AP32" s="50"/>
      <c r="AQ32" s="50"/>
      <c r="AR32" s="53"/>
      <c r="BE32" s="54"/>
    </row>
    <row r="33" s="3" customFormat="1" ht="14.4" customHeight="1">
      <c r="A33" s="3"/>
      <c r="B33" s="49"/>
      <c r="C33" s="50"/>
      <c r="D33" s="50"/>
      <c r="E33" s="50"/>
      <c r="F33" s="33" t="s">
        <v>44</v>
      </c>
      <c r="G33" s="50"/>
      <c r="H33" s="50"/>
      <c r="I33" s="50"/>
      <c r="J33" s="50"/>
      <c r="K33" s="50"/>
      <c r="L33" s="51">
        <v>0.12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ROUND(BA94 + SUM(CE97:CE101),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f>ROUND(AW94 + SUM(BZ97:BZ101), 2)</f>
        <v>0</v>
      </c>
      <c r="AL33" s="50"/>
      <c r="AM33" s="50"/>
      <c r="AN33" s="50"/>
      <c r="AO33" s="50"/>
      <c r="AP33" s="50"/>
      <c r="AQ33" s="50"/>
      <c r="AR33" s="53"/>
      <c r="BE33" s="54"/>
    </row>
    <row r="34" hidden="1" s="3" customFormat="1" ht="14.4" customHeight="1">
      <c r="A34" s="3"/>
      <c r="B34" s="49"/>
      <c r="C34" s="50"/>
      <c r="D34" s="50"/>
      <c r="E34" s="50"/>
      <c r="F34" s="33" t="s">
        <v>45</v>
      </c>
      <c r="G34" s="50"/>
      <c r="H34" s="50"/>
      <c r="I34" s="50"/>
      <c r="J34" s="50"/>
      <c r="K34" s="50"/>
      <c r="L34" s="51">
        <v>0.20999999999999999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2">
        <f>ROUND(BB94 + SUM(CF97:CF101), 2)</f>
        <v>0</v>
      </c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2">
        <v>0</v>
      </c>
      <c r="AL34" s="50"/>
      <c r="AM34" s="50"/>
      <c r="AN34" s="50"/>
      <c r="AO34" s="50"/>
      <c r="AP34" s="50"/>
      <c r="AQ34" s="50"/>
      <c r="AR34" s="53"/>
      <c r="BE34" s="54"/>
    </row>
    <row r="35" hidden="1" s="3" customFormat="1" ht="14.4" customHeight="1">
      <c r="A35" s="3"/>
      <c r="B35" s="49"/>
      <c r="C35" s="50"/>
      <c r="D35" s="50"/>
      <c r="E35" s="50"/>
      <c r="F35" s="33" t="s">
        <v>46</v>
      </c>
      <c r="G35" s="50"/>
      <c r="H35" s="50"/>
      <c r="I35" s="50"/>
      <c r="J35" s="50"/>
      <c r="K35" s="50"/>
      <c r="L35" s="51">
        <v>0.12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2">
        <f>ROUND(BC94 + SUM(CG97:CG101), 2)</f>
        <v>0</v>
      </c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2">
        <v>0</v>
      </c>
      <c r="AL35" s="50"/>
      <c r="AM35" s="50"/>
      <c r="AN35" s="50"/>
      <c r="AO35" s="50"/>
      <c r="AP35" s="50"/>
      <c r="AQ35" s="50"/>
      <c r="AR35" s="53"/>
      <c r="BE35" s="3"/>
    </row>
    <row r="36" hidden="1" s="3" customFormat="1" ht="14.4" customHeight="1">
      <c r="A36" s="3"/>
      <c r="B36" s="49"/>
      <c r="C36" s="50"/>
      <c r="D36" s="50"/>
      <c r="E36" s="50"/>
      <c r="F36" s="33" t="s">
        <v>47</v>
      </c>
      <c r="G36" s="50"/>
      <c r="H36" s="50"/>
      <c r="I36" s="50"/>
      <c r="J36" s="50"/>
      <c r="K36" s="50"/>
      <c r="L36" s="51">
        <v>0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2">
        <f>ROUND(BD94 + SUM(CH97:CH101), 2)</f>
        <v>0</v>
      </c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2">
        <v>0</v>
      </c>
      <c r="AL36" s="50"/>
      <c r="AM36" s="50"/>
      <c r="AN36" s="50"/>
      <c r="AO36" s="50"/>
      <c r="AP36" s="50"/>
      <c r="AQ36" s="50"/>
      <c r="AR36" s="53"/>
      <c r="BE36" s="3"/>
    </row>
    <row r="37" s="2" customFormat="1" ht="6.96" customHeight="1">
      <c r="A37" s="41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4"/>
      <c r="BE37" s="41"/>
    </row>
    <row r="38" s="2" customFormat="1" ht="25.92" customHeight="1">
      <c r="A38" s="41"/>
      <c r="B38" s="42"/>
      <c r="C38" s="55"/>
      <c r="D38" s="56" t="s">
        <v>48</v>
      </c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8" t="s">
        <v>49</v>
      </c>
      <c r="U38" s="57"/>
      <c r="V38" s="57"/>
      <c r="W38" s="57"/>
      <c r="X38" s="59" t="s">
        <v>50</v>
      </c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60">
        <f>SUM(AK29:AK36)</f>
        <v>0</v>
      </c>
      <c r="AL38" s="57"/>
      <c r="AM38" s="57"/>
      <c r="AN38" s="57"/>
      <c r="AO38" s="61"/>
      <c r="AP38" s="55"/>
      <c r="AQ38" s="55"/>
      <c r="AR38" s="44"/>
      <c r="BE38" s="41"/>
    </row>
    <row r="39" s="2" customFormat="1" ht="6.96" customHeight="1">
      <c r="A39" s="41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4"/>
      <c r="BE39" s="41"/>
    </row>
    <row r="40" s="2" customFormat="1" ht="14.4" customHeight="1">
      <c r="A40" s="41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4"/>
      <c r="BE40" s="4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2"/>
      <c r="C49" s="63"/>
      <c r="D49" s="64" t="s">
        <v>51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52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1"/>
      <c r="B60" s="42"/>
      <c r="C60" s="43"/>
      <c r="D60" s="67" t="s">
        <v>53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67" t="s">
        <v>54</v>
      </c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67" t="s">
        <v>53</v>
      </c>
      <c r="AI60" s="46"/>
      <c r="AJ60" s="46"/>
      <c r="AK60" s="46"/>
      <c r="AL60" s="46"/>
      <c r="AM60" s="67" t="s">
        <v>54</v>
      </c>
      <c r="AN60" s="46"/>
      <c r="AO60" s="46"/>
      <c r="AP60" s="43"/>
      <c r="AQ60" s="43"/>
      <c r="AR60" s="44"/>
      <c r="BE60" s="41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1"/>
      <c r="B64" s="42"/>
      <c r="C64" s="43"/>
      <c r="D64" s="64" t="s">
        <v>55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56</v>
      </c>
      <c r="AI64" s="68"/>
      <c r="AJ64" s="68"/>
      <c r="AK64" s="68"/>
      <c r="AL64" s="68"/>
      <c r="AM64" s="68"/>
      <c r="AN64" s="68"/>
      <c r="AO64" s="68"/>
      <c r="AP64" s="43"/>
      <c r="AQ64" s="43"/>
      <c r="AR64" s="44"/>
      <c r="BE64" s="41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1"/>
      <c r="B75" s="42"/>
      <c r="C75" s="43"/>
      <c r="D75" s="67" t="s">
        <v>53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67" t="s">
        <v>54</v>
      </c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67" t="s">
        <v>53</v>
      </c>
      <c r="AI75" s="46"/>
      <c r="AJ75" s="46"/>
      <c r="AK75" s="46"/>
      <c r="AL75" s="46"/>
      <c r="AM75" s="67" t="s">
        <v>54</v>
      </c>
      <c r="AN75" s="46"/>
      <c r="AO75" s="46"/>
      <c r="AP75" s="43"/>
      <c r="AQ75" s="43"/>
      <c r="AR75" s="44"/>
      <c r="BE75" s="41"/>
    </row>
    <row r="76" s="2" customForma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4"/>
      <c r="BE76" s="41"/>
    </row>
    <row r="77" s="2" customFormat="1" ht="6.96" customHeight="1">
      <c r="A77" s="41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4"/>
      <c r="BE77" s="41"/>
    </row>
    <row r="81" s="2" customFormat="1" ht="6.96" customHeight="1">
      <c r="A81" s="41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4"/>
      <c r="BE81" s="41"/>
    </row>
    <row r="82" s="2" customFormat="1" ht="24.96" customHeight="1">
      <c r="A82" s="41"/>
      <c r="B82" s="42"/>
      <c r="C82" s="24" t="s">
        <v>57</v>
      </c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4"/>
      <c r="B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4"/>
      <c r="BE83" s="41"/>
    </row>
    <row r="84" s="4" customFormat="1" ht="12" customHeight="1">
      <c r="A84" s="4"/>
      <c r="B84" s="73"/>
      <c r="C84" s="33" t="s">
        <v>13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02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16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Domov bez bariér Hořice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4"/>
      <c r="BE86" s="41"/>
    </row>
    <row r="87" s="2" customFormat="1" ht="12" customHeight="1">
      <c r="A87" s="41"/>
      <c r="B87" s="42"/>
      <c r="C87" s="33" t="s">
        <v>20</v>
      </c>
      <c r="D87" s="43"/>
      <c r="E87" s="43"/>
      <c r="F87" s="43"/>
      <c r="G87" s="43"/>
      <c r="H87" s="43"/>
      <c r="I87" s="43"/>
      <c r="J87" s="43"/>
      <c r="K87" s="43"/>
      <c r="L87" s="81" t="str">
        <f>IF(K8="","",K8)</f>
        <v>Hořice</v>
      </c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33" t="s">
        <v>22</v>
      </c>
      <c r="AJ87" s="43"/>
      <c r="AK87" s="43"/>
      <c r="AL87" s="43"/>
      <c r="AM87" s="82" t="str">
        <f>IF(AN8= "","",AN8)</f>
        <v>1. 7. 2024</v>
      </c>
      <c r="AN87" s="82"/>
      <c r="AO87" s="43"/>
      <c r="AP87" s="43"/>
      <c r="AQ87" s="43"/>
      <c r="AR87" s="44"/>
      <c r="B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4"/>
      <c r="BE88" s="41"/>
    </row>
    <row r="89" s="2" customFormat="1" ht="15.15" customHeight="1">
      <c r="A89" s="41"/>
      <c r="B89" s="42"/>
      <c r="C89" s="33" t="s">
        <v>24</v>
      </c>
      <c r="D89" s="43"/>
      <c r="E89" s="43"/>
      <c r="F89" s="43"/>
      <c r="G89" s="43"/>
      <c r="H89" s="43"/>
      <c r="I89" s="43"/>
      <c r="J89" s="43"/>
      <c r="K89" s="43"/>
      <c r="L89" s="74" t="str">
        <f>IF(E11= "","",E11)</f>
        <v xml:space="preserve"> 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33" t="s">
        <v>30</v>
      </c>
      <c r="AJ89" s="43"/>
      <c r="AK89" s="43"/>
      <c r="AL89" s="43"/>
      <c r="AM89" s="83" t="str">
        <f>IF(E17="","",E17)</f>
        <v>Ing. Josef Fabián</v>
      </c>
      <c r="AN89" s="74"/>
      <c r="AO89" s="74"/>
      <c r="AP89" s="74"/>
      <c r="AQ89" s="43"/>
      <c r="AR89" s="44"/>
      <c r="AS89" s="84" t="s">
        <v>58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41"/>
    </row>
    <row r="90" s="2" customFormat="1" ht="15.15" customHeight="1">
      <c r="A90" s="41"/>
      <c r="B90" s="42"/>
      <c r="C90" s="33" t="s">
        <v>28</v>
      </c>
      <c r="D90" s="43"/>
      <c r="E90" s="43"/>
      <c r="F90" s="43"/>
      <c r="G90" s="43"/>
      <c r="H90" s="43"/>
      <c r="I90" s="43"/>
      <c r="J90" s="43"/>
      <c r="K90" s="43"/>
      <c r="L90" s="74" t="str">
        <f>IF(E14= "Vyplň údaj","",E14)</f>
        <v/>
      </c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33" t="s">
        <v>33</v>
      </c>
      <c r="AJ90" s="43"/>
      <c r="AK90" s="43"/>
      <c r="AL90" s="43"/>
      <c r="AM90" s="83" t="str">
        <f>IF(E20="","",E20)</f>
        <v>Ing. Rádl</v>
      </c>
      <c r="AN90" s="74"/>
      <c r="AO90" s="74"/>
      <c r="AP90" s="74"/>
      <c r="AQ90" s="43"/>
      <c r="AR90" s="44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41"/>
    </row>
    <row r="91" s="2" customFormat="1" ht="10.8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4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41"/>
    </row>
    <row r="92" s="2" customFormat="1" ht="29.28" customHeight="1">
      <c r="A92" s="41"/>
      <c r="B92" s="42"/>
      <c r="C92" s="96" t="s">
        <v>59</v>
      </c>
      <c r="D92" s="97"/>
      <c r="E92" s="97"/>
      <c r="F92" s="97"/>
      <c r="G92" s="97"/>
      <c r="H92" s="98"/>
      <c r="I92" s="99" t="s">
        <v>60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61</v>
      </c>
      <c r="AH92" s="97"/>
      <c r="AI92" s="97"/>
      <c r="AJ92" s="97"/>
      <c r="AK92" s="97"/>
      <c r="AL92" s="97"/>
      <c r="AM92" s="97"/>
      <c r="AN92" s="99" t="s">
        <v>62</v>
      </c>
      <c r="AO92" s="97"/>
      <c r="AP92" s="101"/>
      <c r="AQ92" s="102" t="s">
        <v>63</v>
      </c>
      <c r="AR92" s="44"/>
      <c r="AS92" s="103" t="s">
        <v>64</v>
      </c>
      <c r="AT92" s="104" t="s">
        <v>65</v>
      </c>
      <c r="AU92" s="104" t="s">
        <v>66</v>
      </c>
      <c r="AV92" s="104" t="s">
        <v>67</v>
      </c>
      <c r="AW92" s="104" t="s">
        <v>68</v>
      </c>
      <c r="AX92" s="104" t="s">
        <v>69</v>
      </c>
      <c r="AY92" s="104" t="s">
        <v>70</v>
      </c>
      <c r="AZ92" s="104" t="s">
        <v>71</v>
      </c>
      <c r="BA92" s="104" t="s">
        <v>72</v>
      </c>
      <c r="BB92" s="104" t="s">
        <v>73</v>
      </c>
      <c r="BC92" s="104" t="s">
        <v>74</v>
      </c>
      <c r="BD92" s="105" t="s">
        <v>75</v>
      </c>
      <c r="BE92" s="41"/>
    </row>
    <row r="93" s="2" customFormat="1" ht="10.8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4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41"/>
    </row>
    <row r="94" s="6" customFormat="1" ht="32.4" customHeight="1">
      <c r="A94" s="6"/>
      <c r="B94" s="109"/>
      <c r="C94" s="110" t="s">
        <v>76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ROUND(AZ94*L32,2)</f>
        <v>0</v>
      </c>
      <c r="AW94" s="117">
        <f>ROUND(BA94*L33,2)</f>
        <v>0</v>
      </c>
      <c r="AX94" s="117">
        <f>ROUND(BB94*L32,2)</f>
        <v>0</v>
      </c>
      <c r="AY94" s="117">
        <f>ROUND(BC94*L33,2)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77</v>
      </c>
      <c r="BT94" s="120" t="s">
        <v>78</v>
      </c>
      <c r="BU94" s="121" t="s">
        <v>79</v>
      </c>
      <c r="BV94" s="120" t="s">
        <v>80</v>
      </c>
      <c r="BW94" s="120" t="s">
        <v>5</v>
      </c>
      <c r="BX94" s="120" t="s">
        <v>81</v>
      </c>
      <c r="CL94" s="120" t="s">
        <v>1</v>
      </c>
    </row>
    <row r="95" s="7" customFormat="1" ht="16.5" customHeight="1">
      <c r="A95" s="122" t="s">
        <v>82</v>
      </c>
      <c r="B95" s="123"/>
      <c r="C95" s="124"/>
      <c r="D95" s="125" t="s">
        <v>83</v>
      </c>
      <c r="E95" s="125"/>
      <c r="F95" s="125"/>
      <c r="G95" s="125"/>
      <c r="H95" s="125"/>
      <c r="I95" s="126"/>
      <c r="J95" s="125" t="s">
        <v>84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'011 - Rekonstrukce koteln...'!J32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85</v>
      </c>
      <c r="AR95" s="129"/>
      <c r="AS95" s="130">
        <v>0</v>
      </c>
      <c r="AT95" s="131">
        <f>ROUND(SUM(AV95:AW95),2)</f>
        <v>0</v>
      </c>
      <c r="AU95" s="132">
        <f>'011 - Rekonstrukce koteln...'!P138</f>
        <v>0</v>
      </c>
      <c r="AV95" s="131">
        <f>'011 - Rekonstrukce koteln...'!J35</f>
        <v>0</v>
      </c>
      <c r="AW95" s="131">
        <f>'011 - Rekonstrukce koteln...'!J36</f>
        <v>0</v>
      </c>
      <c r="AX95" s="131">
        <f>'011 - Rekonstrukce koteln...'!J37</f>
        <v>0</v>
      </c>
      <c r="AY95" s="131">
        <f>'011 - Rekonstrukce koteln...'!J38</f>
        <v>0</v>
      </c>
      <c r="AZ95" s="131">
        <f>'011 - Rekonstrukce koteln...'!F35</f>
        <v>0</v>
      </c>
      <c r="BA95" s="131">
        <f>'011 - Rekonstrukce koteln...'!F36</f>
        <v>0</v>
      </c>
      <c r="BB95" s="131">
        <f>'011 - Rekonstrukce koteln...'!F37</f>
        <v>0</v>
      </c>
      <c r="BC95" s="131">
        <f>'011 - Rekonstrukce koteln...'!F38</f>
        <v>0</v>
      </c>
      <c r="BD95" s="133">
        <f>'011 - Rekonstrukce koteln...'!F39</f>
        <v>0</v>
      </c>
      <c r="BE95" s="7"/>
      <c r="BT95" s="134" t="s">
        <v>86</v>
      </c>
      <c r="BV95" s="134" t="s">
        <v>80</v>
      </c>
      <c r="BW95" s="134" t="s">
        <v>87</v>
      </c>
      <c r="BX95" s="134" t="s">
        <v>5</v>
      </c>
      <c r="CL95" s="134" t="s">
        <v>1</v>
      </c>
      <c r="CM95" s="134" t="s">
        <v>86</v>
      </c>
    </row>
    <row r="96"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1"/>
    </row>
    <row r="97" s="2" customFormat="1" ht="30" customHeight="1">
      <c r="A97" s="41"/>
      <c r="B97" s="42"/>
      <c r="C97" s="110" t="s">
        <v>88</v>
      </c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113">
        <f>ROUND(SUM(AG98:AG101), 2)</f>
        <v>0</v>
      </c>
      <c r="AH97" s="113"/>
      <c r="AI97" s="113"/>
      <c r="AJ97" s="113"/>
      <c r="AK97" s="113"/>
      <c r="AL97" s="113"/>
      <c r="AM97" s="113"/>
      <c r="AN97" s="113">
        <f>ROUND(SUM(AN98:AN101), 2)</f>
        <v>0</v>
      </c>
      <c r="AO97" s="113"/>
      <c r="AP97" s="113"/>
      <c r="AQ97" s="135"/>
      <c r="AR97" s="44"/>
      <c r="AS97" s="103" t="s">
        <v>89</v>
      </c>
      <c r="AT97" s="104" t="s">
        <v>90</v>
      </c>
      <c r="AU97" s="104" t="s">
        <v>42</v>
      </c>
      <c r="AV97" s="105" t="s">
        <v>65</v>
      </c>
      <c r="AW97" s="41"/>
      <c r="AX97" s="41"/>
      <c r="AY97" s="41"/>
      <c r="AZ97" s="41"/>
      <c r="BA97" s="41"/>
      <c r="BB97" s="41"/>
      <c r="BC97" s="41"/>
      <c r="BD97" s="41"/>
      <c r="BE97" s="41"/>
    </row>
    <row r="98" s="2" customFormat="1" ht="19.92" customHeight="1">
      <c r="A98" s="41"/>
      <c r="B98" s="42"/>
      <c r="C98" s="43"/>
      <c r="D98" s="136" t="s">
        <v>91</v>
      </c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43"/>
      <c r="AD98" s="43"/>
      <c r="AE98" s="43"/>
      <c r="AF98" s="43"/>
      <c r="AG98" s="137">
        <f>ROUND(AG94 * AS98, 2)</f>
        <v>0</v>
      </c>
      <c r="AH98" s="138"/>
      <c r="AI98" s="138"/>
      <c r="AJ98" s="138"/>
      <c r="AK98" s="138"/>
      <c r="AL98" s="138"/>
      <c r="AM98" s="138"/>
      <c r="AN98" s="138">
        <f>ROUND(AG98 + AV98, 2)</f>
        <v>0</v>
      </c>
      <c r="AO98" s="138"/>
      <c r="AP98" s="138"/>
      <c r="AQ98" s="43"/>
      <c r="AR98" s="44"/>
      <c r="AS98" s="139">
        <v>0</v>
      </c>
      <c r="AT98" s="140" t="s">
        <v>92</v>
      </c>
      <c r="AU98" s="140" t="s">
        <v>43</v>
      </c>
      <c r="AV98" s="141">
        <f>ROUND(IF(AU98="základní",AG98*L32,IF(AU98="snížená",AG98*L33,0)), 2)</f>
        <v>0</v>
      </c>
      <c r="AW98" s="41"/>
      <c r="AX98" s="41"/>
      <c r="AY98" s="41"/>
      <c r="AZ98" s="41"/>
      <c r="BA98" s="41"/>
      <c r="BB98" s="41"/>
      <c r="BC98" s="41"/>
      <c r="BD98" s="41"/>
      <c r="BE98" s="41"/>
      <c r="BV98" s="18" t="s">
        <v>93</v>
      </c>
      <c r="BY98" s="142">
        <f>IF(AU98="základní",AV98,0)</f>
        <v>0</v>
      </c>
      <c r="BZ98" s="142">
        <f>IF(AU98="snížená",AV98,0)</f>
        <v>0</v>
      </c>
      <c r="CA98" s="142">
        <v>0</v>
      </c>
      <c r="CB98" s="142">
        <v>0</v>
      </c>
      <c r="CC98" s="142">
        <v>0</v>
      </c>
      <c r="CD98" s="142">
        <f>IF(AU98="základní",AG98,0)</f>
        <v>0</v>
      </c>
      <c r="CE98" s="142">
        <f>IF(AU98="snížená",AG98,0)</f>
        <v>0</v>
      </c>
      <c r="CF98" s="142">
        <f>IF(AU98="zákl. přenesená",AG98,0)</f>
        <v>0</v>
      </c>
      <c r="CG98" s="142">
        <f>IF(AU98="sníž. přenesená",AG98,0)</f>
        <v>0</v>
      </c>
      <c r="CH98" s="142">
        <f>IF(AU98="nulová",AG98,0)</f>
        <v>0</v>
      </c>
      <c r="CI98" s="18">
        <f>IF(AU98="základní",1,IF(AU98="snížená",2,IF(AU98="zákl. přenesená",4,IF(AU98="sníž. přenesená",5,3))))</f>
        <v>1</v>
      </c>
      <c r="CJ98" s="18">
        <f>IF(AT98="stavební čast",1,IF(AT98="investiční čast",2,3))</f>
        <v>1</v>
      </c>
      <c r="CK98" s="18" t="str">
        <f>IF(D98="Vyplň vlastní","","x")</f>
        <v>x</v>
      </c>
    </row>
    <row r="99" s="2" customFormat="1" ht="19.92" customHeight="1">
      <c r="A99" s="41"/>
      <c r="B99" s="42"/>
      <c r="C99" s="43"/>
      <c r="D99" s="143" t="s">
        <v>94</v>
      </c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43"/>
      <c r="AD99" s="43"/>
      <c r="AE99" s="43"/>
      <c r="AF99" s="43"/>
      <c r="AG99" s="137">
        <f>ROUND(AG94 * AS99, 2)</f>
        <v>0</v>
      </c>
      <c r="AH99" s="138"/>
      <c r="AI99" s="138"/>
      <c r="AJ99" s="138"/>
      <c r="AK99" s="138"/>
      <c r="AL99" s="138"/>
      <c r="AM99" s="138"/>
      <c r="AN99" s="138">
        <f>ROUND(AG99 + AV99, 2)</f>
        <v>0</v>
      </c>
      <c r="AO99" s="138"/>
      <c r="AP99" s="138"/>
      <c r="AQ99" s="43"/>
      <c r="AR99" s="44"/>
      <c r="AS99" s="139">
        <v>0</v>
      </c>
      <c r="AT99" s="140" t="s">
        <v>92</v>
      </c>
      <c r="AU99" s="140" t="s">
        <v>43</v>
      </c>
      <c r="AV99" s="141">
        <f>ROUND(IF(AU99="základní",AG99*L32,IF(AU99="snížená",AG99*L33,0)), 2)</f>
        <v>0</v>
      </c>
      <c r="AW99" s="41"/>
      <c r="AX99" s="41"/>
      <c r="AY99" s="41"/>
      <c r="AZ99" s="41"/>
      <c r="BA99" s="41"/>
      <c r="BB99" s="41"/>
      <c r="BC99" s="41"/>
      <c r="BD99" s="41"/>
      <c r="BE99" s="41"/>
      <c r="BV99" s="18" t="s">
        <v>95</v>
      </c>
      <c r="BY99" s="142">
        <f>IF(AU99="základní",AV99,0)</f>
        <v>0</v>
      </c>
      <c r="BZ99" s="142">
        <f>IF(AU99="snížená",AV99,0)</f>
        <v>0</v>
      </c>
      <c r="CA99" s="142">
        <v>0</v>
      </c>
      <c r="CB99" s="142">
        <v>0</v>
      </c>
      <c r="CC99" s="142">
        <v>0</v>
      </c>
      <c r="CD99" s="142">
        <f>IF(AU99="základní",AG99,0)</f>
        <v>0</v>
      </c>
      <c r="CE99" s="142">
        <f>IF(AU99="snížená",AG99,0)</f>
        <v>0</v>
      </c>
      <c r="CF99" s="142">
        <f>IF(AU99="zákl. přenesená",AG99,0)</f>
        <v>0</v>
      </c>
      <c r="CG99" s="142">
        <f>IF(AU99="sníž. přenesená",AG99,0)</f>
        <v>0</v>
      </c>
      <c r="CH99" s="142">
        <f>IF(AU99="nulová",AG99,0)</f>
        <v>0</v>
      </c>
      <c r="CI99" s="18">
        <f>IF(AU99="základní",1,IF(AU99="snížená",2,IF(AU99="zákl. přenesená",4,IF(AU99="sníž. přenesená",5,3))))</f>
        <v>1</v>
      </c>
      <c r="CJ99" s="18">
        <f>IF(AT99="stavební čast",1,IF(AT99="investiční čast",2,3))</f>
        <v>1</v>
      </c>
      <c r="CK99" s="18" t="str">
        <f>IF(D99="Vyplň vlastní","","x")</f>
        <v/>
      </c>
    </row>
    <row r="100" s="2" customFormat="1" ht="19.92" customHeight="1">
      <c r="A100" s="41"/>
      <c r="B100" s="42"/>
      <c r="C100" s="43"/>
      <c r="D100" s="143" t="s">
        <v>94</v>
      </c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43"/>
      <c r="AD100" s="43"/>
      <c r="AE100" s="43"/>
      <c r="AF100" s="43"/>
      <c r="AG100" s="137">
        <f>ROUND(AG94 * AS100, 2)</f>
        <v>0</v>
      </c>
      <c r="AH100" s="138"/>
      <c r="AI100" s="138"/>
      <c r="AJ100" s="138"/>
      <c r="AK100" s="138"/>
      <c r="AL100" s="138"/>
      <c r="AM100" s="138"/>
      <c r="AN100" s="138">
        <f>ROUND(AG100 + AV100, 2)</f>
        <v>0</v>
      </c>
      <c r="AO100" s="138"/>
      <c r="AP100" s="138"/>
      <c r="AQ100" s="43"/>
      <c r="AR100" s="44"/>
      <c r="AS100" s="139">
        <v>0</v>
      </c>
      <c r="AT100" s="140" t="s">
        <v>92</v>
      </c>
      <c r="AU100" s="140" t="s">
        <v>43</v>
      </c>
      <c r="AV100" s="141">
        <f>ROUND(IF(AU100="základní",AG100*L32,IF(AU100="snížená",AG100*L33,0)), 2)</f>
        <v>0</v>
      </c>
      <c r="AW100" s="41"/>
      <c r="AX100" s="41"/>
      <c r="AY100" s="41"/>
      <c r="AZ100" s="41"/>
      <c r="BA100" s="41"/>
      <c r="BB100" s="41"/>
      <c r="BC100" s="41"/>
      <c r="BD100" s="41"/>
      <c r="BE100" s="41"/>
      <c r="BV100" s="18" t="s">
        <v>95</v>
      </c>
      <c r="BY100" s="142">
        <f>IF(AU100="základní",AV100,0)</f>
        <v>0</v>
      </c>
      <c r="BZ100" s="142">
        <f>IF(AU100="snížená",AV100,0)</f>
        <v>0</v>
      </c>
      <c r="CA100" s="142">
        <v>0</v>
      </c>
      <c r="CB100" s="142">
        <v>0</v>
      </c>
      <c r="CC100" s="142">
        <v>0</v>
      </c>
      <c r="CD100" s="142">
        <f>IF(AU100="základní",AG100,0)</f>
        <v>0</v>
      </c>
      <c r="CE100" s="142">
        <f>IF(AU100="snížená",AG100,0)</f>
        <v>0</v>
      </c>
      <c r="CF100" s="142">
        <f>IF(AU100="zákl. přenesená",AG100,0)</f>
        <v>0</v>
      </c>
      <c r="CG100" s="142">
        <f>IF(AU100="sníž. přenesená",AG100,0)</f>
        <v>0</v>
      </c>
      <c r="CH100" s="142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čast",1,IF(AT100="investiční čast",2,3))</f>
        <v>1</v>
      </c>
      <c r="CK100" s="18" t="str">
        <f>IF(D100="Vyplň vlastní","","x")</f>
        <v/>
      </c>
    </row>
    <row r="101" s="2" customFormat="1" ht="19.92" customHeight="1">
      <c r="A101" s="41"/>
      <c r="B101" s="42"/>
      <c r="C101" s="43"/>
      <c r="D101" s="143" t="s">
        <v>94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136"/>
      <c r="Y101" s="136"/>
      <c r="Z101" s="136"/>
      <c r="AA101" s="136"/>
      <c r="AB101" s="136"/>
      <c r="AC101" s="43"/>
      <c r="AD101" s="43"/>
      <c r="AE101" s="43"/>
      <c r="AF101" s="43"/>
      <c r="AG101" s="137">
        <f>ROUND(AG94 * AS101, 2)</f>
        <v>0</v>
      </c>
      <c r="AH101" s="138"/>
      <c r="AI101" s="138"/>
      <c r="AJ101" s="138"/>
      <c r="AK101" s="138"/>
      <c r="AL101" s="138"/>
      <c r="AM101" s="138"/>
      <c r="AN101" s="138">
        <f>ROUND(AG101 + AV101, 2)</f>
        <v>0</v>
      </c>
      <c r="AO101" s="138"/>
      <c r="AP101" s="138"/>
      <c r="AQ101" s="43"/>
      <c r="AR101" s="44"/>
      <c r="AS101" s="144">
        <v>0</v>
      </c>
      <c r="AT101" s="145" t="s">
        <v>92</v>
      </c>
      <c r="AU101" s="145" t="s">
        <v>43</v>
      </c>
      <c r="AV101" s="146">
        <f>ROUND(IF(AU101="základní",AG101*L32,IF(AU101="snížená",AG101*L33,0)), 2)</f>
        <v>0</v>
      </c>
      <c r="AW101" s="41"/>
      <c r="AX101" s="41"/>
      <c r="AY101" s="41"/>
      <c r="AZ101" s="41"/>
      <c r="BA101" s="41"/>
      <c r="BB101" s="41"/>
      <c r="BC101" s="41"/>
      <c r="BD101" s="41"/>
      <c r="BE101" s="41"/>
      <c r="BV101" s="18" t="s">
        <v>95</v>
      </c>
      <c r="BY101" s="142">
        <f>IF(AU101="základní",AV101,0)</f>
        <v>0</v>
      </c>
      <c r="BZ101" s="142">
        <f>IF(AU101="snížená",AV101,0)</f>
        <v>0</v>
      </c>
      <c r="CA101" s="142">
        <v>0</v>
      </c>
      <c r="CB101" s="142">
        <v>0</v>
      </c>
      <c r="CC101" s="142">
        <v>0</v>
      </c>
      <c r="CD101" s="142">
        <f>IF(AU101="základní",AG101,0)</f>
        <v>0</v>
      </c>
      <c r="CE101" s="142">
        <f>IF(AU101="snížená",AG101,0)</f>
        <v>0</v>
      </c>
      <c r="CF101" s="142">
        <f>IF(AU101="zákl. přenesená",AG101,0)</f>
        <v>0</v>
      </c>
      <c r="CG101" s="142">
        <f>IF(AU101="sníž. přenesená",AG101,0)</f>
        <v>0</v>
      </c>
      <c r="CH101" s="142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/>
      </c>
    </row>
    <row r="102" s="2" customFormat="1" ht="10.8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4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</row>
    <row r="103" s="2" customFormat="1" ht="30" customHeight="1">
      <c r="A103" s="41"/>
      <c r="B103" s="42"/>
      <c r="C103" s="147" t="s">
        <v>96</v>
      </c>
      <c r="D103" s="148"/>
      <c r="E103" s="148"/>
      <c r="F103" s="148"/>
      <c r="G103" s="148"/>
      <c r="H103" s="148"/>
      <c r="I103" s="148"/>
      <c r="J103" s="148"/>
      <c r="K103" s="148"/>
      <c r="L103" s="148"/>
      <c r="M103" s="148"/>
      <c r="N103" s="148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9">
        <f>ROUND(AG94 + AG97, 2)</f>
        <v>0</v>
      </c>
      <c r="AH103" s="149"/>
      <c r="AI103" s="149"/>
      <c r="AJ103" s="149"/>
      <c r="AK103" s="149"/>
      <c r="AL103" s="149"/>
      <c r="AM103" s="149"/>
      <c r="AN103" s="149">
        <f>ROUND(AN94 + AN97, 2)</f>
        <v>0</v>
      </c>
      <c r="AO103" s="149"/>
      <c r="AP103" s="149"/>
      <c r="AQ103" s="148"/>
      <c r="AR103" s="44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</row>
    <row r="104" s="2" customFormat="1" ht="6.96" customHeight="1">
      <c r="A104" s="41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  <c r="AI104" s="70"/>
      <c r="AJ104" s="70"/>
      <c r="AK104" s="70"/>
      <c r="AL104" s="70"/>
      <c r="AM104" s="70"/>
      <c r="AN104" s="70"/>
      <c r="AO104" s="70"/>
      <c r="AP104" s="70"/>
      <c r="AQ104" s="70"/>
      <c r="AR104" s="44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</row>
  </sheetData>
  <sheetProtection sheet="1" formatColumns="0" formatRows="0" objects="1" scenarios="1" spinCount="100000" saltValue="6L9PtBu0oitLeYCTsdbe9PwxyYvgkP2EmBoqHAb2/Dm8SKogDVTOaBag149LQjSswkrRz+IcwV91157cVwbP3w==" hashValue="geZ2MjYB2+95SuSz8SWjQmukn0YVzB0r7DuU95zVv1Z+A4DIQm8Jm0OHEQN0H7QFjm2UGidjzxJteE+yiNli0A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11 - Rekonstrukce kotel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21"/>
      <c r="AT3" s="18" t="s">
        <v>86</v>
      </c>
    </row>
    <row r="4" s="1" customFormat="1" ht="24.96" customHeight="1">
      <c r="B4" s="21"/>
      <c r="D4" s="152" t="s">
        <v>97</v>
      </c>
      <c r="L4" s="21"/>
      <c r="M4" s="15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4" t="s">
        <v>16</v>
      </c>
      <c r="L6" s="21"/>
    </row>
    <row r="7" s="1" customFormat="1" ht="16.5" customHeight="1">
      <c r="B7" s="21"/>
      <c r="E7" s="155" t="str">
        <f>'Rekapitulace stavby'!K6</f>
        <v>Domov bez bariér Hořice</v>
      </c>
      <c r="F7" s="154"/>
      <c r="G7" s="154"/>
      <c r="H7" s="154"/>
      <c r="L7" s="21"/>
    </row>
    <row r="8" s="2" customFormat="1" ht="12" customHeight="1">
      <c r="A8" s="41"/>
      <c r="B8" s="44"/>
      <c r="C8" s="41"/>
      <c r="D8" s="154" t="s">
        <v>98</v>
      </c>
      <c r="E8" s="41"/>
      <c r="F8" s="41"/>
      <c r="G8" s="41"/>
      <c r="H8" s="41"/>
      <c r="I8" s="41"/>
      <c r="J8" s="41"/>
      <c r="K8" s="41"/>
      <c r="L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56" t="s">
        <v>99</v>
      </c>
      <c r="F9" s="41"/>
      <c r="G9" s="41"/>
      <c r="H9" s="41"/>
      <c r="I9" s="41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4" t="s">
        <v>18</v>
      </c>
      <c r="E11" s="41"/>
      <c r="F11" s="157" t="s">
        <v>1</v>
      </c>
      <c r="G11" s="41"/>
      <c r="H11" s="41"/>
      <c r="I11" s="154" t="s">
        <v>19</v>
      </c>
      <c r="J11" s="157" t="s">
        <v>1</v>
      </c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4" t="s">
        <v>20</v>
      </c>
      <c r="E12" s="41"/>
      <c r="F12" s="157" t="s">
        <v>21</v>
      </c>
      <c r="G12" s="41"/>
      <c r="H12" s="41"/>
      <c r="I12" s="154" t="s">
        <v>22</v>
      </c>
      <c r="J12" s="158" t="str">
        <f>'Rekapitulace stavby'!AN8</f>
        <v>1. 7. 2024</v>
      </c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4" t="s">
        <v>24</v>
      </c>
      <c r="E14" s="41"/>
      <c r="F14" s="41"/>
      <c r="G14" s="41"/>
      <c r="H14" s="41"/>
      <c r="I14" s="154" t="s">
        <v>25</v>
      </c>
      <c r="J14" s="157" t="str">
        <f>IF('Rekapitulace stavby'!AN10="","",'Rekapitulace stavby'!AN10)</f>
        <v/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57" t="str">
        <f>IF('Rekapitulace stavby'!E11="","",'Rekapitulace stavby'!E11)</f>
        <v xml:space="preserve"> </v>
      </c>
      <c r="F15" s="41"/>
      <c r="G15" s="41"/>
      <c r="H15" s="41"/>
      <c r="I15" s="154" t="s">
        <v>27</v>
      </c>
      <c r="J15" s="157" t="str">
        <f>IF('Rekapitulace stavby'!AN11="","",'Rekapitulace stavby'!AN11)</f>
        <v/>
      </c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4" t="s">
        <v>28</v>
      </c>
      <c r="E17" s="41"/>
      <c r="F17" s="41"/>
      <c r="G17" s="41"/>
      <c r="H17" s="41"/>
      <c r="I17" s="154" t="s">
        <v>25</v>
      </c>
      <c r="J17" s="34" t="str">
        <f>'Rekapitulace stavby'!AN13</f>
        <v>Vyplň údaj</v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4" t="str">
        <f>'Rekapitulace stavby'!E14</f>
        <v>Vyplň údaj</v>
      </c>
      <c r="F18" s="157"/>
      <c r="G18" s="157"/>
      <c r="H18" s="157"/>
      <c r="I18" s="154" t="s">
        <v>27</v>
      </c>
      <c r="J18" s="34" t="str">
        <f>'Rekapitulace stavby'!AN14</f>
        <v>Vyplň údaj</v>
      </c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4" t="s">
        <v>30</v>
      </c>
      <c r="E20" s="41"/>
      <c r="F20" s="41"/>
      <c r="G20" s="41"/>
      <c r="H20" s="41"/>
      <c r="I20" s="154" t="s">
        <v>25</v>
      </c>
      <c r="J20" s="157" t="s">
        <v>1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57" t="s">
        <v>31</v>
      </c>
      <c r="F21" s="41"/>
      <c r="G21" s="41"/>
      <c r="H21" s="41"/>
      <c r="I21" s="154" t="s">
        <v>27</v>
      </c>
      <c r="J21" s="157" t="s">
        <v>1</v>
      </c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4" t="s">
        <v>33</v>
      </c>
      <c r="E23" s="41"/>
      <c r="F23" s="41"/>
      <c r="G23" s="41"/>
      <c r="H23" s="41"/>
      <c r="I23" s="154" t="s">
        <v>25</v>
      </c>
      <c r="J23" s="157" t="s">
        <v>1</v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57" t="s">
        <v>34</v>
      </c>
      <c r="F24" s="41"/>
      <c r="G24" s="41"/>
      <c r="H24" s="41"/>
      <c r="I24" s="154" t="s">
        <v>27</v>
      </c>
      <c r="J24" s="157" t="s">
        <v>1</v>
      </c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4" t="s">
        <v>35</v>
      </c>
      <c r="E26" s="41"/>
      <c r="F26" s="41"/>
      <c r="G26" s="41"/>
      <c r="H26" s="41"/>
      <c r="I26" s="41"/>
      <c r="J26" s="41"/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3"/>
      <c r="E29" s="163"/>
      <c r="F29" s="163"/>
      <c r="G29" s="163"/>
      <c r="H29" s="163"/>
      <c r="I29" s="163"/>
      <c r="J29" s="163"/>
      <c r="K29" s="163"/>
      <c r="L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57" t="s">
        <v>100</v>
      </c>
      <c r="E30" s="41"/>
      <c r="F30" s="41"/>
      <c r="G30" s="41"/>
      <c r="H30" s="41"/>
      <c r="I30" s="41"/>
      <c r="J30" s="164">
        <f>J96</f>
        <v>0</v>
      </c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4"/>
      <c r="C31" s="41"/>
      <c r="D31" s="165" t="s">
        <v>91</v>
      </c>
      <c r="E31" s="41"/>
      <c r="F31" s="41"/>
      <c r="G31" s="41"/>
      <c r="H31" s="41"/>
      <c r="I31" s="41"/>
      <c r="J31" s="164">
        <f>J111</f>
        <v>0</v>
      </c>
      <c r="K31" s="41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66" t="s">
        <v>38</v>
      </c>
      <c r="E32" s="41"/>
      <c r="F32" s="41"/>
      <c r="G32" s="41"/>
      <c r="H32" s="41"/>
      <c r="I32" s="41"/>
      <c r="J32" s="167">
        <f>ROUND(J30 + J31, 2)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63"/>
      <c r="E33" s="163"/>
      <c r="F33" s="163"/>
      <c r="G33" s="163"/>
      <c r="H33" s="163"/>
      <c r="I33" s="163"/>
      <c r="J33" s="163"/>
      <c r="K33" s="163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68" t="s">
        <v>40</v>
      </c>
      <c r="G34" s="41"/>
      <c r="H34" s="41"/>
      <c r="I34" s="168" t="s">
        <v>39</v>
      </c>
      <c r="J34" s="168" t="s">
        <v>41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69" t="s">
        <v>42</v>
      </c>
      <c r="E35" s="154" t="s">
        <v>43</v>
      </c>
      <c r="F35" s="170">
        <f>ROUND((SUM(BE111:BE118) + SUM(BE138:BE226)),  2)</f>
        <v>0</v>
      </c>
      <c r="G35" s="41"/>
      <c r="H35" s="41"/>
      <c r="I35" s="171">
        <v>0.20999999999999999</v>
      </c>
      <c r="J35" s="170">
        <f>ROUND(((SUM(BE111:BE118) + SUM(BE138:BE226))*I35),  2)</f>
        <v>0</v>
      </c>
      <c r="K35" s="41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54" t="s">
        <v>44</v>
      </c>
      <c r="F36" s="170">
        <f>ROUND((SUM(BF111:BF118) + SUM(BF138:BF226)),  2)</f>
        <v>0</v>
      </c>
      <c r="G36" s="41"/>
      <c r="H36" s="41"/>
      <c r="I36" s="171">
        <v>0.12</v>
      </c>
      <c r="J36" s="170">
        <f>ROUND(((SUM(BF111:BF118) + SUM(BF138:BF226))*I36),  2)</f>
        <v>0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54" t="s">
        <v>45</v>
      </c>
      <c r="F37" s="170">
        <f>ROUND((SUM(BG111:BG118) + SUM(BG138:BG226)),  2)</f>
        <v>0</v>
      </c>
      <c r="G37" s="41"/>
      <c r="H37" s="41"/>
      <c r="I37" s="171">
        <v>0.20999999999999999</v>
      </c>
      <c r="J37" s="170">
        <f>0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54" t="s">
        <v>46</v>
      </c>
      <c r="F38" s="170">
        <f>ROUND((SUM(BH111:BH118) + SUM(BH138:BH226)),  2)</f>
        <v>0</v>
      </c>
      <c r="G38" s="41"/>
      <c r="H38" s="41"/>
      <c r="I38" s="171">
        <v>0.12</v>
      </c>
      <c r="J38" s="170">
        <f>0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4" t="s">
        <v>47</v>
      </c>
      <c r="F39" s="170">
        <f>ROUND((SUM(BI111:BI118) + SUM(BI138:BI226)),  2)</f>
        <v>0</v>
      </c>
      <c r="G39" s="41"/>
      <c r="H39" s="41"/>
      <c r="I39" s="171">
        <v>0</v>
      </c>
      <c r="J39" s="170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41"/>
      <c r="J40" s="41"/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72"/>
      <c r="D41" s="173" t="s">
        <v>48</v>
      </c>
      <c r="E41" s="174"/>
      <c r="F41" s="174"/>
      <c r="G41" s="175" t="s">
        <v>49</v>
      </c>
      <c r="H41" s="176" t="s">
        <v>50</v>
      </c>
      <c r="I41" s="174"/>
      <c r="J41" s="177">
        <f>SUM(J32:J39)</f>
        <v>0</v>
      </c>
      <c r="K41" s="178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6"/>
      <c r="D50" s="179" t="s">
        <v>51</v>
      </c>
      <c r="E50" s="180"/>
      <c r="F50" s="180"/>
      <c r="G50" s="179" t="s">
        <v>52</v>
      </c>
      <c r="H50" s="180"/>
      <c r="I50" s="180"/>
      <c r="J50" s="180"/>
      <c r="K50" s="180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181" t="s">
        <v>53</v>
      </c>
      <c r="E61" s="182"/>
      <c r="F61" s="183" t="s">
        <v>54</v>
      </c>
      <c r="G61" s="181" t="s">
        <v>53</v>
      </c>
      <c r="H61" s="182"/>
      <c r="I61" s="182"/>
      <c r="J61" s="184" t="s">
        <v>54</v>
      </c>
      <c r="K61" s="182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79" t="s">
        <v>55</v>
      </c>
      <c r="E65" s="185"/>
      <c r="F65" s="185"/>
      <c r="G65" s="179" t="s">
        <v>56</v>
      </c>
      <c r="H65" s="185"/>
      <c r="I65" s="185"/>
      <c r="J65" s="185"/>
      <c r="K65" s="185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181" t="s">
        <v>53</v>
      </c>
      <c r="E76" s="182"/>
      <c r="F76" s="183" t="s">
        <v>54</v>
      </c>
      <c r="G76" s="181" t="s">
        <v>53</v>
      </c>
      <c r="H76" s="182"/>
      <c r="I76" s="182"/>
      <c r="J76" s="184" t="s">
        <v>54</v>
      </c>
      <c r="K76" s="182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101</v>
      </c>
      <c r="D82" s="43"/>
      <c r="E82" s="43"/>
      <c r="F82" s="43"/>
      <c r="G82" s="43"/>
      <c r="H82" s="43"/>
      <c r="I82" s="43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43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90" t="str">
        <f>E7</f>
        <v>Domov bez bariér Hořice</v>
      </c>
      <c r="F85" s="33"/>
      <c r="G85" s="33"/>
      <c r="H85" s="33"/>
      <c r="I85" s="43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3" t="s">
        <v>98</v>
      </c>
      <c r="D86" s="43"/>
      <c r="E86" s="43"/>
      <c r="F86" s="43"/>
      <c r="G86" s="43"/>
      <c r="H86" s="43"/>
      <c r="I86" s="43"/>
      <c r="J86" s="43"/>
      <c r="K86" s="43"/>
      <c r="L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011 - Rekonstrukce kotelny - stavební úpravy</v>
      </c>
      <c r="F87" s="43"/>
      <c r="G87" s="43"/>
      <c r="H87" s="43"/>
      <c r="I87" s="43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3" t="s">
        <v>20</v>
      </c>
      <c r="D89" s="43"/>
      <c r="E89" s="43"/>
      <c r="F89" s="28" t="str">
        <f>F12</f>
        <v>Hořice</v>
      </c>
      <c r="G89" s="43"/>
      <c r="H89" s="43"/>
      <c r="I89" s="33" t="s">
        <v>22</v>
      </c>
      <c r="J89" s="82" t="str">
        <f>IF(J12="","",J12)</f>
        <v>1. 7. 2024</v>
      </c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3" t="s">
        <v>24</v>
      </c>
      <c r="D91" s="43"/>
      <c r="E91" s="43"/>
      <c r="F91" s="28" t="str">
        <f>E15</f>
        <v xml:space="preserve"> </v>
      </c>
      <c r="G91" s="43"/>
      <c r="H91" s="43"/>
      <c r="I91" s="33" t="s">
        <v>30</v>
      </c>
      <c r="J91" s="37" t="str">
        <f>E21</f>
        <v>Ing. Josef Fabián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3" t="s">
        <v>28</v>
      </c>
      <c r="D92" s="43"/>
      <c r="E92" s="43"/>
      <c r="F92" s="28" t="str">
        <f>IF(E18="","",E18)</f>
        <v>Vyplň údaj</v>
      </c>
      <c r="G92" s="43"/>
      <c r="H92" s="43"/>
      <c r="I92" s="33" t="s">
        <v>33</v>
      </c>
      <c r="J92" s="37" t="str">
        <f>E24</f>
        <v>Ing. Rádl</v>
      </c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1" t="s">
        <v>102</v>
      </c>
      <c r="D94" s="148"/>
      <c r="E94" s="148"/>
      <c r="F94" s="148"/>
      <c r="G94" s="148"/>
      <c r="H94" s="148"/>
      <c r="I94" s="148"/>
      <c r="J94" s="192" t="s">
        <v>103</v>
      </c>
      <c r="K94" s="148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3" t="s">
        <v>104</v>
      </c>
      <c r="D96" s="43"/>
      <c r="E96" s="43"/>
      <c r="F96" s="43"/>
      <c r="G96" s="43"/>
      <c r="H96" s="43"/>
      <c r="I96" s="43"/>
      <c r="J96" s="113">
        <f>J138</f>
        <v>0</v>
      </c>
      <c r="K96" s="43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8" t="s">
        <v>105</v>
      </c>
    </row>
    <row r="97" s="9" customFormat="1" ht="24.96" customHeight="1">
      <c r="A97" s="9"/>
      <c r="B97" s="194"/>
      <c r="C97" s="195"/>
      <c r="D97" s="196" t="s">
        <v>106</v>
      </c>
      <c r="E97" s="197"/>
      <c r="F97" s="197"/>
      <c r="G97" s="197"/>
      <c r="H97" s="197"/>
      <c r="I97" s="197"/>
      <c r="J97" s="198">
        <f>J139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107</v>
      </c>
      <c r="E98" s="203"/>
      <c r="F98" s="203"/>
      <c r="G98" s="203"/>
      <c r="H98" s="203"/>
      <c r="I98" s="203"/>
      <c r="J98" s="204">
        <f>J140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108</v>
      </c>
      <c r="E99" s="203"/>
      <c r="F99" s="203"/>
      <c r="G99" s="203"/>
      <c r="H99" s="203"/>
      <c r="I99" s="203"/>
      <c r="J99" s="204">
        <f>J147</f>
        <v>0</v>
      </c>
      <c r="K99" s="201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109</v>
      </c>
      <c r="E100" s="203"/>
      <c r="F100" s="203"/>
      <c r="G100" s="203"/>
      <c r="H100" s="203"/>
      <c r="I100" s="203"/>
      <c r="J100" s="204">
        <f>J157</f>
        <v>0</v>
      </c>
      <c r="K100" s="201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110</v>
      </c>
      <c r="E101" s="203"/>
      <c r="F101" s="203"/>
      <c r="G101" s="203"/>
      <c r="H101" s="203"/>
      <c r="I101" s="203"/>
      <c r="J101" s="204">
        <f>J173</f>
        <v>0</v>
      </c>
      <c r="K101" s="201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111</v>
      </c>
      <c r="E102" s="203"/>
      <c r="F102" s="203"/>
      <c r="G102" s="203"/>
      <c r="H102" s="203"/>
      <c r="I102" s="203"/>
      <c r="J102" s="204">
        <f>J179</f>
        <v>0</v>
      </c>
      <c r="K102" s="201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4"/>
      <c r="C103" s="195"/>
      <c r="D103" s="196" t="s">
        <v>112</v>
      </c>
      <c r="E103" s="197"/>
      <c r="F103" s="197"/>
      <c r="G103" s="197"/>
      <c r="H103" s="197"/>
      <c r="I103" s="197"/>
      <c r="J103" s="198">
        <f>J181</f>
        <v>0</v>
      </c>
      <c r="K103" s="195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0"/>
      <c r="C104" s="201"/>
      <c r="D104" s="202" t="s">
        <v>113</v>
      </c>
      <c r="E104" s="203"/>
      <c r="F104" s="203"/>
      <c r="G104" s="203"/>
      <c r="H104" s="203"/>
      <c r="I104" s="203"/>
      <c r="J104" s="204">
        <f>J182</f>
        <v>0</v>
      </c>
      <c r="K104" s="201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114</v>
      </c>
      <c r="E105" s="203"/>
      <c r="F105" s="203"/>
      <c r="G105" s="203"/>
      <c r="H105" s="203"/>
      <c r="I105" s="203"/>
      <c r="J105" s="204">
        <f>J184</f>
        <v>0</v>
      </c>
      <c r="K105" s="201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115</v>
      </c>
      <c r="E106" s="203"/>
      <c r="F106" s="203"/>
      <c r="G106" s="203"/>
      <c r="H106" s="203"/>
      <c r="I106" s="203"/>
      <c r="J106" s="204">
        <f>J214</f>
        <v>0</v>
      </c>
      <c r="K106" s="201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4"/>
      <c r="C107" s="195"/>
      <c r="D107" s="196" t="s">
        <v>116</v>
      </c>
      <c r="E107" s="197"/>
      <c r="F107" s="197"/>
      <c r="G107" s="197"/>
      <c r="H107" s="197"/>
      <c r="I107" s="197"/>
      <c r="J107" s="198">
        <f>J224</f>
        <v>0</v>
      </c>
      <c r="K107" s="195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0"/>
      <c r="C108" s="201"/>
      <c r="D108" s="202" t="s">
        <v>117</v>
      </c>
      <c r="E108" s="203"/>
      <c r="F108" s="203"/>
      <c r="G108" s="203"/>
      <c r="H108" s="203"/>
      <c r="I108" s="203"/>
      <c r="J108" s="204">
        <f>J225</f>
        <v>0</v>
      </c>
      <c r="K108" s="201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66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6.96" customHeight="1">
      <c r="A110" s="41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66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29.28" customHeight="1">
      <c r="A111" s="41"/>
      <c r="B111" s="42"/>
      <c r="C111" s="193" t="s">
        <v>118</v>
      </c>
      <c r="D111" s="43"/>
      <c r="E111" s="43"/>
      <c r="F111" s="43"/>
      <c r="G111" s="43"/>
      <c r="H111" s="43"/>
      <c r="I111" s="43"/>
      <c r="J111" s="206">
        <f>ROUND(J112 + J113 + J114 + J115 + J116 + J117,2)</f>
        <v>0</v>
      </c>
      <c r="K111" s="43"/>
      <c r="L111" s="66"/>
      <c r="N111" s="207" t="s">
        <v>42</v>
      </c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18" customHeight="1">
      <c r="A112" s="41"/>
      <c r="B112" s="42"/>
      <c r="C112" s="43"/>
      <c r="D112" s="143" t="s">
        <v>119</v>
      </c>
      <c r="E112" s="136"/>
      <c r="F112" s="136"/>
      <c r="G112" s="43"/>
      <c r="H112" s="43"/>
      <c r="I112" s="43"/>
      <c r="J112" s="137">
        <v>0</v>
      </c>
      <c r="K112" s="43"/>
      <c r="L112" s="208"/>
      <c r="M112" s="209"/>
      <c r="N112" s="210" t="s">
        <v>44</v>
      </c>
      <c r="O112" s="209"/>
      <c r="P112" s="209"/>
      <c r="Q112" s="209"/>
      <c r="R112" s="209"/>
      <c r="S112" s="211"/>
      <c r="T112" s="211"/>
      <c r="U112" s="21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/>
      <c r="AF112" s="209"/>
      <c r="AG112" s="209"/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12" t="s">
        <v>120</v>
      </c>
      <c r="AZ112" s="209"/>
      <c r="BA112" s="209"/>
      <c r="BB112" s="209"/>
      <c r="BC112" s="209"/>
      <c r="BD112" s="209"/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2" t="s">
        <v>121</v>
      </c>
      <c r="BK112" s="209"/>
      <c r="BL112" s="209"/>
      <c r="BM112" s="209"/>
    </row>
    <row r="113" s="2" customFormat="1" ht="18" customHeight="1">
      <c r="A113" s="41"/>
      <c r="B113" s="42"/>
      <c r="C113" s="43"/>
      <c r="D113" s="143" t="s">
        <v>122</v>
      </c>
      <c r="E113" s="136"/>
      <c r="F113" s="136"/>
      <c r="G113" s="43"/>
      <c r="H113" s="43"/>
      <c r="I113" s="43"/>
      <c r="J113" s="137">
        <v>0</v>
      </c>
      <c r="K113" s="43"/>
      <c r="L113" s="208"/>
      <c r="M113" s="209"/>
      <c r="N113" s="210" t="s">
        <v>44</v>
      </c>
      <c r="O113" s="209"/>
      <c r="P113" s="209"/>
      <c r="Q113" s="209"/>
      <c r="R113" s="209"/>
      <c r="S113" s="211"/>
      <c r="T113" s="211"/>
      <c r="U113" s="21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/>
      <c r="AF113" s="209"/>
      <c r="AG113" s="209"/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12" t="s">
        <v>120</v>
      </c>
      <c r="AZ113" s="209"/>
      <c r="BA113" s="209"/>
      <c r="BB113" s="209"/>
      <c r="BC113" s="209"/>
      <c r="BD113" s="209"/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2" t="s">
        <v>121</v>
      </c>
      <c r="BK113" s="209"/>
      <c r="BL113" s="209"/>
      <c r="BM113" s="209"/>
    </row>
    <row r="114" s="2" customFormat="1" ht="18" customHeight="1">
      <c r="A114" s="41"/>
      <c r="B114" s="42"/>
      <c r="C114" s="43"/>
      <c r="D114" s="143" t="s">
        <v>123</v>
      </c>
      <c r="E114" s="136"/>
      <c r="F114" s="136"/>
      <c r="G114" s="43"/>
      <c r="H114" s="43"/>
      <c r="I114" s="43"/>
      <c r="J114" s="137">
        <v>0</v>
      </c>
      <c r="K114" s="43"/>
      <c r="L114" s="208"/>
      <c r="M114" s="209"/>
      <c r="N114" s="210" t="s">
        <v>44</v>
      </c>
      <c r="O114" s="209"/>
      <c r="P114" s="209"/>
      <c r="Q114" s="209"/>
      <c r="R114" s="209"/>
      <c r="S114" s="211"/>
      <c r="T114" s="211"/>
      <c r="U114" s="21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/>
      <c r="AF114" s="209"/>
      <c r="AG114" s="209"/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12" t="s">
        <v>120</v>
      </c>
      <c r="AZ114" s="209"/>
      <c r="BA114" s="209"/>
      <c r="BB114" s="209"/>
      <c r="BC114" s="209"/>
      <c r="BD114" s="209"/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12" t="s">
        <v>121</v>
      </c>
      <c r="BK114" s="209"/>
      <c r="BL114" s="209"/>
      <c r="BM114" s="209"/>
    </row>
    <row r="115" s="2" customFormat="1" ht="18" customHeight="1">
      <c r="A115" s="41"/>
      <c r="B115" s="42"/>
      <c r="C115" s="43"/>
      <c r="D115" s="143" t="s">
        <v>124</v>
      </c>
      <c r="E115" s="136"/>
      <c r="F115" s="136"/>
      <c r="G115" s="43"/>
      <c r="H115" s="43"/>
      <c r="I115" s="43"/>
      <c r="J115" s="137">
        <v>0</v>
      </c>
      <c r="K115" s="43"/>
      <c r="L115" s="208"/>
      <c r="M115" s="209"/>
      <c r="N115" s="210" t="s">
        <v>44</v>
      </c>
      <c r="O115" s="209"/>
      <c r="P115" s="209"/>
      <c r="Q115" s="209"/>
      <c r="R115" s="209"/>
      <c r="S115" s="211"/>
      <c r="T115" s="211"/>
      <c r="U115" s="211"/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/>
      <c r="AF115" s="209"/>
      <c r="AG115" s="209"/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12" t="s">
        <v>120</v>
      </c>
      <c r="AZ115" s="209"/>
      <c r="BA115" s="209"/>
      <c r="BB115" s="209"/>
      <c r="BC115" s="209"/>
      <c r="BD115" s="209"/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2" t="s">
        <v>121</v>
      </c>
      <c r="BK115" s="209"/>
      <c r="BL115" s="209"/>
      <c r="BM115" s="209"/>
    </row>
    <row r="116" s="2" customFormat="1" ht="18" customHeight="1">
      <c r="A116" s="41"/>
      <c r="B116" s="42"/>
      <c r="C116" s="43"/>
      <c r="D116" s="143" t="s">
        <v>125</v>
      </c>
      <c r="E116" s="136"/>
      <c r="F116" s="136"/>
      <c r="G116" s="43"/>
      <c r="H116" s="43"/>
      <c r="I116" s="43"/>
      <c r="J116" s="137">
        <v>0</v>
      </c>
      <c r="K116" s="43"/>
      <c r="L116" s="208"/>
      <c r="M116" s="209"/>
      <c r="N116" s="210" t="s">
        <v>44</v>
      </c>
      <c r="O116" s="209"/>
      <c r="P116" s="209"/>
      <c r="Q116" s="209"/>
      <c r="R116" s="209"/>
      <c r="S116" s="211"/>
      <c r="T116" s="211"/>
      <c r="U116" s="21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/>
      <c r="AF116" s="209"/>
      <c r="AG116" s="209"/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12" t="s">
        <v>120</v>
      </c>
      <c r="AZ116" s="209"/>
      <c r="BA116" s="209"/>
      <c r="BB116" s="209"/>
      <c r="BC116" s="209"/>
      <c r="BD116" s="209"/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12" t="s">
        <v>121</v>
      </c>
      <c r="BK116" s="209"/>
      <c r="BL116" s="209"/>
      <c r="BM116" s="209"/>
    </row>
    <row r="117" s="2" customFormat="1" ht="18" customHeight="1">
      <c r="A117" s="41"/>
      <c r="B117" s="42"/>
      <c r="C117" s="43"/>
      <c r="D117" s="136" t="s">
        <v>126</v>
      </c>
      <c r="E117" s="43"/>
      <c r="F117" s="43"/>
      <c r="G117" s="43"/>
      <c r="H117" s="43"/>
      <c r="I117" s="43"/>
      <c r="J117" s="137">
        <f>ROUND(J30*T117,2)</f>
        <v>0</v>
      </c>
      <c r="K117" s="43"/>
      <c r="L117" s="208"/>
      <c r="M117" s="209"/>
      <c r="N117" s="210" t="s">
        <v>44</v>
      </c>
      <c r="O117" s="209"/>
      <c r="P117" s="209"/>
      <c r="Q117" s="209"/>
      <c r="R117" s="209"/>
      <c r="S117" s="211"/>
      <c r="T117" s="211"/>
      <c r="U117" s="21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/>
      <c r="AF117" s="209"/>
      <c r="AG117" s="209"/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12" t="s">
        <v>127</v>
      </c>
      <c r="AZ117" s="209"/>
      <c r="BA117" s="209"/>
      <c r="BB117" s="209"/>
      <c r="BC117" s="209"/>
      <c r="BD117" s="209"/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12" t="s">
        <v>121</v>
      </c>
      <c r="BK117" s="209"/>
      <c r="BL117" s="209"/>
      <c r="BM117" s="209"/>
    </row>
    <row r="118" s="2" customFormat="1">
      <c r="A118" s="41"/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66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29.28" customHeight="1">
      <c r="A119" s="41"/>
      <c r="B119" s="42"/>
      <c r="C119" s="147" t="s">
        <v>96</v>
      </c>
      <c r="D119" s="148"/>
      <c r="E119" s="148"/>
      <c r="F119" s="148"/>
      <c r="G119" s="148"/>
      <c r="H119" s="148"/>
      <c r="I119" s="148"/>
      <c r="J119" s="149">
        <f>ROUND(J96+J111,2)</f>
        <v>0</v>
      </c>
      <c r="K119" s="148"/>
      <c r="L119" s="66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6.96" customHeight="1">
      <c r="A120" s="41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4" s="2" customFormat="1" ht="6.96" customHeight="1">
      <c r="A124" s="41"/>
      <c r="B124" s="71"/>
      <c r="C124" s="72"/>
      <c r="D124" s="72"/>
      <c r="E124" s="72"/>
      <c r="F124" s="72"/>
      <c r="G124" s="72"/>
      <c r="H124" s="72"/>
      <c r="I124" s="72"/>
      <c r="J124" s="72"/>
      <c r="K124" s="72"/>
      <c r="L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24.96" customHeight="1">
      <c r="A125" s="41"/>
      <c r="B125" s="42"/>
      <c r="C125" s="24" t="s">
        <v>128</v>
      </c>
      <c r="D125" s="43"/>
      <c r="E125" s="43"/>
      <c r="F125" s="43"/>
      <c r="G125" s="43"/>
      <c r="H125" s="43"/>
      <c r="I125" s="43"/>
      <c r="J125" s="43"/>
      <c r="K125" s="43"/>
      <c r="L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6.96" customHeight="1">
      <c r="A126" s="41"/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12" customHeight="1">
      <c r="A127" s="41"/>
      <c r="B127" s="42"/>
      <c r="C127" s="33" t="s">
        <v>16</v>
      </c>
      <c r="D127" s="43"/>
      <c r="E127" s="43"/>
      <c r="F127" s="43"/>
      <c r="G127" s="43"/>
      <c r="H127" s="43"/>
      <c r="I127" s="43"/>
      <c r="J127" s="43"/>
      <c r="K127" s="43"/>
      <c r="L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16.5" customHeight="1">
      <c r="A128" s="41"/>
      <c r="B128" s="42"/>
      <c r="C128" s="43"/>
      <c r="D128" s="43"/>
      <c r="E128" s="190" t="str">
        <f>E7</f>
        <v>Domov bez bariér Hořice</v>
      </c>
      <c r="F128" s="33"/>
      <c r="G128" s="33"/>
      <c r="H128" s="33"/>
      <c r="I128" s="43"/>
      <c r="J128" s="43"/>
      <c r="K128" s="43"/>
      <c r="L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12" customHeight="1">
      <c r="A129" s="41"/>
      <c r="B129" s="42"/>
      <c r="C129" s="33" t="s">
        <v>98</v>
      </c>
      <c r="D129" s="43"/>
      <c r="E129" s="43"/>
      <c r="F129" s="43"/>
      <c r="G129" s="43"/>
      <c r="H129" s="43"/>
      <c r="I129" s="43"/>
      <c r="J129" s="43"/>
      <c r="K129" s="43"/>
      <c r="L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6.5" customHeight="1">
      <c r="A130" s="41"/>
      <c r="B130" s="42"/>
      <c r="C130" s="43"/>
      <c r="D130" s="43"/>
      <c r="E130" s="79" t="str">
        <f>E9</f>
        <v>011 - Rekonstrukce kotelny - stavební úpravy</v>
      </c>
      <c r="F130" s="43"/>
      <c r="G130" s="43"/>
      <c r="H130" s="43"/>
      <c r="I130" s="43"/>
      <c r="J130" s="43"/>
      <c r="K130" s="43"/>
      <c r="L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6.96" customHeight="1">
      <c r="A131" s="41"/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66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12" customHeight="1">
      <c r="A132" s="41"/>
      <c r="B132" s="42"/>
      <c r="C132" s="33" t="s">
        <v>20</v>
      </c>
      <c r="D132" s="43"/>
      <c r="E132" s="43"/>
      <c r="F132" s="28" t="str">
        <f>F12</f>
        <v>Hořice</v>
      </c>
      <c r="G132" s="43"/>
      <c r="H132" s="43"/>
      <c r="I132" s="33" t="s">
        <v>22</v>
      </c>
      <c r="J132" s="82" t="str">
        <f>IF(J12="","",J12)</f>
        <v>1. 7. 2024</v>
      </c>
      <c r="K132" s="43"/>
      <c r="L132" s="66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6.96" customHeight="1">
      <c r="A133" s="41"/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66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5.15" customHeight="1">
      <c r="A134" s="41"/>
      <c r="B134" s="42"/>
      <c r="C134" s="33" t="s">
        <v>24</v>
      </c>
      <c r="D134" s="43"/>
      <c r="E134" s="43"/>
      <c r="F134" s="28" t="str">
        <f>E15</f>
        <v xml:space="preserve"> </v>
      </c>
      <c r="G134" s="43"/>
      <c r="H134" s="43"/>
      <c r="I134" s="33" t="s">
        <v>30</v>
      </c>
      <c r="J134" s="37" t="str">
        <f>E21</f>
        <v>Ing. Josef Fabián</v>
      </c>
      <c r="K134" s="43"/>
      <c r="L134" s="66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5.15" customHeight="1">
      <c r="A135" s="41"/>
      <c r="B135" s="42"/>
      <c r="C135" s="33" t="s">
        <v>28</v>
      </c>
      <c r="D135" s="43"/>
      <c r="E135" s="43"/>
      <c r="F135" s="28" t="str">
        <f>IF(E18="","",E18)</f>
        <v>Vyplň údaj</v>
      </c>
      <c r="G135" s="43"/>
      <c r="H135" s="43"/>
      <c r="I135" s="33" t="s">
        <v>33</v>
      </c>
      <c r="J135" s="37" t="str">
        <f>E24</f>
        <v>Ing. Rádl</v>
      </c>
      <c r="K135" s="43"/>
      <c r="L135" s="66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0.32" customHeight="1">
      <c r="A136" s="41"/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66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11" customFormat="1" ht="29.28" customHeight="1">
      <c r="A137" s="214"/>
      <c r="B137" s="215"/>
      <c r="C137" s="216" t="s">
        <v>129</v>
      </c>
      <c r="D137" s="217" t="s">
        <v>63</v>
      </c>
      <c r="E137" s="217" t="s">
        <v>59</v>
      </c>
      <c r="F137" s="217" t="s">
        <v>60</v>
      </c>
      <c r="G137" s="217" t="s">
        <v>130</v>
      </c>
      <c r="H137" s="217" t="s">
        <v>131</v>
      </c>
      <c r="I137" s="217" t="s">
        <v>132</v>
      </c>
      <c r="J137" s="218" t="s">
        <v>103</v>
      </c>
      <c r="K137" s="219" t="s">
        <v>133</v>
      </c>
      <c r="L137" s="220"/>
      <c r="M137" s="103" t="s">
        <v>1</v>
      </c>
      <c r="N137" s="104" t="s">
        <v>42</v>
      </c>
      <c r="O137" s="104" t="s">
        <v>134</v>
      </c>
      <c r="P137" s="104" t="s">
        <v>135</v>
      </c>
      <c r="Q137" s="104" t="s">
        <v>136</v>
      </c>
      <c r="R137" s="104" t="s">
        <v>137</v>
      </c>
      <c r="S137" s="104" t="s">
        <v>138</v>
      </c>
      <c r="T137" s="105" t="s">
        <v>139</v>
      </c>
      <c r="U137" s="214"/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/>
    </row>
    <row r="138" s="2" customFormat="1" ht="22.8" customHeight="1">
      <c r="A138" s="41"/>
      <c r="B138" s="42"/>
      <c r="C138" s="110" t="s">
        <v>140</v>
      </c>
      <c r="D138" s="43"/>
      <c r="E138" s="43"/>
      <c r="F138" s="43"/>
      <c r="G138" s="43"/>
      <c r="H138" s="43"/>
      <c r="I138" s="43"/>
      <c r="J138" s="221">
        <f>BK138</f>
        <v>0</v>
      </c>
      <c r="K138" s="43"/>
      <c r="L138" s="44"/>
      <c r="M138" s="106"/>
      <c r="N138" s="222"/>
      <c r="O138" s="107"/>
      <c r="P138" s="223">
        <f>P139+P181+P224</f>
        <v>0</v>
      </c>
      <c r="Q138" s="107"/>
      <c r="R138" s="223">
        <f>R139+R181+R224</f>
        <v>1.8048784</v>
      </c>
      <c r="S138" s="107"/>
      <c r="T138" s="224">
        <f>T139+T181+T224</f>
        <v>2.9105999999999996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8" t="s">
        <v>77</v>
      </c>
      <c r="AU138" s="18" t="s">
        <v>105</v>
      </c>
      <c r="BK138" s="225">
        <f>BK139+BK181+BK224</f>
        <v>0</v>
      </c>
    </row>
    <row r="139" s="12" customFormat="1" ht="25.92" customHeight="1">
      <c r="A139" s="12"/>
      <c r="B139" s="226"/>
      <c r="C139" s="227"/>
      <c r="D139" s="228" t="s">
        <v>77</v>
      </c>
      <c r="E139" s="229" t="s">
        <v>141</v>
      </c>
      <c r="F139" s="229" t="s">
        <v>142</v>
      </c>
      <c r="G139" s="227"/>
      <c r="H139" s="227"/>
      <c r="I139" s="230"/>
      <c r="J139" s="231">
        <f>BK139</f>
        <v>0</v>
      </c>
      <c r="K139" s="227"/>
      <c r="L139" s="232"/>
      <c r="M139" s="233"/>
      <c r="N139" s="234"/>
      <c r="O139" s="234"/>
      <c r="P139" s="235">
        <f>P140+P147+P157+P173+P179</f>
        <v>0</v>
      </c>
      <c r="Q139" s="234"/>
      <c r="R139" s="235">
        <f>R140+R147+R157+R173+R179</f>
        <v>1.527393</v>
      </c>
      <c r="S139" s="234"/>
      <c r="T139" s="236">
        <f>T140+T147+T157+T173+T179</f>
        <v>2.9105999999999996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7" t="s">
        <v>86</v>
      </c>
      <c r="AT139" s="238" t="s">
        <v>77</v>
      </c>
      <c r="AU139" s="238" t="s">
        <v>78</v>
      </c>
      <c r="AY139" s="237" t="s">
        <v>143</v>
      </c>
      <c r="BK139" s="239">
        <f>BK140+BK147+BK157+BK173+BK179</f>
        <v>0</v>
      </c>
    </row>
    <row r="140" s="12" customFormat="1" ht="22.8" customHeight="1">
      <c r="A140" s="12"/>
      <c r="B140" s="226"/>
      <c r="C140" s="227"/>
      <c r="D140" s="228" t="s">
        <v>77</v>
      </c>
      <c r="E140" s="240" t="s">
        <v>144</v>
      </c>
      <c r="F140" s="240" t="s">
        <v>145</v>
      </c>
      <c r="G140" s="227"/>
      <c r="H140" s="227"/>
      <c r="I140" s="230"/>
      <c r="J140" s="241">
        <f>BK140</f>
        <v>0</v>
      </c>
      <c r="K140" s="227"/>
      <c r="L140" s="232"/>
      <c r="M140" s="233"/>
      <c r="N140" s="234"/>
      <c r="O140" s="234"/>
      <c r="P140" s="235">
        <f>SUM(P141:P146)</f>
        <v>0</v>
      </c>
      <c r="Q140" s="234"/>
      <c r="R140" s="235">
        <f>SUM(R141:R146)</f>
        <v>0.63412499999999994</v>
      </c>
      <c r="S140" s="234"/>
      <c r="T140" s="236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7" t="s">
        <v>86</v>
      </c>
      <c r="AT140" s="238" t="s">
        <v>77</v>
      </c>
      <c r="AU140" s="238" t="s">
        <v>86</v>
      </c>
      <c r="AY140" s="237" t="s">
        <v>143</v>
      </c>
      <c r="BK140" s="239">
        <f>SUM(BK141:BK146)</f>
        <v>0</v>
      </c>
    </row>
    <row r="141" s="2" customFormat="1" ht="33" customHeight="1">
      <c r="A141" s="41"/>
      <c r="B141" s="42"/>
      <c r="C141" s="242" t="s">
        <v>86</v>
      </c>
      <c r="D141" s="242" t="s">
        <v>146</v>
      </c>
      <c r="E141" s="243" t="s">
        <v>147</v>
      </c>
      <c r="F141" s="244" t="s">
        <v>148</v>
      </c>
      <c r="G141" s="245" t="s">
        <v>149</v>
      </c>
      <c r="H141" s="246">
        <v>2.5</v>
      </c>
      <c r="I141" s="247"/>
      <c r="J141" s="248">
        <f>ROUND(I141*H141,2)</f>
        <v>0</v>
      </c>
      <c r="K141" s="249"/>
      <c r="L141" s="44"/>
      <c r="M141" s="250" t="s">
        <v>1</v>
      </c>
      <c r="N141" s="251" t="s">
        <v>44</v>
      </c>
      <c r="O141" s="94"/>
      <c r="P141" s="252">
        <f>O141*H141</f>
        <v>0</v>
      </c>
      <c r="Q141" s="252">
        <v>0.25364999999999999</v>
      </c>
      <c r="R141" s="252">
        <f>Q141*H141</f>
        <v>0.63412499999999994</v>
      </c>
      <c r="S141" s="252">
        <v>0</v>
      </c>
      <c r="T141" s="253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54" t="s">
        <v>150</v>
      </c>
      <c r="AT141" s="254" t="s">
        <v>146</v>
      </c>
      <c r="AU141" s="254" t="s">
        <v>121</v>
      </c>
      <c r="AY141" s="18" t="s">
        <v>143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8" t="s">
        <v>121</v>
      </c>
      <c r="BK141" s="142">
        <f>ROUND(I141*H141,2)</f>
        <v>0</v>
      </c>
      <c r="BL141" s="18" t="s">
        <v>150</v>
      </c>
      <c r="BM141" s="254" t="s">
        <v>151</v>
      </c>
    </row>
    <row r="142" s="13" customFormat="1">
      <c r="A142" s="13"/>
      <c r="B142" s="255"/>
      <c r="C142" s="256"/>
      <c r="D142" s="257" t="s">
        <v>152</v>
      </c>
      <c r="E142" s="258" t="s">
        <v>1</v>
      </c>
      <c r="F142" s="259" t="s">
        <v>153</v>
      </c>
      <c r="G142" s="256"/>
      <c r="H142" s="258" t="s">
        <v>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5" t="s">
        <v>152</v>
      </c>
      <c r="AU142" s="265" t="s">
        <v>121</v>
      </c>
      <c r="AV142" s="13" t="s">
        <v>86</v>
      </c>
      <c r="AW142" s="13" t="s">
        <v>32</v>
      </c>
      <c r="AX142" s="13" t="s">
        <v>78</v>
      </c>
      <c r="AY142" s="265" t="s">
        <v>143</v>
      </c>
    </row>
    <row r="143" s="14" customFormat="1">
      <c r="A143" s="14"/>
      <c r="B143" s="266"/>
      <c r="C143" s="267"/>
      <c r="D143" s="257" t="s">
        <v>152</v>
      </c>
      <c r="E143" s="268" t="s">
        <v>1</v>
      </c>
      <c r="F143" s="269" t="s">
        <v>154</v>
      </c>
      <c r="G143" s="267"/>
      <c r="H143" s="270">
        <v>2</v>
      </c>
      <c r="I143" s="271"/>
      <c r="J143" s="267"/>
      <c r="K143" s="267"/>
      <c r="L143" s="272"/>
      <c r="M143" s="273"/>
      <c r="N143" s="274"/>
      <c r="O143" s="274"/>
      <c r="P143" s="274"/>
      <c r="Q143" s="274"/>
      <c r="R143" s="274"/>
      <c r="S143" s="274"/>
      <c r="T143" s="27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6" t="s">
        <v>152</v>
      </c>
      <c r="AU143" s="276" t="s">
        <v>121</v>
      </c>
      <c r="AV143" s="14" t="s">
        <v>121</v>
      </c>
      <c r="AW143" s="14" t="s">
        <v>32</v>
      </c>
      <c r="AX143" s="14" t="s">
        <v>78</v>
      </c>
      <c r="AY143" s="276" t="s">
        <v>143</v>
      </c>
    </row>
    <row r="144" s="13" customFormat="1">
      <c r="A144" s="13"/>
      <c r="B144" s="255"/>
      <c r="C144" s="256"/>
      <c r="D144" s="257" t="s">
        <v>152</v>
      </c>
      <c r="E144" s="258" t="s">
        <v>1</v>
      </c>
      <c r="F144" s="259" t="s">
        <v>155</v>
      </c>
      <c r="G144" s="256"/>
      <c r="H144" s="258" t="s">
        <v>1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5" t="s">
        <v>152</v>
      </c>
      <c r="AU144" s="265" t="s">
        <v>121</v>
      </c>
      <c r="AV144" s="13" t="s">
        <v>86</v>
      </c>
      <c r="AW144" s="13" t="s">
        <v>32</v>
      </c>
      <c r="AX144" s="13" t="s">
        <v>78</v>
      </c>
      <c r="AY144" s="265" t="s">
        <v>143</v>
      </c>
    </row>
    <row r="145" s="14" customFormat="1">
      <c r="A145" s="14"/>
      <c r="B145" s="266"/>
      <c r="C145" s="267"/>
      <c r="D145" s="257" t="s">
        <v>152</v>
      </c>
      <c r="E145" s="268" t="s">
        <v>1</v>
      </c>
      <c r="F145" s="269" t="s">
        <v>156</v>
      </c>
      <c r="G145" s="267"/>
      <c r="H145" s="270">
        <v>0.5</v>
      </c>
      <c r="I145" s="271"/>
      <c r="J145" s="267"/>
      <c r="K145" s="267"/>
      <c r="L145" s="272"/>
      <c r="M145" s="273"/>
      <c r="N145" s="274"/>
      <c r="O145" s="274"/>
      <c r="P145" s="274"/>
      <c r="Q145" s="274"/>
      <c r="R145" s="274"/>
      <c r="S145" s="274"/>
      <c r="T145" s="27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6" t="s">
        <v>152</v>
      </c>
      <c r="AU145" s="276" t="s">
        <v>121</v>
      </c>
      <c r="AV145" s="14" t="s">
        <v>121</v>
      </c>
      <c r="AW145" s="14" t="s">
        <v>32</v>
      </c>
      <c r="AX145" s="14" t="s">
        <v>78</v>
      </c>
      <c r="AY145" s="276" t="s">
        <v>143</v>
      </c>
    </row>
    <row r="146" s="15" customFormat="1">
      <c r="A146" s="15"/>
      <c r="B146" s="277"/>
      <c r="C146" s="278"/>
      <c r="D146" s="257" t="s">
        <v>152</v>
      </c>
      <c r="E146" s="279" t="s">
        <v>1</v>
      </c>
      <c r="F146" s="280" t="s">
        <v>157</v>
      </c>
      <c r="G146" s="278"/>
      <c r="H146" s="281">
        <v>2.5</v>
      </c>
      <c r="I146" s="282"/>
      <c r="J146" s="278"/>
      <c r="K146" s="278"/>
      <c r="L146" s="283"/>
      <c r="M146" s="284"/>
      <c r="N146" s="285"/>
      <c r="O146" s="285"/>
      <c r="P146" s="285"/>
      <c r="Q146" s="285"/>
      <c r="R146" s="285"/>
      <c r="S146" s="285"/>
      <c r="T146" s="28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7" t="s">
        <v>152</v>
      </c>
      <c r="AU146" s="287" t="s">
        <v>121</v>
      </c>
      <c r="AV146" s="15" t="s">
        <v>150</v>
      </c>
      <c r="AW146" s="15" t="s">
        <v>32</v>
      </c>
      <c r="AX146" s="15" t="s">
        <v>86</v>
      </c>
      <c r="AY146" s="287" t="s">
        <v>143</v>
      </c>
    </row>
    <row r="147" s="12" customFormat="1" ht="22.8" customHeight="1">
      <c r="A147" s="12"/>
      <c r="B147" s="226"/>
      <c r="C147" s="227"/>
      <c r="D147" s="228" t="s">
        <v>77</v>
      </c>
      <c r="E147" s="240" t="s">
        <v>158</v>
      </c>
      <c r="F147" s="240" t="s">
        <v>159</v>
      </c>
      <c r="G147" s="227"/>
      <c r="H147" s="227"/>
      <c r="I147" s="230"/>
      <c r="J147" s="241">
        <f>BK147</f>
        <v>0</v>
      </c>
      <c r="K147" s="227"/>
      <c r="L147" s="232"/>
      <c r="M147" s="233"/>
      <c r="N147" s="234"/>
      <c r="O147" s="234"/>
      <c r="P147" s="235">
        <f>SUM(P148:P156)</f>
        <v>0</v>
      </c>
      <c r="Q147" s="234"/>
      <c r="R147" s="235">
        <f>SUM(R148:R156)</f>
        <v>0.89326800000000006</v>
      </c>
      <c r="S147" s="234"/>
      <c r="T147" s="236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7" t="s">
        <v>86</v>
      </c>
      <c r="AT147" s="238" t="s">
        <v>77</v>
      </c>
      <c r="AU147" s="238" t="s">
        <v>86</v>
      </c>
      <c r="AY147" s="237" t="s">
        <v>143</v>
      </c>
      <c r="BK147" s="239">
        <f>SUM(BK148:BK156)</f>
        <v>0</v>
      </c>
    </row>
    <row r="148" s="2" customFormat="1" ht="24.15" customHeight="1">
      <c r="A148" s="41"/>
      <c r="B148" s="42"/>
      <c r="C148" s="242" t="s">
        <v>121</v>
      </c>
      <c r="D148" s="242" t="s">
        <v>146</v>
      </c>
      <c r="E148" s="243" t="s">
        <v>160</v>
      </c>
      <c r="F148" s="244" t="s">
        <v>161</v>
      </c>
      <c r="G148" s="245" t="s">
        <v>149</v>
      </c>
      <c r="H148" s="246">
        <v>48.600000000000001</v>
      </c>
      <c r="I148" s="247"/>
      <c r="J148" s="248">
        <f>ROUND(I148*H148,2)</f>
        <v>0</v>
      </c>
      <c r="K148" s="249"/>
      <c r="L148" s="44"/>
      <c r="M148" s="250" t="s">
        <v>1</v>
      </c>
      <c r="N148" s="251" t="s">
        <v>44</v>
      </c>
      <c r="O148" s="94"/>
      <c r="P148" s="252">
        <f>O148*H148</f>
        <v>0</v>
      </c>
      <c r="Q148" s="252">
        <v>0.018380000000000001</v>
      </c>
      <c r="R148" s="252">
        <f>Q148*H148</f>
        <v>0.89326800000000006</v>
      </c>
      <c r="S148" s="252">
        <v>0</v>
      </c>
      <c r="T148" s="253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54" t="s">
        <v>150</v>
      </c>
      <c r="AT148" s="254" t="s">
        <v>146</v>
      </c>
      <c r="AU148" s="254" t="s">
        <v>121</v>
      </c>
      <c r="AY148" s="18" t="s">
        <v>143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8" t="s">
        <v>121</v>
      </c>
      <c r="BK148" s="142">
        <f>ROUND(I148*H148,2)</f>
        <v>0</v>
      </c>
      <c r="BL148" s="18" t="s">
        <v>150</v>
      </c>
      <c r="BM148" s="254" t="s">
        <v>162</v>
      </c>
    </row>
    <row r="149" s="13" customFormat="1">
      <c r="A149" s="13"/>
      <c r="B149" s="255"/>
      <c r="C149" s="256"/>
      <c r="D149" s="257" t="s">
        <v>152</v>
      </c>
      <c r="E149" s="258" t="s">
        <v>1</v>
      </c>
      <c r="F149" s="259" t="s">
        <v>163</v>
      </c>
      <c r="G149" s="256"/>
      <c r="H149" s="258" t="s">
        <v>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5" t="s">
        <v>152</v>
      </c>
      <c r="AU149" s="265" t="s">
        <v>121</v>
      </c>
      <c r="AV149" s="13" t="s">
        <v>86</v>
      </c>
      <c r="AW149" s="13" t="s">
        <v>32</v>
      </c>
      <c r="AX149" s="13" t="s">
        <v>78</v>
      </c>
      <c r="AY149" s="265" t="s">
        <v>143</v>
      </c>
    </row>
    <row r="150" s="14" customFormat="1">
      <c r="A150" s="14"/>
      <c r="B150" s="266"/>
      <c r="C150" s="267"/>
      <c r="D150" s="257" t="s">
        <v>152</v>
      </c>
      <c r="E150" s="268" t="s">
        <v>1</v>
      </c>
      <c r="F150" s="269" t="s">
        <v>164</v>
      </c>
      <c r="G150" s="267"/>
      <c r="H150" s="270">
        <v>18</v>
      </c>
      <c r="I150" s="271"/>
      <c r="J150" s="267"/>
      <c r="K150" s="267"/>
      <c r="L150" s="272"/>
      <c r="M150" s="273"/>
      <c r="N150" s="274"/>
      <c r="O150" s="274"/>
      <c r="P150" s="274"/>
      <c r="Q150" s="274"/>
      <c r="R150" s="274"/>
      <c r="S150" s="274"/>
      <c r="T150" s="27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6" t="s">
        <v>152</v>
      </c>
      <c r="AU150" s="276" t="s">
        <v>121</v>
      </c>
      <c r="AV150" s="14" t="s">
        <v>121</v>
      </c>
      <c r="AW150" s="14" t="s">
        <v>32</v>
      </c>
      <c r="AX150" s="14" t="s">
        <v>78</v>
      </c>
      <c r="AY150" s="276" t="s">
        <v>143</v>
      </c>
    </row>
    <row r="151" s="14" customFormat="1">
      <c r="A151" s="14"/>
      <c r="B151" s="266"/>
      <c r="C151" s="267"/>
      <c r="D151" s="257" t="s">
        <v>152</v>
      </c>
      <c r="E151" s="268" t="s">
        <v>1</v>
      </c>
      <c r="F151" s="269" t="s">
        <v>165</v>
      </c>
      <c r="G151" s="267"/>
      <c r="H151" s="270">
        <v>20</v>
      </c>
      <c r="I151" s="271"/>
      <c r="J151" s="267"/>
      <c r="K151" s="267"/>
      <c r="L151" s="272"/>
      <c r="M151" s="273"/>
      <c r="N151" s="274"/>
      <c r="O151" s="274"/>
      <c r="P151" s="274"/>
      <c r="Q151" s="274"/>
      <c r="R151" s="274"/>
      <c r="S151" s="274"/>
      <c r="T151" s="27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6" t="s">
        <v>152</v>
      </c>
      <c r="AU151" s="276" t="s">
        <v>121</v>
      </c>
      <c r="AV151" s="14" t="s">
        <v>121</v>
      </c>
      <c r="AW151" s="14" t="s">
        <v>32</v>
      </c>
      <c r="AX151" s="14" t="s">
        <v>78</v>
      </c>
      <c r="AY151" s="276" t="s">
        <v>143</v>
      </c>
    </row>
    <row r="152" s="14" customFormat="1">
      <c r="A152" s="14"/>
      <c r="B152" s="266"/>
      <c r="C152" s="267"/>
      <c r="D152" s="257" t="s">
        <v>152</v>
      </c>
      <c r="E152" s="268" t="s">
        <v>1</v>
      </c>
      <c r="F152" s="269" t="s">
        <v>166</v>
      </c>
      <c r="G152" s="267"/>
      <c r="H152" s="270">
        <v>2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6" t="s">
        <v>152</v>
      </c>
      <c r="AU152" s="276" t="s">
        <v>121</v>
      </c>
      <c r="AV152" s="14" t="s">
        <v>121</v>
      </c>
      <c r="AW152" s="14" t="s">
        <v>32</v>
      </c>
      <c r="AX152" s="14" t="s">
        <v>78</v>
      </c>
      <c r="AY152" s="276" t="s">
        <v>143</v>
      </c>
    </row>
    <row r="153" s="14" customFormat="1">
      <c r="A153" s="14"/>
      <c r="B153" s="266"/>
      <c r="C153" s="267"/>
      <c r="D153" s="257" t="s">
        <v>152</v>
      </c>
      <c r="E153" s="268" t="s">
        <v>1</v>
      </c>
      <c r="F153" s="269" t="s">
        <v>156</v>
      </c>
      <c r="G153" s="267"/>
      <c r="H153" s="270">
        <v>0.5</v>
      </c>
      <c r="I153" s="271"/>
      <c r="J153" s="267"/>
      <c r="K153" s="267"/>
      <c r="L153" s="272"/>
      <c r="M153" s="273"/>
      <c r="N153" s="274"/>
      <c r="O153" s="274"/>
      <c r="P153" s="274"/>
      <c r="Q153" s="274"/>
      <c r="R153" s="274"/>
      <c r="S153" s="274"/>
      <c r="T153" s="27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6" t="s">
        <v>152</v>
      </c>
      <c r="AU153" s="276" t="s">
        <v>121</v>
      </c>
      <c r="AV153" s="14" t="s">
        <v>121</v>
      </c>
      <c r="AW153" s="14" t="s">
        <v>32</v>
      </c>
      <c r="AX153" s="14" t="s">
        <v>78</v>
      </c>
      <c r="AY153" s="276" t="s">
        <v>143</v>
      </c>
    </row>
    <row r="154" s="16" customFormat="1">
      <c r="A154" s="16"/>
      <c r="B154" s="288"/>
      <c r="C154" s="289"/>
      <c r="D154" s="257" t="s">
        <v>152</v>
      </c>
      <c r="E154" s="290" t="s">
        <v>1</v>
      </c>
      <c r="F154" s="291" t="s">
        <v>167</v>
      </c>
      <c r="G154" s="289"/>
      <c r="H154" s="292">
        <v>40.5</v>
      </c>
      <c r="I154" s="293"/>
      <c r="J154" s="289"/>
      <c r="K154" s="289"/>
      <c r="L154" s="294"/>
      <c r="M154" s="295"/>
      <c r="N154" s="296"/>
      <c r="O154" s="296"/>
      <c r="P154" s="296"/>
      <c r="Q154" s="296"/>
      <c r="R154" s="296"/>
      <c r="S154" s="296"/>
      <c r="T154" s="297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8" t="s">
        <v>152</v>
      </c>
      <c r="AU154" s="298" t="s">
        <v>121</v>
      </c>
      <c r="AV154" s="16" t="s">
        <v>144</v>
      </c>
      <c r="AW154" s="16" t="s">
        <v>32</v>
      </c>
      <c r="AX154" s="16" t="s">
        <v>78</v>
      </c>
      <c r="AY154" s="298" t="s">
        <v>143</v>
      </c>
    </row>
    <row r="155" s="14" customFormat="1">
      <c r="A155" s="14"/>
      <c r="B155" s="266"/>
      <c r="C155" s="267"/>
      <c r="D155" s="257" t="s">
        <v>152</v>
      </c>
      <c r="E155" s="268" t="s">
        <v>1</v>
      </c>
      <c r="F155" s="269" t="s">
        <v>168</v>
      </c>
      <c r="G155" s="267"/>
      <c r="H155" s="270">
        <v>8.0999999999999996</v>
      </c>
      <c r="I155" s="271"/>
      <c r="J155" s="267"/>
      <c r="K155" s="267"/>
      <c r="L155" s="272"/>
      <c r="M155" s="273"/>
      <c r="N155" s="274"/>
      <c r="O155" s="274"/>
      <c r="P155" s="274"/>
      <c r="Q155" s="274"/>
      <c r="R155" s="274"/>
      <c r="S155" s="274"/>
      <c r="T155" s="27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6" t="s">
        <v>152</v>
      </c>
      <c r="AU155" s="276" t="s">
        <v>121</v>
      </c>
      <c r="AV155" s="14" t="s">
        <v>121</v>
      </c>
      <c r="AW155" s="14" t="s">
        <v>32</v>
      </c>
      <c r="AX155" s="14" t="s">
        <v>78</v>
      </c>
      <c r="AY155" s="276" t="s">
        <v>143</v>
      </c>
    </row>
    <row r="156" s="15" customFormat="1">
      <c r="A156" s="15"/>
      <c r="B156" s="277"/>
      <c r="C156" s="278"/>
      <c r="D156" s="257" t="s">
        <v>152</v>
      </c>
      <c r="E156" s="279" t="s">
        <v>1</v>
      </c>
      <c r="F156" s="280" t="s">
        <v>157</v>
      </c>
      <c r="G156" s="278"/>
      <c r="H156" s="281">
        <v>48.600000000000001</v>
      </c>
      <c r="I156" s="282"/>
      <c r="J156" s="278"/>
      <c r="K156" s="278"/>
      <c r="L156" s="283"/>
      <c r="M156" s="284"/>
      <c r="N156" s="285"/>
      <c r="O156" s="285"/>
      <c r="P156" s="285"/>
      <c r="Q156" s="285"/>
      <c r="R156" s="285"/>
      <c r="S156" s="285"/>
      <c r="T156" s="28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7" t="s">
        <v>152</v>
      </c>
      <c r="AU156" s="287" t="s">
        <v>121</v>
      </c>
      <c r="AV156" s="15" t="s">
        <v>150</v>
      </c>
      <c r="AW156" s="15" t="s">
        <v>32</v>
      </c>
      <c r="AX156" s="15" t="s">
        <v>86</v>
      </c>
      <c r="AY156" s="287" t="s">
        <v>143</v>
      </c>
    </row>
    <row r="157" s="12" customFormat="1" ht="22.8" customHeight="1">
      <c r="A157" s="12"/>
      <c r="B157" s="226"/>
      <c r="C157" s="227"/>
      <c r="D157" s="228" t="s">
        <v>77</v>
      </c>
      <c r="E157" s="240" t="s">
        <v>169</v>
      </c>
      <c r="F157" s="240" t="s">
        <v>170</v>
      </c>
      <c r="G157" s="227"/>
      <c r="H157" s="227"/>
      <c r="I157" s="230"/>
      <c r="J157" s="241">
        <f>BK157</f>
        <v>0</v>
      </c>
      <c r="K157" s="227"/>
      <c r="L157" s="232"/>
      <c r="M157" s="233"/>
      <c r="N157" s="234"/>
      <c r="O157" s="234"/>
      <c r="P157" s="235">
        <f>SUM(P158:P172)</f>
        <v>0</v>
      </c>
      <c r="Q157" s="234"/>
      <c r="R157" s="235">
        <f>SUM(R158:R172)</f>
        <v>0</v>
      </c>
      <c r="S157" s="234"/>
      <c r="T157" s="236">
        <f>SUM(T158:T172)</f>
        <v>2.9105999999999996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7" t="s">
        <v>86</v>
      </c>
      <c r="AT157" s="238" t="s">
        <v>77</v>
      </c>
      <c r="AU157" s="238" t="s">
        <v>86</v>
      </c>
      <c r="AY157" s="237" t="s">
        <v>143</v>
      </c>
      <c r="BK157" s="239">
        <f>SUM(BK158:BK172)</f>
        <v>0</v>
      </c>
    </row>
    <row r="158" s="2" customFormat="1" ht="24.15" customHeight="1">
      <c r="A158" s="41"/>
      <c r="B158" s="42"/>
      <c r="C158" s="242" t="s">
        <v>144</v>
      </c>
      <c r="D158" s="242" t="s">
        <v>146</v>
      </c>
      <c r="E158" s="243" t="s">
        <v>171</v>
      </c>
      <c r="F158" s="244" t="s">
        <v>172</v>
      </c>
      <c r="G158" s="245" t="s">
        <v>149</v>
      </c>
      <c r="H158" s="246">
        <v>2.5</v>
      </c>
      <c r="I158" s="247"/>
      <c r="J158" s="248">
        <f>ROUND(I158*H158,2)</f>
        <v>0</v>
      </c>
      <c r="K158" s="249"/>
      <c r="L158" s="44"/>
      <c r="M158" s="250" t="s">
        <v>1</v>
      </c>
      <c r="N158" s="251" t="s">
        <v>44</v>
      </c>
      <c r="O158" s="94"/>
      <c r="P158" s="252">
        <f>O158*H158</f>
        <v>0</v>
      </c>
      <c r="Q158" s="252">
        <v>0</v>
      </c>
      <c r="R158" s="252">
        <f>Q158*H158</f>
        <v>0</v>
      </c>
      <c r="S158" s="252">
        <v>0.27000000000000002</v>
      </c>
      <c r="T158" s="253">
        <f>S158*H158</f>
        <v>0.67500000000000004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54" t="s">
        <v>150</v>
      </c>
      <c r="AT158" s="254" t="s">
        <v>146</v>
      </c>
      <c r="AU158" s="254" t="s">
        <v>121</v>
      </c>
      <c r="AY158" s="18" t="s">
        <v>143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8" t="s">
        <v>121</v>
      </c>
      <c r="BK158" s="142">
        <f>ROUND(I158*H158,2)</f>
        <v>0</v>
      </c>
      <c r="BL158" s="18" t="s">
        <v>150</v>
      </c>
      <c r="BM158" s="254" t="s">
        <v>173</v>
      </c>
    </row>
    <row r="159" s="13" customFormat="1">
      <c r="A159" s="13"/>
      <c r="B159" s="255"/>
      <c r="C159" s="256"/>
      <c r="D159" s="257" t="s">
        <v>152</v>
      </c>
      <c r="E159" s="258" t="s">
        <v>1</v>
      </c>
      <c r="F159" s="259" t="s">
        <v>153</v>
      </c>
      <c r="G159" s="256"/>
      <c r="H159" s="258" t="s">
        <v>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5" t="s">
        <v>152</v>
      </c>
      <c r="AU159" s="265" t="s">
        <v>121</v>
      </c>
      <c r="AV159" s="13" t="s">
        <v>86</v>
      </c>
      <c r="AW159" s="13" t="s">
        <v>32</v>
      </c>
      <c r="AX159" s="13" t="s">
        <v>78</v>
      </c>
      <c r="AY159" s="265" t="s">
        <v>143</v>
      </c>
    </row>
    <row r="160" s="14" customFormat="1">
      <c r="A160" s="14"/>
      <c r="B160" s="266"/>
      <c r="C160" s="267"/>
      <c r="D160" s="257" t="s">
        <v>152</v>
      </c>
      <c r="E160" s="268" t="s">
        <v>1</v>
      </c>
      <c r="F160" s="269" t="s">
        <v>154</v>
      </c>
      <c r="G160" s="267"/>
      <c r="H160" s="270">
        <v>2</v>
      </c>
      <c r="I160" s="271"/>
      <c r="J160" s="267"/>
      <c r="K160" s="267"/>
      <c r="L160" s="272"/>
      <c r="M160" s="273"/>
      <c r="N160" s="274"/>
      <c r="O160" s="274"/>
      <c r="P160" s="274"/>
      <c r="Q160" s="274"/>
      <c r="R160" s="274"/>
      <c r="S160" s="274"/>
      <c r="T160" s="27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6" t="s">
        <v>152</v>
      </c>
      <c r="AU160" s="276" t="s">
        <v>121</v>
      </c>
      <c r="AV160" s="14" t="s">
        <v>121</v>
      </c>
      <c r="AW160" s="14" t="s">
        <v>32</v>
      </c>
      <c r="AX160" s="14" t="s">
        <v>78</v>
      </c>
      <c r="AY160" s="276" t="s">
        <v>143</v>
      </c>
    </row>
    <row r="161" s="13" customFormat="1">
      <c r="A161" s="13"/>
      <c r="B161" s="255"/>
      <c r="C161" s="256"/>
      <c r="D161" s="257" t="s">
        <v>152</v>
      </c>
      <c r="E161" s="258" t="s">
        <v>1</v>
      </c>
      <c r="F161" s="259" t="s">
        <v>155</v>
      </c>
      <c r="G161" s="256"/>
      <c r="H161" s="258" t="s">
        <v>1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5" t="s">
        <v>152</v>
      </c>
      <c r="AU161" s="265" t="s">
        <v>121</v>
      </c>
      <c r="AV161" s="13" t="s">
        <v>86</v>
      </c>
      <c r="AW161" s="13" t="s">
        <v>32</v>
      </c>
      <c r="AX161" s="13" t="s">
        <v>78</v>
      </c>
      <c r="AY161" s="265" t="s">
        <v>143</v>
      </c>
    </row>
    <row r="162" s="14" customFormat="1">
      <c r="A162" s="14"/>
      <c r="B162" s="266"/>
      <c r="C162" s="267"/>
      <c r="D162" s="257" t="s">
        <v>152</v>
      </c>
      <c r="E162" s="268" t="s">
        <v>1</v>
      </c>
      <c r="F162" s="269" t="s">
        <v>156</v>
      </c>
      <c r="G162" s="267"/>
      <c r="H162" s="270">
        <v>0.5</v>
      </c>
      <c r="I162" s="271"/>
      <c r="J162" s="267"/>
      <c r="K162" s="267"/>
      <c r="L162" s="272"/>
      <c r="M162" s="273"/>
      <c r="N162" s="274"/>
      <c r="O162" s="274"/>
      <c r="P162" s="274"/>
      <c r="Q162" s="274"/>
      <c r="R162" s="274"/>
      <c r="S162" s="274"/>
      <c r="T162" s="27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6" t="s">
        <v>152</v>
      </c>
      <c r="AU162" s="276" t="s">
        <v>121</v>
      </c>
      <c r="AV162" s="14" t="s">
        <v>121</v>
      </c>
      <c r="AW162" s="14" t="s">
        <v>32</v>
      </c>
      <c r="AX162" s="14" t="s">
        <v>78</v>
      </c>
      <c r="AY162" s="276" t="s">
        <v>143</v>
      </c>
    </row>
    <row r="163" s="15" customFormat="1">
      <c r="A163" s="15"/>
      <c r="B163" s="277"/>
      <c r="C163" s="278"/>
      <c r="D163" s="257" t="s">
        <v>152</v>
      </c>
      <c r="E163" s="279" t="s">
        <v>1</v>
      </c>
      <c r="F163" s="280" t="s">
        <v>157</v>
      </c>
      <c r="G163" s="278"/>
      <c r="H163" s="281">
        <v>2.5</v>
      </c>
      <c r="I163" s="282"/>
      <c r="J163" s="278"/>
      <c r="K163" s="278"/>
      <c r="L163" s="283"/>
      <c r="M163" s="284"/>
      <c r="N163" s="285"/>
      <c r="O163" s="285"/>
      <c r="P163" s="285"/>
      <c r="Q163" s="285"/>
      <c r="R163" s="285"/>
      <c r="S163" s="285"/>
      <c r="T163" s="28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7" t="s">
        <v>152</v>
      </c>
      <c r="AU163" s="287" t="s">
        <v>121</v>
      </c>
      <c r="AV163" s="15" t="s">
        <v>150</v>
      </c>
      <c r="AW163" s="15" t="s">
        <v>32</v>
      </c>
      <c r="AX163" s="15" t="s">
        <v>86</v>
      </c>
      <c r="AY163" s="287" t="s">
        <v>143</v>
      </c>
    </row>
    <row r="164" s="2" customFormat="1" ht="37.8" customHeight="1">
      <c r="A164" s="41"/>
      <c r="B164" s="42"/>
      <c r="C164" s="242" t="s">
        <v>150</v>
      </c>
      <c r="D164" s="242" t="s">
        <v>146</v>
      </c>
      <c r="E164" s="243" t="s">
        <v>174</v>
      </c>
      <c r="F164" s="244" t="s">
        <v>175</v>
      </c>
      <c r="G164" s="245" t="s">
        <v>149</v>
      </c>
      <c r="H164" s="246">
        <v>48.600000000000001</v>
      </c>
      <c r="I164" s="247"/>
      <c r="J164" s="248">
        <f>ROUND(I164*H164,2)</f>
        <v>0</v>
      </c>
      <c r="K164" s="249"/>
      <c r="L164" s="44"/>
      <c r="M164" s="250" t="s">
        <v>1</v>
      </c>
      <c r="N164" s="251" t="s">
        <v>44</v>
      </c>
      <c r="O164" s="94"/>
      <c r="P164" s="252">
        <f>O164*H164</f>
        <v>0</v>
      </c>
      <c r="Q164" s="252">
        <v>0</v>
      </c>
      <c r="R164" s="252">
        <f>Q164*H164</f>
        <v>0</v>
      </c>
      <c r="S164" s="252">
        <v>0.045999999999999999</v>
      </c>
      <c r="T164" s="253">
        <f>S164*H164</f>
        <v>2.2355999999999998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54" t="s">
        <v>150</v>
      </c>
      <c r="AT164" s="254" t="s">
        <v>146</v>
      </c>
      <c r="AU164" s="254" t="s">
        <v>121</v>
      </c>
      <c r="AY164" s="18" t="s">
        <v>143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8" t="s">
        <v>121</v>
      </c>
      <c r="BK164" s="142">
        <f>ROUND(I164*H164,2)</f>
        <v>0</v>
      </c>
      <c r="BL164" s="18" t="s">
        <v>150</v>
      </c>
      <c r="BM164" s="254" t="s">
        <v>176</v>
      </c>
    </row>
    <row r="165" s="13" customFormat="1">
      <c r="A165" s="13"/>
      <c r="B165" s="255"/>
      <c r="C165" s="256"/>
      <c r="D165" s="257" t="s">
        <v>152</v>
      </c>
      <c r="E165" s="258" t="s">
        <v>1</v>
      </c>
      <c r="F165" s="259" t="s">
        <v>163</v>
      </c>
      <c r="G165" s="256"/>
      <c r="H165" s="258" t="s">
        <v>1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5" t="s">
        <v>152</v>
      </c>
      <c r="AU165" s="265" t="s">
        <v>121</v>
      </c>
      <c r="AV165" s="13" t="s">
        <v>86</v>
      </c>
      <c r="AW165" s="13" t="s">
        <v>32</v>
      </c>
      <c r="AX165" s="13" t="s">
        <v>78</v>
      </c>
      <c r="AY165" s="265" t="s">
        <v>143</v>
      </c>
    </row>
    <row r="166" s="14" customFormat="1">
      <c r="A166" s="14"/>
      <c r="B166" s="266"/>
      <c r="C166" s="267"/>
      <c r="D166" s="257" t="s">
        <v>152</v>
      </c>
      <c r="E166" s="268" t="s">
        <v>1</v>
      </c>
      <c r="F166" s="269" t="s">
        <v>164</v>
      </c>
      <c r="G166" s="267"/>
      <c r="H166" s="270">
        <v>18</v>
      </c>
      <c r="I166" s="271"/>
      <c r="J166" s="267"/>
      <c r="K166" s="267"/>
      <c r="L166" s="272"/>
      <c r="M166" s="273"/>
      <c r="N166" s="274"/>
      <c r="O166" s="274"/>
      <c r="P166" s="274"/>
      <c r="Q166" s="274"/>
      <c r="R166" s="274"/>
      <c r="S166" s="274"/>
      <c r="T166" s="27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6" t="s">
        <v>152</v>
      </c>
      <c r="AU166" s="276" t="s">
        <v>121</v>
      </c>
      <c r="AV166" s="14" t="s">
        <v>121</v>
      </c>
      <c r="AW166" s="14" t="s">
        <v>32</v>
      </c>
      <c r="AX166" s="14" t="s">
        <v>78</v>
      </c>
      <c r="AY166" s="276" t="s">
        <v>143</v>
      </c>
    </row>
    <row r="167" s="14" customFormat="1">
      <c r="A167" s="14"/>
      <c r="B167" s="266"/>
      <c r="C167" s="267"/>
      <c r="D167" s="257" t="s">
        <v>152</v>
      </c>
      <c r="E167" s="268" t="s">
        <v>1</v>
      </c>
      <c r="F167" s="269" t="s">
        <v>165</v>
      </c>
      <c r="G167" s="267"/>
      <c r="H167" s="270">
        <v>20</v>
      </c>
      <c r="I167" s="271"/>
      <c r="J167" s="267"/>
      <c r="K167" s="267"/>
      <c r="L167" s="272"/>
      <c r="M167" s="273"/>
      <c r="N167" s="274"/>
      <c r="O167" s="274"/>
      <c r="P167" s="274"/>
      <c r="Q167" s="274"/>
      <c r="R167" s="274"/>
      <c r="S167" s="274"/>
      <c r="T167" s="27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6" t="s">
        <v>152</v>
      </c>
      <c r="AU167" s="276" t="s">
        <v>121</v>
      </c>
      <c r="AV167" s="14" t="s">
        <v>121</v>
      </c>
      <c r="AW167" s="14" t="s">
        <v>32</v>
      </c>
      <c r="AX167" s="14" t="s">
        <v>78</v>
      </c>
      <c r="AY167" s="276" t="s">
        <v>143</v>
      </c>
    </row>
    <row r="168" s="14" customFormat="1">
      <c r="A168" s="14"/>
      <c r="B168" s="266"/>
      <c r="C168" s="267"/>
      <c r="D168" s="257" t="s">
        <v>152</v>
      </c>
      <c r="E168" s="268" t="s">
        <v>1</v>
      </c>
      <c r="F168" s="269" t="s">
        <v>166</v>
      </c>
      <c r="G168" s="267"/>
      <c r="H168" s="270">
        <v>2</v>
      </c>
      <c r="I168" s="271"/>
      <c r="J168" s="267"/>
      <c r="K168" s="267"/>
      <c r="L168" s="272"/>
      <c r="M168" s="273"/>
      <c r="N168" s="274"/>
      <c r="O168" s="274"/>
      <c r="P168" s="274"/>
      <c r="Q168" s="274"/>
      <c r="R168" s="274"/>
      <c r="S168" s="274"/>
      <c r="T168" s="27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6" t="s">
        <v>152</v>
      </c>
      <c r="AU168" s="276" t="s">
        <v>121</v>
      </c>
      <c r="AV168" s="14" t="s">
        <v>121</v>
      </c>
      <c r="AW168" s="14" t="s">
        <v>32</v>
      </c>
      <c r="AX168" s="14" t="s">
        <v>78</v>
      </c>
      <c r="AY168" s="276" t="s">
        <v>143</v>
      </c>
    </row>
    <row r="169" s="14" customFormat="1">
      <c r="A169" s="14"/>
      <c r="B169" s="266"/>
      <c r="C169" s="267"/>
      <c r="D169" s="257" t="s">
        <v>152</v>
      </c>
      <c r="E169" s="268" t="s">
        <v>1</v>
      </c>
      <c r="F169" s="269" t="s">
        <v>156</v>
      </c>
      <c r="G169" s="267"/>
      <c r="H169" s="270">
        <v>0.5</v>
      </c>
      <c r="I169" s="271"/>
      <c r="J169" s="267"/>
      <c r="K169" s="267"/>
      <c r="L169" s="272"/>
      <c r="M169" s="273"/>
      <c r="N169" s="274"/>
      <c r="O169" s="274"/>
      <c r="P169" s="274"/>
      <c r="Q169" s="274"/>
      <c r="R169" s="274"/>
      <c r="S169" s="274"/>
      <c r="T169" s="27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6" t="s">
        <v>152</v>
      </c>
      <c r="AU169" s="276" t="s">
        <v>121</v>
      </c>
      <c r="AV169" s="14" t="s">
        <v>121</v>
      </c>
      <c r="AW169" s="14" t="s">
        <v>32</v>
      </c>
      <c r="AX169" s="14" t="s">
        <v>78</v>
      </c>
      <c r="AY169" s="276" t="s">
        <v>143</v>
      </c>
    </row>
    <row r="170" s="16" customFormat="1">
      <c r="A170" s="16"/>
      <c r="B170" s="288"/>
      <c r="C170" s="289"/>
      <c r="D170" s="257" t="s">
        <v>152</v>
      </c>
      <c r="E170" s="290" t="s">
        <v>1</v>
      </c>
      <c r="F170" s="291" t="s">
        <v>167</v>
      </c>
      <c r="G170" s="289"/>
      <c r="H170" s="292">
        <v>40.5</v>
      </c>
      <c r="I170" s="293"/>
      <c r="J170" s="289"/>
      <c r="K170" s="289"/>
      <c r="L170" s="294"/>
      <c r="M170" s="295"/>
      <c r="N170" s="296"/>
      <c r="O170" s="296"/>
      <c r="P170" s="296"/>
      <c r="Q170" s="296"/>
      <c r="R170" s="296"/>
      <c r="S170" s="296"/>
      <c r="T170" s="297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98" t="s">
        <v>152</v>
      </c>
      <c r="AU170" s="298" t="s">
        <v>121</v>
      </c>
      <c r="AV170" s="16" t="s">
        <v>144</v>
      </c>
      <c r="AW170" s="16" t="s">
        <v>32</v>
      </c>
      <c r="AX170" s="16" t="s">
        <v>78</v>
      </c>
      <c r="AY170" s="298" t="s">
        <v>143</v>
      </c>
    </row>
    <row r="171" s="14" customFormat="1">
      <c r="A171" s="14"/>
      <c r="B171" s="266"/>
      <c r="C171" s="267"/>
      <c r="D171" s="257" t="s">
        <v>152</v>
      </c>
      <c r="E171" s="268" t="s">
        <v>1</v>
      </c>
      <c r="F171" s="269" t="s">
        <v>168</v>
      </c>
      <c r="G171" s="267"/>
      <c r="H171" s="270">
        <v>8.0999999999999996</v>
      </c>
      <c r="I171" s="271"/>
      <c r="J171" s="267"/>
      <c r="K171" s="267"/>
      <c r="L171" s="272"/>
      <c r="M171" s="273"/>
      <c r="N171" s="274"/>
      <c r="O171" s="274"/>
      <c r="P171" s="274"/>
      <c r="Q171" s="274"/>
      <c r="R171" s="274"/>
      <c r="S171" s="274"/>
      <c r="T171" s="27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6" t="s">
        <v>152</v>
      </c>
      <c r="AU171" s="276" t="s">
        <v>121</v>
      </c>
      <c r="AV171" s="14" t="s">
        <v>121</v>
      </c>
      <c r="AW171" s="14" t="s">
        <v>32</v>
      </c>
      <c r="AX171" s="14" t="s">
        <v>78</v>
      </c>
      <c r="AY171" s="276" t="s">
        <v>143</v>
      </c>
    </row>
    <row r="172" s="15" customFormat="1">
      <c r="A172" s="15"/>
      <c r="B172" s="277"/>
      <c r="C172" s="278"/>
      <c r="D172" s="257" t="s">
        <v>152</v>
      </c>
      <c r="E172" s="279" t="s">
        <v>1</v>
      </c>
      <c r="F172" s="280" t="s">
        <v>157</v>
      </c>
      <c r="G172" s="278"/>
      <c r="H172" s="281">
        <v>48.600000000000001</v>
      </c>
      <c r="I172" s="282"/>
      <c r="J172" s="278"/>
      <c r="K172" s="278"/>
      <c r="L172" s="283"/>
      <c r="M172" s="284"/>
      <c r="N172" s="285"/>
      <c r="O172" s="285"/>
      <c r="P172" s="285"/>
      <c r="Q172" s="285"/>
      <c r="R172" s="285"/>
      <c r="S172" s="285"/>
      <c r="T172" s="28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7" t="s">
        <v>152</v>
      </c>
      <c r="AU172" s="287" t="s">
        <v>121</v>
      </c>
      <c r="AV172" s="15" t="s">
        <v>150</v>
      </c>
      <c r="AW172" s="15" t="s">
        <v>32</v>
      </c>
      <c r="AX172" s="15" t="s">
        <v>86</v>
      </c>
      <c r="AY172" s="287" t="s">
        <v>143</v>
      </c>
    </row>
    <row r="173" s="12" customFormat="1" ht="22.8" customHeight="1">
      <c r="A173" s="12"/>
      <c r="B173" s="226"/>
      <c r="C173" s="227"/>
      <c r="D173" s="228" t="s">
        <v>77</v>
      </c>
      <c r="E173" s="240" t="s">
        <v>177</v>
      </c>
      <c r="F173" s="240" t="s">
        <v>178</v>
      </c>
      <c r="G173" s="227"/>
      <c r="H173" s="227"/>
      <c r="I173" s="230"/>
      <c r="J173" s="241">
        <f>BK173</f>
        <v>0</v>
      </c>
      <c r="K173" s="227"/>
      <c r="L173" s="232"/>
      <c r="M173" s="233"/>
      <c r="N173" s="234"/>
      <c r="O173" s="234"/>
      <c r="P173" s="235">
        <f>SUM(P174:P178)</f>
        <v>0</v>
      </c>
      <c r="Q173" s="234"/>
      <c r="R173" s="235">
        <f>SUM(R174:R178)</f>
        <v>0</v>
      </c>
      <c r="S173" s="234"/>
      <c r="T173" s="236">
        <f>SUM(T174:T178)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7" t="s">
        <v>86</v>
      </c>
      <c r="AT173" s="238" t="s">
        <v>77</v>
      </c>
      <c r="AU173" s="238" t="s">
        <v>86</v>
      </c>
      <c r="AY173" s="237" t="s">
        <v>143</v>
      </c>
      <c r="BK173" s="239">
        <f>SUM(BK174:BK178)</f>
        <v>0</v>
      </c>
    </row>
    <row r="174" s="2" customFormat="1" ht="24.15" customHeight="1">
      <c r="A174" s="41"/>
      <c r="B174" s="42"/>
      <c r="C174" s="242" t="s">
        <v>179</v>
      </c>
      <c r="D174" s="242" t="s">
        <v>146</v>
      </c>
      <c r="E174" s="243" t="s">
        <v>180</v>
      </c>
      <c r="F174" s="244" t="s">
        <v>181</v>
      </c>
      <c r="G174" s="245" t="s">
        <v>182</v>
      </c>
      <c r="H174" s="246">
        <v>2.911</v>
      </c>
      <c r="I174" s="247"/>
      <c r="J174" s="248">
        <f>ROUND(I174*H174,2)</f>
        <v>0</v>
      </c>
      <c r="K174" s="249"/>
      <c r="L174" s="44"/>
      <c r="M174" s="250" t="s">
        <v>1</v>
      </c>
      <c r="N174" s="251" t="s">
        <v>44</v>
      </c>
      <c r="O174" s="94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54" t="s">
        <v>150</v>
      </c>
      <c r="AT174" s="254" t="s">
        <v>146</v>
      </c>
      <c r="AU174" s="254" t="s">
        <v>121</v>
      </c>
      <c r="AY174" s="18" t="s">
        <v>143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8" t="s">
        <v>121</v>
      </c>
      <c r="BK174" s="142">
        <f>ROUND(I174*H174,2)</f>
        <v>0</v>
      </c>
      <c r="BL174" s="18" t="s">
        <v>150</v>
      </c>
      <c r="BM174" s="254" t="s">
        <v>183</v>
      </c>
    </row>
    <row r="175" s="2" customFormat="1" ht="24.15" customHeight="1">
      <c r="A175" s="41"/>
      <c r="B175" s="42"/>
      <c r="C175" s="242" t="s">
        <v>158</v>
      </c>
      <c r="D175" s="242" t="s">
        <v>146</v>
      </c>
      <c r="E175" s="243" t="s">
        <v>184</v>
      </c>
      <c r="F175" s="244" t="s">
        <v>185</v>
      </c>
      <c r="G175" s="245" t="s">
        <v>182</v>
      </c>
      <c r="H175" s="246">
        <v>2.911</v>
      </c>
      <c r="I175" s="247"/>
      <c r="J175" s="248">
        <f>ROUND(I175*H175,2)</f>
        <v>0</v>
      </c>
      <c r="K175" s="249"/>
      <c r="L175" s="44"/>
      <c r="M175" s="250" t="s">
        <v>1</v>
      </c>
      <c r="N175" s="251" t="s">
        <v>44</v>
      </c>
      <c r="O175" s="94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54" t="s">
        <v>150</v>
      </c>
      <c r="AT175" s="254" t="s">
        <v>146</v>
      </c>
      <c r="AU175" s="254" t="s">
        <v>121</v>
      </c>
      <c r="AY175" s="18" t="s">
        <v>143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8" t="s">
        <v>121</v>
      </c>
      <c r="BK175" s="142">
        <f>ROUND(I175*H175,2)</f>
        <v>0</v>
      </c>
      <c r="BL175" s="18" t="s">
        <v>150</v>
      </c>
      <c r="BM175" s="254" t="s">
        <v>186</v>
      </c>
    </row>
    <row r="176" s="2" customFormat="1" ht="24.15" customHeight="1">
      <c r="A176" s="41"/>
      <c r="B176" s="42"/>
      <c r="C176" s="242" t="s">
        <v>187</v>
      </c>
      <c r="D176" s="242" t="s">
        <v>146</v>
      </c>
      <c r="E176" s="243" t="s">
        <v>188</v>
      </c>
      <c r="F176" s="244" t="s">
        <v>189</v>
      </c>
      <c r="G176" s="245" t="s">
        <v>182</v>
      </c>
      <c r="H176" s="246">
        <v>43.664999999999999</v>
      </c>
      <c r="I176" s="247"/>
      <c r="J176" s="248">
        <f>ROUND(I176*H176,2)</f>
        <v>0</v>
      </c>
      <c r="K176" s="249"/>
      <c r="L176" s="44"/>
      <c r="M176" s="250" t="s">
        <v>1</v>
      </c>
      <c r="N176" s="251" t="s">
        <v>44</v>
      </c>
      <c r="O176" s="94"/>
      <c r="P176" s="252">
        <f>O176*H176</f>
        <v>0</v>
      </c>
      <c r="Q176" s="252">
        <v>0</v>
      </c>
      <c r="R176" s="252">
        <f>Q176*H176</f>
        <v>0</v>
      </c>
      <c r="S176" s="252">
        <v>0</v>
      </c>
      <c r="T176" s="253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54" t="s">
        <v>150</v>
      </c>
      <c r="AT176" s="254" t="s">
        <v>146</v>
      </c>
      <c r="AU176" s="254" t="s">
        <v>121</v>
      </c>
      <c r="AY176" s="18" t="s">
        <v>143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8" t="s">
        <v>121</v>
      </c>
      <c r="BK176" s="142">
        <f>ROUND(I176*H176,2)</f>
        <v>0</v>
      </c>
      <c r="BL176" s="18" t="s">
        <v>150</v>
      </c>
      <c r="BM176" s="254" t="s">
        <v>190</v>
      </c>
    </row>
    <row r="177" s="14" customFormat="1">
      <c r="A177" s="14"/>
      <c r="B177" s="266"/>
      <c r="C177" s="267"/>
      <c r="D177" s="257" t="s">
        <v>152</v>
      </c>
      <c r="E177" s="267"/>
      <c r="F177" s="269" t="s">
        <v>191</v>
      </c>
      <c r="G177" s="267"/>
      <c r="H177" s="270">
        <v>43.664999999999999</v>
      </c>
      <c r="I177" s="271"/>
      <c r="J177" s="267"/>
      <c r="K177" s="267"/>
      <c r="L177" s="272"/>
      <c r="M177" s="273"/>
      <c r="N177" s="274"/>
      <c r="O177" s="274"/>
      <c r="P177" s="274"/>
      <c r="Q177" s="274"/>
      <c r="R177" s="274"/>
      <c r="S177" s="274"/>
      <c r="T177" s="27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6" t="s">
        <v>152</v>
      </c>
      <c r="AU177" s="276" t="s">
        <v>121</v>
      </c>
      <c r="AV177" s="14" t="s">
        <v>121</v>
      </c>
      <c r="AW177" s="14" t="s">
        <v>4</v>
      </c>
      <c r="AX177" s="14" t="s">
        <v>86</v>
      </c>
      <c r="AY177" s="276" t="s">
        <v>143</v>
      </c>
    </row>
    <row r="178" s="2" customFormat="1" ht="24.15" customHeight="1">
      <c r="A178" s="41"/>
      <c r="B178" s="42"/>
      <c r="C178" s="242" t="s">
        <v>192</v>
      </c>
      <c r="D178" s="242" t="s">
        <v>146</v>
      </c>
      <c r="E178" s="243" t="s">
        <v>193</v>
      </c>
      <c r="F178" s="244" t="s">
        <v>194</v>
      </c>
      <c r="G178" s="245" t="s">
        <v>182</v>
      </c>
      <c r="H178" s="246">
        <v>2.911</v>
      </c>
      <c r="I178" s="247"/>
      <c r="J178" s="248">
        <f>ROUND(I178*H178,2)</f>
        <v>0</v>
      </c>
      <c r="K178" s="249"/>
      <c r="L178" s="44"/>
      <c r="M178" s="250" t="s">
        <v>1</v>
      </c>
      <c r="N178" s="251" t="s">
        <v>44</v>
      </c>
      <c r="O178" s="94"/>
      <c r="P178" s="252">
        <f>O178*H178</f>
        <v>0</v>
      </c>
      <c r="Q178" s="252">
        <v>0</v>
      </c>
      <c r="R178" s="252">
        <f>Q178*H178</f>
        <v>0</v>
      </c>
      <c r="S178" s="252">
        <v>0</v>
      </c>
      <c r="T178" s="253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54" t="s">
        <v>150</v>
      </c>
      <c r="AT178" s="254" t="s">
        <v>146</v>
      </c>
      <c r="AU178" s="254" t="s">
        <v>121</v>
      </c>
      <c r="AY178" s="18" t="s">
        <v>143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8" t="s">
        <v>121</v>
      </c>
      <c r="BK178" s="142">
        <f>ROUND(I178*H178,2)</f>
        <v>0</v>
      </c>
      <c r="BL178" s="18" t="s">
        <v>150</v>
      </c>
      <c r="BM178" s="254" t="s">
        <v>195</v>
      </c>
    </row>
    <row r="179" s="12" customFormat="1" ht="22.8" customHeight="1">
      <c r="A179" s="12"/>
      <c r="B179" s="226"/>
      <c r="C179" s="227"/>
      <c r="D179" s="228" t="s">
        <v>77</v>
      </c>
      <c r="E179" s="240" t="s">
        <v>196</v>
      </c>
      <c r="F179" s="240" t="s">
        <v>197</v>
      </c>
      <c r="G179" s="227"/>
      <c r="H179" s="227"/>
      <c r="I179" s="230"/>
      <c r="J179" s="241">
        <f>BK179</f>
        <v>0</v>
      </c>
      <c r="K179" s="227"/>
      <c r="L179" s="232"/>
      <c r="M179" s="233"/>
      <c r="N179" s="234"/>
      <c r="O179" s="234"/>
      <c r="P179" s="235">
        <f>P180</f>
        <v>0</v>
      </c>
      <c r="Q179" s="234"/>
      <c r="R179" s="235">
        <f>R180</f>
        <v>0</v>
      </c>
      <c r="S179" s="234"/>
      <c r="T179" s="236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7" t="s">
        <v>86</v>
      </c>
      <c r="AT179" s="238" t="s">
        <v>77</v>
      </c>
      <c r="AU179" s="238" t="s">
        <v>86</v>
      </c>
      <c r="AY179" s="237" t="s">
        <v>143</v>
      </c>
      <c r="BK179" s="239">
        <f>BK180</f>
        <v>0</v>
      </c>
    </row>
    <row r="180" s="2" customFormat="1" ht="16.5" customHeight="1">
      <c r="A180" s="41"/>
      <c r="B180" s="42"/>
      <c r="C180" s="242" t="s">
        <v>169</v>
      </c>
      <c r="D180" s="242" t="s">
        <v>146</v>
      </c>
      <c r="E180" s="243" t="s">
        <v>198</v>
      </c>
      <c r="F180" s="244" t="s">
        <v>199</v>
      </c>
      <c r="G180" s="245" t="s">
        <v>182</v>
      </c>
      <c r="H180" s="246">
        <v>1.5269999999999999</v>
      </c>
      <c r="I180" s="247"/>
      <c r="J180" s="248">
        <f>ROUND(I180*H180,2)</f>
        <v>0</v>
      </c>
      <c r="K180" s="249"/>
      <c r="L180" s="44"/>
      <c r="M180" s="250" t="s">
        <v>1</v>
      </c>
      <c r="N180" s="251" t="s">
        <v>44</v>
      </c>
      <c r="O180" s="94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54" t="s">
        <v>150</v>
      </c>
      <c r="AT180" s="254" t="s">
        <v>146</v>
      </c>
      <c r="AU180" s="254" t="s">
        <v>121</v>
      </c>
      <c r="AY180" s="18" t="s">
        <v>143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8" t="s">
        <v>121</v>
      </c>
      <c r="BK180" s="142">
        <f>ROUND(I180*H180,2)</f>
        <v>0</v>
      </c>
      <c r="BL180" s="18" t="s">
        <v>150</v>
      </c>
      <c r="BM180" s="254" t="s">
        <v>200</v>
      </c>
    </row>
    <row r="181" s="12" customFormat="1" ht="25.92" customHeight="1">
      <c r="A181" s="12"/>
      <c r="B181" s="226"/>
      <c r="C181" s="227"/>
      <c r="D181" s="228" t="s">
        <v>77</v>
      </c>
      <c r="E181" s="229" t="s">
        <v>201</v>
      </c>
      <c r="F181" s="229" t="s">
        <v>202</v>
      </c>
      <c r="G181" s="227"/>
      <c r="H181" s="227"/>
      <c r="I181" s="230"/>
      <c r="J181" s="231">
        <f>BK181</f>
        <v>0</v>
      </c>
      <c r="K181" s="227"/>
      <c r="L181" s="232"/>
      <c r="M181" s="233"/>
      <c r="N181" s="234"/>
      <c r="O181" s="234"/>
      <c r="P181" s="235">
        <f>P182+P184+P214</f>
        <v>0</v>
      </c>
      <c r="Q181" s="234"/>
      <c r="R181" s="235">
        <f>R182+R184+R214</f>
        <v>0.27748540000000005</v>
      </c>
      <c r="S181" s="234"/>
      <c r="T181" s="236">
        <f>T182+T184+T214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7" t="s">
        <v>121</v>
      </c>
      <c r="AT181" s="238" t="s">
        <v>77</v>
      </c>
      <c r="AU181" s="238" t="s">
        <v>78</v>
      </c>
      <c r="AY181" s="237" t="s">
        <v>143</v>
      </c>
      <c r="BK181" s="239">
        <f>BK182+BK184+BK214</f>
        <v>0</v>
      </c>
    </row>
    <row r="182" s="12" customFormat="1" ht="22.8" customHeight="1">
      <c r="A182" s="12"/>
      <c r="B182" s="226"/>
      <c r="C182" s="227"/>
      <c r="D182" s="228" t="s">
        <v>77</v>
      </c>
      <c r="E182" s="240" t="s">
        <v>203</v>
      </c>
      <c r="F182" s="240" t="s">
        <v>204</v>
      </c>
      <c r="G182" s="227"/>
      <c r="H182" s="227"/>
      <c r="I182" s="230"/>
      <c r="J182" s="241">
        <f>BK182</f>
        <v>0</v>
      </c>
      <c r="K182" s="227"/>
      <c r="L182" s="232"/>
      <c r="M182" s="233"/>
      <c r="N182" s="234"/>
      <c r="O182" s="234"/>
      <c r="P182" s="235">
        <f>P183</f>
        <v>0</v>
      </c>
      <c r="Q182" s="234"/>
      <c r="R182" s="235">
        <f>R183</f>
        <v>0</v>
      </c>
      <c r="S182" s="234"/>
      <c r="T182" s="236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7" t="s">
        <v>121</v>
      </c>
      <c r="AT182" s="238" t="s">
        <v>77</v>
      </c>
      <c r="AU182" s="238" t="s">
        <v>86</v>
      </c>
      <c r="AY182" s="237" t="s">
        <v>143</v>
      </c>
      <c r="BK182" s="239">
        <f>BK183</f>
        <v>0</v>
      </c>
    </row>
    <row r="183" s="2" customFormat="1" ht="16.5" customHeight="1">
      <c r="A183" s="41"/>
      <c r="B183" s="42"/>
      <c r="C183" s="242" t="s">
        <v>205</v>
      </c>
      <c r="D183" s="242" t="s">
        <v>146</v>
      </c>
      <c r="E183" s="243" t="s">
        <v>206</v>
      </c>
      <c r="F183" s="244" t="s">
        <v>207</v>
      </c>
      <c r="G183" s="245" t="s">
        <v>208</v>
      </c>
      <c r="H183" s="246">
        <v>1</v>
      </c>
      <c r="I183" s="247"/>
      <c r="J183" s="248">
        <f>ROUND(I183*H183,2)</f>
        <v>0</v>
      </c>
      <c r="K183" s="249"/>
      <c r="L183" s="44"/>
      <c r="M183" s="250" t="s">
        <v>1</v>
      </c>
      <c r="N183" s="251" t="s">
        <v>44</v>
      </c>
      <c r="O183" s="94"/>
      <c r="P183" s="252">
        <f>O183*H183</f>
        <v>0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54" t="s">
        <v>209</v>
      </c>
      <c r="AT183" s="254" t="s">
        <v>146</v>
      </c>
      <c r="AU183" s="254" t="s">
        <v>121</v>
      </c>
      <c r="AY183" s="18" t="s">
        <v>143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8" t="s">
        <v>121</v>
      </c>
      <c r="BK183" s="142">
        <f>ROUND(I183*H183,2)</f>
        <v>0</v>
      </c>
      <c r="BL183" s="18" t="s">
        <v>209</v>
      </c>
      <c r="BM183" s="254" t="s">
        <v>210</v>
      </c>
    </row>
    <row r="184" s="12" customFormat="1" ht="22.8" customHeight="1">
      <c r="A184" s="12"/>
      <c r="B184" s="226"/>
      <c r="C184" s="227"/>
      <c r="D184" s="228" t="s">
        <v>77</v>
      </c>
      <c r="E184" s="240" t="s">
        <v>211</v>
      </c>
      <c r="F184" s="240" t="s">
        <v>212</v>
      </c>
      <c r="G184" s="227"/>
      <c r="H184" s="227"/>
      <c r="I184" s="230"/>
      <c r="J184" s="241">
        <f>BK184</f>
        <v>0</v>
      </c>
      <c r="K184" s="227"/>
      <c r="L184" s="232"/>
      <c r="M184" s="233"/>
      <c r="N184" s="234"/>
      <c r="O184" s="234"/>
      <c r="P184" s="235">
        <f>SUM(P185:P213)</f>
        <v>0</v>
      </c>
      <c r="Q184" s="234"/>
      <c r="R184" s="235">
        <f>SUM(R185:R213)</f>
        <v>0.22166620000000004</v>
      </c>
      <c r="S184" s="234"/>
      <c r="T184" s="236">
        <f>SUM(T185:T213)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7" t="s">
        <v>121</v>
      </c>
      <c r="AT184" s="238" t="s">
        <v>77</v>
      </c>
      <c r="AU184" s="238" t="s">
        <v>86</v>
      </c>
      <c r="AY184" s="237" t="s">
        <v>143</v>
      </c>
      <c r="BK184" s="239">
        <f>SUM(BK185:BK213)</f>
        <v>0</v>
      </c>
    </row>
    <row r="185" s="2" customFormat="1" ht="16.5" customHeight="1">
      <c r="A185" s="41"/>
      <c r="B185" s="42"/>
      <c r="C185" s="242" t="s">
        <v>213</v>
      </c>
      <c r="D185" s="242" t="s">
        <v>146</v>
      </c>
      <c r="E185" s="243" t="s">
        <v>214</v>
      </c>
      <c r="F185" s="244" t="s">
        <v>215</v>
      </c>
      <c r="G185" s="245" t="s">
        <v>149</v>
      </c>
      <c r="H185" s="246">
        <v>38.850000000000001</v>
      </c>
      <c r="I185" s="247"/>
      <c r="J185" s="248">
        <f>ROUND(I185*H185,2)</f>
        <v>0</v>
      </c>
      <c r="K185" s="249"/>
      <c r="L185" s="44"/>
      <c r="M185" s="250" t="s">
        <v>1</v>
      </c>
      <c r="N185" s="251" t="s">
        <v>44</v>
      </c>
      <c r="O185" s="94"/>
      <c r="P185" s="252">
        <f>O185*H185</f>
        <v>0</v>
      </c>
      <c r="Q185" s="252">
        <v>8.0000000000000007E-05</v>
      </c>
      <c r="R185" s="252">
        <f>Q185*H185</f>
        <v>0.0031080000000000005</v>
      </c>
      <c r="S185" s="252">
        <v>0</v>
      </c>
      <c r="T185" s="253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54" t="s">
        <v>209</v>
      </c>
      <c r="AT185" s="254" t="s">
        <v>146</v>
      </c>
      <c r="AU185" s="254" t="s">
        <v>121</v>
      </c>
      <c r="AY185" s="18" t="s">
        <v>143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8" t="s">
        <v>121</v>
      </c>
      <c r="BK185" s="142">
        <f>ROUND(I185*H185,2)</f>
        <v>0</v>
      </c>
      <c r="BL185" s="18" t="s">
        <v>209</v>
      </c>
      <c r="BM185" s="254" t="s">
        <v>216</v>
      </c>
    </row>
    <row r="186" s="13" customFormat="1">
      <c r="A186" s="13"/>
      <c r="B186" s="255"/>
      <c r="C186" s="256"/>
      <c r="D186" s="257" t="s">
        <v>152</v>
      </c>
      <c r="E186" s="258" t="s">
        <v>1</v>
      </c>
      <c r="F186" s="259" t="s">
        <v>217</v>
      </c>
      <c r="G186" s="256"/>
      <c r="H186" s="258" t="s">
        <v>1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5" t="s">
        <v>152</v>
      </c>
      <c r="AU186" s="265" t="s">
        <v>121</v>
      </c>
      <c r="AV186" s="13" t="s">
        <v>86</v>
      </c>
      <c r="AW186" s="13" t="s">
        <v>32</v>
      </c>
      <c r="AX186" s="13" t="s">
        <v>78</v>
      </c>
      <c r="AY186" s="265" t="s">
        <v>143</v>
      </c>
    </row>
    <row r="187" s="14" customFormat="1">
      <c r="A187" s="14"/>
      <c r="B187" s="266"/>
      <c r="C187" s="267"/>
      <c r="D187" s="257" t="s">
        <v>152</v>
      </c>
      <c r="E187" s="268" t="s">
        <v>1</v>
      </c>
      <c r="F187" s="269" t="s">
        <v>218</v>
      </c>
      <c r="G187" s="267"/>
      <c r="H187" s="270">
        <v>20.25</v>
      </c>
      <c r="I187" s="271"/>
      <c r="J187" s="267"/>
      <c r="K187" s="267"/>
      <c r="L187" s="272"/>
      <c r="M187" s="273"/>
      <c r="N187" s="274"/>
      <c r="O187" s="274"/>
      <c r="P187" s="274"/>
      <c r="Q187" s="274"/>
      <c r="R187" s="274"/>
      <c r="S187" s="274"/>
      <c r="T187" s="27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6" t="s">
        <v>152</v>
      </c>
      <c r="AU187" s="276" t="s">
        <v>121</v>
      </c>
      <c r="AV187" s="14" t="s">
        <v>121</v>
      </c>
      <c r="AW187" s="14" t="s">
        <v>32</v>
      </c>
      <c r="AX187" s="14" t="s">
        <v>78</v>
      </c>
      <c r="AY187" s="276" t="s">
        <v>143</v>
      </c>
    </row>
    <row r="188" s="13" customFormat="1">
      <c r="A188" s="13"/>
      <c r="B188" s="255"/>
      <c r="C188" s="256"/>
      <c r="D188" s="257" t="s">
        <v>152</v>
      </c>
      <c r="E188" s="258" t="s">
        <v>1</v>
      </c>
      <c r="F188" s="259" t="s">
        <v>219</v>
      </c>
      <c r="G188" s="256"/>
      <c r="H188" s="258" t="s">
        <v>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5" t="s">
        <v>152</v>
      </c>
      <c r="AU188" s="265" t="s">
        <v>121</v>
      </c>
      <c r="AV188" s="13" t="s">
        <v>86</v>
      </c>
      <c r="AW188" s="13" t="s">
        <v>32</v>
      </c>
      <c r="AX188" s="13" t="s">
        <v>78</v>
      </c>
      <c r="AY188" s="265" t="s">
        <v>143</v>
      </c>
    </row>
    <row r="189" s="14" customFormat="1">
      <c r="A189" s="14"/>
      <c r="B189" s="266"/>
      <c r="C189" s="267"/>
      <c r="D189" s="257" t="s">
        <v>152</v>
      </c>
      <c r="E189" s="268" t="s">
        <v>1</v>
      </c>
      <c r="F189" s="269" t="s">
        <v>220</v>
      </c>
      <c r="G189" s="267"/>
      <c r="H189" s="270">
        <v>3</v>
      </c>
      <c r="I189" s="271"/>
      <c r="J189" s="267"/>
      <c r="K189" s="267"/>
      <c r="L189" s="272"/>
      <c r="M189" s="273"/>
      <c r="N189" s="274"/>
      <c r="O189" s="274"/>
      <c r="P189" s="274"/>
      <c r="Q189" s="274"/>
      <c r="R189" s="274"/>
      <c r="S189" s="274"/>
      <c r="T189" s="27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6" t="s">
        <v>152</v>
      </c>
      <c r="AU189" s="276" t="s">
        <v>121</v>
      </c>
      <c r="AV189" s="14" t="s">
        <v>121</v>
      </c>
      <c r="AW189" s="14" t="s">
        <v>32</v>
      </c>
      <c r="AX189" s="14" t="s">
        <v>78</v>
      </c>
      <c r="AY189" s="276" t="s">
        <v>143</v>
      </c>
    </row>
    <row r="190" s="13" customFormat="1">
      <c r="A190" s="13"/>
      <c r="B190" s="255"/>
      <c r="C190" s="256"/>
      <c r="D190" s="257" t="s">
        <v>152</v>
      </c>
      <c r="E190" s="258" t="s">
        <v>1</v>
      </c>
      <c r="F190" s="259" t="s">
        <v>221</v>
      </c>
      <c r="G190" s="256"/>
      <c r="H190" s="258" t="s">
        <v>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5" t="s">
        <v>152</v>
      </c>
      <c r="AU190" s="265" t="s">
        <v>121</v>
      </c>
      <c r="AV190" s="13" t="s">
        <v>86</v>
      </c>
      <c r="AW190" s="13" t="s">
        <v>32</v>
      </c>
      <c r="AX190" s="13" t="s">
        <v>78</v>
      </c>
      <c r="AY190" s="265" t="s">
        <v>143</v>
      </c>
    </row>
    <row r="191" s="14" customFormat="1">
      <c r="A191" s="14"/>
      <c r="B191" s="266"/>
      <c r="C191" s="267"/>
      <c r="D191" s="257" t="s">
        <v>152</v>
      </c>
      <c r="E191" s="268" t="s">
        <v>1</v>
      </c>
      <c r="F191" s="269" t="s">
        <v>222</v>
      </c>
      <c r="G191" s="267"/>
      <c r="H191" s="270">
        <v>15.6</v>
      </c>
      <c r="I191" s="271"/>
      <c r="J191" s="267"/>
      <c r="K191" s="267"/>
      <c r="L191" s="272"/>
      <c r="M191" s="273"/>
      <c r="N191" s="274"/>
      <c r="O191" s="274"/>
      <c r="P191" s="274"/>
      <c r="Q191" s="274"/>
      <c r="R191" s="274"/>
      <c r="S191" s="274"/>
      <c r="T191" s="27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6" t="s">
        <v>152</v>
      </c>
      <c r="AU191" s="276" t="s">
        <v>121</v>
      </c>
      <c r="AV191" s="14" t="s">
        <v>121</v>
      </c>
      <c r="AW191" s="14" t="s">
        <v>32</v>
      </c>
      <c r="AX191" s="14" t="s">
        <v>78</v>
      </c>
      <c r="AY191" s="276" t="s">
        <v>143</v>
      </c>
    </row>
    <row r="192" s="15" customFormat="1">
      <c r="A192" s="15"/>
      <c r="B192" s="277"/>
      <c r="C192" s="278"/>
      <c r="D192" s="257" t="s">
        <v>152</v>
      </c>
      <c r="E192" s="279" t="s">
        <v>1</v>
      </c>
      <c r="F192" s="280" t="s">
        <v>157</v>
      </c>
      <c r="G192" s="278"/>
      <c r="H192" s="281">
        <v>38.850000000000001</v>
      </c>
      <c r="I192" s="282"/>
      <c r="J192" s="278"/>
      <c r="K192" s="278"/>
      <c r="L192" s="283"/>
      <c r="M192" s="284"/>
      <c r="N192" s="285"/>
      <c r="O192" s="285"/>
      <c r="P192" s="285"/>
      <c r="Q192" s="285"/>
      <c r="R192" s="285"/>
      <c r="S192" s="285"/>
      <c r="T192" s="28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7" t="s">
        <v>152</v>
      </c>
      <c r="AU192" s="287" t="s">
        <v>121</v>
      </c>
      <c r="AV192" s="15" t="s">
        <v>150</v>
      </c>
      <c r="AW192" s="15" t="s">
        <v>32</v>
      </c>
      <c r="AX192" s="15" t="s">
        <v>86</v>
      </c>
      <c r="AY192" s="287" t="s">
        <v>143</v>
      </c>
    </row>
    <row r="193" s="2" customFormat="1" ht="21.75" customHeight="1">
      <c r="A193" s="41"/>
      <c r="B193" s="42"/>
      <c r="C193" s="242" t="s">
        <v>8</v>
      </c>
      <c r="D193" s="242" t="s">
        <v>146</v>
      </c>
      <c r="E193" s="243" t="s">
        <v>223</v>
      </c>
      <c r="F193" s="244" t="s">
        <v>224</v>
      </c>
      <c r="G193" s="245" t="s">
        <v>149</v>
      </c>
      <c r="H193" s="246">
        <v>38.850000000000001</v>
      </c>
      <c r="I193" s="247"/>
      <c r="J193" s="248">
        <f>ROUND(I193*H193,2)</f>
        <v>0</v>
      </c>
      <c r="K193" s="249"/>
      <c r="L193" s="44"/>
      <c r="M193" s="250" t="s">
        <v>1</v>
      </c>
      <c r="N193" s="251" t="s">
        <v>44</v>
      </c>
      <c r="O193" s="94"/>
      <c r="P193" s="252">
        <f>O193*H193</f>
        <v>0</v>
      </c>
      <c r="Q193" s="252">
        <v>0.00013999999999999999</v>
      </c>
      <c r="R193" s="252">
        <f>Q193*H193</f>
        <v>0.0054389999999999994</v>
      </c>
      <c r="S193" s="252">
        <v>0</v>
      </c>
      <c r="T193" s="253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54" t="s">
        <v>209</v>
      </c>
      <c r="AT193" s="254" t="s">
        <v>146</v>
      </c>
      <c r="AU193" s="254" t="s">
        <v>121</v>
      </c>
      <c r="AY193" s="18" t="s">
        <v>143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8" t="s">
        <v>121</v>
      </c>
      <c r="BK193" s="142">
        <f>ROUND(I193*H193,2)</f>
        <v>0</v>
      </c>
      <c r="BL193" s="18" t="s">
        <v>209</v>
      </c>
      <c r="BM193" s="254" t="s">
        <v>225</v>
      </c>
    </row>
    <row r="194" s="2" customFormat="1" ht="24.15" customHeight="1">
      <c r="A194" s="41"/>
      <c r="B194" s="42"/>
      <c r="C194" s="242" t="s">
        <v>226</v>
      </c>
      <c r="D194" s="242" t="s">
        <v>146</v>
      </c>
      <c r="E194" s="243" t="s">
        <v>227</v>
      </c>
      <c r="F194" s="244" t="s">
        <v>228</v>
      </c>
      <c r="G194" s="245" t="s">
        <v>149</v>
      </c>
      <c r="H194" s="246">
        <v>38.850000000000001</v>
      </c>
      <c r="I194" s="247"/>
      <c r="J194" s="248">
        <f>ROUND(I194*H194,2)</f>
        <v>0</v>
      </c>
      <c r="K194" s="249"/>
      <c r="L194" s="44"/>
      <c r="M194" s="250" t="s">
        <v>1</v>
      </c>
      <c r="N194" s="251" t="s">
        <v>44</v>
      </c>
      <c r="O194" s="94"/>
      <c r="P194" s="252">
        <f>O194*H194</f>
        <v>0</v>
      </c>
      <c r="Q194" s="252">
        <v>0.00012</v>
      </c>
      <c r="R194" s="252">
        <f>Q194*H194</f>
        <v>0.0046620000000000003</v>
      </c>
      <c r="S194" s="252">
        <v>0</v>
      </c>
      <c r="T194" s="253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54" t="s">
        <v>209</v>
      </c>
      <c r="AT194" s="254" t="s">
        <v>146</v>
      </c>
      <c r="AU194" s="254" t="s">
        <v>121</v>
      </c>
      <c r="AY194" s="18" t="s">
        <v>143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8" t="s">
        <v>121</v>
      </c>
      <c r="BK194" s="142">
        <f>ROUND(I194*H194,2)</f>
        <v>0</v>
      </c>
      <c r="BL194" s="18" t="s">
        <v>209</v>
      </c>
      <c r="BM194" s="254" t="s">
        <v>229</v>
      </c>
    </row>
    <row r="195" s="2" customFormat="1" ht="24.15" customHeight="1">
      <c r="A195" s="41"/>
      <c r="B195" s="42"/>
      <c r="C195" s="242" t="s">
        <v>230</v>
      </c>
      <c r="D195" s="242" t="s">
        <v>146</v>
      </c>
      <c r="E195" s="243" t="s">
        <v>231</v>
      </c>
      <c r="F195" s="244" t="s">
        <v>232</v>
      </c>
      <c r="G195" s="245" t="s">
        <v>149</v>
      </c>
      <c r="H195" s="246">
        <v>38.850000000000001</v>
      </c>
      <c r="I195" s="247"/>
      <c r="J195" s="248">
        <f>ROUND(I195*H195,2)</f>
        <v>0</v>
      </c>
      <c r="K195" s="249"/>
      <c r="L195" s="44"/>
      <c r="M195" s="250" t="s">
        <v>1</v>
      </c>
      <c r="N195" s="251" t="s">
        <v>44</v>
      </c>
      <c r="O195" s="94"/>
      <c r="P195" s="252">
        <f>O195*H195</f>
        <v>0</v>
      </c>
      <c r="Q195" s="252">
        <v>0.00012</v>
      </c>
      <c r="R195" s="252">
        <f>Q195*H195</f>
        <v>0.0046620000000000003</v>
      </c>
      <c r="S195" s="252">
        <v>0</v>
      </c>
      <c r="T195" s="253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54" t="s">
        <v>209</v>
      </c>
      <c r="AT195" s="254" t="s">
        <v>146</v>
      </c>
      <c r="AU195" s="254" t="s">
        <v>121</v>
      </c>
      <c r="AY195" s="18" t="s">
        <v>143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8" t="s">
        <v>121</v>
      </c>
      <c r="BK195" s="142">
        <f>ROUND(I195*H195,2)</f>
        <v>0</v>
      </c>
      <c r="BL195" s="18" t="s">
        <v>209</v>
      </c>
      <c r="BM195" s="254" t="s">
        <v>233</v>
      </c>
    </row>
    <row r="196" s="2" customFormat="1" ht="21.75" customHeight="1">
      <c r="A196" s="41"/>
      <c r="B196" s="42"/>
      <c r="C196" s="242" t="s">
        <v>234</v>
      </c>
      <c r="D196" s="242" t="s">
        <v>146</v>
      </c>
      <c r="E196" s="243" t="s">
        <v>235</v>
      </c>
      <c r="F196" s="244" t="s">
        <v>236</v>
      </c>
      <c r="G196" s="245" t="s">
        <v>149</v>
      </c>
      <c r="H196" s="246">
        <v>10</v>
      </c>
      <c r="I196" s="247"/>
      <c r="J196" s="248">
        <f>ROUND(I196*H196,2)</f>
        <v>0</v>
      </c>
      <c r="K196" s="249"/>
      <c r="L196" s="44"/>
      <c r="M196" s="250" t="s">
        <v>1</v>
      </c>
      <c r="N196" s="251" t="s">
        <v>44</v>
      </c>
      <c r="O196" s="94"/>
      <c r="P196" s="252">
        <f>O196*H196</f>
        <v>0</v>
      </c>
      <c r="Q196" s="252">
        <v>0.00013999999999999999</v>
      </c>
      <c r="R196" s="252">
        <f>Q196*H196</f>
        <v>0.0013999999999999998</v>
      </c>
      <c r="S196" s="252">
        <v>0</v>
      </c>
      <c r="T196" s="253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54" t="s">
        <v>209</v>
      </c>
      <c r="AT196" s="254" t="s">
        <v>146</v>
      </c>
      <c r="AU196" s="254" t="s">
        <v>121</v>
      </c>
      <c r="AY196" s="18" t="s">
        <v>143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8" t="s">
        <v>121</v>
      </c>
      <c r="BK196" s="142">
        <f>ROUND(I196*H196,2)</f>
        <v>0</v>
      </c>
      <c r="BL196" s="18" t="s">
        <v>209</v>
      </c>
      <c r="BM196" s="254" t="s">
        <v>237</v>
      </c>
    </row>
    <row r="197" s="13" customFormat="1">
      <c r="A197" s="13"/>
      <c r="B197" s="255"/>
      <c r="C197" s="256"/>
      <c r="D197" s="257" t="s">
        <v>152</v>
      </c>
      <c r="E197" s="258" t="s">
        <v>1</v>
      </c>
      <c r="F197" s="259" t="s">
        <v>238</v>
      </c>
      <c r="G197" s="256"/>
      <c r="H197" s="258" t="s">
        <v>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5" t="s">
        <v>152</v>
      </c>
      <c r="AU197" s="265" t="s">
        <v>121</v>
      </c>
      <c r="AV197" s="13" t="s">
        <v>86</v>
      </c>
      <c r="AW197" s="13" t="s">
        <v>32</v>
      </c>
      <c r="AX197" s="13" t="s">
        <v>78</v>
      </c>
      <c r="AY197" s="265" t="s">
        <v>143</v>
      </c>
    </row>
    <row r="198" s="14" customFormat="1">
      <c r="A198" s="14"/>
      <c r="B198" s="266"/>
      <c r="C198" s="267"/>
      <c r="D198" s="257" t="s">
        <v>152</v>
      </c>
      <c r="E198" s="268" t="s">
        <v>1</v>
      </c>
      <c r="F198" s="269" t="s">
        <v>205</v>
      </c>
      <c r="G198" s="267"/>
      <c r="H198" s="270">
        <v>10</v>
      </c>
      <c r="I198" s="271"/>
      <c r="J198" s="267"/>
      <c r="K198" s="267"/>
      <c r="L198" s="272"/>
      <c r="M198" s="273"/>
      <c r="N198" s="274"/>
      <c r="O198" s="274"/>
      <c r="P198" s="274"/>
      <c r="Q198" s="274"/>
      <c r="R198" s="274"/>
      <c r="S198" s="274"/>
      <c r="T198" s="27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6" t="s">
        <v>152</v>
      </c>
      <c r="AU198" s="276" t="s">
        <v>121</v>
      </c>
      <c r="AV198" s="14" t="s">
        <v>121</v>
      </c>
      <c r="AW198" s="14" t="s">
        <v>32</v>
      </c>
      <c r="AX198" s="14" t="s">
        <v>78</v>
      </c>
      <c r="AY198" s="276" t="s">
        <v>143</v>
      </c>
    </row>
    <row r="199" s="15" customFormat="1">
      <c r="A199" s="15"/>
      <c r="B199" s="277"/>
      <c r="C199" s="278"/>
      <c r="D199" s="257" t="s">
        <v>152</v>
      </c>
      <c r="E199" s="279" t="s">
        <v>1</v>
      </c>
      <c r="F199" s="280" t="s">
        <v>157</v>
      </c>
      <c r="G199" s="278"/>
      <c r="H199" s="281">
        <v>10</v>
      </c>
      <c r="I199" s="282"/>
      <c r="J199" s="278"/>
      <c r="K199" s="278"/>
      <c r="L199" s="283"/>
      <c r="M199" s="284"/>
      <c r="N199" s="285"/>
      <c r="O199" s="285"/>
      <c r="P199" s="285"/>
      <c r="Q199" s="285"/>
      <c r="R199" s="285"/>
      <c r="S199" s="285"/>
      <c r="T199" s="28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7" t="s">
        <v>152</v>
      </c>
      <c r="AU199" s="287" t="s">
        <v>121</v>
      </c>
      <c r="AV199" s="15" t="s">
        <v>150</v>
      </c>
      <c r="AW199" s="15" t="s">
        <v>32</v>
      </c>
      <c r="AX199" s="15" t="s">
        <v>86</v>
      </c>
      <c r="AY199" s="287" t="s">
        <v>143</v>
      </c>
    </row>
    <row r="200" s="2" customFormat="1" ht="24.15" customHeight="1">
      <c r="A200" s="41"/>
      <c r="B200" s="42"/>
      <c r="C200" s="242" t="s">
        <v>209</v>
      </c>
      <c r="D200" s="242" t="s">
        <v>146</v>
      </c>
      <c r="E200" s="243" t="s">
        <v>239</v>
      </c>
      <c r="F200" s="244" t="s">
        <v>240</v>
      </c>
      <c r="G200" s="245" t="s">
        <v>149</v>
      </c>
      <c r="H200" s="246">
        <v>10</v>
      </c>
      <c r="I200" s="247"/>
      <c r="J200" s="248">
        <f>ROUND(I200*H200,2)</f>
        <v>0</v>
      </c>
      <c r="K200" s="249"/>
      <c r="L200" s="44"/>
      <c r="M200" s="250" t="s">
        <v>1</v>
      </c>
      <c r="N200" s="251" t="s">
        <v>44</v>
      </c>
      <c r="O200" s="94"/>
      <c r="P200" s="252">
        <f>O200*H200</f>
        <v>0</v>
      </c>
      <c r="Q200" s="252">
        <v>0.00012999999999999999</v>
      </c>
      <c r="R200" s="252">
        <f>Q200*H200</f>
        <v>0.0012999999999999999</v>
      </c>
      <c r="S200" s="252">
        <v>0</v>
      </c>
      <c r="T200" s="253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54" t="s">
        <v>209</v>
      </c>
      <c r="AT200" s="254" t="s">
        <v>146</v>
      </c>
      <c r="AU200" s="254" t="s">
        <v>121</v>
      </c>
      <c r="AY200" s="18" t="s">
        <v>143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8" t="s">
        <v>121</v>
      </c>
      <c r="BK200" s="142">
        <f>ROUND(I200*H200,2)</f>
        <v>0</v>
      </c>
      <c r="BL200" s="18" t="s">
        <v>209</v>
      </c>
      <c r="BM200" s="254" t="s">
        <v>241</v>
      </c>
    </row>
    <row r="201" s="2" customFormat="1" ht="16.5" customHeight="1">
      <c r="A201" s="41"/>
      <c r="B201" s="42"/>
      <c r="C201" s="242" t="s">
        <v>242</v>
      </c>
      <c r="D201" s="242" t="s">
        <v>146</v>
      </c>
      <c r="E201" s="243" t="s">
        <v>243</v>
      </c>
      <c r="F201" s="244" t="s">
        <v>244</v>
      </c>
      <c r="G201" s="245" t="s">
        <v>149</v>
      </c>
      <c r="H201" s="246">
        <v>10</v>
      </c>
      <c r="I201" s="247"/>
      <c r="J201" s="248">
        <f>ROUND(I201*H201,2)</f>
        <v>0</v>
      </c>
      <c r="K201" s="249"/>
      <c r="L201" s="44"/>
      <c r="M201" s="250" t="s">
        <v>1</v>
      </c>
      <c r="N201" s="251" t="s">
        <v>44</v>
      </c>
      <c r="O201" s="94"/>
      <c r="P201" s="252">
        <f>O201*H201</f>
        <v>0</v>
      </c>
      <c r="Q201" s="252">
        <v>0.00012999999999999999</v>
      </c>
      <c r="R201" s="252">
        <f>Q201*H201</f>
        <v>0.0012999999999999999</v>
      </c>
      <c r="S201" s="252">
        <v>0</v>
      </c>
      <c r="T201" s="253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54" t="s">
        <v>209</v>
      </c>
      <c r="AT201" s="254" t="s">
        <v>146</v>
      </c>
      <c r="AU201" s="254" t="s">
        <v>121</v>
      </c>
      <c r="AY201" s="18" t="s">
        <v>143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8" t="s">
        <v>121</v>
      </c>
      <c r="BK201" s="142">
        <f>ROUND(I201*H201,2)</f>
        <v>0</v>
      </c>
      <c r="BL201" s="18" t="s">
        <v>209</v>
      </c>
      <c r="BM201" s="254" t="s">
        <v>245</v>
      </c>
    </row>
    <row r="202" s="2" customFormat="1" ht="16.5" customHeight="1">
      <c r="A202" s="41"/>
      <c r="B202" s="42"/>
      <c r="C202" s="242" t="s">
        <v>246</v>
      </c>
      <c r="D202" s="242" t="s">
        <v>146</v>
      </c>
      <c r="E202" s="243" t="s">
        <v>247</v>
      </c>
      <c r="F202" s="244" t="s">
        <v>248</v>
      </c>
      <c r="G202" s="245" t="s">
        <v>149</v>
      </c>
      <c r="H202" s="246">
        <v>48.32</v>
      </c>
      <c r="I202" s="247"/>
      <c r="J202" s="248">
        <f>ROUND(I202*H202,2)</f>
        <v>0</v>
      </c>
      <c r="K202" s="249"/>
      <c r="L202" s="44"/>
      <c r="M202" s="250" t="s">
        <v>1</v>
      </c>
      <c r="N202" s="251" t="s">
        <v>44</v>
      </c>
      <c r="O202" s="94"/>
      <c r="P202" s="252">
        <f>O202*H202</f>
        <v>0</v>
      </c>
      <c r="Q202" s="252">
        <v>0.00017000000000000001</v>
      </c>
      <c r="R202" s="252">
        <f>Q202*H202</f>
        <v>0.0082144000000000002</v>
      </c>
      <c r="S202" s="252">
        <v>0</v>
      </c>
      <c r="T202" s="253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54" t="s">
        <v>209</v>
      </c>
      <c r="AT202" s="254" t="s">
        <v>146</v>
      </c>
      <c r="AU202" s="254" t="s">
        <v>121</v>
      </c>
      <c r="AY202" s="18" t="s">
        <v>143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8" t="s">
        <v>121</v>
      </c>
      <c r="BK202" s="142">
        <f>ROUND(I202*H202,2)</f>
        <v>0</v>
      </c>
      <c r="BL202" s="18" t="s">
        <v>209</v>
      </c>
      <c r="BM202" s="254" t="s">
        <v>249</v>
      </c>
    </row>
    <row r="203" s="14" customFormat="1">
      <c r="A203" s="14"/>
      <c r="B203" s="266"/>
      <c r="C203" s="267"/>
      <c r="D203" s="257" t="s">
        <v>152</v>
      </c>
      <c r="E203" s="268" t="s">
        <v>1</v>
      </c>
      <c r="F203" s="269" t="s">
        <v>250</v>
      </c>
      <c r="G203" s="267"/>
      <c r="H203" s="270">
        <v>45.600000000000001</v>
      </c>
      <c r="I203" s="271"/>
      <c r="J203" s="267"/>
      <c r="K203" s="267"/>
      <c r="L203" s="272"/>
      <c r="M203" s="273"/>
      <c r="N203" s="274"/>
      <c r="O203" s="274"/>
      <c r="P203" s="274"/>
      <c r="Q203" s="274"/>
      <c r="R203" s="274"/>
      <c r="S203" s="274"/>
      <c r="T203" s="27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6" t="s">
        <v>152</v>
      </c>
      <c r="AU203" s="276" t="s">
        <v>121</v>
      </c>
      <c r="AV203" s="14" t="s">
        <v>121</v>
      </c>
      <c r="AW203" s="14" t="s">
        <v>32</v>
      </c>
      <c r="AX203" s="14" t="s">
        <v>78</v>
      </c>
      <c r="AY203" s="276" t="s">
        <v>143</v>
      </c>
    </row>
    <row r="204" s="13" customFormat="1">
      <c r="A204" s="13"/>
      <c r="B204" s="255"/>
      <c r="C204" s="256"/>
      <c r="D204" s="257" t="s">
        <v>152</v>
      </c>
      <c r="E204" s="258" t="s">
        <v>1</v>
      </c>
      <c r="F204" s="259" t="s">
        <v>251</v>
      </c>
      <c r="G204" s="256"/>
      <c r="H204" s="258" t="s">
        <v>1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5" t="s">
        <v>152</v>
      </c>
      <c r="AU204" s="265" t="s">
        <v>121</v>
      </c>
      <c r="AV204" s="13" t="s">
        <v>86</v>
      </c>
      <c r="AW204" s="13" t="s">
        <v>32</v>
      </c>
      <c r="AX204" s="13" t="s">
        <v>78</v>
      </c>
      <c r="AY204" s="265" t="s">
        <v>143</v>
      </c>
    </row>
    <row r="205" s="14" customFormat="1">
      <c r="A205" s="14"/>
      <c r="B205" s="266"/>
      <c r="C205" s="267"/>
      <c r="D205" s="257" t="s">
        <v>152</v>
      </c>
      <c r="E205" s="268" t="s">
        <v>1</v>
      </c>
      <c r="F205" s="269" t="s">
        <v>252</v>
      </c>
      <c r="G205" s="267"/>
      <c r="H205" s="270">
        <v>2.7200000000000002</v>
      </c>
      <c r="I205" s="271"/>
      <c r="J205" s="267"/>
      <c r="K205" s="267"/>
      <c r="L205" s="272"/>
      <c r="M205" s="273"/>
      <c r="N205" s="274"/>
      <c r="O205" s="274"/>
      <c r="P205" s="274"/>
      <c r="Q205" s="274"/>
      <c r="R205" s="274"/>
      <c r="S205" s="274"/>
      <c r="T205" s="27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6" t="s">
        <v>152</v>
      </c>
      <c r="AU205" s="276" t="s">
        <v>121</v>
      </c>
      <c r="AV205" s="14" t="s">
        <v>121</v>
      </c>
      <c r="AW205" s="14" t="s">
        <v>32</v>
      </c>
      <c r="AX205" s="14" t="s">
        <v>78</v>
      </c>
      <c r="AY205" s="276" t="s">
        <v>143</v>
      </c>
    </row>
    <row r="206" s="15" customFormat="1">
      <c r="A206" s="15"/>
      <c r="B206" s="277"/>
      <c r="C206" s="278"/>
      <c r="D206" s="257" t="s">
        <v>152</v>
      </c>
      <c r="E206" s="279" t="s">
        <v>1</v>
      </c>
      <c r="F206" s="280" t="s">
        <v>157</v>
      </c>
      <c r="G206" s="278"/>
      <c r="H206" s="281">
        <v>48.32</v>
      </c>
      <c r="I206" s="282"/>
      <c r="J206" s="278"/>
      <c r="K206" s="278"/>
      <c r="L206" s="283"/>
      <c r="M206" s="284"/>
      <c r="N206" s="285"/>
      <c r="O206" s="285"/>
      <c r="P206" s="285"/>
      <c r="Q206" s="285"/>
      <c r="R206" s="285"/>
      <c r="S206" s="285"/>
      <c r="T206" s="28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7" t="s">
        <v>152</v>
      </c>
      <c r="AU206" s="287" t="s">
        <v>121</v>
      </c>
      <c r="AV206" s="15" t="s">
        <v>150</v>
      </c>
      <c r="AW206" s="15" t="s">
        <v>32</v>
      </c>
      <c r="AX206" s="15" t="s">
        <v>86</v>
      </c>
      <c r="AY206" s="287" t="s">
        <v>143</v>
      </c>
    </row>
    <row r="207" s="2" customFormat="1" ht="16.5" customHeight="1">
      <c r="A207" s="41"/>
      <c r="B207" s="42"/>
      <c r="C207" s="242" t="s">
        <v>253</v>
      </c>
      <c r="D207" s="242" t="s">
        <v>146</v>
      </c>
      <c r="E207" s="243" t="s">
        <v>254</v>
      </c>
      <c r="F207" s="244" t="s">
        <v>255</v>
      </c>
      <c r="G207" s="245" t="s">
        <v>149</v>
      </c>
      <c r="H207" s="246">
        <v>48.32</v>
      </c>
      <c r="I207" s="247"/>
      <c r="J207" s="248">
        <f>ROUND(I207*H207,2)</f>
        <v>0</v>
      </c>
      <c r="K207" s="249"/>
      <c r="L207" s="44"/>
      <c r="M207" s="250" t="s">
        <v>1</v>
      </c>
      <c r="N207" s="251" t="s">
        <v>44</v>
      </c>
      <c r="O207" s="94"/>
      <c r="P207" s="252">
        <f>O207*H207</f>
        <v>0</v>
      </c>
      <c r="Q207" s="252">
        <v>0.00019000000000000001</v>
      </c>
      <c r="R207" s="252">
        <f>Q207*H207</f>
        <v>0.0091808000000000011</v>
      </c>
      <c r="S207" s="252">
        <v>0</v>
      </c>
      <c r="T207" s="253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54" t="s">
        <v>209</v>
      </c>
      <c r="AT207" s="254" t="s">
        <v>146</v>
      </c>
      <c r="AU207" s="254" t="s">
        <v>121</v>
      </c>
      <c r="AY207" s="18" t="s">
        <v>143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8" t="s">
        <v>121</v>
      </c>
      <c r="BK207" s="142">
        <f>ROUND(I207*H207,2)</f>
        <v>0</v>
      </c>
      <c r="BL207" s="18" t="s">
        <v>209</v>
      </c>
      <c r="BM207" s="254" t="s">
        <v>256</v>
      </c>
    </row>
    <row r="208" s="2" customFormat="1" ht="33" customHeight="1">
      <c r="A208" s="41"/>
      <c r="B208" s="42"/>
      <c r="C208" s="242" t="s">
        <v>257</v>
      </c>
      <c r="D208" s="242" t="s">
        <v>146</v>
      </c>
      <c r="E208" s="243" t="s">
        <v>258</v>
      </c>
      <c r="F208" s="244" t="s">
        <v>259</v>
      </c>
      <c r="G208" s="245" t="s">
        <v>149</v>
      </c>
      <c r="H208" s="246">
        <v>45.600000000000001</v>
      </c>
      <c r="I208" s="247"/>
      <c r="J208" s="248">
        <f>ROUND(I208*H208,2)</f>
        <v>0</v>
      </c>
      <c r="K208" s="249"/>
      <c r="L208" s="44"/>
      <c r="M208" s="250" t="s">
        <v>1</v>
      </c>
      <c r="N208" s="251" t="s">
        <v>44</v>
      </c>
      <c r="O208" s="94"/>
      <c r="P208" s="252">
        <f>O208*H208</f>
        <v>0</v>
      </c>
      <c r="Q208" s="252">
        <v>0.0023999999999999998</v>
      </c>
      <c r="R208" s="252">
        <f>Q208*H208</f>
        <v>0.10944</v>
      </c>
      <c r="S208" s="252">
        <v>0</v>
      </c>
      <c r="T208" s="253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54" t="s">
        <v>209</v>
      </c>
      <c r="AT208" s="254" t="s">
        <v>146</v>
      </c>
      <c r="AU208" s="254" t="s">
        <v>121</v>
      </c>
      <c r="AY208" s="18" t="s">
        <v>143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8" t="s">
        <v>121</v>
      </c>
      <c r="BK208" s="142">
        <f>ROUND(I208*H208,2)</f>
        <v>0</v>
      </c>
      <c r="BL208" s="18" t="s">
        <v>209</v>
      </c>
      <c r="BM208" s="254" t="s">
        <v>260</v>
      </c>
    </row>
    <row r="209" s="14" customFormat="1">
      <c r="A209" s="14"/>
      <c r="B209" s="266"/>
      <c r="C209" s="267"/>
      <c r="D209" s="257" t="s">
        <v>152</v>
      </c>
      <c r="E209" s="268" t="s">
        <v>1</v>
      </c>
      <c r="F209" s="269" t="s">
        <v>250</v>
      </c>
      <c r="G209" s="267"/>
      <c r="H209" s="270">
        <v>45.600000000000001</v>
      </c>
      <c r="I209" s="271"/>
      <c r="J209" s="267"/>
      <c r="K209" s="267"/>
      <c r="L209" s="272"/>
      <c r="M209" s="273"/>
      <c r="N209" s="274"/>
      <c r="O209" s="274"/>
      <c r="P209" s="274"/>
      <c r="Q209" s="274"/>
      <c r="R209" s="274"/>
      <c r="S209" s="274"/>
      <c r="T209" s="27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6" t="s">
        <v>152</v>
      </c>
      <c r="AU209" s="276" t="s">
        <v>121</v>
      </c>
      <c r="AV209" s="14" t="s">
        <v>121</v>
      </c>
      <c r="AW209" s="14" t="s">
        <v>32</v>
      </c>
      <c r="AX209" s="14" t="s">
        <v>78</v>
      </c>
      <c r="AY209" s="276" t="s">
        <v>143</v>
      </c>
    </row>
    <row r="210" s="15" customFormat="1">
      <c r="A210" s="15"/>
      <c r="B210" s="277"/>
      <c r="C210" s="278"/>
      <c r="D210" s="257" t="s">
        <v>152</v>
      </c>
      <c r="E210" s="279" t="s">
        <v>1</v>
      </c>
      <c r="F210" s="280" t="s">
        <v>157</v>
      </c>
      <c r="G210" s="278"/>
      <c r="H210" s="281">
        <v>45.600000000000001</v>
      </c>
      <c r="I210" s="282"/>
      <c r="J210" s="278"/>
      <c r="K210" s="278"/>
      <c r="L210" s="283"/>
      <c r="M210" s="284"/>
      <c r="N210" s="285"/>
      <c r="O210" s="285"/>
      <c r="P210" s="285"/>
      <c r="Q210" s="285"/>
      <c r="R210" s="285"/>
      <c r="S210" s="285"/>
      <c r="T210" s="28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7" t="s">
        <v>152</v>
      </c>
      <c r="AU210" s="287" t="s">
        <v>121</v>
      </c>
      <c r="AV210" s="15" t="s">
        <v>150</v>
      </c>
      <c r="AW210" s="15" t="s">
        <v>32</v>
      </c>
      <c r="AX210" s="15" t="s">
        <v>86</v>
      </c>
      <c r="AY210" s="287" t="s">
        <v>143</v>
      </c>
    </row>
    <row r="211" s="2" customFormat="1" ht="33" customHeight="1">
      <c r="A211" s="41"/>
      <c r="B211" s="42"/>
      <c r="C211" s="242" t="s">
        <v>7</v>
      </c>
      <c r="D211" s="242" t="s">
        <v>146</v>
      </c>
      <c r="E211" s="243" t="s">
        <v>261</v>
      </c>
      <c r="F211" s="244" t="s">
        <v>262</v>
      </c>
      <c r="G211" s="245" t="s">
        <v>149</v>
      </c>
      <c r="H211" s="246">
        <v>45.600000000000001</v>
      </c>
      <c r="I211" s="247"/>
      <c r="J211" s="248">
        <f>ROUND(I211*H211,2)</f>
        <v>0</v>
      </c>
      <c r="K211" s="249"/>
      <c r="L211" s="44"/>
      <c r="M211" s="250" t="s">
        <v>1</v>
      </c>
      <c r="N211" s="251" t="s">
        <v>44</v>
      </c>
      <c r="O211" s="94"/>
      <c r="P211" s="252">
        <f>O211*H211</f>
        <v>0</v>
      </c>
      <c r="Q211" s="252">
        <v>0.0016000000000000001</v>
      </c>
      <c r="R211" s="252">
        <f>Q211*H211</f>
        <v>0.072960000000000011</v>
      </c>
      <c r="S211" s="252">
        <v>0</v>
      </c>
      <c r="T211" s="253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54" t="s">
        <v>209</v>
      </c>
      <c r="AT211" s="254" t="s">
        <v>146</v>
      </c>
      <c r="AU211" s="254" t="s">
        <v>121</v>
      </c>
      <c r="AY211" s="18" t="s">
        <v>143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8" t="s">
        <v>121</v>
      </c>
      <c r="BK211" s="142">
        <f>ROUND(I211*H211,2)</f>
        <v>0</v>
      </c>
      <c r="BL211" s="18" t="s">
        <v>209</v>
      </c>
      <c r="BM211" s="254" t="s">
        <v>263</v>
      </c>
    </row>
    <row r="212" s="14" customFormat="1">
      <c r="A212" s="14"/>
      <c r="B212" s="266"/>
      <c r="C212" s="267"/>
      <c r="D212" s="257" t="s">
        <v>152</v>
      </c>
      <c r="E212" s="268" t="s">
        <v>1</v>
      </c>
      <c r="F212" s="269" t="s">
        <v>250</v>
      </c>
      <c r="G212" s="267"/>
      <c r="H212" s="270">
        <v>45.600000000000001</v>
      </c>
      <c r="I212" s="271"/>
      <c r="J212" s="267"/>
      <c r="K212" s="267"/>
      <c r="L212" s="272"/>
      <c r="M212" s="273"/>
      <c r="N212" s="274"/>
      <c r="O212" s="274"/>
      <c r="P212" s="274"/>
      <c r="Q212" s="274"/>
      <c r="R212" s="274"/>
      <c r="S212" s="274"/>
      <c r="T212" s="27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6" t="s">
        <v>152</v>
      </c>
      <c r="AU212" s="276" t="s">
        <v>121</v>
      </c>
      <c r="AV212" s="14" t="s">
        <v>121</v>
      </c>
      <c r="AW212" s="14" t="s">
        <v>32</v>
      </c>
      <c r="AX212" s="14" t="s">
        <v>78</v>
      </c>
      <c r="AY212" s="276" t="s">
        <v>143</v>
      </c>
    </row>
    <row r="213" s="15" customFormat="1">
      <c r="A213" s="15"/>
      <c r="B213" s="277"/>
      <c r="C213" s="278"/>
      <c r="D213" s="257" t="s">
        <v>152</v>
      </c>
      <c r="E213" s="279" t="s">
        <v>1</v>
      </c>
      <c r="F213" s="280" t="s">
        <v>157</v>
      </c>
      <c r="G213" s="278"/>
      <c r="H213" s="281">
        <v>45.600000000000001</v>
      </c>
      <c r="I213" s="282"/>
      <c r="J213" s="278"/>
      <c r="K213" s="278"/>
      <c r="L213" s="283"/>
      <c r="M213" s="284"/>
      <c r="N213" s="285"/>
      <c r="O213" s="285"/>
      <c r="P213" s="285"/>
      <c r="Q213" s="285"/>
      <c r="R213" s="285"/>
      <c r="S213" s="285"/>
      <c r="T213" s="28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7" t="s">
        <v>152</v>
      </c>
      <c r="AU213" s="287" t="s">
        <v>121</v>
      </c>
      <c r="AV213" s="15" t="s">
        <v>150</v>
      </c>
      <c r="AW213" s="15" t="s">
        <v>32</v>
      </c>
      <c r="AX213" s="15" t="s">
        <v>86</v>
      </c>
      <c r="AY213" s="287" t="s">
        <v>143</v>
      </c>
    </row>
    <row r="214" s="12" customFormat="1" ht="22.8" customHeight="1">
      <c r="A214" s="12"/>
      <c r="B214" s="226"/>
      <c r="C214" s="227"/>
      <c r="D214" s="228" t="s">
        <v>77</v>
      </c>
      <c r="E214" s="240" t="s">
        <v>264</v>
      </c>
      <c r="F214" s="240" t="s">
        <v>265</v>
      </c>
      <c r="G214" s="227"/>
      <c r="H214" s="227"/>
      <c r="I214" s="230"/>
      <c r="J214" s="241">
        <f>BK214</f>
        <v>0</v>
      </c>
      <c r="K214" s="227"/>
      <c r="L214" s="232"/>
      <c r="M214" s="233"/>
      <c r="N214" s="234"/>
      <c r="O214" s="234"/>
      <c r="P214" s="235">
        <f>SUM(P215:P223)</f>
        <v>0</v>
      </c>
      <c r="Q214" s="234"/>
      <c r="R214" s="235">
        <f>SUM(R215:R223)</f>
        <v>0.055819199999999992</v>
      </c>
      <c r="S214" s="234"/>
      <c r="T214" s="236">
        <f>SUM(T215:T223)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7" t="s">
        <v>121</v>
      </c>
      <c r="AT214" s="238" t="s">
        <v>77</v>
      </c>
      <c r="AU214" s="238" t="s">
        <v>86</v>
      </c>
      <c r="AY214" s="237" t="s">
        <v>143</v>
      </c>
      <c r="BK214" s="239">
        <f>SUM(BK215:BK223)</f>
        <v>0</v>
      </c>
    </row>
    <row r="215" s="2" customFormat="1" ht="24.15" customHeight="1">
      <c r="A215" s="41"/>
      <c r="B215" s="42"/>
      <c r="C215" s="242" t="s">
        <v>266</v>
      </c>
      <c r="D215" s="242" t="s">
        <v>146</v>
      </c>
      <c r="E215" s="243" t="s">
        <v>267</v>
      </c>
      <c r="F215" s="244" t="s">
        <v>268</v>
      </c>
      <c r="G215" s="245" t="s">
        <v>149</v>
      </c>
      <c r="H215" s="246">
        <v>192.47999999999999</v>
      </c>
      <c r="I215" s="247"/>
      <c r="J215" s="248">
        <f>ROUND(I215*H215,2)</f>
        <v>0</v>
      </c>
      <c r="K215" s="249"/>
      <c r="L215" s="44"/>
      <c r="M215" s="250" t="s">
        <v>1</v>
      </c>
      <c r="N215" s="251" t="s">
        <v>44</v>
      </c>
      <c r="O215" s="94"/>
      <c r="P215" s="252">
        <f>O215*H215</f>
        <v>0</v>
      </c>
      <c r="Q215" s="252">
        <v>0</v>
      </c>
      <c r="R215" s="252">
        <f>Q215*H215</f>
        <v>0</v>
      </c>
      <c r="S215" s="252">
        <v>0</v>
      </c>
      <c r="T215" s="253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54" t="s">
        <v>209</v>
      </c>
      <c r="AT215" s="254" t="s">
        <v>146</v>
      </c>
      <c r="AU215" s="254" t="s">
        <v>121</v>
      </c>
      <c r="AY215" s="18" t="s">
        <v>143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8" t="s">
        <v>121</v>
      </c>
      <c r="BK215" s="142">
        <f>ROUND(I215*H215,2)</f>
        <v>0</v>
      </c>
      <c r="BL215" s="18" t="s">
        <v>209</v>
      </c>
      <c r="BM215" s="254" t="s">
        <v>269</v>
      </c>
    </row>
    <row r="216" s="13" customFormat="1">
      <c r="A216" s="13"/>
      <c r="B216" s="255"/>
      <c r="C216" s="256"/>
      <c r="D216" s="257" t="s">
        <v>152</v>
      </c>
      <c r="E216" s="258" t="s">
        <v>1</v>
      </c>
      <c r="F216" s="259" t="s">
        <v>270</v>
      </c>
      <c r="G216" s="256"/>
      <c r="H216" s="258" t="s">
        <v>1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5" t="s">
        <v>152</v>
      </c>
      <c r="AU216" s="265" t="s">
        <v>121</v>
      </c>
      <c r="AV216" s="13" t="s">
        <v>86</v>
      </c>
      <c r="AW216" s="13" t="s">
        <v>32</v>
      </c>
      <c r="AX216" s="13" t="s">
        <v>78</v>
      </c>
      <c r="AY216" s="265" t="s">
        <v>143</v>
      </c>
    </row>
    <row r="217" s="14" customFormat="1">
      <c r="A217" s="14"/>
      <c r="B217" s="266"/>
      <c r="C217" s="267"/>
      <c r="D217" s="257" t="s">
        <v>152</v>
      </c>
      <c r="E217" s="268" t="s">
        <v>1</v>
      </c>
      <c r="F217" s="269" t="s">
        <v>271</v>
      </c>
      <c r="G217" s="267"/>
      <c r="H217" s="270">
        <v>45.600000000000001</v>
      </c>
      <c r="I217" s="271"/>
      <c r="J217" s="267"/>
      <c r="K217" s="267"/>
      <c r="L217" s="272"/>
      <c r="M217" s="273"/>
      <c r="N217" s="274"/>
      <c r="O217" s="274"/>
      <c r="P217" s="274"/>
      <c r="Q217" s="274"/>
      <c r="R217" s="274"/>
      <c r="S217" s="274"/>
      <c r="T217" s="27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6" t="s">
        <v>152</v>
      </c>
      <c r="AU217" s="276" t="s">
        <v>121</v>
      </c>
      <c r="AV217" s="14" t="s">
        <v>121</v>
      </c>
      <c r="AW217" s="14" t="s">
        <v>32</v>
      </c>
      <c r="AX217" s="14" t="s">
        <v>78</v>
      </c>
      <c r="AY217" s="276" t="s">
        <v>143</v>
      </c>
    </row>
    <row r="218" s="13" customFormat="1">
      <c r="A218" s="13"/>
      <c r="B218" s="255"/>
      <c r="C218" s="256"/>
      <c r="D218" s="257" t="s">
        <v>152</v>
      </c>
      <c r="E218" s="258" t="s">
        <v>1</v>
      </c>
      <c r="F218" s="259" t="s">
        <v>272</v>
      </c>
      <c r="G218" s="256"/>
      <c r="H218" s="258" t="s">
        <v>1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5" t="s">
        <v>152</v>
      </c>
      <c r="AU218" s="265" t="s">
        <v>121</v>
      </c>
      <c r="AV218" s="13" t="s">
        <v>86</v>
      </c>
      <c r="AW218" s="13" t="s">
        <v>32</v>
      </c>
      <c r="AX218" s="13" t="s">
        <v>78</v>
      </c>
      <c r="AY218" s="265" t="s">
        <v>143</v>
      </c>
    </row>
    <row r="219" s="14" customFormat="1">
      <c r="A219" s="14"/>
      <c r="B219" s="266"/>
      <c r="C219" s="267"/>
      <c r="D219" s="257" t="s">
        <v>152</v>
      </c>
      <c r="E219" s="268" t="s">
        <v>1</v>
      </c>
      <c r="F219" s="269" t="s">
        <v>273</v>
      </c>
      <c r="G219" s="267"/>
      <c r="H219" s="270">
        <v>146.88</v>
      </c>
      <c r="I219" s="271"/>
      <c r="J219" s="267"/>
      <c r="K219" s="267"/>
      <c r="L219" s="272"/>
      <c r="M219" s="273"/>
      <c r="N219" s="274"/>
      <c r="O219" s="274"/>
      <c r="P219" s="274"/>
      <c r="Q219" s="274"/>
      <c r="R219" s="274"/>
      <c r="S219" s="274"/>
      <c r="T219" s="27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6" t="s">
        <v>152</v>
      </c>
      <c r="AU219" s="276" t="s">
        <v>121</v>
      </c>
      <c r="AV219" s="14" t="s">
        <v>121</v>
      </c>
      <c r="AW219" s="14" t="s">
        <v>32</v>
      </c>
      <c r="AX219" s="14" t="s">
        <v>78</v>
      </c>
      <c r="AY219" s="276" t="s">
        <v>143</v>
      </c>
    </row>
    <row r="220" s="15" customFormat="1">
      <c r="A220" s="15"/>
      <c r="B220" s="277"/>
      <c r="C220" s="278"/>
      <c r="D220" s="257" t="s">
        <v>152</v>
      </c>
      <c r="E220" s="279" t="s">
        <v>1</v>
      </c>
      <c r="F220" s="280" t="s">
        <v>157</v>
      </c>
      <c r="G220" s="278"/>
      <c r="H220" s="281">
        <v>192.47999999999999</v>
      </c>
      <c r="I220" s="282"/>
      <c r="J220" s="278"/>
      <c r="K220" s="278"/>
      <c r="L220" s="283"/>
      <c r="M220" s="284"/>
      <c r="N220" s="285"/>
      <c r="O220" s="285"/>
      <c r="P220" s="285"/>
      <c r="Q220" s="285"/>
      <c r="R220" s="285"/>
      <c r="S220" s="285"/>
      <c r="T220" s="28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7" t="s">
        <v>152</v>
      </c>
      <c r="AU220" s="287" t="s">
        <v>121</v>
      </c>
      <c r="AV220" s="15" t="s">
        <v>150</v>
      </c>
      <c r="AW220" s="15" t="s">
        <v>32</v>
      </c>
      <c r="AX220" s="15" t="s">
        <v>86</v>
      </c>
      <c r="AY220" s="287" t="s">
        <v>143</v>
      </c>
    </row>
    <row r="221" s="2" customFormat="1" ht="21.75" customHeight="1">
      <c r="A221" s="41"/>
      <c r="B221" s="42"/>
      <c r="C221" s="242" t="s">
        <v>274</v>
      </c>
      <c r="D221" s="242" t="s">
        <v>146</v>
      </c>
      <c r="E221" s="243" t="s">
        <v>275</v>
      </c>
      <c r="F221" s="244" t="s">
        <v>276</v>
      </c>
      <c r="G221" s="245" t="s">
        <v>149</v>
      </c>
      <c r="H221" s="246">
        <v>192.47999999999999</v>
      </c>
      <c r="I221" s="247"/>
      <c r="J221" s="248">
        <f>ROUND(I221*H221,2)</f>
        <v>0</v>
      </c>
      <c r="K221" s="249"/>
      <c r="L221" s="44"/>
      <c r="M221" s="250" t="s">
        <v>1</v>
      </c>
      <c r="N221" s="251" t="s">
        <v>44</v>
      </c>
      <c r="O221" s="94"/>
      <c r="P221" s="252">
        <f>O221*H221</f>
        <v>0</v>
      </c>
      <c r="Q221" s="252">
        <v>0</v>
      </c>
      <c r="R221" s="252">
        <f>Q221*H221</f>
        <v>0</v>
      </c>
      <c r="S221" s="252">
        <v>0</v>
      </c>
      <c r="T221" s="253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54" t="s">
        <v>209</v>
      </c>
      <c r="AT221" s="254" t="s">
        <v>146</v>
      </c>
      <c r="AU221" s="254" t="s">
        <v>121</v>
      </c>
      <c r="AY221" s="18" t="s">
        <v>143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8" t="s">
        <v>121</v>
      </c>
      <c r="BK221" s="142">
        <f>ROUND(I221*H221,2)</f>
        <v>0</v>
      </c>
      <c r="BL221" s="18" t="s">
        <v>209</v>
      </c>
      <c r="BM221" s="254" t="s">
        <v>277</v>
      </c>
    </row>
    <row r="222" s="2" customFormat="1" ht="21.75" customHeight="1">
      <c r="A222" s="41"/>
      <c r="B222" s="42"/>
      <c r="C222" s="242" t="s">
        <v>278</v>
      </c>
      <c r="D222" s="242" t="s">
        <v>146</v>
      </c>
      <c r="E222" s="243" t="s">
        <v>279</v>
      </c>
      <c r="F222" s="244" t="s">
        <v>280</v>
      </c>
      <c r="G222" s="245" t="s">
        <v>149</v>
      </c>
      <c r="H222" s="246">
        <v>192.47999999999999</v>
      </c>
      <c r="I222" s="247"/>
      <c r="J222" s="248">
        <f>ROUND(I222*H222,2)</f>
        <v>0</v>
      </c>
      <c r="K222" s="249"/>
      <c r="L222" s="44"/>
      <c r="M222" s="250" t="s">
        <v>1</v>
      </c>
      <c r="N222" s="251" t="s">
        <v>44</v>
      </c>
      <c r="O222" s="94"/>
      <c r="P222" s="252">
        <f>O222*H222</f>
        <v>0</v>
      </c>
      <c r="Q222" s="252">
        <v>3.0000000000000001E-05</v>
      </c>
      <c r="R222" s="252">
        <f>Q222*H222</f>
        <v>0.0057743999999999998</v>
      </c>
      <c r="S222" s="252">
        <v>0</v>
      </c>
      <c r="T222" s="253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54" t="s">
        <v>209</v>
      </c>
      <c r="AT222" s="254" t="s">
        <v>146</v>
      </c>
      <c r="AU222" s="254" t="s">
        <v>121</v>
      </c>
      <c r="AY222" s="18" t="s">
        <v>143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8" t="s">
        <v>121</v>
      </c>
      <c r="BK222" s="142">
        <f>ROUND(I222*H222,2)</f>
        <v>0</v>
      </c>
      <c r="BL222" s="18" t="s">
        <v>209</v>
      </c>
      <c r="BM222" s="254" t="s">
        <v>281</v>
      </c>
    </row>
    <row r="223" s="2" customFormat="1" ht="33" customHeight="1">
      <c r="A223" s="41"/>
      <c r="B223" s="42"/>
      <c r="C223" s="242" t="s">
        <v>282</v>
      </c>
      <c r="D223" s="242" t="s">
        <v>146</v>
      </c>
      <c r="E223" s="243" t="s">
        <v>283</v>
      </c>
      <c r="F223" s="244" t="s">
        <v>284</v>
      </c>
      <c r="G223" s="245" t="s">
        <v>149</v>
      </c>
      <c r="H223" s="246">
        <v>192.47999999999999</v>
      </c>
      <c r="I223" s="247"/>
      <c r="J223" s="248">
        <f>ROUND(I223*H223,2)</f>
        <v>0</v>
      </c>
      <c r="K223" s="249"/>
      <c r="L223" s="44"/>
      <c r="M223" s="250" t="s">
        <v>1</v>
      </c>
      <c r="N223" s="251" t="s">
        <v>44</v>
      </c>
      <c r="O223" s="94"/>
      <c r="P223" s="252">
        <f>O223*H223</f>
        <v>0</v>
      </c>
      <c r="Q223" s="252">
        <v>0.00025999999999999998</v>
      </c>
      <c r="R223" s="252">
        <f>Q223*H223</f>
        <v>0.050044799999999993</v>
      </c>
      <c r="S223" s="252">
        <v>0</v>
      </c>
      <c r="T223" s="253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54" t="s">
        <v>209</v>
      </c>
      <c r="AT223" s="254" t="s">
        <v>146</v>
      </c>
      <c r="AU223" s="254" t="s">
        <v>121</v>
      </c>
      <c r="AY223" s="18" t="s">
        <v>143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8" t="s">
        <v>121</v>
      </c>
      <c r="BK223" s="142">
        <f>ROUND(I223*H223,2)</f>
        <v>0</v>
      </c>
      <c r="BL223" s="18" t="s">
        <v>209</v>
      </c>
      <c r="BM223" s="254" t="s">
        <v>285</v>
      </c>
    </row>
    <row r="224" s="12" customFormat="1" ht="25.92" customHeight="1">
      <c r="A224" s="12"/>
      <c r="B224" s="226"/>
      <c r="C224" s="227"/>
      <c r="D224" s="228" t="s">
        <v>77</v>
      </c>
      <c r="E224" s="229" t="s">
        <v>286</v>
      </c>
      <c r="F224" s="229" t="s">
        <v>287</v>
      </c>
      <c r="G224" s="227"/>
      <c r="H224" s="227"/>
      <c r="I224" s="230"/>
      <c r="J224" s="231">
        <f>BK224</f>
        <v>0</v>
      </c>
      <c r="K224" s="227"/>
      <c r="L224" s="232"/>
      <c r="M224" s="233"/>
      <c r="N224" s="234"/>
      <c r="O224" s="234"/>
      <c r="P224" s="235">
        <f>P225</f>
        <v>0</v>
      </c>
      <c r="Q224" s="234"/>
      <c r="R224" s="235">
        <f>R225</f>
        <v>0</v>
      </c>
      <c r="S224" s="234"/>
      <c r="T224" s="236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7" t="s">
        <v>144</v>
      </c>
      <c r="AT224" s="238" t="s">
        <v>77</v>
      </c>
      <c r="AU224" s="238" t="s">
        <v>78</v>
      </c>
      <c r="AY224" s="237" t="s">
        <v>143</v>
      </c>
      <c r="BK224" s="239">
        <f>BK225</f>
        <v>0</v>
      </c>
    </row>
    <row r="225" s="12" customFormat="1" ht="22.8" customHeight="1">
      <c r="A225" s="12"/>
      <c r="B225" s="226"/>
      <c r="C225" s="227"/>
      <c r="D225" s="228" t="s">
        <v>77</v>
      </c>
      <c r="E225" s="240" t="s">
        <v>288</v>
      </c>
      <c r="F225" s="240" t="s">
        <v>289</v>
      </c>
      <c r="G225" s="227"/>
      <c r="H225" s="227"/>
      <c r="I225" s="230"/>
      <c r="J225" s="241">
        <f>BK225</f>
        <v>0</v>
      </c>
      <c r="K225" s="227"/>
      <c r="L225" s="232"/>
      <c r="M225" s="233"/>
      <c r="N225" s="234"/>
      <c r="O225" s="234"/>
      <c r="P225" s="235">
        <f>P226</f>
        <v>0</v>
      </c>
      <c r="Q225" s="234"/>
      <c r="R225" s="235">
        <f>R226</f>
        <v>0</v>
      </c>
      <c r="S225" s="234"/>
      <c r="T225" s="236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7" t="s">
        <v>144</v>
      </c>
      <c r="AT225" s="238" t="s">
        <v>77</v>
      </c>
      <c r="AU225" s="238" t="s">
        <v>86</v>
      </c>
      <c r="AY225" s="237" t="s">
        <v>143</v>
      </c>
      <c r="BK225" s="239">
        <f>BK226</f>
        <v>0</v>
      </c>
    </row>
    <row r="226" s="2" customFormat="1" ht="16.5" customHeight="1">
      <c r="A226" s="41"/>
      <c r="B226" s="42"/>
      <c r="C226" s="242" t="s">
        <v>290</v>
      </c>
      <c r="D226" s="242" t="s">
        <v>146</v>
      </c>
      <c r="E226" s="243" t="s">
        <v>291</v>
      </c>
      <c r="F226" s="244" t="s">
        <v>292</v>
      </c>
      <c r="G226" s="245" t="s">
        <v>208</v>
      </c>
      <c r="H226" s="246">
        <v>1</v>
      </c>
      <c r="I226" s="247"/>
      <c r="J226" s="248">
        <f>ROUND(I226*H226,2)</f>
        <v>0</v>
      </c>
      <c r="K226" s="249"/>
      <c r="L226" s="44"/>
      <c r="M226" s="299" t="s">
        <v>1</v>
      </c>
      <c r="N226" s="300" t="s">
        <v>44</v>
      </c>
      <c r="O226" s="301"/>
      <c r="P226" s="302">
        <f>O226*H226</f>
        <v>0</v>
      </c>
      <c r="Q226" s="302">
        <v>0</v>
      </c>
      <c r="R226" s="302">
        <f>Q226*H226</f>
        <v>0</v>
      </c>
      <c r="S226" s="302">
        <v>0</v>
      </c>
      <c r="T226" s="303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54" t="s">
        <v>293</v>
      </c>
      <c r="AT226" s="254" t="s">
        <v>146</v>
      </c>
      <c r="AU226" s="254" t="s">
        <v>121</v>
      </c>
      <c r="AY226" s="18" t="s">
        <v>143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8" t="s">
        <v>121</v>
      </c>
      <c r="BK226" s="142">
        <f>ROUND(I226*H226,2)</f>
        <v>0</v>
      </c>
      <c r="BL226" s="18" t="s">
        <v>293</v>
      </c>
      <c r="BM226" s="254" t="s">
        <v>294</v>
      </c>
    </row>
    <row r="227" s="2" customFormat="1" ht="6.96" customHeight="1">
      <c r="A227" s="41"/>
      <c r="B227" s="69"/>
      <c r="C227" s="70"/>
      <c r="D227" s="70"/>
      <c r="E227" s="70"/>
      <c r="F227" s="70"/>
      <c r="G227" s="70"/>
      <c r="H227" s="70"/>
      <c r="I227" s="70"/>
      <c r="J227" s="70"/>
      <c r="K227" s="70"/>
      <c r="L227" s="44"/>
      <c r="M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</row>
  </sheetData>
  <sheetProtection sheet="1" autoFilter="0" formatColumns="0" formatRows="0" objects="1" scenarios="1" spinCount="100000" saltValue="ed+c7IShrPhgfZs6hIvckOak4wfWtLQPVUqowYv73FOaihqnyvwYHGds7A+M8KVh/vShu3OOY0O0Z37+fkWeUw==" hashValue="1ZtfNRmA03ZprFamtQ+lfvybUTZl6vONUgDBF/iIs3rsx/PCVncryBvzFF1Y/+TbeXrGpfu9vrcfi35rxlXtPQ==" algorithmName="SHA-512" password="CC35"/>
  <autoFilter ref="C137:K226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DESKTOP-KI5PJMT\Mirek</dc:creator>
  <cp:lastModifiedBy>DESKTOP-KI5PJMT\Mirek</cp:lastModifiedBy>
  <dcterms:created xsi:type="dcterms:W3CDTF">2024-07-01T07:55:47Z</dcterms:created>
  <dcterms:modified xsi:type="dcterms:W3CDTF">2024-07-01T07:55:49Z</dcterms:modified>
</cp:coreProperties>
</file>