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180" yWindow="330" windowWidth="18165" windowHeight="15270"/>
  </bookViews>
  <sheets>
    <sheet name="Rekapitulace stavby" sheetId="1" r:id="rId1"/>
    <sheet name="1 - Oprava zděného oploce..." sheetId="2" r:id="rId2"/>
  </sheets>
  <definedNames>
    <definedName name="_xlnm._FilterDatabase" localSheetId="1" hidden="1">'1 - Oprava zděného oploce...'!$C$130:$K$191</definedName>
    <definedName name="_xlnm.Print_Titles" localSheetId="1">'1 - Oprava zděného oploce...'!$130:$130</definedName>
    <definedName name="_xlnm.Print_Titles" localSheetId="0">'Rekapitulace stavby'!$92:$92</definedName>
    <definedName name="_xlnm.Print_Area" localSheetId="1">'1 - Oprava zděného oploce...'!$C$4:$J$76,'1 - Oprava zděného oploce...'!$C$82:$J$112,'1 - Oprava zděného oploce...'!$C$118:$J$191</definedName>
    <definedName name="_xlnm.Print_Area" localSheetId="0">'Rekapitulace stavby'!$D$4:$AO$76,'Rekapitulace stavby'!$C$82:$AQ$96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/>
  <c r="J36"/>
  <c r="AY95" i="1" s="1"/>
  <c r="J35" i="2"/>
  <c r="AX95" i="1" s="1"/>
  <c r="BI191" i="2"/>
  <c r="BH191"/>
  <c r="BG191"/>
  <c r="BE191"/>
  <c r="T191"/>
  <c r="T190"/>
  <c r="R191"/>
  <c r="R190" s="1"/>
  <c r="P191"/>
  <c r="P190" s="1"/>
  <c r="BI189"/>
  <c r="BH189"/>
  <c r="BG189"/>
  <c r="BE189"/>
  <c r="T189"/>
  <c r="T188" s="1"/>
  <c r="R189"/>
  <c r="R188"/>
  <c r="P189"/>
  <c r="P188" s="1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T175"/>
  <c r="R176"/>
  <c r="R175" s="1"/>
  <c r="P176"/>
  <c r="P175" s="1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 s="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5"/>
  <c r="E123"/>
  <c r="F89"/>
  <c r="E87"/>
  <c r="J24"/>
  <c r="E24"/>
  <c r="J92" s="1"/>
  <c r="J23"/>
  <c r="J21"/>
  <c r="E21"/>
  <c r="J91" s="1"/>
  <c r="J20"/>
  <c r="J18"/>
  <c r="E18"/>
  <c r="F92" s="1"/>
  <c r="J17"/>
  <c r="J15"/>
  <c r="E15"/>
  <c r="F91" s="1"/>
  <c r="J14"/>
  <c r="J12"/>
  <c r="J89" s="1"/>
  <c r="E7"/>
  <c r="E121" s="1"/>
  <c r="L90" i="1"/>
  <c r="AM90"/>
  <c r="AM89"/>
  <c r="L89"/>
  <c r="AM87"/>
  <c r="L87"/>
  <c r="L85"/>
  <c r="L84"/>
  <c r="BK186" i="2"/>
  <c r="J150"/>
  <c r="BK158"/>
  <c r="J180"/>
  <c r="J172"/>
  <c r="BK144"/>
  <c r="J149"/>
  <c r="J138"/>
  <c r="BK138"/>
  <c r="BK163"/>
  <c r="J161"/>
  <c r="J182"/>
  <c r="BK155"/>
  <c r="BK191"/>
  <c r="BK187"/>
  <c r="J142"/>
  <c r="J176"/>
  <c r="J155"/>
  <c r="BK145"/>
  <c r="BK167"/>
  <c r="J144"/>
  <c r="J152"/>
  <c r="AS94" i="1"/>
  <c r="BK137" i="2"/>
  <c r="BK149"/>
  <c r="BK156"/>
  <c r="J158"/>
  <c r="BK162"/>
  <c r="BK182"/>
  <c r="J174"/>
  <c r="BK154"/>
  <c r="J165"/>
  <c r="J157"/>
  <c r="BK185"/>
  <c r="BK148"/>
  <c r="BK141"/>
  <c r="J187"/>
  <c r="J162"/>
  <c r="BK179"/>
  <c r="BK172"/>
  <c r="BK166"/>
  <c r="BK136"/>
  <c r="BK152"/>
  <c r="J135"/>
  <c r="J166"/>
  <c r="J143"/>
  <c r="BK139"/>
  <c r="J164"/>
  <c r="J137"/>
  <c r="J145"/>
  <c r="BK164"/>
  <c r="BK173"/>
  <c r="J167"/>
  <c r="BK170"/>
  <c r="J148"/>
  <c r="J168"/>
  <c r="J179"/>
  <c r="BK189"/>
  <c r="J191"/>
  <c r="BK181"/>
  <c r="BK168"/>
  <c r="BK147"/>
  <c r="BK176"/>
  <c r="BK143"/>
  <c r="BK161"/>
  <c r="BK174"/>
  <c r="J134"/>
  <c r="J186"/>
  <c r="BK134"/>
  <c r="J147"/>
  <c r="J154"/>
  <c r="BK135"/>
  <c r="J163"/>
  <c r="BK157"/>
  <c r="J181"/>
  <c r="J171"/>
  <c r="BK150"/>
  <c r="BK142"/>
  <c r="J185"/>
  <c r="J189"/>
  <c r="J159"/>
  <c r="BK159"/>
  <c r="J156"/>
  <c r="J170"/>
  <c r="BK165"/>
  <c r="BK171"/>
  <c r="J139"/>
  <c r="J141"/>
  <c r="J136"/>
  <c r="BK180"/>
  <c r="J173"/>
  <c r="F36" l="1"/>
  <c r="BC95" i="1" s="1"/>
  <c r="BC94" s="1"/>
  <c r="W32" s="1"/>
  <c r="F33" i="2"/>
  <c r="F37"/>
  <c r="F35"/>
  <c r="J33"/>
  <c r="R140"/>
  <c r="P133"/>
  <c r="R133"/>
  <c r="BK140"/>
  <c r="J140"/>
  <c r="J99"/>
  <c r="T140"/>
  <c r="T146"/>
  <c r="BK153"/>
  <c r="J153"/>
  <c r="J102"/>
  <c r="R153"/>
  <c r="BK160"/>
  <c r="J160"/>
  <c r="J103" s="1"/>
  <c r="T160"/>
  <c r="P178"/>
  <c r="P177"/>
  <c r="BK133"/>
  <c r="J133" s="1"/>
  <c r="J98" s="1"/>
  <c r="T133"/>
  <c r="T132"/>
  <c r="P140"/>
  <c r="BK146"/>
  <c r="J146"/>
  <c r="J100"/>
  <c r="P146"/>
  <c r="R146"/>
  <c r="P153"/>
  <c r="T153"/>
  <c r="P160"/>
  <c r="R160"/>
  <c r="BK169"/>
  <c r="J169"/>
  <c r="J104"/>
  <c r="P169"/>
  <c r="R169"/>
  <c r="T169"/>
  <c r="BK178"/>
  <c r="J178"/>
  <c r="J107"/>
  <c r="R178"/>
  <c r="R177"/>
  <c r="T178"/>
  <c r="T177"/>
  <c r="BK184"/>
  <c r="J184" s="1"/>
  <c r="J109" s="1"/>
  <c r="P184"/>
  <c r="P183"/>
  <c r="R184"/>
  <c r="R183"/>
  <c r="T184"/>
  <c r="T183"/>
  <c r="BK151"/>
  <c r="J151"/>
  <c r="J101"/>
  <c r="BK175"/>
  <c r="J175"/>
  <c r="J105"/>
  <c r="BK188"/>
  <c r="J188"/>
  <c r="J110"/>
  <c r="BK190"/>
  <c r="J190"/>
  <c r="J111"/>
  <c r="J125"/>
  <c r="BF136"/>
  <c r="J127"/>
  <c r="BF135"/>
  <c r="BF176"/>
  <c r="BF179"/>
  <c r="BF189"/>
  <c r="BF164"/>
  <c r="BB95" i="1"/>
  <c r="F127" i="2"/>
  <c r="BF148"/>
  <c r="J128"/>
  <c r="F128"/>
  <c r="BF137"/>
  <c r="BF143"/>
  <c r="BF144"/>
  <c r="BF152"/>
  <c r="BF170"/>
  <c r="BF186"/>
  <c r="BF134"/>
  <c r="BF138"/>
  <c r="BF139"/>
  <c r="BF165"/>
  <c r="BF166"/>
  <c r="BF167"/>
  <c r="BF168"/>
  <c r="BF171"/>
  <c r="BF172"/>
  <c r="BF173"/>
  <c r="BF174"/>
  <c r="BF180"/>
  <c r="BF181"/>
  <c r="BF182"/>
  <c r="BF185"/>
  <c r="BF191"/>
  <c r="BF156"/>
  <c r="BF157"/>
  <c r="BF158"/>
  <c r="BF159"/>
  <c r="BF161"/>
  <c r="BF162"/>
  <c r="BF163"/>
  <c r="BF145"/>
  <c r="AZ95" i="1"/>
  <c r="AZ94" s="1"/>
  <c r="AV94" s="1"/>
  <c r="AK29" s="1"/>
  <c r="E85" i="2"/>
  <c r="BF141"/>
  <c r="BF142"/>
  <c r="BF187"/>
  <c r="BF147"/>
  <c r="BF149"/>
  <c r="BF150"/>
  <c r="BF154"/>
  <c r="BF155"/>
  <c r="AV95" i="1"/>
  <c r="BD95"/>
  <c r="BD94" s="1"/>
  <c r="W33" s="1"/>
  <c r="BB94"/>
  <c r="AX94" s="1"/>
  <c r="T131" i="2" l="1"/>
  <c r="R132"/>
  <c r="R131" s="1"/>
  <c r="P132"/>
  <c r="P131"/>
  <c r="AU95" i="1"/>
  <c r="AU94" s="1"/>
  <c r="BK132" i="2"/>
  <c r="BK177"/>
  <c r="J177"/>
  <c r="J106"/>
  <c r="BK183"/>
  <c r="J183"/>
  <c r="J108"/>
  <c r="W29" i="1"/>
  <c r="AY94"/>
  <c r="J34" i="2"/>
  <c r="AW95" i="1"/>
  <c r="AT95" s="1"/>
  <c r="F34" i="2"/>
  <c r="BA95" i="1"/>
  <c r="BA94" s="1"/>
  <c r="W30" s="1"/>
  <c r="W31"/>
  <c r="BK131" i="2" l="1"/>
  <c r="J131"/>
  <c r="J96"/>
  <c r="J132"/>
  <c r="J97"/>
  <c r="AW94" i="1"/>
  <c r="AK30" s="1"/>
  <c r="J30" i="2" l="1"/>
  <c r="AG95" i="1" s="1"/>
  <c r="AG94" s="1"/>
  <c r="AT94"/>
  <c r="AK26" l="1"/>
  <c r="AK35" s="1"/>
  <c r="AN94"/>
  <c r="J39" i="2"/>
  <c r="AN95" i="1"/>
</calcChain>
</file>

<file path=xl/sharedStrings.xml><?xml version="1.0" encoding="utf-8"?>
<sst xmlns="http://schemas.openxmlformats.org/spreadsheetml/2006/main" count="987" uniqueCount="326">
  <si>
    <t>Export Komplet</t>
  </si>
  <si>
    <t/>
  </si>
  <si>
    <t>2.0</t>
  </si>
  <si>
    <t>False</t>
  </si>
  <si>
    <t>{f7e62529-3385-4dfb-9bb4-1c13c17e259a}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</si>
  <si>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</si>
  <si>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</si>
  <si>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</si>
  <si>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</si>
  <si>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</si>
  <si>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</si>
  <si>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</si>
  <si>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</si>
  <si>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2024-29</t>
  </si>
  <si>
    <t>Stavba:</t>
  </si>
  <si>
    <t>KSO:</t>
  </si>
  <si>
    <t>CC-CZ:</t>
  </si>
  <si>
    <t>Místo:</t>
  </si>
  <si>
    <t xml:space="preserve"> </t>
  </si>
  <si>
    <t>Datum:</t>
  </si>
  <si>
    <t>5. 4. 2024</t>
  </si>
  <si>
    <t>Zadavatel:</t>
  </si>
  <si>
    <t>IČ:</t>
  </si>
  <si>
    <t>Domov bez Bariér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</si>
  <si>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</si>
  <si>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</si>
  <si>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</si>
  <si>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</si>
  <si>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</si>
  <si>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</si>
  <si>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</si>
  <si>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</si>
  <si>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</si>
  <si>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</si>
  <si>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</si>
  <si>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</si>
  <si>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</si>
  <si>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</si>
  <si>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</si>
  <si>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</si>
  <si>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</si>
  <si>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</si>
  <si>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</si>
  <si>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</si>
  <si>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</si>
  <si>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</si>
  <si>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</si>
  <si>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</si>
  <si>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</si>
  <si>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</si>
  <si>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</si>
  <si>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</si>
  <si>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</si>
  <si>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</si>
  <si>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</si>
  <si>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</si>
  <si>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</si>
  <si>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</si>
  <si>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</si>
  <si>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</si>
  <si>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</si>
  <si>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</si>
  <si>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</si>
  <si>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</si>
  <si>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</si>
  <si>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</si>
  <si>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</si>
  <si>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</si>
  <si>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</si>
  <si>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</si>
  <si>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</si>
  <si>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</si>
  <si>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</si>
  <si>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</si>
  <si>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</si>
  <si>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</si>
  <si>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</si>
  <si>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{97f06192-548d-438a-b9df-08367b79e918}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</si>
  <si>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</si>
  <si>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</si>
  <si>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</si>
  <si>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</si>
  <si>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</si>
  <si>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</si>
  <si>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</si>
  <si>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</si>
  <si>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</si>
  <si>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</si>
  <si>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</si>
  <si>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</si>
  <si>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</si>
  <si>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</si>
  <si>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</si>
  <si>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</si>
  <si>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</si>
  <si>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</si>
  <si>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</si>
  <si>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</si>
  <si>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</si>
  <si>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</si>
  <si>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</si>
  <si>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</si>
  <si>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</si>
  <si>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</si>
  <si>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</si>
  <si>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</si>
  <si>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</si>
  <si>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</si>
  <si>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</si>
  <si>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</si>
  <si>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</si>
  <si>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</si>
  <si>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</si>
  <si>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</si>
  <si>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</si>
  <si>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</si>
  <si>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</si>
  <si>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</si>
  <si>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</si>
  <si>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</si>
  <si>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</si>
  <si>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</si>
  <si>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2</t>
  </si>
  <si>
    <t>24610055</t>
  </si>
  <si>
    <t>132251102</t>
  </si>
  <si>
    <t>Hloubení rýh nezapažených  š do 800 mm v hornině třídy těžitelnosti I, skupiny 3 objem do 50 m3 strojně</t>
  </si>
  <si>
    <t>m3</t>
  </si>
  <si>
    <t>-254818504</t>
  </si>
  <si>
    <t>3</t>
  </si>
  <si>
    <t>174101101</t>
  </si>
  <si>
    <t>Zásyp jam, šachet rýh nebo kolem objektů sypaninou se zhutněním</t>
  </si>
  <si>
    <t>-921313642</t>
  </si>
  <si>
    <t>181351103</t>
  </si>
  <si>
    <t>Rozprostření ornice tl vrstvy do 200 mm pl do 500 m2 v rovině nebo ve svahu do 1:5 strojně</t>
  </si>
  <si>
    <t>-1404529054</t>
  </si>
  <si>
    <t>5</t>
  </si>
  <si>
    <t>181411121</t>
  </si>
  <si>
    <t>Založení lučního trávníku výsevem plochy do 1000 m2 v rovině a ve svahu do 1:5</t>
  </si>
  <si>
    <t>615954261</t>
  </si>
  <si>
    <t>6</t>
  </si>
  <si>
    <t>M</t>
  </si>
  <si>
    <t>005724800</t>
  </si>
  <si>
    <t>osivo směs jetelotravní</t>
  </si>
  <si>
    <t>kg</t>
  </si>
  <si>
    <t>8</t>
  </si>
  <si>
    <t>1529768030</t>
  </si>
  <si>
    <t>Svislé a kompletní konstrukce</t>
  </si>
  <si>
    <t>7</t>
  </si>
  <si>
    <t>311232015r</t>
  </si>
  <si>
    <t>Zdivo nosné z cihel děrovaných lícových, český formát 290*140*65 mm, MVC, barva cihlově červená (např. Klinker ČF. 16 JANKA - zadavatel umožňuje nabídnout rovnocenné řešení)</t>
  </si>
  <si>
    <t>-369727543</t>
  </si>
  <si>
    <t>312351105</t>
  </si>
  <si>
    <t>Zřízení oboustranného bednění zdí výplňových</t>
  </si>
  <si>
    <t>1154889266</t>
  </si>
  <si>
    <t>9</t>
  </si>
  <si>
    <t>312351106</t>
  </si>
  <si>
    <t>Odstranění oboustranného bednění zdí výplňových</t>
  </si>
  <si>
    <t>-2021375623</t>
  </si>
  <si>
    <t>10</t>
  </si>
  <si>
    <t>331231315r</t>
  </si>
  <si>
    <t>Zdivo pilířů z cihel lícových, český formát 290*140*65 mm, MVC, barva cihlově červená (např. Klinker ČF. 16 JANKA - zadavatel umožňuje nabídnout rovnocenné řešení)</t>
  </si>
  <si>
    <t>101401181</t>
  </si>
  <si>
    <t>11</t>
  </si>
  <si>
    <t>342191211</t>
  </si>
  <si>
    <t>Montáž plotových polí</t>
  </si>
  <si>
    <t>921126856</t>
  </si>
  <si>
    <t>Vodorovné konstrukce</t>
  </si>
  <si>
    <t>411351011</t>
  </si>
  <si>
    <t>Zřízení bednění stropů deskových tl do 25 cm bez podpěrné kce</t>
  </si>
  <si>
    <t>37041276</t>
  </si>
  <si>
    <t>13</t>
  </si>
  <si>
    <t>411351012</t>
  </si>
  <si>
    <t>Odstranění bednění stropů deskových tl do 25 cm bez podpěrné kce</t>
  </si>
  <si>
    <t>-660072987</t>
  </si>
  <si>
    <t>14</t>
  </si>
  <si>
    <t>411354313</t>
  </si>
  <si>
    <t>Zřízení podpěrné konstrukce stropů výšky do 4 m tl do 25 cm</t>
  </si>
  <si>
    <t>-2081219177</t>
  </si>
  <si>
    <t>15</t>
  </si>
  <si>
    <t>411354314</t>
  </si>
  <si>
    <t>Odstranění podpěrné konstrukce stropů výšky do 4 m tl do 25 cm</t>
  </si>
  <si>
    <t>177616630</t>
  </si>
  <si>
    <t>Komunikace pozemní</t>
  </si>
  <si>
    <t>16</t>
  </si>
  <si>
    <t>596211110</t>
  </si>
  <si>
    <t>Kladení zámkové dlažby komunikací pro pěší ručně tl 60 mm skupiny A pl do 50 m2</t>
  </si>
  <si>
    <t>1406172733</t>
  </si>
  <si>
    <t>Úpravy povrchů, podlahy a osazování výplní</t>
  </si>
  <si>
    <t>17</t>
  </si>
  <si>
    <t>622631001</t>
  </si>
  <si>
    <t>Spárování spárovací maltou vnějších pohledových ploch stěn z cihel</t>
  </si>
  <si>
    <t>-786698377</t>
  </si>
  <si>
    <t>18</t>
  </si>
  <si>
    <t>623631001</t>
  </si>
  <si>
    <t>Spárování spárovací maltou vnějších pohledových ploch pilířů nebo sloupů z cihel</t>
  </si>
  <si>
    <t>1372441570</t>
  </si>
  <si>
    <t>19</t>
  </si>
  <si>
    <t>631311125</t>
  </si>
  <si>
    <t>Mazanina tl do 120 mm z betonu prostého bez zvýšených nároků na prostředí tř. C 20/25</t>
  </si>
  <si>
    <t>1637911231</t>
  </si>
  <si>
    <t>20</t>
  </si>
  <si>
    <t>631319012</t>
  </si>
  <si>
    <t>Příplatek k mazanině tl do 120 mm za přehlazení povrchu</t>
  </si>
  <si>
    <t>1144860877</t>
  </si>
  <si>
    <t>631319173</t>
  </si>
  <si>
    <t>Příplatek k mazanině tl do 120 mm za stržení povrchu spodní vrstvy před vložením výztuže</t>
  </si>
  <si>
    <t>741752550</t>
  </si>
  <si>
    <t>22</t>
  </si>
  <si>
    <t>631362021</t>
  </si>
  <si>
    <t>Výztuž mazanin svařovanými sítěmi Kari</t>
  </si>
  <si>
    <t>t</t>
  </si>
  <si>
    <t>786295659</t>
  </si>
  <si>
    <t>Ostatní konstrukce a práce, bourání</t>
  </si>
  <si>
    <t>23</t>
  </si>
  <si>
    <t>946111113</t>
  </si>
  <si>
    <t>Montáž pojízdných věží trubkových/dílcových š do 0,9 m dl do 3,2 m v do 3,5 m</t>
  </si>
  <si>
    <t>kus</t>
  </si>
  <si>
    <t>-2095251412</t>
  </si>
  <si>
    <t>24</t>
  </si>
  <si>
    <t>946111213</t>
  </si>
  <si>
    <t>Příplatek k pojízdným věžím š do 0,9 m dl do 3,2 m v do 3,5 m za první a ZKD den použití</t>
  </si>
  <si>
    <t>-1428023715</t>
  </si>
  <si>
    <t>25</t>
  </si>
  <si>
    <t>946111813</t>
  </si>
  <si>
    <t>Demontáž pojízdných věží trubkových/dílcových š do 0,9 m dl do 3,2 m v do 3,5 m</t>
  </si>
  <si>
    <t>-110232050</t>
  </si>
  <si>
    <t>26</t>
  </si>
  <si>
    <t>952901111</t>
  </si>
  <si>
    <t>Vyčištění budov bytové a občanské výstavby při výšce podlaží do 4 m</t>
  </si>
  <si>
    <t>-922971139</t>
  </si>
  <si>
    <t>27</t>
  </si>
  <si>
    <t>962032432</t>
  </si>
  <si>
    <t>Bourání zdiva cihelných z dutých nebo plných cihel pálených i nepálených na MV nebo MVC přes 1 m3</t>
  </si>
  <si>
    <t>-715909796</t>
  </si>
  <si>
    <t>28</t>
  </si>
  <si>
    <t>962042334.1</t>
  </si>
  <si>
    <t>Bourání betonového krytu zdiva</t>
  </si>
  <si>
    <t>1638415347</t>
  </si>
  <si>
    <t>29</t>
  </si>
  <si>
    <t>966074114</t>
  </si>
  <si>
    <t>Demontáž plotových polí</t>
  </si>
  <si>
    <t>1915793682</t>
  </si>
  <si>
    <t>30</t>
  </si>
  <si>
    <t>979054441</t>
  </si>
  <si>
    <t>Očištění vybouraných z desek nebo dlaždic s původním spárováním z kameniva těženého</t>
  </si>
  <si>
    <t>-912598409</t>
  </si>
  <si>
    <t>997</t>
  </si>
  <si>
    <t>Přesun sutě</t>
  </si>
  <si>
    <t>31</t>
  </si>
  <si>
    <t>997002611</t>
  </si>
  <si>
    <t>Nakládání suti a vybouraných hmot</t>
  </si>
  <si>
    <t>-815256505</t>
  </si>
  <si>
    <t>32</t>
  </si>
  <si>
    <t>997013211</t>
  </si>
  <si>
    <t>Vnitrostaveništní doprava suti a vybouraných hmot pro budovy v do 6 m ručně</t>
  </si>
  <si>
    <t>1230186784</t>
  </si>
  <si>
    <t>33</t>
  </si>
  <si>
    <t>997013501</t>
  </si>
  <si>
    <t>Odvoz suti a vybouraných hmot na skládku nebo meziskládku do 1 km se složením</t>
  </si>
  <si>
    <t>-1839613269</t>
  </si>
  <si>
    <t>34</t>
  </si>
  <si>
    <t>997013509</t>
  </si>
  <si>
    <t>Příplatek k odvozu suti a vybouraných hmot na skládku ZKD 1 km přes 1 km</t>
  </si>
  <si>
    <t>-1003240244</t>
  </si>
  <si>
    <t>35</t>
  </si>
  <si>
    <t>997013603</t>
  </si>
  <si>
    <t>Poplatek za uložení na skládce (skládkovné) stavebního odpadu cihelného kód odpadu 17 01 02</t>
  </si>
  <si>
    <t>2039757638</t>
  </si>
  <si>
    <t>998</t>
  </si>
  <si>
    <t>Přesun hmot</t>
  </si>
  <si>
    <t>36</t>
  </si>
  <si>
    <t>998232110</t>
  </si>
  <si>
    <t>Přesun hmot pro oplocení zděné z cihel nebo tvárnic v do 3 m</t>
  </si>
  <si>
    <t>-1223805959</t>
  </si>
  <si>
    <t>PSV</t>
  </si>
  <si>
    <t>Práce a dodávky PSV</t>
  </si>
  <si>
    <t>711</t>
  </si>
  <si>
    <t>Izolace proti vodě, vlhkosti a plynům</t>
  </si>
  <si>
    <t>37</t>
  </si>
  <si>
    <t>711161212</t>
  </si>
  <si>
    <t>Izolace proti zemní vlhkosti nopovou fólií svislá, nopek v 8,0 mm, tl do 0,6 mm</t>
  </si>
  <si>
    <t>2069713904</t>
  </si>
  <si>
    <t>38</t>
  </si>
  <si>
    <t>711193121</t>
  </si>
  <si>
    <t>Izolace proti zemní vlhkosti na vodorovné ploše těsnicí kaší AQUAFIN 2K</t>
  </si>
  <si>
    <t>1333156204</t>
  </si>
  <si>
    <t>39</t>
  </si>
  <si>
    <t>711193131</t>
  </si>
  <si>
    <t>Izolace proti zemní vlhkosti na svislé ploše těsnicí kaší AQUAFIN 2K</t>
  </si>
  <si>
    <t>1942243930</t>
  </si>
  <si>
    <t>40</t>
  </si>
  <si>
    <t>998711201</t>
  </si>
  <si>
    <t>Přesun hmot procentní pro izolace proti vodě, vlhkosti a plynům v objektech v do 6 m</t>
  </si>
  <si>
    <t>%</t>
  </si>
  <si>
    <t>1818053747</t>
  </si>
  <si>
    <t>VRN</t>
  </si>
  <si>
    <t>Vedlejší rozpočtové náklady</t>
  </si>
  <si>
    <t>VRN3</t>
  </si>
  <si>
    <t>Zařízení staveniště</t>
  </si>
  <si>
    <t>41</t>
  </si>
  <si>
    <t>035103001</t>
  </si>
  <si>
    <t>Pronájem ploch-veřejné prostranství</t>
  </si>
  <si>
    <t>kpl</t>
  </si>
  <si>
    <t>1024</t>
  </si>
  <si>
    <t>-1542412466</t>
  </si>
  <si>
    <t>42</t>
  </si>
  <si>
    <t>035103001a</t>
  </si>
  <si>
    <t>-2090817164</t>
  </si>
  <si>
    <t>43</t>
  </si>
  <si>
    <t>035103001ab</t>
  </si>
  <si>
    <t>Zabezpečení staveniště</t>
  </si>
  <si>
    <t>1265899480</t>
  </si>
  <si>
    <t>VRN6</t>
  </si>
  <si>
    <t>Územní vlivy</t>
  </si>
  <si>
    <t>44</t>
  </si>
  <si>
    <t>062103000</t>
  </si>
  <si>
    <t>-1609438764</t>
  </si>
  <si>
    <t>VRN7</t>
  </si>
  <si>
    <t>Provozní vlivy</t>
  </si>
  <si>
    <t>45</t>
  </si>
  <si>
    <t>071103000</t>
  </si>
  <si>
    <t>Provoz investora</t>
  </si>
  <si>
    <t>-1561605322</t>
  </si>
  <si>
    <t>Oprava zděného oplocení v rozsahu 27 polí 26 sloupků-zadání -</t>
  </si>
  <si>
    <t>Oprava části zděného oplocení v prostoru ulic Strozziho-Sadová-Gothardská</t>
  </si>
  <si>
    <t xml:space="preserve">1 - Oprava zděného oplocení v rozsahu 27 polí 26 sloupků-zadání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</si>
</sst>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u/>
      <sz val="12"/>
      <name val="Arial CE"/>
      <charset val="238"/>
    </font>
    <font>
      <b/>
      <u/>
      <sz val="12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>
      <selection activeCell="AG20" sqref="AG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4" t="s">
        <v>5</v>
      </c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49" t="s">
        <v>13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R5" s="16"/>
      <c r="BS5" s="13" t="s">
        <v>6</v>
      </c>
    </row>
    <row r="6" spans="1:74" ht="36.950000000000003" customHeight="1">
      <c r="B6" s="16"/>
      <c r="D6" s="21" t="s">
        <v>14</v>
      </c>
      <c r="K6" s="151" t="s">
        <v>324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18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18</v>
      </c>
      <c r="AK17" s="22" t="s">
        <v>24</v>
      </c>
      <c r="AN17" s="20" t="s">
        <v>1</v>
      </c>
      <c r="AR17" s="16"/>
      <c r="BS17" s="13" t="s">
        <v>3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18</v>
      </c>
      <c r="AK20" s="22" t="s">
        <v>24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52" t="s">
        <v>1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3">
        <f>ROUND(AG94,2)</f>
        <v>0</v>
      </c>
      <c r="AL26" s="154"/>
      <c r="AM26" s="154"/>
      <c r="AN26" s="154"/>
      <c r="AO26" s="15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55" t="s">
        <v>31</v>
      </c>
      <c r="M28" s="155"/>
      <c r="N28" s="155"/>
      <c r="O28" s="155"/>
      <c r="P28" s="155"/>
      <c r="W28" s="155" t="s">
        <v>32</v>
      </c>
      <c r="X28" s="155"/>
      <c r="Y28" s="155"/>
      <c r="Z28" s="155"/>
      <c r="AA28" s="155"/>
      <c r="AB28" s="155"/>
      <c r="AC28" s="155"/>
      <c r="AD28" s="155"/>
      <c r="AE28" s="155"/>
      <c r="AK28" s="155" t="s">
        <v>33</v>
      </c>
      <c r="AL28" s="155"/>
      <c r="AM28" s="155"/>
      <c r="AN28" s="155"/>
      <c r="AO28" s="155"/>
      <c r="AR28" s="25"/>
    </row>
    <row r="29" spans="2:71" s="2" customFormat="1" ht="14.45" customHeight="1">
      <c r="B29" s="29"/>
      <c r="D29" s="22" t="s">
        <v>34</v>
      </c>
      <c r="F29" s="22" t="s">
        <v>35</v>
      </c>
      <c r="L29" s="158">
        <v>0.21</v>
      </c>
      <c r="M29" s="157"/>
      <c r="N29" s="157"/>
      <c r="O29" s="157"/>
      <c r="P29" s="157"/>
      <c r="W29" s="156">
        <f>ROUND(AZ94, 2)</f>
        <v>0</v>
      </c>
      <c r="X29" s="157"/>
      <c r="Y29" s="157"/>
      <c r="Z29" s="157"/>
      <c r="AA29" s="157"/>
      <c r="AB29" s="157"/>
      <c r="AC29" s="157"/>
      <c r="AD29" s="157"/>
      <c r="AE29" s="157"/>
      <c r="AK29" s="156">
        <f>ROUND(AV94, 2)</f>
        <v>0</v>
      </c>
      <c r="AL29" s="157"/>
      <c r="AM29" s="157"/>
      <c r="AN29" s="157"/>
      <c r="AO29" s="157"/>
      <c r="AR29" s="29"/>
    </row>
    <row r="30" spans="2:71" s="2" customFormat="1" ht="14.45" customHeight="1">
      <c r="B30" s="29"/>
      <c r="F30" s="22" t="s">
        <v>36</v>
      </c>
      <c r="L30" s="158">
        <v>0.12</v>
      </c>
      <c r="M30" s="157"/>
      <c r="N30" s="157"/>
      <c r="O30" s="157"/>
      <c r="P30" s="157"/>
      <c r="W30" s="156">
        <f>ROUND(BA94, 2)</f>
        <v>0</v>
      </c>
      <c r="X30" s="157"/>
      <c r="Y30" s="157"/>
      <c r="Z30" s="157"/>
      <c r="AA30" s="157"/>
      <c r="AB30" s="157"/>
      <c r="AC30" s="157"/>
      <c r="AD30" s="157"/>
      <c r="AE30" s="157"/>
      <c r="AK30" s="156">
        <f>ROUND(AW94, 2)</f>
        <v>0</v>
      </c>
      <c r="AL30" s="157"/>
      <c r="AM30" s="157"/>
      <c r="AN30" s="157"/>
      <c r="AO30" s="157"/>
      <c r="AR30" s="29"/>
    </row>
    <row r="31" spans="2:71" s="2" customFormat="1" ht="14.45" hidden="1" customHeight="1">
      <c r="B31" s="29"/>
      <c r="F31" s="22" t="s">
        <v>37</v>
      </c>
      <c r="L31" s="158">
        <v>0.21</v>
      </c>
      <c r="M31" s="157"/>
      <c r="N31" s="157"/>
      <c r="O31" s="157"/>
      <c r="P31" s="157"/>
      <c r="W31" s="156">
        <f>ROUND(BB94, 2)</f>
        <v>0</v>
      </c>
      <c r="X31" s="157"/>
      <c r="Y31" s="157"/>
      <c r="Z31" s="157"/>
      <c r="AA31" s="157"/>
      <c r="AB31" s="157"/>
      <c r="AC31" s="157"/>
      <c r="AD31" s="157"/>
      <c r="AE31" s="157"/>
      <c r="AK31" s="156">
        <v>0</v>
      </c>
      <c r="AL31" s="157"/>
      <c r="AM31" s="157"/>
      <c r="AN31" s="157"/>
      <c r="AO31" s="157"/>
      <c r="AR31" s="29"/>
    </row>
    <row r="32" spans="2:71" s="2" customFormat="1" ht="14.45" hidden="1" customHeight="1">
      <c r="B32" s="29"/>
      <c r="F32" s="22" t="s">
        <v>38</v>
      </c>
      <c r="L32" s="158">
        <v>0.12</v>
      </c>
      <c r="M32" s="157"/>
      <c r="N32" s="157"/>
      <c r="O32" s="157"/>
      <c r="P32" s="157"/>
      <c r="W32" s="156">
        <f>ROUND(BC94, 2)</f>
        <v>0</v>
      </c>
      <c r="X32" s="157"/>
      <c r="Y32" s="157"/>
      <c r="Z32" s="157"/>
      <c r="AA32" s="157"/>
      <c r="AB32" s="157"/>
      <c r="AC32" s="157"/>
      <c r="AD32" s="157"/>
      <c r="AE32" s="157"/>
      <c r="AK32" s="156">
        <v>0</v>
      </c>
      <c r="AL32" s="157"/>
      <c r="AM32" s="157"/>
      <c r="AN32" s="157"/>
      <c r="AO32" s="157"/>
      <c r="AR32" s="29"/>
    </row>
    <row r="33" spans="2:44" s="2" customFormat="1" ht="14.45" hidden="1" customHeight="1">
      <c r="B33" s="29"/>
      <c r="F33" s="22" t="s">
        <v>39</v>
      </c>
      <c r="L33" s="158">
        <v>0</v>
      </c>
      <c r="M33" s="157"/>
      <c r="N33" s="157"/>
      <c r="O33" s="157"/>
      <c r="P33" s="157"/>
      <c r="W33" s="156">
        <f>ROUND(BD94, 2)</f>
        <v>0</v>
      </c>
      <c r="X33" s="157"/>
      <c r="Y33" s="157"/>
      <c r="Z33" s="157"/>
      <c r="AA33" s="157"/>
      <c r="AB33" s="157"/>
      <c r="AC33" s="157"/>
      <c r="AD33" s="157"/>
      <c r="AE33" s="157"/>
      <c r="AK33" s="156">
        <v>0</v>
      </c>
      <c r="AL33" s="157"/>
      <c r="AM33" s="157"/>
      <c r="AN33" s="157"/>
      <c r="AO33" s="15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79" t="s">
        <v>42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49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2024-29</v>
      </c>
      <c r="AR84" s="41"/>
    </row>
    <row r="85" spans="1:91" s="4" customFormat="1" ht="36.950000000000003" customHeight="1">
      <c r="B85" s="42"/>
      <c r="C85" s="43" t="s">
        <v>14</v>
      </c>
      <c r="L85" s="170" t="str">
        <f>K6</f>
        <v>Oprava části zděného oplocení v prostoru ulic Strozziho-Sadová-Gothardská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/>
      </c>
      <c r="AI87" s="22" t="s">
        <v>19</v>
      </c>
      <c r="AM87" s="172" t="str">
        <f>IF(AN8= "","",AN8)</f>
        <v>5. 4. 2024</v>
      </c>
      <c r="AN87" s="172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>Domov bez Bariér</v>
      </c>
      <c r="AI89" s="22" t="s">
        <v>26</v>
      </c>
      <c r="AM89" s="173" t="str">
        <f>IF(E17="","",E17)</f>
        <v/>
      </c>
      <c r="AN89" s="174"/>
      <c r="AO89" s="174"/>
      <c r="AP89" s="174"/>
      <c r="AR89" s="25"/>
      <c r="AS89" s="175" t="s">
        <v>50</v>
      </c>
      <c r="AT89" s="176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25</v>
      </c>
      <c r="L90" s="3" t="str">
        <f>IF(E14="","",E14)</f>
        <v/>
      </c>
      <c r="AI90" s="22" t="s">
        <v>27</v>
      </c>
      <c r="AM90" s="173" t="str">
        <f>IF(E20="","",E20)</f>
        <v/>
      </c>
      <c r="AN90" s="174"/>
      <c r="AO90" s="174"/>
      <c r="AP90" s="174"/>
      <c r="AR90" s="25"/>
      <c r="AS90" s="177"/>
      <c r="AT90" s="178"/>
      <c r="BD90" s="49"/>
    </row>
    <row r="91" spans="1:91" s="1" customFormat="1" ht="10.9" customHeight="1">
      <c r="B91" s="25"/>
      <c r="AR91" s="25"/>
      <c r="AS91" s="177"/>
      <c r="AT91" s="178"/>
      <c r="BD91" s="49"/>
    </row>
    <row r="92" spans="1:91" s="1" customFormat="1" ht="29.25" customHeight="1">
      <c r="B92" s="25"/>
      <c r="C92" s="165" t="s">
        <v>51</v>
      </c>
      <c r="D92" s="166"/>
      <c r="E92" s="166"/>
      <c r="F92" s="166"/>
      <c r="G92" s="166"/>
      <c r="H92" s="50"/>
      <c r="I92" s="167" t="s">
        <v>52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53</v>
      </c>
      <c r="AH92" s="166"/>
      <c r="AI92" s="166"/>
      <c r="AJ92" s="166"/>
      <c r="AK92" s="166"/>
      <c r="AL92" s="166"/>
      <c r="AM92" s="166"/>
      <c r="AN92" s="167" t="s">
        <v>54</v>
      </c>
      <c r="AO92" s="166"/>
      <c r="AP92" s="169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2">
        <f>ROUND(AG95,2)</f>
        <v>0</v>
      </c>
      <c r="AH94" s="162"/>
      <c r="AI94" s="162"/>
      <c r="AJ94" s="162"/>
      <c r="AK94" s="162"/>
      <c r="AL94" s="162"/>
      <c r="AM94" s="162"/>
      <c r="AN94" s="163">
        <f>SUM(AG94,AT94)</f>
        <v>0</v>
      </c>
      <c r="AO94" s="163"/>
      <c r="AP94" s="163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2263.0033600000002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1" s="6" customFormat="1" ht="24.75" customHeight="1">
      <c r="A95" s="67" t="s">
        <v>74</v>
      </c>
      <c r="B95" s="68"/>
      <c r="C95" s="69"/>
      <c r="D95" s="161" t="s">
        <v>75</v>
      </c>
      <c r="E95" s="161"/>
      <c r="F95" s="161"/>
      <c r="G95" s="161"/>
      <c r="H95" s="161"/>
      <c r="I95" s="70"/>
      <c r="J95" s="161" t="s">
        <v>323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59">
        <f>'1 - Oprava zděného oploce...'!J30</f>
        <v>0</v>
      </c>
      <c r="AH95" s="160"/>
      <c r="AI95" s="160"/>
      <c r="AJ95" s="160"/>
      <c r="AK95" s="160"/>
      <c r="AL95" s="160"/>
      <c r="AM95" s="160"/>
      <c r="AN95" s="159">
        <f>SUM(AG95,AT95)</f>
        <v>0</v>
      </c>
      <c r="AO95" s="160"/>
      <c r="AP95" s="160"/>
      <c r="AQ95" s="71" t="s">
        <v>76</v>
      </c>
      <c r="AR95" s="68"/>
      <c r="AS95" s="72">
        <v>0</v>
      </c>
      <c r="AT95" s="73">
        <f>ROUND(SUM(AV95:AW95),2)</f>
        <v>0</v>
      </c>
      <c r="AU95" s="74">
        <f>'1 - Oprava zděného oploce...'!P131</f>
        <v>2263.0033620000004</v>
      </c>
      <c r="AV95" s="73">
        <f>'1 - Oprava zděného oploce...'!J33</f>
        <v>0</v>
      </c>
      <c r="AW95" s="73">
        <f>'1 - Oprava zděného oploce...'!J34</f>
        <v>0</v>
      </c>
      <c r="AX95" s="73">
        <f>'1 - Oprava zděného oploce...'!J35</f>
        <v>0</v>
      </c>
      <c r="AY95" s="73">
        <f>'1 - Oprava zděného oploce...'!J36</f>
        <v>0</v>
      </c>
      <c r="AZ95" s="73">
        <f>'1 - Oprava zděného oploce...'!F33</f>
        <v>0</v>
      </c>
      <c r="BA95" s="73">
        <f>'1 - Oprava zděného oploce...'!F34</f>
        <v>0</v>
      </c>
      <c r="BB95" s="73">
        <f>'1 - Oprava zděného oploce...'!F35</f>
        <v>0</v>
      </c>
      <c r="BC95" s="73">
        <f>'1 - Oprava zděného oploce...'!F36</f>
        <v>0</v>
      </c>
      <c r="BD95" s="75">
        <f>'1 - Oprava zděného oploce...'!F37</f>
        <v>0</v>
      </c>
      <c r="BT95" s="76" t="s">
        <v>75</v>
      </c>
      <c r="BV95" s="76" t="s">
        <v>72</v>
      </c>
      <c r="BW95" s="76" t="s">
        <v>77</v>
      </c>
      <c r="BX95" s="76" t="s">
        <v>4</v>
      </c>
      <c r="CL95" s="76" t="s">
        <v>1</v>
      </c>
      <c r="CM95" s="76" t="s">
        <v>75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1 - Oprava zděného oploc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2"/>
  <sheetViews>
    <sheetView showGridLines="0" topLeftCell="A45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4" t="s">
        <v>5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AT2" s="13" t="s">
        <v>77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78</v>
      </c>
      <c r="L4" s="16"/>
      <c r="M4" s="77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5" t="str">
        <f>'Rekapitulace stavby'!K6</f>
        <v>Oprava části zděného oplocení v prostoru ulic Strozziho-Sadová-Gothardská</v>
      </c>
      <c r="F7" s="186"/>
      <c r="G7" s="186"/>
      <c r="H7" s="186"/>
      <c r="L7" s="16"/>
    </row>
    <row r="8" spans="2:46" s="1" customFormat="1" ht="12" customHeight="1">
      <c r="B8" s="25"/>
      <c r="D8" s="22" t="s">
        <v>79</v>
      </c>
      <c r="L8" s="25"/>
    </row>
    <row r="9" spans="2:46" s="1" customFormat="1" ht="30" customHeight="1">
      <c r="B9" s="25"/>
      <c r="E9" s="183" t="s">
        <v>325</v>
      </c>
      <c r="F9" s="184"/>
      <c r="G9" s="184"/>
      <c r="H9" s="18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5" t="str">
        <f>'Rekapitulace stavby'!AN8</f>
        <v>5. 4. 2024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>Domov bez Bariér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49" t="str">
        <f>'Rekapitulace stavby'!E14</f>
        <v xml:space="preserve"> </v>
      </c>
      <c r="F18" s="149"/>
      <c r="G18" s="149"/>
      <c r="H18" s="149"/>
      <c r="I18" s="22" t="s">
        <v>24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78"/>
      <c r="E27" s="152" t="s">
        <v>1</v>
      </c>
      <c r="F27" s="152"/>
      <c r="G27" s="152"/>
      <c r="H27" s="152"/>
      <c r="L27" s="7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9" t="s">
        <v>30</v>
      </c>
      <c r="J30" s="59">
        <f>ROUND(J131,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customHeight="1">
      <c r="B33" s="25"/>
      <c r="D33" s="48" t="s">
        <v>34</v>
      </c>
      <c r="E33" s="22" t="s">
        <v>35</v>
      </c>
      <c r="F33" s="80">
        <f>ROUND((SUM(BE131:BE191)),  2)</f>
        <v>0</v>
      </c>
      <c r="I33" s="81">
        <v>0.21</v>
      </c>
      <c r="J33" s="80">
        <f>ROUND(((SUM(BE131:BE191))*I33),  2)</f>
        <v>0</v>
      </c>
      <c r="L33" s="25"/>
    </row>
    <row r="34" spans="2:12" s="1" customFormat="1" ht="14.45" customHeight="1">
      <c r="B34" s="25"/>
      <c r="E34" s="22" t="s">
        <v>36</v>
      </c>
      <c r="F34" s="80">
        <f>ROUND((SUM(BF131:BF191)),  2)</f>
        <v>0</v>
      </c>
      <c r="I34" s="81">
        <v>0.12</v>
      </c>
      <c r="J34" s="80">
        <f>ROUND(((SUM(BF131:BF191))*I34),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80">
        <f>ROUND((SUM(BG131:BG191)),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80">
        <f>ROUND((SUM(BH131:BH191)),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80">
        <f>ROUND((SUM(BI131:BI191)),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40</v>
      </c>
      <c r="E39" s="50"/>
      <c r="F39" s="50"/>
      <c r="G39" s="84" t="s">
        <v>41</v>
      </c>
      <c r="H39" s="85" t="s">
        <v>42</v>
      </c>
      <c r="I39" s="50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45</v>
      </c>
      <c r="E61" s="27"/>
      <c r="F61" s="88" t="s">
        <v>46</v>
      </c>
      <c r="G61" s="36" t="s">
        <v>45</v>
      </c>
      <c r="H61" s="27"/>
      <c r="I61" s="27"/>
      <c r="J61" s="89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45</v>
      </c>
      <c r="E76" s="27"/>
      <c r="F76" s="88" t="s">
        <v>46</v>
      </c>
      <c r="G76" s="36" t="s">
        <v>45</v>
      </c>
      <c r="H76" s="27"/>
      <c r="I76" s="27"/>
      <c r="J76" s="89" t="s">
        <v>46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80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5" t="str">
        <f>E7</f>
        <v>Oprava části zděného oplocení v prostoru ulic Strozziho-Sadová-Gothardská</v>
      </c>
      <c r="F85" s="186"/>
      <c r="G85" s="186"/>
      <c r="H85" s="186"/>
      <c r="L85" s="25"/>
    </row>
    <row r="86" spans="2:47" s="1" customFormat="1" ht="12" customHeight="1">
      <c r="B86" s="25"/>
      <c r="C86" s="22" t="s">
        <v>79</v>
      </c>
      <c r="L86" s="25"/>
    </row>
    <row r="87" spans="2:47" s="1" customFormat="1" ht="30" customHeight="1">
      <c r="B87" s="25"/>
      <c r="E87" s="183" t="str">
        <f>E9</f>
        <v xml:space="preserve">1 - Oprava zděného oplocení v rozsahu 27 polí 26 sloupků-zadání </v>
      </c>
      <c r="F87" s="184"/>
      <c r="G87" s="184"/>
      <c r="H87" s="18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/>
      </c>
      <c r="I89" s="22" t="s">
        <v>19</v>
      </c>
      <c r="J89" s="45" t="str">
        <f>IF(J12="","",J12)</f>
        <v>5. 4. 2024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Domov bez Bariér</v>
      </c>
      <c r="I91" s="22" t="s">
        <v>26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81</v>
      </c>
      <c r="D94" s="82"/>
      <c r="E94" s="82"/>
      <c r="F94" s="82"/>
      <c r="G94" s="82"/>
      <c r="H94" s="82"/>
      <c r="I94" s="82"/>
      <c r="J94" s="91" t="s">
        <v>82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83</v>
      </c>
      <c r="J96" s="59">
        <f>J131</f>
        <v>0</v>
      </c>
      <c r="L96" s="25"/>
      <c r="AU96" s="13" t="s">
        <v>84</v>
      </c>
    </row>
    <row r="97" spans="2:12" s="8" customFormat="1" ht="24.95" customHeight="1">
      <c r="B97" s="93"/>
      <c r="D97" s="94" t="s">
        <v>85</v>
      </c>
      <c r="E97" s="95"/>
      <c r="F97" s="95"/>
      <c r="G97" s="95"/>
      <c r="H97" s="95"/>
      <c r="I97" s="95"/>
      <c r="J97" s="96">
        <f>J132</f>
        <v>0</v>
      </c>
      <c r="L97" s="93"/>
    </row>
    <row r="98" spans="2:12" s="9" customFormat="1" ht="19.899999999999999" customHeight="1">
      <c r="B98" s="97"/>
      <c r="D98" s="98" t="s">
        <v>86</v>
      </c>
      <c r="E98" s="99"/>
      <c r="F98" s="99"/>
      <c r="G98" s="99"/>
      <c r="H98" s="99"/>
      <c r="I98" s="99"/>
      <c r="J98" s="100">
        <f>J133</f>
        <v>0</v>
      </c>
      <c r="L98" s="97"/>
    </row>
    <row r="99" spans="2:12" s="9" customFormat="1" ht="19.899999999999999" customHeight="1">
      <c r="B99" s="97"/>
      <c r="D99" s="98" t="s">
        <v>87</v>
      </c>
      <c r="E99" s="99"/>
      <c r="F99" s="99"/>
      <c r="G99" s="99"/>
      <c r="H99" s="99"/>
      <c r="I99" s="99"/>
      <c r="J99" s="100">
        <f>J140</f>
        <v>0</v>
      </c>
      <c r="L99" s="97"/>
    </row>
    <row r="100" spans="2:12" s="9" customFormat="1" ht="19.899999999999999" customHeight="1">
      <c r="B100" s="97"/>
      <c r="D100" s="98" t="s">
        <v>88</v>
      </c>
      <c r="E100" s="99"/>
      <c r="F100" s="99"/>
      <c r="G100" s="99"/>
      <c r="H100" s="99"/>
      <c r="I100" s="99"/>
      <c r="J100" s="100">
        <f>J146</f>
        <v>0</v>
      </c>
      <c r="L100" s="97"/>
    </row>
    <row r="101" spans="2:12" s="9" customFormat="1" ht="19.899999999999999" customHeight="1">
      <c r="B101" s="97"/>
      <c r="D101" s="98" t="s">
        <v>89</v>
      </c>
      <c r="E101" s="99"/>
      <c r="F101" s="99"/>
      <c r="G101" s="99"/>
      <c r="H101" s="99"/>
      <c r="I101" s="99"/>
      <c r="J101" s="100">
        <f>J151</f>
        <v>0</v>
      </c>
      <c r="L101" s="97"/>
    </row>
    <row r="102" spans="2:12" s="9" customFormat="1" ht="19.899999999999999" customHeight="1">
      <c r="B102" s="97"/>
      <c r="D102" s="98" t="s">
        <v>90</v>
      </c>
      <c r="E102" s="99"/>
      <c r="F102" s="99"/>
      <c r="G102" s="99"/>
      <c r="H102" s="99"/>
      <c r="I102" s="99"/>
      <c r="J102" s="100">
        <f>J153</f>
        <v>0</v>
      </c>
      <c r="L102" s="97"/>
    </row>
    <row r="103" spans="2:12" s="9" customFormat="1" ht="19.899999999999999" customHeight="1">
      <c r="B103" s="97"/>
      <c r="D103" s="98" t="s">
        <v>91</v>
      </c>
      <c r="E103" s="99"/>
      <c r="F103" s="99"/>
      <c r="G103" s="99"/>
      <c r="H103" s="99"/>
      <c r="I103" s="99"/>
      <c r="J103" s="100">
        <f>J160</f>
        <v>0</v>
      </c>
      <c r="L103" s="97"/>
    </row>
    <row r="104" spans="2:12" s="9" customFormat="1" ht="19.899999999999999" customHeight="1">
      <c r="B104" s="97"/>
      <c r="D104" s="98" t="s">
        <v>92</v>
      </c>
      <c r="E104" s="99"/>
      <c r="F104" s="99"/>
      <c r="G104" s="99"/>
      <c r="H104" s="99"/>
      <c r="I104" s="99"/>
      <c r="J104" s="100">
        <f>J169</f>
        <v>0</v>
      </c>
      <c r="L104" s="97"/>
    </row>
    <row r="105" spans="2:12" s="9" customFormat="1" ht="19.899999999999999" customHeight="1">
      <c r="B105" s="97"/>
      <c r="D105" s="98" t="s">
        <v>93</v>
      </c>
      <c r="E105" s="99"/>
      <c r="F105" s="99"/>
      <c r="G105" s="99"/>
      <c r="H105" s="99"/>
      <c r="I105" s="99"/>
      <c r="J105" s="100">
        <f>J175</f>
        <v>0</v>
      </c>
      <c r="L105" s="97"/>
    </row>
    <row r="106" spans="2:12" s="8" customFormat="1" ht="24.95" customHeight="1">
      <c r="B106" s="93"/>
      <c r="D106" s="94" t="s">
        <v>94</v>
      </c>
      <c r="E106" s="95"/>
      <c r="F106" s="95"/>
      <c r="G106" s="95"/>
      <c r="H106" s="95"/>
      <c r="I106" s="95"/>
      <c r="J106" s="96">
        <f>J177</f>
        <v>0</v>
      </c>
      <c r="L106" s="93"/>
    </row>
    <row r="107" spans="2:12" s="9" customFormat="1" ht="19.899999999999999" customHeight="1">
      <c r="B107" s="97"/>
      <c r="D107" s="98" t="s">
        <v>95</v>
      </c>
      <c r="E107" s="99"/>
      <c r="F107" s="99"/>
      <c r="G107" s="99"/>
      <c r="H107" s="99"/>
      <c r="I107" s="99"/>
      <c r="J107" s="100">
        <f>J178</f>
        <v>0</v>
      </c>
      <c r="L107" s="97"/>
    </row>
    <row r="108" spans="2:12" s="8" customFormat="1" ht="24.95" customHeight="1">
      <c r="B108" s="93"/>
      <c r="D108" s="94" t="s">
        <v>96</v>
      </c>
      <c r="E108" s="95"/>
      <c r="F108" s="95"/>
      <c r="G108" s="95"/>
      <c r="H108" s="95"/>
      <c r="I108" s="95"/>
      <c r="J108" s="96">
        <f>J183</f>
        <v>0</v>
      </c>
      <c r="L108" s="93"/>
    </row>
    <row r="109" spans="2:12" s="9" customFormat="1" ht="19.899999999999999" customHeight="1">
      <c r="B109" s="97"/>
      <c r="D109" s="98" t="s">
        <v>97</v>
      </c>
      <c r="E109" s="99"/>
      <c r="F109" s="99"/>
      <c r="G109" s="99"/>
      <c r="H109" s="99"/>
      <c r="I109" s="99"/>
      <c r="J109" s="100">
        <f>J184</f>
        <v>0</v>
      </c>
      <c r="L109" s="97"/>
    </row>
    <row r="110" spans="2:12" s="9" customFormat="1" ht="19.899999999999999" customHeight="1">
      <c r="B110" s="97"/>
      <c r="D110" s="98" t="s">
        <v>98</v>
      </c>
      <c r="E110" s="99"/>
      <c r="F110" s="99"/>
      <c r="G110" s="99"/>
      <c r="H110" s="99"/>
      <c r="I110" s="99"/>
      <c r="J110" s="100">
        <f>J188</f>
        <v>0</v>
      </c>
      <c r="L110" s="97"/>
    </row>
    <row r="111" spans="2:12" s="9" customFormat="1" ht="19.899999999999999" customHeight="1">
      <c r="B111" s="97"/>
      <c r="D111" s="98" t="s">
        <v>99</v>
      </c>
      <c r="E111" s="99"/>
      <c r="F111" s="99"/>
      <c r="G111" s="99"/>
      <c r="H111" s="99"/>
      <c r="I111" s="99"/>
      <c r="J111" s="100">
        <f>J190</f>
        <v>0</v>
      </c>
      <c r="L111" s="97"/>
    </row>
    <row r="112" spans="2:12" s="1" customFormat="1" ht="21.75" customHeight="1">
      <c r="B112" s="25"/>
      <c r="L112" s="25"/>
    </row>
    <row r="113" spans="2:12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25"/>
    </row>
    <row r="117" spans="2:12" s="1" customFormat="1" ht="6.95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25"/>
    </row>
    <row r="118" spans="2:12" s="1" customFormat="1" ht="24.95" customHeight="1">
      <c r="B118" s="25"/>
      <c r="C118" s="17" t="s">
        <v>100</v>
      </c>
      <c r="L118" s="25"/>
    </row>
    <row r="119" spans="2:12" s="1" customFormat="1" ht="6.95" customHeight="1">
      <c r="B119" s="25"/>
      <c r="L119" s="25"/>
    </row>
    <row r="120" spans="2:12" s="1" customFormat="1" ht="12" customHeight="1">
      <c r="B120" s="25"/>
      <c r="C120" s="22" t="s">
        <v>14</v>
      </c>
      <c r="L120" s="25"/>
    </row>
    <row r="121" spans="2:12" s="1" customFormat="1" ht="16.5" customHeight="1">
      <c r="B121" s="25"/>
      <c r="E121" s="185" t="str">
        <f>E7</f>
        <v>Oprava části zděného oplocení v prostoru ulic Strozziho-Sadová-Gothardská</v>
      </c>
      <c r="F121" s="186"/>
      <c r="G121" s="186"/>
      <c r="H121" s="186"/>
      <c r="L121" s="25"/>
    </row>
    <row r="122" spans="2:12" s="1" customFormat="1" ht="12" customHeight="1">
      <c r="B122" s="25"/>
      <c r="C122" s="22" t="s">
        <v>79</v>
      </c>
      <c r="L122" s="25"/>
    </row>
    <row r="123" spans="2:12" s="1" customFormat="1" ht="30" customHeight="1">
      <c r="B123" s="25"/>
      <c r="E123" s="183" t="str">
        <f>E9</f>
        <v xml:space="preserve">1 - Oprava zděného oplocení v rozsahu 27 polí 26 sloupků-zadání </v>
      </c>
      <c r="F123" s="184"/>
      <c r="G123" s="184"/>
      <c r="H123" s="184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17</v>
      </c>
      <c r="F125" s="20" t="str">
        <f>F12</f>
        <v/>
      </c>
      <c r="I125" s="22" t="s">
        <v>19</v>
      </c>
      <c r="J125" s="45" t="str">
        <f>IF(J12="","",J12)</f>
        <v>5. 4. 2024</v>
      </c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21</v>
      </c>
      <c r="F127" s="20" t="str">
        <f>E15</f>
        <v>Domov bez Bariér</v>
      </c>
      <c r="I127" s="22" t="s">
        <v>26</v>
      </c>
      <c r="J127" s="23" t="str">
        <f>E21</f>
        <v xml:space="preserve"> </v>
      </c>
      <c r="L127" s="25"/>
    </row>
    <row r="128" spans="2:12" s="1" customFormat="1" ht="15.2" customHeight="1">
      <c r="B128" s="25"/>
      <c r="C128" s="22" t="s">
        <v>25</v>
      </c>
      <c r="F128" s="20" t="str">
        <f>IF(E18="","",E18)</f>
        <v xml:space="preserve"> </v>
      </c>
      <c r="I128" s="22" t="s">
        <v>27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1"/>
      <c r="C130" s="102" t="s">
        <v>101</v>
      </c>
      <c r="D130" s="103" t="s">
        <v>55</v>
      </c>
      <c r="E130" s="103" t="s">
        <v>51</v>
      </c>
      <c r="F130" s="103" t="s">
        <v>52</v>
      </c>
      <c r="G130" s="103" t="s">
        <v>102</v>
      </c>
      <c r="H130" s="103" t="s">
        <v>103</v>
      </c>
      <c r="I130" s="103" t="s">
        <v>104</v>
      </c>
      <c r="J130" s="104" t="s">
        <v>82</v>
      </c>
      <c r="K130" s="105" t="s">
        <v>105</v>
      </c>
      <c r="L130" s="101"/>
      <c r="M130" s="52" t="s">
        <v>1</v>
      </c>
      <c r="N130" s="53" t="s">
        <v>34</v>
      </c>
      <c r="O130" s="53" t="s">
        <v>106</v>
      </c>
      <c r="P130" s="53" t="s">
        <v>107</v>
      </c>
      <c r="Q130" s="53" t="s">
        <v>108</v>
      </c>
      <c r="R130" s="53" t="s">
        <v>109</v>
      </c>
      <c r="S130" s="53" t="s">
        <v>110</v>
      </c>
      <c r="T130" s="54" t="s">
        <v>111</v>
      </c>
    </row>
    <row r="131" spans="2:65" s="1" customFormat="1" ht="22.9" customHeight="1">
      <c r="B131" s="25"/>
      <c r="C131" s="57" t="s">
        <v>112</v>
      </c>
      <c r="J131" s="106">
        <f>BK131</f>
        <v>0</v>
      </c>
      <c r="L131" s="25"/>
      <c r="M131" s="55"/>
      <c r="N131" s="46"/>
      <c r="O131" s="46"/>
      <c r="P131" s="107">
        <f>P132+P177+P183</f>
        <v>2263.0033620000004</v>
      </c>
      <c r="Q131" s="46"/>
      <c r="R131" s="107">
        <f>R132+R177+R183</f>
        <v>217.22591212685072</v>
      </c>
      <c r="S131" s="46"/>
      <c r="T131" s="108">
        <f>T132+T177+T183</f>
        <v>179.46459999999999</v>
      </c>
      <c r="AT131" s="13" t="s">
        <v>69</v>
      </c>
      <c r="AU131" s="13" t="s">
        <v>84</v>
      </c>
      <c r="BK131" s="109">
        <f>BK132+BK177+BK183</f>
        <v>0</v>
      </c>
    </row>
    <row r="132" spans="2:65" s="11" customFormat="1" ht="25.9" customHeight="1">
      <c r="B132" s="110"/>
      <c r="D132" s="111" t="s">
        <v>69</v>
      </c>
      <c r="E132" s="112" t="s">
        <v>113</v>
      </c>
      <c r="F132" s="112" t="s">
        <v>114</v>
      </c>
      <c r="J132" s="113">
        <f>BK132</f>
        <v>0</v>
      </c>
      <c r="L132" s="110"/>
      <c r="M132" s="114"/>
      <c r="P132" s="115">
        <f>P133+P140+P146+P151+P153+P160+P169+P175</f>
        <v>2177.8408020000002</v>
      </c>
      <c r="R132" s="115">
        <f>R133+R140+R146+R151+R153+R160+R169+R175</f>
        <v>216.18265452685071</v>
      </c>
      <c r="T132" s="116">
        <f>T133+T140+T146+T151+T153+T160+T169+T175</f>
        <v>179.46459999999999</v>
      </c>
      <c r="AR132" s="111" t="s">
        <v>75</v>
      </c>
      <c r="AT132" s="117" t="s">
        <v>69</v>
      </c>
      <c r="AU132" s="117" t="s">
        <v>70</v>
      </c>
      <c r="AY132" s="111" t="s">
        <v>115</v>
      </c>
      <c r="BK132" s="118">
        <f>BK133+BK140+BK146+BK151+BK153+BK160+BK169+BK175</f>
        <v>0</v>
      </c>
    </row>
    <row r="133" spans="2:65" s="11" customFormat="1" ht="22.9" customHeight="1">
      <c r="B133" s="110"/>
      <c r="D133" s="111" t="s">
        <v>69</v>
      </c>
      <c r="E133" s="119" t="s">
        <v>75</v>
      </c>
      <c r="F133" s="119" t="s">
        <v>116</v>
      </c>
      <c r="J133" s="120">
        <f>BK133</f>
        <v>0</v>
      </c>
      <c r="L133" s="110"/>
      <c r="M133" s="114"/>
      <c r="P133" s="115">
        <f>SUM(P134:P139)</f>
        <v>194.83127999999999</v>
      </c>
      <c r="R133" s="115">
        <f>SUM(R134:R139)</f>
        <v>1.6995E-2</v>
      </c>
      <c r="T133" s="116">
        <f>SUM(T134:T139)</f>
        <v>25.334399999999999</v>
      </c>
      <c r="AR133" s="111" t="s">
        <v>75</v>
      </c>
      <c r="AT133" s="117" t="s">
        <v>69</v>
      </c>
      <c r="AU133" s="117" t="s">
        <v>75</v>
      </c>
      <c r="AY133" s="111" t="s">
        <v>115</v>
      </c>
      <c r="BK133" s="118">
        <f>SUM(BK134:BK139)</f>
        <v>0</v>
      </c>
    </row>
    <row r="134" spans="2:65" s="1" customFormat="1" ht="24.2" customHeight="1">
      <c r="B134" s="121"/>
      <c r="C134" s="122" t="s">
        <v>75</v>
      </c>
      <c r="D134" s="122" t="s">
        <v>117</v>
      </c>
      <c r="E134" s="123" t="s">
        <v>118</v>
      </c>
      <c r="F134" s="124" t="s">
        <v>119</v>
      </c>
      <c r="G134" s="125" t="s">
        <v>120</v>
      </c>
      <c r="H134" s="126">
        <v>97.44</v>
      </c>
      <c r="I134" s="127"/>
      <c r="J134" s="127">
        <f t="shared" ref="J134:J139" si="0">ROUND(I134*H134,2)</f>
        <v>0</v>
      </c>
      <c r="K134" s="128"/>
      <c r="L134" s="25"/>
      <c r="M134" s="129" t="s">
        <v>1</v>
      </c>
      <c r="N134" s="130" t="s">
        <v>36</v>
      </c>
      <c r="O134" s="131">
        <v>0.27200000000000002</v>
      </c>
      <c r="P134" s="131">
        <f t="shared" ref="P134:P139" si="1">O134*H134</f>
        <v>26.503680000000003</v>
      </c>
      <c r="Q134" s="131">
        <v>0</v>
      </c>
      <c r="R134" s="131">
        <f t="shared" ref="R134:R139" si="2">Q134*H134</f>
        <v>0</v>
      </c>
      <c r="S134" s="131">
        <v>0.26</v>
      </c>
      <c r="T134" s="132">
        <f t="shared" ref="T134:T139" si="3">S134*H134</f>
        <v>25.334399999999999</v>
      </c>
      <c r="AR134" s="133" t="s">
        <v>121</v>
      </c>
      <c r="AT134" s="133" t="s">
        <v>117</v>
      </c>
      <c r="AU134" s="133" t="s">
        <v>122</v>
      </c>
      <c r="AY134" s="13" t="s">
        <v>115</v>
      </c>
      <c r="BE134" s="134">
        <f t="shared" ref="BE134:BE139" si="4">IF(N134="základní",J134,0)</f>
        <v>0</v>
      </c>
      <c r="BF134" s="134">
        <f t="shared" ref="BF134:BF139" si="5">IF(N134="snížená",J134,0)</f>
        <v>0</v>
      </c>
      <c r="BG134" s="134">
        <f t="shared" ref="BG134:BG139" si="6">IF(N134="zákl. přenesená",J134,0)</f>
        <v>0</v>
      </c>
      <c r="BH134" s="134">
        <f t="shared" ref="BH134:BH139" si="7">IF(N134="sníž. přenesená",J134,0)</f>
        <v>0</v>
      </c>
      <c r="BI134" s="134">
        <f t="shared" ref="BI134:BI139" si="8">IF(N134="nulová",J134,0)</f>
        <v>0</v>
      </c>
      <c r="BJ134" s="13" t="s">
        <v>122</v>
      </c>
      <c r="BK134" s="134">
        <f t="shared" ref="BK134:BK139" si="9">ROUND(I134*H134,2)</f>
        <v>0</v>
      </c>
      <c r="BL134" s="13" t="s">
        <v>121</v>
      </c>
      <c r="BM134" s="133" t="s">
        <v>123</v>
      </c>
    </row>
    <row r="135" spans="2:65" s="1" customFormat="1" ht="33" customHeight="1">
      <c r="B135" s="121"/>
      <c r="C135" s="122" t="s">
        <v>122</v>
      </c>
      <c r="D135" s="122" t="s">
        <v>117</v>
      </c>
      <c r="E135" s="123" t="s">
        <v>124</v>
      </c>
      <c r="F135" s="124" t="s">
        <v>125</v>
      </c>
      <c r="G135" s="125" t="s">
        <v>126</v>
      </c>
      <c r="H135" s="126">
        <v>104.664</v>
      </c>
      <c r="I135" s="127"/>
      <c r="J135" s="127">
        <f t="shared" si="0"/>
        <v>0</v>
      </c>
      <c r="K135" s="128"/>
      <c r="L135" s="25"/>
      <c r="M135" s="129" t="s">
        <v>1</v>
      </c>
      <c r="N135" s="130" t="s">
        <v>36</v>
      </c>
      <c r="O135" s="131">
        <v>1.1220000000000001</v>
      </c>
      <c r="P135" s="131">
        <f t="shared" si="1"/>
        <v>117.43300800000002</v>
      </c>
      <c r="Q135" s="131">
        <v>0</v>
      </c>
      <c r="R135" s="131">
        <f t="shared" si="2"/>
        <v>0</v>
      </c>
      <c r="S135" s="131">
        <v>0</v>
      </c>
      <c r="T135" s="132">
        <f t="shared" si="3"/>
        <v>0</v>
      </c>
      <c r="AR135" s="133" t="s">
        <v>121</v>
      </c>
      <c r="AT135" s="133" t="s">
        <v>117</v>
      </c>
      <c r="AU135" s="133" t="s">
        <v>122</v>
      </c>
      <c r="AY135" s="13" t="s">
        <v>115</v>
      </c>
      <c r="BE135" s="134">
        <f t="shared" si="4"/>
        <v>0</v>
      </c>
      <c r="BF135" s="134">
        <f t="shared" si="5"/>
        <v>0</v>
      </c>
      <c r="BG135" s="134">
        <f t="shared" si="6"/>
        <v>0</v>
      </c>
      <c r="BH135" s="134">
        <f t="shared" si="7"/>
        <v>0</v>
      </c>
      <c r="BI135" s="134">
        <f t="shared" si="8"/>
        <v>0</v>
      </c>
      <c r="BJ135" s="13" t="s">
        <v>122</v>
      </c>
      <c r="BK135" s="134">
        <f t="shared" si="9"/>
        <v>0</v>
      </c>
      <c r="BL135" s="13" t="s">
        <v>121</v>
      </c>
      <c r="BM135" s="133" t="s">
        <v>127</v>
      </c>
    </row>
    <row r="136" spans="2:65" s="1" customFormat="1" ht="24.2" customHeight="1">
      <c r="B136" s="121"/>
      <c r="C136" s="122" t="s">
        <v>128</v>
      </c>
      <c r="D136" s="122" t="s">
        <v>117</v>
      </c>
      <c r="E136" s="123" t="s">
        <v>129</v>
      </c>
      <c r="F136" s="124" t="s">
        <v>130</v>
      </c>
      <c r="G136" s="125" t="s">
        <v>126</v>
      </c>
      <c r="H136" s="126">
        <v>104.664</v>
      </c>
      <c r="I136" s="127"/>
      <c r="J136" s="127">
        <f t="shared" si="0"/>
        <v>0</v>
      </c>
      <c r="K136" s="128"/>
      <c r="L136" s="25"/>
      <c r="M136" s="129" t="s">
        <v>1</v>
      </c>
      <c r="N136" s="130" t="s">
        <v>36</v>
      </c>
      <c r="O136" s="131">
        <v>0.32800000000000001</v>
      </c>
      <c r="P136" s="131">
        <f t="shared" si="1"/>
        <v>34.329792000000005</v>
      </c>
      <c r="Q136" s="131">
        <v>0</v>
      </c>
      <c r="R136" s="131">
        <f t="shared" si="2"/>
        <v>0</v>
      </c>
      <c r="S136" s="131">
        <v>0</v>
      </c>
      <c r="T136" s="132">
        <f t="shared" si="3"/>
        <v>0</v>
      </c>
      <c r="AR136" s="133" t="s">
        <v>121</v>
      </c>
      <c r="AT136" s="133" t="s">
        <v>117</v>
      </c>
      <c r="AU136" s="133" t="s">
        <v>122</v>
      </c>
      <c r="AY136" s="13" t="s">
        <v>115</v>
      </c>
      <c r="BE136" s="134">
        <f t="shared" si="4"/>
        <v>0</v>
      </c>
      <c r="BF136" s="134">
        <f t="shared" si="5"/>
        <v>0</v>
      </c>
      <c r="BG136" s="134">
        <f t="shared" si="6"/>
        <v>0</v>
      </c>
      <c r="BH136" s="134">
        <f t="shared" si="7"/>
        <v>0</v>
      </c>
      <c r="BI136" s="134">
        <f t="shared" si="8"/>
        <v>0</v>
      </c>
      <c r="BJ136" s="13" t="s">
        <v>122</v>
      </c>
      <c r="BK136" s="134">
        <f t="shared" si="9"/>
        <v>0</v>
      </c>
      <c r="BL136" s="13" t="s">
        <v>121</v>
      </c>
      <c r="BM136" s="133" t="s">
        <v>131</v>
      </c>
    </row>
    <row r="137" spans="2:65" s="1" customFormat="1" ht="24.2" customHeight="1">
      <c r="B137" s="121"/>
      <c r="C137" s="122" t="s">
        <v>121</v>
      </c>
      <c r="D137" s="122" t="s">
        <v>117</v>
      </c>
      <c r="E137" s="123" t="s">
        <v>132</v>
      </c>
      <c r="F137" s="124" t="s">
        <v>133</v>
      </c>
      <c r="G137" s="125" t="s">
        <v>120</v>
      </c>
      <c r="H137" s="126">
        <v>324.8</v>
      </c>
      <c r="I137" s="127"/>
      <c r="J137" s="127">
        <f t="shared" si="0"/>
        <v>0</v>
      </c>
      <c r="K137" s="128"/>
      <c r="L137" s="25"/>
      <c r="M137" s="129" t="s">
        <v>1</v>
      </c>
      <c r="N137" s="130" t="s">
        <v>36</v>
      </c>
      <c r="O137" s="131">
        <v>4.3999999999999997E-2</v>
      </c>
      <c r="P137" s="131">
        <f t="shared" si="1"/>
        <v>14.2912</v>
      </c>
      <c r="Q137" s="131">
        <v>0</v>
      </c>
      <c r="R137" s="131">
        <f t="shared" si="2"/>
        <v>0</v>
      </c>
      <c r="S137" s="131">
        <v>0</v>
      </c>
      <c r="T137" s="132">
        <f t="shared" si="3"/>
        <v>0</v>
      </c>
      <c r="AR137" s="133" t="s">
        <v>121</v>
      </c>
      <c r="AT137" s="133" t="s">
        <v>117</v>
      </c>
      <c r="AU137" s="133" t="s">
        <v>122</v>
      </c>
      <c r="AY137" s="13" t="s">
        <v>115</v>
      </c>
      <c r="BE137" s="134">
        <f t="shared" si="4"/>
        <v>0</v>
      </c>
      <c r="BF137" s="134">
        <f t="shared" si="5"/>
        <v>0</v>
      </c>
      <c r="BG137" s="134">
        <f t="shared" si="6"/>
        <v>0</v>
      </c>
      <c r="BH137" s="134">
        <f t="shared" si="7"/>
        <v>0</v>
      </c>
      <c r="BI137" s="134">
        <f t="shared" si="8"/>
        <v>0</v>
      </c>
      <c r="BJ137" s="13" t="s">
        <v>122</v>
      </c>
      <c r="BK137" s="134">
        <f t="shared" si="9"/>
        <v>0</v>
      </c>
      <c r="BL137" s="13" t="s">
        <v>121</v>
      </c>
      <c r="BM137" s="133" t="s">
        <v>134</v>
      </c>
    </row>
    <row r="138" spans="2:65" s="1" customFormat="1" ht="24.2" customHeight="1">
      <c r="B138" s="121"/>
      <c r="C138" s="122" t="s">
        <v>135</v>
      </c>
      <c r="D138" s="122" t="s">
        <v>117</v>
      </c>
      <c r="E138" s="123" t="s">
        <v>136</v>
      </c>
      <c r="F138" s="124" t="s">
        <v>137</v>
      </c>
      <c r="G138" s="125" t="s">
        <v>120</v>
      </c>
      <c r="H138" s="126">
        <v>324.8</v>
      </c>
      <c r="I138" s="127"/>
      <c r="J138" s="127">
        <f t="shared" si="0"/>
        <v>0</v>
      </c>
      <c r="K138" s="128"/>
      <c r="L138" s="25"/>
      <c r="M138" s="129" t="s">
        <v>1</v>
      </c>
      <c r="N138" s="130" t="s">
        <v>36</v>
      </c>
      <c r="O138" s="131">
        <v>7.0000000000000001E-3</v>
      </c>
      <c r="P138" s="131">
        <f t="shared" si="1"/>
        <v>2.2736000000000001</v>
      </c>
      <c r="Q138" s="131">
        <v>0</v>
      </c>
      <c r="R138" s="131">
        <f t="shared" si="2"/>
        <v>0</v>
      </c>
      <c r="S138" s="131">
        <v>0</v>
      </c>
      <c r="T138" s="132">
        <f t="shared" si="3"/>
        <v>0</v>
      </c>
      <c r="AR138" s="133" t="s">
        <v>121</v>
      </c>
      <c r="AT138" s="133" t="s">
        <v>117</v>
      </c>
      <c r="AU138" s="133" t="s">
        <v>122</v>
      </c>
      <c r="AY138" s="13" t="s">
        <v>115</v>
      </c>
      <c r="BE138" s="134">
        <f t="shared" si="4"/>
        <v>0</v>
      </c>
      <c r="BF138" s="134">
        <f t="shared" si="5"/>
        <v>0</v>
      </c>
      <c r="BG138" s="134">
        <f t="shared" si="6"/>
        <v>0</v>
      </c>
      <c r="BH138" s="134">
        <f t="shared" si="7"/>
        <v>0</v>
      </c>
      <c r="BI138" s="134">
        <f t="shared" si="8"/>
        <v>0</v>
      </c>
      <c r="BJ138" s="13" t="s">
        <v>122</v>
      </c>
      <c r="BK138" s="134">
        <f t="shared" si="9"/>
        <v>0</v>
      </c>
      <c r="BL138" s="13" t="s">
        <v>121</v>
      </c>
      <c r="BM138" s="133" t="s">
        <v>138</v>
      </c>
    </row>
    <row r="139" spans="2:65" s="1" customFormat="1" ht="16.5" customHeight="1">
      <c r="B139" s="121"/>
      <c r="C139" s="135" t="s">
        <v>139</v>
      </c>
      <c r="D139" s="135" t="s">
        <v>140</v>
      </c>
      <c r="E139" s="136" t="s">
        <v>141</v>
      </c>
      <c r="F139" s="137" t="s">
        <v>142</v>
      </c>
      <c r="G139" s="138" t="s">
        <v>143</v>
      </c>
      <c r="H139" s="139">
        <v>16.995000000000001</v>
      </c>
      <c r="I139" s="140"/>
      <c r="J139" s="140">
        <f t="shared" si="0"/>
        <v>0</v>
      </c>
      <c r="K139" s="141"/>
      <c r="L139" s="142"/>
      <c r="M139" s="143" t="s">
        <v>1</v>
      </c>
      <c r="N139" s="144" t="s">
        <v>36</v>
      </c>
      <c r="O139" s="131">
        <v>0</v>
      </c>
      <c r="P139" s="131">
        <f t="shared" si="1"/>
        <v>0</v>
      </c>
      <c r="Q139" s="131">
        <v>1E-3</v>
      </c>
      <c r="R139" s="131">
        <f t="shared" si="2"/>
        <v>1.6995E-2</v>
      </c>
      <c r="S139" s="131">
        <v>0</v>
      </c>
      <c r="T139" s="132">
        <f t="shared" si="3"/>
        <v>0</v>
      </c>
      <c r="AR139" s="133" t="s">
        <v>144</v>
      </c>
      <c r="AT139" s="133" t="s">
        <v>140</v>
      </c>
      <c r="AU139" s="133" t="s">
        <v>122</v>
      </c>
      <c r="AY139" s="13" t="s">
        <v>115</v>
      </c>
      <c r="BE139" s="134">
        <f t="shared" si="4"/>
        <v>0</v>
      </c>
      <c r="BF139" s="134">
        <f t="shared" si="5"/>
        <v>0</v>
      </c>
      <c r="BG139" s="134">
        <f t="shared" si="6"/>
        <v>0</v>
      </c>
      <c r="BH139" s="134">
        <f t="shared" si="7"/>
        <v>0</v>
      </c>
      <c r="BI139" s="134">
        <f t="shared" si="8"/>
        <v>0</v>
      </c>
      <c r="BJ139" s="13" t="s">
        <v>122</v>
      </c>
      <c r="BK139" s="134">
        <f t="shared" si="9"/>
        <v>0</v>
      </c>
      <c r="BL139" s="13" t="s">
        <v>121</v>
      </c>
      <c r="BM139" s="133" t="s">
        <v>145</v>
      </c>
    </row>
    <row r="140" spans="2:65" s="11" customFormat="1" ht="22.9" customHeight="1">
      <c r="B140" s="110"/>
      <c r="D140" s="111" t="s">
        <v>69</v>
      </c>
      <c r="E140" s="119" t="s">
        <v>128</v>
      </c>
      <c r="F140" s="119" t="s">
        <v>146</v>
      </c>
      <c r="J140" s="120">
        <f>BK140</f>
        <v>0</v>
      </c>
      <c r="L140" s="110"/>
      <c r="M140" s="114"/>
      <c r="P140" s="115">
        <f>SUM(P141:P145)</f>
        <v>549.25842</v>
      </c>
      <c r="R140" s="115">
        <f>SUM(R141:R145)</f>
        <v>157.43237440000001</v>
      </c>
      <c r="T140" s="116">
        <f>SUM(T141:T145)</f>
        <v>0</v>
      </c>
      <c r="AR140" s="111" t="s">
        <v>75</v>
      </c>
      <c r="AT140" s="117" t="s">
        <v>69</v>
      </c>
      <c r="AU140" s="117" t="s">
        <v>75</v>
      </c>
      <c r="AY140" s="111" t="s">
        <v>115</v>
      </c>
      <c r="BK140" s="118">
        <f>SUM(BK141:BK145)</f>
        <v>0</v>
      </c>
    </row>
    <row r="141" spans="2:65" s="1" customFormat="1" ht="49.15" customHeight="1">
      <c r="B141" s="121"/>
      <c r="C141" s="122" t="s">
        <v>147</v>
      </c>
      <c r="D141" s="122" t="s">
        <v>117</v>
      </c>
      <c r="E141" s="123" t="s">
        <v>148</v>
      </c>
      <c r="F141" s="124" t="s">
        <v>149</v>
      </c>
      <c r="G141" s="125" t="s">
        <v>126</v>
      </c>
      <c r="H141" s="126">
        <v>76.355999999999995</v>
      </c>
      <c r="I141" s="127"/>
      <c r="J141" s="127">
        <f>ROUND(I141*H141,2)</f>
        <v>0</v>
      </c>
      <c r="K141" s="128"/>
      <c r="L141" s="25"/>
      <c r="M141" s="129" t="s">
        <v>1</v>
      </c>
      <c r="N141" s="130" t="s">
        <v>36</v>
      </c>
      <c r="O141" s="131">
        <v>4.8760000000000003</v>
      </c>
      <c r="P141" s="131">
        <f>O141*H141</f>
        <v>372.31185599999998</v>
      </c>
      <c r="Q141" s="131">
        <v>1.7390000000000001</v>
      </c>
      <c r="R141" s="131">
        <f>Q141*H141</f>
        <v>132.783084</v>
      </c>
      <c r="S141" s="131">
        <v>0</v>
      </c>
      <c r="T141" s="132">
        <f>S141*H141</f>
        <v>0</v>
      </c>
      <c r="AR141" s="133" t="s">
        <v>121</v>
      </c>
      <c r="AT141" s="133" t="s">
        <v>117</v>
      </c>
      <c r="AU141" s="133" t="s">
        <v>122</v>
      </c>
      <c r="AY141" s="13" t="s">
        <v>115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3" t="s">
        <v>122</v>
      </c>
      <c r="BK141" s="134">
        <f>ROUND(I141*H141,2)</f>
        <v>0</v>
      </c>
      <c r="BL141" s="13" t="s">
        <v>121</v>
      </c>
      <c r="BM141" s="133" t="s">
        <v>150</v>
      </c>
    </row>
    <row r="142" spans="2:65" s="1" customFormat="1" ht="16.5" customHeight="1">
      <c r="B142" s="121"/>
      <c r="C142" s="122" t="s">
        <v>144</v>
      </c>
      <c r="D142" s="122" t="s">
        <v>117</v>
      </c>
      <c r="E142" s="123" t="s">
        <v>151</v>
      </c>
      <c r="F142" s="124" t="s">
        <v>152</v>
      </c>
      <c r="G142" s="125" t="s">
        <v>120</v>
      </c>
      <c r="H142" s="126">
        <v>73.471999999999994</v>
      </c>
      <c r="I142" s="127"/>
      <c r="J142" s="127">
        <f>ROUND(I142*H142,2)</f>
        <v>0</v>
      </c>
      <c r="K142" s="128"/>
      <c r="L142" s="25"/>
      <c r="M142" s="129" t="s">
        <v>1</v>
      </c>
      <c r="N142" s="130" t="s">
        <v>36</v>
      </c>
      <c r="O142" s="131">
        <v>0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121</v>
      </c>
      <c r="AT142" s="133" t="s">
        <v>117</v>
      </c>
      <c r="AU142" s="133" t="s">
        <v>122</v>
      </c>
      <c r="AY142" s="13" t="s">
        <v>115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3" t="s">
        <v>122</v>
      </c>
      <c r="BK142" s="134">
        <f>ROUND(I142*H142,2)</f>
        <v>0</v>
      </c>
      <c r="BL142" s="13" t="s">
        <v>121</v>
      </c>
      <c r="BM142" s="133" t="s">
        <v>153</v>
      </c>
    </row>
    <row r="143" spans="2:65" s="1" customFormat="1" ht="16.5" customHeight="1">
      <c r="B143" s="121"/>
      <c r="C143" s="122" t="s">
        <v>154</v>
      </c>
      <c r="D143" s="122" t="s">
        <v>117</v>
      </c>
      <c r="E143" s="123" t="s">
        <v>155</v>
      </c>
      <c r="F143" s="124" t="s">
        <v>156</v>
      </c>
      <c r="G143" s="125" t="s">
        <v>120</v>
      </c>
      <c r="H143" s="126">
        <v>73.471999999999994</v>
      </c>
      <c r="I143" s="127"/>
      <c r="J143" s="127">
        <f>ROUND(I143*H143,2)</f>
        <v>0</v>
      </c>
      <c r="K143" s="128"/>
      <c r="L143" s="25"/>
      <c r="M143" s="129" t="s">
        <v>1</v>
      </c>
      <c r="N143" s="130" t="s">
        <v>36</v>
      </c>
      <c r="O143" s="131">
        <v>0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121</v>
      </c>
      <c r="AT143" s="133" t="s">
        <v>117</v>
      </c>
      <c r="AU143" s="133" t="s">
        <v>122</v>
      </c>
      <c r="AY143" s="13" t="s">
        <v>115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3" t="s">
        <v>122</v>
      </c>
      <c r="BK143" s="134">
        <f>ROUND(I143*H143,2)</f>
        <v>0</v>
      </c>
      <c r="BL143" s="13" t="s">
        <v>121</v>
      </c>
      <c r="BM143" s="133" t="s">
        <v>157</v>
      </c>
    </row>
    <row r="144" spans="2:65" s="1" customFormat="1" ht="49.15" customHeight="1">
      <c r="B144" s="121"/>
      <c r="C144" s="122" t="s">
        <v>158</v>
      </c>
      <c r="D144" s="122" t="s">
        <v>117</v>
      </c>
      <c r="E144" s="123" t="s">
        <v>159</v>
      </c>
      <c r="F144" s="124" t="s">
        <v>160</v>
      </c>
      <c r="G144" s="125" t="s">
        <v>126</v>
      </c>
      <c r="H144" s="126">
        <v>13.268000000000001</v>
      </c>
      <c r="I144" s="127"/>
      <c r="J144" s="127">
        <f>ROUND(I144*H144,2)</f>
        <v>0</v>
      </c>
      <c r="K144" s="128"/>
      <c r="L144" s="25"/>
      <c r="M144" s="129" t="s">
        <v>1</v>
      </c>
      <c r="N144" s="130" t="s">
        <v>36</v>
      </c>
      <c r="O144" s="131">
        <v>5.298</v>
      </c>
      <c r="P144" s="131">
        <f>O144*H144</f>
        <v>70.293863999999999</v>
      </c>
      <c r="Q144" s="131">
        <v>1.8577999999999999</v>
      </c>
      <c r="R144" s="131">
        <f>Q144*H144</f>
        <v>24.649290399999998</v>
      </c>
      <c r="S144" s="131">
        <v>0</v>
      </c>
      <c r="T144" s="132">
        <f>S144*H144</f>
        <v>0</v>
      </c>
      <c r="AR144" s="133" t="s">
        <v>121</v>
      </c>
      <c r="AT144" s="133" t="s">
        <v>117</v>
      </c>
      <c r="AU144" s="133" t="s">
        <v>122</v>
      </c>
      <c r="AY144" s="13" t="s">
        <v>115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3" t="s">
        <v>122</v>
      </c>
      <c r="BK144" s="134">
        <f>ROUND(I144*H144,2)</f>
        <v>0</v>
      </c>
      <c r="BL144" s="13" t="s">
        <v>121</v>
      </c>
      <c r="BM144" s="133" t="s">
        <v>161</v>
      </c>
    </row>
    <row r="145" spans="2:65" s="1" customFormat="1" ht="16.5" customHeight="1">
      <c r="B145" s="121"/>
      <c r="C145" s="122" t="s">
        <v>162</v>
      </c>
      <c r="D145" s="122" t="s">
        <v>117</v>
      </c>
      <c r="E145" s="123" t="s">
        <v>163</v>
      </c>
      <c r="F145" s="124" t="s">
        <v>164</v>
      </c>
      <c r="G145" s="125" t="s">
        <v>120</v>
      </c>
      <c r="H145" s="126">
        <v>215.46</v>
      </c>
      <c r="I145" s="127"/>
      <c r="J145" s="127">
        <f>ROUND(I145*H145,2)</f>
        <v>0</v>
      </c>
      <c r="K145" s="128"/>
      <c r="L145" s="25"/>
      <c r="M145" s="129" t="s">
        <v>1</v>
      </c>
      <c r="N145" s="130" t="s">
        <v>36</v>
      </c>
      <c r="O145" s="131">
        <v>0.495</v>
      </c>
      <c r="P145" s="131">
        <f>O145*H145</f>
        <v>106.65270000000001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121</v>
      </c>
      <c r="AT145" s="133" t="s">
        <v>117</v>
      </c>
      <c r="AU145" s="133" t="s">
        <v>122</v>
      </c>
      <c r="AY145" s="13" t="s">
        <v>115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3" t="s">
        <v>122</v>
      </c>
      <c r="BK145" s="134">
        <f>ROUND(I145*H145,2)</f>
        <v>0</v>
      </c>
      <c r="BL145" s="13" t="s">
        <v>121</v>
      </c>
      <c r="BM145" s="133" t="s">
        <v>165</v>
      </c>
    </row>
    <row r="146" spans="2:65" s="11" customFormat="1" ht="22.9" customHeight="1">
      <c r="B146" s="110"/>
      <c r="D146" s="111" t="s">
        <v>69</v>
      </c>
      <c r="E146" s="119" t="s">
        <v>121</v>
      </c>
      <c r="F146" s="119" t="s">
        <v>166</v>
      </c>
      <c r="J146" s="120">
        <f>BK146</f>
        <v>0</v>
      </c>
      <c r="L146" s="110"/>
      <c r="M146" s="114"/>
      <c r="P146" s="115">
        <f>SUM(P147:P150)</f>
        <v>33.319552000000002</v>
      </c>
      <c r="R146" s="115">
        <f>SUM(R147:R150)</f>
        <v>0.22807472127999998</v>
      </c>
      <c r="T146" s="116">
        <f>SUM(T147:T150)</f>
        <v>0</v>
      </c>
      <c r="AR146" s="111" t="s">
        <v>75</v>
      </c>
      <c r="AT146" s="117" t="s">
        <v>69</v>
      </c>
      <c r="AU146" s="117" t="s">
        <v>75</v>
      </c>
      <c r="AY146" s="111" t="s">
        <v>115</v>
      </c>
      <c r="BK146" s="118">
        <f>SUM(BK147:BK150)</f>
        <v>0</v>
      </c>
    </row>
    <row r="147" spans="2:65" s="1" customFormat="1" ht="24.2" customHeight="1">
      <c r="B147" s="121"/>
      <c r="C147" s="122" t="s">
        <v>8</v>
      </c>
      <c r="D147" s="122" t="s">
        <v>117</v>
      </c>
      <c r="E147" s="123" t="s">
        <v>167</v>
      </c>
      <c r="F147" s="124" t="s">
        <v>168</v>
      </c>
      <c r="G147" s="125" t="s">
        <v>120</v>
      </c>
      <c r="H147" s="126">
        <v>36.735999999999997</v>
      </c>
      <c r="I147" s="127"/>
      <c r="J147" s="127">
        <f>ROUND(I147*H147,2)</f>
        <v>0</v>
      </c>
      <c r="K147" s="128"/>
      <c r="L147" s="25"/>
      <c r="M147" s="129" t="s">
        <v>1</v>
      </c>
      <c r="N147" s="130" t="s">
        <v>36</v>
      </c>
      <c r="O147" s="131">
        <v>0.377</v>
      </c>
      <c r="P147" s="131">
        <f>O147*H147</f>
        <v>13.849471999999999</v>
      </c>
      <c r="Q147" s="131">
        <v>5.3261999999999997E-3</v>
      </c>
      <c r="R147" s="131">
        <f>Q147*H147</f>
        <v>0.19566328319999998</v>
      </c>
      <c r="S147" s="131">
        <v>0</v>
      </c>
      <c r="T147" s="132">
        <f>S147*H147</f>
        <v>0</v>
      </c>
      <c r="AR147" s="133" t="s">
        <v>121</v>
      </c>
      <c r="AT147" s="133" t="s">
        <v>117</v>
      </c>
      <c r="AU147" s="133" t="s">
        <v>122</v>
      </c>
      <c r="AY147" s="13" t="s">
        <v>115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3" t="s">
        <v>122</v>
      </c>
      <c r="BK147" s="134">
        <f>ROUND(I147*H147,2)</f>
        <v>0</v>
      </c>
      <c r="BL147" s="13" t="s">
        <v>121</v>
      </c>
      <c r="BM147" s="133" t="s">
        <v>169</v>
      </c>
    </row>
    <row r="148" spans="2:65" s="1" customFormat="1" ht="24.2" customHeight="1">
      <c r="B148" s="121"/>
      <c r="C148" s="122" t="s">
        <v>170</v>
      </c>
      <c r="D148" s="122" t="s">
        <v>117</v>
      </c>
      <c r="E148" s="123" t="s">
        <v>171</v>
      </c>
      <c r="F148" s="124" t="s">
        <v>172</v>
      </c>
      <c r="G148" s="125" t="s">
        <v>120</v>
      </c>
      <c r="H148" s="126">
        <v>36.735999999999997</v>
      </c>
      <c r="I148" s="127"/>
      <c r="J148" s="127">
        <f>ROUND(I148*H148,2)</f>
        <v>0</v>
      </c>
      <c r="K148" s="128"/>
      <c r="L148" s="25"/>
      <c r="M148" s="129" t="s">
        <v>1</v>
      </c>
      <c r="N148" s="130" t="s">
        <v>36</v>
      </c>
      <c r="O148" s="131">
        <v>0.22500000000000001</v>
      </c>
      <c r="P148" s="131">
        <f>O148*H148</f>
        <v>8.2655999999999992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121</v>
      </c>
      <c r="AT148" s="133" t="s">
        <v>117</v>
      </c>
      <c r="AU148" s="133" t="s">
        <v>122</v>
      </c>
      <c r="AY148" s="13" t="s">
        <v>115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3" t="s">
        <v>122</v>
      </c>
      <c r="BK148" s="134">
        <f>ROUND(I148*H148,2)</f>
        <v>0</v>
      </c>
      <c r="BL148" s="13" t="s">
        <v>121</v>
      </c>
      <c r="BM148" s="133" t="s">
        <v>173</v>
      </c>
    </row>
    <row r="149" spans="2:65" s="1" customFormat="1" ht="24.2" customHeight="1">
      <c r="B149" s="121"/>
      <c r="C149" s="122" t="s">
        <v>174</v>
      </c>
      <c r="D149" s="122" t="s">
        <v>117</v>
      </c>
      <c r="E149" s="123" t="s">
        <v>175</v>
      </c>
      <c r="F149" s="124" t="s">
        <v>176</v>
      </c>
      <c r="G149" s="125" t="s">
        <v>120</v>
      </c>
      <c r="H149" s="126">
        <v>36.735999999999997</v>
      </c>
      <c r="I149" s="127"/>
      <c r="J149" s="127">
        <f>ROUND(I149*H149,2)</f>
        <v>0</v>
      </c>
      <c r="K149" s="128"/>
      <c r="L149" s="25"/>
      <c r="M149" s="129" t="s">
        <v>1</v>
      </c>
      <c r="N149" s="130" t="s">
        <v>36</v>
      </c>
      <c r="O149" s="131">
        <v>0.2</v>
      </c>
      <c r="P149" s="131">
        <f>O149*H149</f>
        <v>7.3472</v>
      </c>
      <c r="Q149" s="131">
        <v>8.8228000000000004E-4</v>
      </c>
      <c r="R149" s="131">
        <f>Q149*H149</f>
        <v>3.241143808E-2</v>
      </c>
      <c r="S149" s="131">
        <v>0</v>
      </c>
      <c r="T149" s="132">
        <f>S149*H149</f>
        <v>0</v>
      </c>
      <c r="AR149" s="133" t="s">
        <v>121</v>
      </c>
      <c r="AT149" s="133" t="s">
        <v>117</v>
      </c>
      <c r="AU149" s="133" t="s">
        <v>122</v>
      </c>
      <c r="AY149" s="13" t="s">
        <v>115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3" t="s">
        <v>122</v>
      </c>
      <c r="BK149" s="134">
        <f>ROUND(I149*H149,2)</f>
        <v>0</v>
      </c>
      <c r="BL149" s="13" t="s">
        <v>121</v>
      </c>
      <c r="BM149" s="133" t="s">
        <v>177</v>
      </c>
    </row>
    <row r="150" spans="2:65" s="1" customFormat="1" ht="24.2" customHeight="1">
      <c r="B150" s="121"/>
      <c r="C150" s="122" t="s">
        <v>178</v>
      </c>
      <c r="D150" s="122" t="s">
        <v>117</v>
      </c>
      <c r="E150" s="123" t="s">
        <v>179</v>
      </c>
      <c r="F150" s="124" t="s">
        <v>180</v>
      </c>
      <c r="G150" s="125" t="s">
        <v>120</v>
      </c>
      <c r="H150" s="126">
        <v>36.735999999999997</v>
      </c>
      <c r="I150" s="127"/>
      <c r="J150" s="127">
        <f>ROUND(I150*H150,2)</f>
        <v>0</v>
      </c>
      <c r="K150" s="128"/>
      <c r="L150" s="25"/>
      <c r="M150" s="129" t="s">
        <v>1</v>
      </c>
      <c r="N150" s="130" t="s">
        <v>36</v>
      </c>
      <c r="O150" s="131">
        <v>0.105</v>
      </c>
      <c r="P150" s="131">
        <f>O150*H150</f>
        <v>3.8572799999999994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121</v>
      </c>
      <c r="AT150" s="133" t="s">
        <v>117</v>
      </c>
      <c r="AU150" s="133" t="s">
        <v>122</v>
      </c>
      <c r="AY150" s="13" t="s">
        <v>115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3" t="s">
        <v>122</v>
      </c>
      <c r="BK150" s="134">
        <f>ROUND(I150*H150,2)</f>
        <v>0</v>
      </c>
      <c r="BL150" s="13" t="s">
        <v>121</v>
      </c>
      <c r="BM150" s="133" t="s">
        <v>181</v>
      </c>
    </row>
    <row r="151" spans="2:65" s="11" customFormat="1" ht="22.9" customHeight="1">
      <c r="B151" s="110"/>
      <c r="D151" s="111" t="s">
        <v>69</v>
      </c>
      <c r="E151" s="119" t="s">
        <v>135</v>
      </c>
      <c r="F151" s="119" t="s">
        <v>182</v>
      </c>
      <c r="J151" s="120">
        <f>BK151</f>
        <v>0</v>
      </c>
      <c r="L151" s="110"/>
      <c r="M151" s="114"/>
      <c r="P151" s="115">
        <f>P152</f>
        <v>70.15679999999999</v>
      </c>
      <c r="R151" s="115">
        <f>R152</f>
        <v>8.6935967999999999</v>
      </c>
      <c r="T151" s="116">
        <f>T152</f>
        <v>0</v>
      </c>
      <c r="AR151" s="111" t="s">
        <v>75</v>
      </c>
      <c r="AT151" s="117" t="s">
        <v>69</v>
      </c>
      <c r="AU151" s="117" t="s">
        <v>75</v>
      </c>
      <c r="AY151" s="111" t="s">
        <v>115</v>
      </c>
      <c r="BK151" s="118">
        <f>BK152</f>
        <v>0</v>
      </c>
    </row>
    <row r="152" spans="2:65" s="1" customFormat="1" ht="24.2" customHeight="1">
      <c r="B152" s="121"/>
      <c r="C152" s="122" t="s">
        <v>183</v>
      </c>
      <c r="D152" s="122" t="s">
        <v>117</v>
      </c>
      <c r="E152" s="123" t="s">
        <v>184</v>
      </c>
      <c r="F152" s="124" t="s">
        <v>185</v>
      </c>
      <c r="G152" s="125" t="s">
        <v>120</v>
      </c>
      <c r="H152" s="126">
        <v>97.44</v>
      </c>
      <c r="I152" s="127"/>
      <c r="J152" s="127">
        <f>ROUND(I152*H152,2)</f>
        <v>0</v>
      </c>
      <c r="K152" s="128"/>
      <c r="L152" s="25"/>
      <c r="M152" s="129" t="s">
        <v>1</v>
      </c>
      <c r="N152" s="130" t="s">
        <v>36</v>
      </c>
      <c r="O152" s="131">
        <v>0.72</v>
      </c>
      <c r="P152" s="131">
        <f>O152*H152</f>
        <v>70.15679999999999</v>
      </c>
      <c r="Q152" s="131">
        <v>8.9219999999999994E-2</v>
      </c>
      <c r="R152" s="131">
        <f>Q152*H152</f>
        <v>8.6935967999999999</v>
      </c>
      <c r="S152" s="131">
        <v>0</v>
      </c>
      <c r="T152" s="132">
        <f>S152*H152</f>
        <v>0</v>
      </c>
      <c r="AR152" s="133" t="s">
        <v>121</v>
      </c>
      <c r="AT152" s="133" t="s">
        <v>117</v>
      </c>
      <c r="AU152" s="133" t="s">
        <v>122</v>
      </c>
      <c r="AY152" s="13" t="s">
        <v>115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3" t="s">
        <v>122</v>
      </c>
      <c r="BK152" s="134">
        <f>ROUND(I152*H152,2)</f>
        <v>0</v>
      </c>
      <c r="BL152" s="13" t="s">
        <v>121</v>
      </c>
      <c r="BM152" s="133" t="s">
        <v>186</v>
      </c>
    </row>
    <row r="153" spans="2:65" s="11" customFormat="1" ht="22.9" customHeight="1">
      <c r="B153" s="110"/>
      <c r="D153" s="111" t="s">
        <v>69</v>
      </c>
      <c r="E153" s="119" t="s">
        <v>139</v>
      </c>
      <c r="F153" s="119" t="s">
        <v>187</v>
      </c>
      <c r="J153" s="120">
        <f>BK153</f>
        <v>0</v>
      </c>
      <c r="L153" s="110"/>
      <c r="M153" s="114"/>
      <c r="P153" s="115">
        <f>SUM(P154:P159)</f>
        <v>216.48593300000005</v>
      </c>
      <c r="R153" s="115">
        <f>SUM(R154:R159)</f>
        <v>49.795373605570703</v>
      </c>
      <c r="T153" s="116">
        <f>SUM(T154:T159)</f>
        <v>0</v>
      </c>
      <c r="AR153" s="111" t="s">
        <v>75</v>
      </c>
      <c r="AT153" s="117" t="s">
        <v>69</v>
      </c>
      <c r="AU153" s="117" t="s">
        <v>75</v>
      </c>
      <c r="AY153" s="111" t="s">
        <v>115</v>
      </c>
      <c r="BK153" s="118">
        <f>SUM(BK154:BK159)</f>
        <v>0</v>
      </c>
    </row>
    <row r="154" spans="2:65" s="1" customFormat="1" ht="24.2" customHeight="1">
      <c r="B154" s="121"/>
      <c r="C154" s="122" t="s">
        <v>188</v>
      </c>
      <c r="D154" s="122" t="s">
        <v>117</v>
      </c>
      <c r="E154" s="123" t="s">
        <v>189</v>
      </c>
      <c r="F154" s="124" t="s">
        <v>190</v>
      </c>
      <c r="G154" s="125" t="s">
        <v>120</v>
      </c>
      <c r="H154" s="126">
        <v>339.36</v>
      </c>
      <c r="I154" s="127"/>
      <c r="J154" s="127">
        <f t="shared" ref="J154:J159" si="10">ROUND(I154*H154,2)</f>
        <v>0</v>
      </c>
      <c r="K154" s="128"/>
      <c r="L154" s="25"/>
      <c r="M154" s="129" t="s">
        <v>1</v>
      </c>
      <c r="N154" s="130" t="s">
        <v>36</v>
      </c>
      <c r="O154" s="131">
        <v>0.222</v>
      </c>
      <c r="P154" s="131">
        <f t="shared" ref="P154:P159" si="11">O154*H154</f>
        <v>75.337920000000011</v>
      </c>
      <c r="Q154" s="131">
        <v>2.7000000000000001E-3</v>
      </c>
      <c r="R154" s="131">
        <f t="shared" ref="R154:R159" si="12">Q154*H154</f>
        <v>0.91627200000000009</v>
      </c>
      <c r="S154" s="131">
        <v>0</v>
      </c>
      <c r="T154" s="132">
        <f t="shared" ref="T154:T159" si="13">S154*H154</f>
        <v>0</v>
      </c>
      <c r="AR154" s="133" t="s">
        <v>121</v>
      </c>
      <c r="AT154" s="133" t="s">
        <v>117</v>
      </c>
      <c r="AU154" s="133" t="s">
        <v>122</v>
      </c>
      <c r="AY154" s="13" t="s">
        <v>115</v>
      </c>
      <c r="BE154" s="134">
        <f t="shared" ref="BE154:BE159" si="14">IF(N154="základní",J154,0)</f>
        <v>0</v>
      </c>
      <c r="BF154" s="134">
        <f t="shared" ref="BF154:BF159" si="15">IF(N154="snížená",J154,0)</f>
        <v>0</v>
      </c>
      <c r="BG154" s="134">
        <f t="shared" ref="BG154:BG159" si="16">IF(N154="zákl. přenesená",J154,0)</f>
        <v>0</v>
      </c>
      <c r="BH154" s="134">
        <f t="shared" ref="BH154:BH159" si="17">IF(N154="sníž. přenesená",J154,0)</f>
        <v>0</v>
      </c>
      <c r="BI154" s="134">
        <f t="shared" ref="BI154:BI159" si="18">IF(N154="nulová",J154,0)</f>
        <v>0</v>
      </c>
      <c r="BJ154" s="13" t="s">
        <v>122</v>
      </c>
      <c r="BK154" s="134">
        <f t="shared" ref="BK154:BK159" si="19">ROUND(I154*H154,2)</f>
        <v>0</v>
      </c>
      <c r="BL154" s="13" t="s">
        <v>121</v>
      </c>
      <c r="BM154" s="133" t="s">
        <v>191</v>
      </c>
    </row>
    <row r="155" spans="2:65" s="1" customFormat="1" ht="24.2" customHeight="1">
      <c r="B155" s="121"/>
      <c r="C155" s="122" t="s">
        <v>192</v>
      </c>
      <c r="D155" s="122" t="s">
        <v>117</v>
      </c>
      <c r="E155" s="123" t="s">
        <v>193</v>
      </c>
      <c r="F155" s="124" t="s">
        <v>194</v>
      </c>
      <c r="G155" s="125" t="s">
        <v>120</v>
      </c>
      <c r="H155" s="126">
        <v>117.93600000000001</v>
      </c>
      <c r="I155" s="127"/>
      <c r="J155" s="127">
        <f t="shared" si="10"/>
        <v>0</v>
      </c>
      <c r="K155" s="128"/>
      <c r="L155" s="25"/>
      <c r="M155" s="129" t="s">
        <v>1</v>
      </c>
      <c r="N155" s="130" t="s">
        <v>36</v>
      </c>
      <c r="O155" s="131">
        <v>0.252</v>
      </c>
      <c r="P155" s="131">
        <f t="shared" si="11"/>
        <v>29.719872000000002</v>
      </c>
      <c r="Q155" s="131">
        <v>2.7000000000000001E-3</v>
      </c>
      <c r="R155" s="131">
        <f t="shared" si="12"/>
        <v>0.31842720000000002</v>
      </c>
      <c r="S155" s="131">
        <v>0</v>
      </c>
      <c r="T155" s="132">
        <f t="shared" si="13"/>
        <v>0</v>
      </c>
      <c r="AR155" s="133" t="s">
        <v>121</v>
      </c>
      <c r="AT155" s="133" t="s">
        <v>117</v>
      </c>
      <c r="AU155" s="133" t="s">
        <v>122</v>
      </c>
      <c r="AY155" s="13" t="s">
        <v>115</v>
      </c>
      <c r="BE155" s="134">
        <f t="shared" si="14"/>
        <v>0</v>
      </c>
      <c r="BF155" s="134">
        <f t="shared" si="15"/>
        <v>0</v>
      </c>
      <c r="BG155" s="134">
        <f t="shared" si="16"/>
        <v>0</v>
      </c>
      <c r="BH155" s="134">
        <f t="shared" si="17"/>
        <v>0</v>
      </c>
      <c r="BI155" s="134">
        <f t="shared" si="18"/>
        <v>0</v>
      </c>
      <c r="BJ155" s="13" t="s">
        <v>122</v>
      </c>
      <c r="BK155" s="134">
        <f t="shared" si="19"/>
        <v>0</v>
      </c>
      <c r="BL155" s="13" t="s">
        <v>121</v>
      </c>
      <c r="BM155" s="133" t="s">
        <v>195</v>
      </c>
    </row>
    <row r="156" spans="2:65" s="1" customFormat="1" ht="24.2" customHeight="1">
      <c r="B156" s="121"/>
      <c r="C156" s="122" t="s">
        <v>196</v>
      </c>
      <c r="D156" s="122" t="s">
        <v>117</v>
      </c>
      <c r="E156" s="123" t="s">
        <v>197</v>
      </c>
      <c r="F156" s="124" t="s">
        <v>198</v>
      </c>
      <c r="G156" s="125" t="s">
        <v>126</v>
      </c>
      <c r="H156" s="126">
        <v>18.547000000000001</v>
      </c>
      <c r="I156" s="127"/>
      <c r="J156" s="127">
        <f t="shared" si="10"/>
        <v>0</v>
      </c>
      <c r="K156" s="128"/>
      <c r="L156" s="25"/>
      <c r="M156" s="129" t="s">
        <v>1</v>
      </c>
      <c r="N156" s="130" t="s">
        <v>36</v>
      </c>
      <c r="O156" s="131">
        <v>2.58</v>
      </c>
      <c r="P156" s="131">
        <f t="shared" si="11"/>
        <v>47.851260000000003</v>
      </c>
      <c r="Q156" s="131">
        <v>2.5018699999999998</v>
      </c>
      <c r="R156" s="131">
        <f t="shared" si="12"/>
        <v>46.402182889999999</v>
      </c>
      <c r="S156" s="131">
        <v>0</v>
      </c>
      <c r="T156" s="132">
        <f t="shared" si="13"/>
        <v>0</v>
      </c>
      <c r="AR156" s="133" t="s">
        <v>121</v>
      </c>
      <c r="AT156" s="133" t="s">
        <v>117</v>
      </c>
      <c r="AU156" s="133" t="s">
        <v>122</v>
      </c>
      <c r="AY156" s="13" t="s">
        <v>115</v>
      </c>
      <c r="BE156" s="134">
        <f t="shared" si="14"/>
        <v>0</v>
      </c>
      <c r="BF156" s="134">
        <f t="shared" si="15"/>
        <v>0</v>
      </c>
      <c r="BG156" s="134">
        <f t="shared" si="16"/>
        <v>0</v>
      </c>
      <c r="BH156" s="134">
        <f t="shared" si="17"/>
        <v>0</v>
      </c>
      <c r="BI156" s="134">
        <f t="shared" si="18"/>
        <v>0</v>
      </c>
      <c r="BJ156" s="13" t="s">
        <v>122</v>
      </c>
      <c r="BK156" s="134">
        <f t="shared" si="19"/>
        <v>0</v>
      </c>
      <c r="BL156" s="13" t="s">
        <v>121</v>
      </c>
      <c r="BM156" s="133" t="s">
        <v>199</v>
      </c>
    </row>
    <row r="157" spans="2:65" s="1" customFormat="1" ht="24.2" customHeight="1">
      <c r="B157" s="121"/>
      <c r="C157" s="122" t="s">
        <v>200</v>
      </c>
      <c r="D157" s="122" t="s">
        <v>117</v>
      </c>
      <c r="E157" s="123" t="s">
        <v>201</v>
      </c>
      <c r="F157" s="124" t="s">
        <v>202</v>
      </c>
      <c r="G157" s="125" t="s">
        <v>126</v>
      </c>
      <c r="H157" s="126">
        <v>18.547000000000001</v>
      </c>
      <c r="I157" s="127"/>
      <c r="J157" s="127">
        <f t="shared" si="10"/>
        <v>0</v>
      </c>
      <c r="K157" s="128"/>
      <c r="L157" s="25"/>
      <c r="M157" s="129" t="s">
        <v>1</v>
      </c>
      <c r="N157" s="130" t="s">
        <v>36</v>
      </c>
      <c r="O157" s="131">
        <v>1.35</v>
      </c>
      <c r="P157" s="131">
        <f t="shared" si="11"/>
        <v>25.038450000000001</v>
      </c>
      <c r="Q157" s="131">
        <v>0</v>
      </c>
      <c r="R157" s="131">
        <f t="shared" si="12"/>
        <v>0</v>
      </c>
      <c r="S157" s="131">
        <v>0</v>
      </c>
      <c r="T157" s="132">
        <f t="shared" si="13"/>
        <v>0</v>
      </c>
      <c r="AR157" s="133" t="s">
        <v>121</v>
      </c>
      <c r="AT157" s="133" t="s">
        <v>117</v>
      </c>
      <c r="AU157" s="133" t="s">
        <v>122</v>
      </c>
      <c r="AY157" s="13" t="s">
        <v>115</v>
      </c>
      <c r="BE157" s="134">
        <f t="shared" si="14"/>
        <v>0</v>
      </c>
      <c r="BF157" s="134">
        <f t="shared" si="15"/>
        <v>0</v>
      </c>
      <c r="BG157" s="134">
        <f t="shared" si="16"/>
        <v>0</v>
      </c>
      <c r="BH157" s="134">
        <f t="shared" si="17"/>
        <v>0</v>
      </c>
      <c r="BI157" s="134">
        <f t="shared" si="18"/>
        <v>0</v>
      </c>
      <c r="BJ157" s="13" t="s">
        <v>122</v>
      </c>
      <c r="BK157" s="134">
        <f t="shared" si="19"/>
        <v>0</v>
      </c>
      <c r="BL157" s="13" t="s">
        <v>121</v>
      </c>
      <c r="BM157" s="133" t="s">
        <v>203</v>
      </c>
    </row>
    <row r="158" spans="2:65" s="1" customFormat="1" ht="24.2" customHeight="1">
      <c r="B158" s="121"/>
      <c r="C158" s="122" t="s">
        <v>7</v>
      </c>
      <c r="D158" s="122" t="s">
        <v>117</v>
      </c>
      <c r="E158" s="123" t="s">
        <v>204</v>
      </c>
      <c r="F158" s="124" t="s">
        <v>205</v>
      </c>
      <c r="G158" s="125" t="s">
        <v>126</v>
      </c>
      <c r="H158" s="126">
        <v>18.547000000000001</v>
      </c>
      <c r="I158" s="127"/>
      <c r="J158" s="127">
        <f t="shared" si="10"/>
        <v>0</v>
      </c>
      <c r="K158" s="128"/>
      <c r="L158" s="25"/>
      <c r="M158" s="129" t="s">
        <v>1</v>
      </c>
      <c r="N158" s="130" t="s">
        <v>36</v>
      </c>
      <c r="O158" s="131">
        <v>0.41</v>
      </c>
      <c r="P158" s="131">
        <f t="shared" si="11"/>
        <v>7.6042699999999996</v>
      </c>
      <c r="Q158" s="131">
        <v>0</v>
      </c>
      <c r="R158" s="131">
        <f t="shared" si="12"/>
        <v>0</v>
      </c>
      <c r="S158" s="131">
        <v>0</v>
      </c>
      <c r="T158" s="132">
        <f t="shared" si="13"/>
        <v>0</v>
      </c>
      <c r="AR158" s="133" t="s">
        <v>121</v>
      </c>
      <c r="AT158" s="133" t="s">
        <v>117</v>
      </c>
      <c r="AU158" s="133" t="s">
        <v>122</v>
      </c>
      <c r="AY158" s="13" t="s">
        <v>115</v>
      </c>
      <c r="BE158" s="134">
        <f t="shared" si="14"/>
        <v>0</v>
      </c>
      <c r="BF158" s="134">
        <f t="shared" si="15"/>
        <v>0</v>
      </c>
      <c r="BG158" s="134">
        <f t="shared" si="16"/>
        <v>0</v>
      </c>
      <c r="BH158" s="134">
        <f t="shared" si="17"/>
        <v>0</v>
      </c>
      <c r="BI158" s="134">
        <f t="shared" si="18"/>
        <v>0</v>
      </c>
      <c r="BJ158" s="13" t="s">
        <v>122</v>
      </c>
      <c r="BK158" s="134">
        <f t="shared" si="19"/>
        <v>0</v>
      </c>
      <c r="BL158" s="13" t="s">
        <v>121</v>
      </c>
      <c r="BM158" s="133" t="s">
        <v>206</v>
      </c>
    </row>
    <row r="159" spans="2:65" s="1" customFormat="1" ht="16.5" customHeight="1">
      <c r="B159" s="121"/>
      <c r="C159" s="122" t="s">
        <v>207</v>
      </c>
      <c r="D159" s="122" t="s">
        <v>117</v>
      </c>
      <c r="E159" s="123" t="s">
        <v>208</v>
      </c>
      <c r="F159" s="124" t="s">
        <v>209</v>
      </c>
      <c r="G159" s="125" t="s">
        <v>210</v>
      </c>
      <c r="H159" s="126">
        <v>2.0310000000000001</v>
      </c>
      <c r="I159" s="127"/>
      <c r="J159" s="127">
        <f t="shared" si="10"/>
        <v>0</v>
      </c>
      <c r="K159" s="128"/>
      <c r="L159" s="25"/>
      <c r="M159" s="129" t="s">
        <v>1</v>
      </c>
      <c r="N159" s="130" t="s">
        <v>36</v>
      </c>
      <c r="O159" s="131">
        <v>15.231</v>
      </c>
      <c r="P159" s="131">
        <f t="shared" si="11"/>
        <v>30.934161000000003</v>
      </c>
      <c r="Q159" s="131">
        <v>1.0627727796999999</v>
      </c>
      <c r="R159" s="131">
        <f t="shared" si="12"/>
        <v>2.1584915155707001</v>
      </c>
      <c r="S159" s="131">
        <v>0</v>
      </c>
      <c r="T159" s="132">
        <f t="shared" si="13"/>
        <v>0</v>
      </c>
      <c r="AR159" s="133" t="s">
        <v>121</v>
      </c>
      <c r="AT159" s="133" t="s">
        <v>117</v>
      </c>
      <c r="AU159" s="133" t="s">
        <v>122</v>
      </c>
      <c r="AY159" s="13" t="s">
        <v>115</v>
      </c>
      <c r="BE159" s="134">
        <f t="shared" si="14"/>
        <v>0</v>
      </c>
      <c r="BF159" s="134">
        <f t="shared" si="15"/>
        <v>0</v>
      </c>
      <c r="BG159" s="134">
        <f t="shared" si="16"/>
        <v>0</v>
      </c>
      <c r="BH159" s="134">
        <f t="shared" si="17"/>
        <v>0</v>
      </c>
      <c r="BI159" s="134">
        <f t="shared" si="18"/>
        <v>0</v>
      </c>
      <c r="BJ159" s="13" t="s">
        <v>122</v>
      </c>
      <c r="BK159" s="134">
        <f t="shared" si="19"/>
        <v>0</v>
      </c>
      <c r="BL159" s="13" t="s">
        <v>121</v>
      </c>
      <c r="BM159" s="133" t="s">
        <v>211</v>
      </c>
    </row>
    <row r="160" spans="2:65" s="11" customFormat="1" ht="22.9" customHeight="1">
      <c r="B160" s="110"/>
      <c r="D160" s="111" t="s">
        <v>69</v>
      </c>
      <c r="E160" s="119" t="s">
        <v>154</v>
      </c>
      <c r="F160" s="119" t="s">
        <v>212</v>
      </c>
      <c r="J160" s="120">
        <f>BK160</f>
        <v>0</v>
      </c>
      <c r="L160" s="110"/>
      <c r="M160" s="114"/>
      <c r="P160" s="115">
        <f>SUM(P161:P168)</f>
        <v>482.43309199999999</v>
      </c>
      <c r="R160" s="115">
        <f>SUM(R161:R168)</f>
        <v>1.6239999999999997E-2</v>
      </c>
      <c r="T160" s="116">
        <f>SUM(T161:T168)</f>
        <v>154.1302</v>
      </c>
      <c r="AR160" s="111" t="s">
        <v>75</v>
      </c>
      <c r="AT160" s="117" t="s">
        <v>69</v>
      </c>
      <c r="AU160" s="117" t="s">
        <v>75</v>
      </c>
      <c r="AY160" s="111" t="s">
        <v>115</v>
      </c>
      <c r="BK160" s="118">
        <f>SUM(BK161:BK168)</f>
        <v>0</v>
      </c>
    </row>
    <row r="161" spans="2:65" s="1" customFormat="1" ht="24.2" customHeight="1">
      <c r="B161" s="121"/>
      <c r="C161" s="122" t="s">
        <v>213</v>
      </c>
      <c r="D161" s="122" t="s">
        <v>117</v>
      </c>
      <c r="E161" s="123" t="s">
        <v>214</v>
      </c>
      <c r="F161" s="124" t="s">
        <v>215</v>
      </c>
      <c r="G161" s="125" t="s">
        <v>216</v>
      </c>
      <c r="H161" s="126">
        <v>10</v>
      </c>
      <c r="I161" s="127"/>
      <c r="J161" s="127">
        <f t="shared" ref="J161:J168" si="20">ROUND(I161*H161,2)</f>
        <v>0</v>
      </c>
      <c r="K161" s="128"/>
      <c r="L161" s="25"/>
      <c r="M161" s="129" t="s">
        <v>1</v>
      </c>
      <c r="N161" s="130" t="s">
        <v>36</v>
      </c>
      <c r="O161" s="131">
        <v>5.0490000000000004</v>
      </c>
      <c r="P161" s="131">
        <f t="shared" ref="P161:P168" si="21">O161*H161</f>
        <v>50.49</v>
      </c>
      <c r="Q161" s="131">
        <v>0</v>
      </c>
      <c r="R161" s="131">
        <f t="shared" ref="R161:R168" si="22">Q161*H161</f>
        <v>0</v>
      </c>
      <c r="S161" s="131">
        <v>0</v>
      </c>
      <c r="T161" s="132">
        <f t="shared" ref="T161:T168" si="23">S161*H161</f>
        <v>0</v>
      </c>
      <c r="AR161" s="133" t="s">
        <v>121</v>
      </c>
      <c r="AT161" s="133" t="s">
        <v>117</v>
      </c>
      <c r="AU161" s="133" t="s">
        <v>122</v>
      </c>
      <c r="AY161" s="13" t="s">
        <v>115</v>
      </c>
      <c r="BE161" s="134">
        <f t="shared" ref="BE161:BE168" si="24">IF(N161="základní",J161,0)</f>
        <v>0</v>
      </c>
      <c r="BF161" s="134">
        <f t="shared" ref="BF161:BF168" si="25">IF(N161="snížená",J161,0)</f>
        <v>0</v>
      </c>
      <c r="BG161" s="134">
        <f t="shared" ref="BG161:BG168" si="26">IF(N161="zákl. přenesená",J161,0)</f>
        <v>0</v>
      </c>
      <c r="BH161" s="134">
        <f t="shared" ref="BH161:BH168" si="27">IF(N161="sníž. přenesená",J161,0)</f>
        <v>0</v>
      </c>
      <c r="BI161" s="134">
        <f t="shared" ref="BI161:BI168" si="28">IF(N161="nulová",J161,0)</f>
        <v>0</v>
      </c>
      <c r="BJ161" s="13" t="s">
        <v>122</v>
      </c>
      <c r="BK161" s="134">
        <f t="shared" ref="BK161:BK168" si="29">ROUND(I161*H161,2)</f>
        <v>0</v>
      </c>
      <c r="BL161" s="13" t="s">
        <v>121</v>
      </c>
      <c r="BM161" s="133" t="s">
        <v>217</v>
      </c>
    </row>
    <row r="162" spans="2:65" s="1" customFormat="1" ht="33" customHeight="1">
      <c r="B162" s="121"/>
      <c r="C162" s="122" t="s">
        <v>218</v>
      </c>
      <c r="D162" s="122" t="s">
        <v>117</v>
      </c>
      <c r="E162" s="123" t="s">
        <v>219</v>
      </c>
      <c r="F162" s="124" t="s">
        <v>220</v>
      </c>
      <c r="G162" s="125" t="s">
        <v>216</v>
      </c>
      <c r="H162" s="126">
        <v>200</v>
      </c>
      <c r="I162" s="127"/>
      <c r="J162" s="127">
        <f t="shared" si="20"/>
        <v>0</v>
      </c>
      <c r="K162" s="128"/>
      <c r="L162" s="25"/>
      <c r="M162" s="129" t="s">
        <v>1</v>
      </c>
      <c r="N162" s="130" t="s">
        <v>36</v>
      </c>
      <c r="O162" s="131">
        <v>0</v>
      </c>
      <c r="P162" s="131">
        <f t="shared" si="21"/>
        <v>0</v>
      </c>
      <c r="Q162" s="131">
        <v>0</v>
      </c>
      <c r="R162" s="131">
        <f t="shared" si="22"/>
        <v>0</v>
      </c>
      <c r="S162" s="131">
        <v>0</v>
      </c>
      <c r="T162" s="132">
        <f t="shared" si="23"/>
        <v>0</v>
      </c>
      <c r="AR162" s="133" t="s">
        <v>121</v>
      </c>
      <c r="AT162" s="133" t="s">
        <v>117</v>
      </c>
      <c r="AU162" s="133" t="s">
        <v>122</v>
      </c>
      <c r="AY162" s="13" t="s">
        <v>115</v>
      </c>
      <c r="BE162" s="134">
        <f t="shared" si="24"/>
        <v>0</v>
      </c>
      <c r="BF162" s="134">
        <f t="shared" si="25"/>
        <v>0</v>
      </c>
      <c r="BG162" s="134">
        <f t="shared" si="26"/>
        <v>0</v>
      </c>
      <c r="BH162" s="134">
        <f t="shared" si="27"/>
        <v>0</v>
      </c>
      <c r="BI162" s="134">
        <f t="shared" si="28"/>
        <v>0</v>
      </c>
      <c r="BJ162" s="13" t="s">
        <v>122</v>
      </c>
      <c r="BK162" s="134">
        <f t="shared" si="29"/>
        <v>0</v>
      </c>
      <c r="BL162" s="13" t="s">
        <v>121</v>
      </c>
      <c r="BM162" s="133" t="s">
        <v>221</v>
      </c>
    </row>
    <row r="163" spans="2:65" s="1" customFormat="1" ht="24.2" customHeight="1">
      <c r="B163" s="121"/>
      <c r="C163" s="122" t="s">
        <v>222</v>
      </c>
      <c r="D163" s="122" t="s">
        <v>117</v>
      </c>
      <c r="E163" s="123" t="s">
        <v>223</v>
      </c>
      <c r="F163" s="124" t="s">
        <v>224</v>
      </c>
      <c r="G163" s="125" t="s">
        <v>216</v>
      </c>
      <c r="H163" s="126">
        <v>10</v>
      </c>
      <c r="I163" s="127"/>
      <c r="J163" s="127">
        <f t="shared" si="20"/>
        <v>0</v>
      </c>
      <c r="K163" s="128"/>
      <c r="L163" s="25"/>
      <c r="M163" s="129" t="s">
        <v>1</v>
      </c>
      <c r="N163" s="130" t="s">
        <v>36</v>
      </c>
      <c r="O163" s="131">
        <v>3.0329999999999999</v>
      </c>
      <c r="P163" s="131">
        <f t="shared" si="21"/>
        <v>30.33</v>
      </c>
      <c r="Q163" s="131">
        <v>0</v>
      </c>
      <c r="R163" s="131">
        <f t="shared" si="22"/>
        <v>0</v>
      </c>
      <c r="S163" s="131">
        <v>0</v>
      </c>
      <c r="T163" s="132">
        <f t="shared" si="23"/>
        <v>0</v>
      </c>
      <c r="AR163" s="133" t="s">
        <v>121</v>
      </c>
      <c r="AT163" s="133" t="s">
        <v>117</v>
      </c>
      <c r="AU163" s="133" t="s">
        <v>122</v>
      </c>
      <c r="AY163" s="13" t="s">
        <v>115</v>
      </c>
      <c r="BE163" s="134">
        <f t="shared" si="24"/>
        <v>0</v>
      </c>
      <c r="BF163" s="134">
        <f t="shared" si="25"/>
        <v>0</v>
      </c>
      <c r="BG163" s="134">
        <f t="shared" si="26"/>
        <v>0</v>
      </c>
      <c r="BH163" s="134">
        <f t="shared" si="27"/>
        <v>0</v>
      </c>
      <c r="BI163" s="134">
        <f t="shared" si="28"/>
        <v>0</v>
      </c>
      <c r="BJ163" s="13" t="s">
        <v>122</v>
      </c>
      <c r="BK163" s="134">
        <f t="shared" si="29"/>
        <v>0</v>
      </c>
      <c r="BL163" s="13" t="s">
        <v>121</v>
      </c>
      <c r="BM163" s="133" t="s">
        <v>225</v>
      </c>
    </row>
    <row r="164" spans="2:65" s="1" customFormat="1" ht="24.2" customHeight="1">
      <c r="B164" s="121"/>
      <c r="C164" s="122" t="s">
        <v>226</v>
      </c>
      <c r="D164" s="122" t="s">
        <v>117</v>
      </c>
      <c r="E164" s="123" t="s">
        <v>227</v>
      </c>
      <c r="F164" s="124" t="s">
        <v>228</v>
      </c>
      <c r="G164" s="125" t="s">
        <v>120</v>
      </c>
      <c r="H164" s="126">
        <v>464</v>
      </c>
      <c r="I164" s="127"/>
      <c r="J164" s="127">
        <f t="shared" si="20"/>
        <v>0</v>
      </c>
      <c r="K164" s="128"/>
      <c r="L164" s="25"/>
      <c r="M164" s="129" t="s">
        <v>1</v>
      </c>
      <c r="N164" s="130" t="s">
        <v>36</v>
      </c>
      <c r="O164" s="131">
        <v>0.308</v>
      </c>
      <c r="P164" s="131">
        <f t="shared" si="21"/>
        <v>142.91200000000001</v>
      </c>
      <c r="Q164" s="131">
        <v>3.4999999999999997E-5</v>
      </c>
      <c r="R164" s="131">
        <f t="shared" si="22"/>
        <v>1.6239999999999997E-2</v>
      </c>
      <c r="S164" s="131">
        <v>0</v>
      </c>
      <c r="T164" s="132">
        <f t="shared" si="23"/>
        <v>0</v>
      </c>
      <c r="AR164" s="133" t="s">
        <v>121</v>
      </c>
      <c r="AT164" s="133" t="s">
        <v>117</v>
      </c>
      <c r="AU164" s="133" t="s">
        <v>122</v>
      </c>
      <c r="AY164" s="13" t="s">
        <v>115</v>
      </c>
      <c r="BE164" s="134">
        <f t="shared" si="24"/>
        <v>0</v>
      </c>
      <c r="BF164" s="134">
        <f t="shared" si="25"/>
        <v>0</v>
      </c>
      <c r="BG164" s="134">
        <f t="shared" si="26"/>
        <v>0</v>
      </c>
      <c r="BH164" s="134">
        <f t="shared" si="27"/>
        <v>0</v>
      </c>
      <c r="BI164" s="134">
        <f t="shared" si="28"/>
        <v>0</v>
      </c>
      <c r="BJ164" s="13" t="s">
        <v>122</v>
      </c>
      <c r="BK164" s="134">
        <f t="shared" si="29"/>
        <v>0</v>
      </c>
      <c r="BL164" s="13" t="s">
        <v>121</v>
      </c>
      <c r="BM164" s="133" t="s">
        <v>229</v>
      </c>
    </row>
    <row r="165" spans="2:65" s="1" customFormat="1" ht="33" customHeight="1">
      <c r="B165" s="121"/>
      <c r="C165" s="122" t="s">
        <v>230</v>
      </c>
      <c r="D165" s="122" t="s">
        <v>117</v>
      </c>
      <c r="E165" s="123" t="s">
        <v>231</v>
      </c>
      <c r="F165" s="124" t="s">
        <v>232</v>
      </c>
      <c r="G165" s="125" t="s">
        <v>126</v>
      </c>
      <c r="H165" s="126">
        <v>89.623999999999995</v>
      </c>
      <c r="I165" s="127"/>
      <c r="J165" s="127">
        <f t="shared" si="20"/>
        <v>0</v>
      </c>
      <c r="K165" s="128"/>
      <c r="L165" s="25"/>
      <c r="M165" s="129" t="s">
        <v>1</v>
      </c>
      <c r="N165" s="130" t="s">
        <v>36</v>
      </c>
      <c r="O165" s="131">
        <v>1.2829999999999999</v>
      </c>
      <c r="P165" s="131">
        <f t="shared" si="21"/>
        <v>114.98759199999999</v>
      </c>
      <c r="Q165" s="131">
        <v>0</v>
      </c>
      <c r="R165" s="131">
        <f t="shared" si="22"/>
        <v>0</v>
      </c>
      <c r="S165" s="131">
        <v>1.175</v>
      </c>
      <c r="T165" s="132">
        <f t="shared" si="23"/>
        <v>105.3082</v>
      </c>
      <c r="AR165" s="133" t="s">
        <v>121</v>
      </c>
      <c r="AT165" s="133" t="s">
        <v>117</v>
      </c>
      <c r="AU165" s="133" t="s">
        <v>122</v>
      </c>
      <c r="AY165" s="13" t="s">
        <v>115</v>
      </c>
      <c r="BE165" s="134">
        <f t="shared" si="24"/>
        <v>0</v>
      </c>
      <c r="BF165" s="134">
        <f t="shared" si="25"/>
        <v>0</v>
      </c>
      <c r="BG165" s="134">
        <f t="shared" si="26"/>
        <v>0</v>
      </c>
      <c r="BH165" s="134">
        <f t="shared" si="27"/>
        <v>0</v>
      </c>
      <c r="BI165" s="134">
        <f t="shared" si="28"/>
        <v>0</v>
      </c>
      <c r="BJ165" s="13" t="s">
        <v>122</v>
      </c>
      <c r="BK165" s="134">
        <f t="shared" si="29"/>
        <v>0</v>
      </c>
      <c r="BL165" s="13" t="s">
        <v>121</v>
      </c>
      <c r="BM165" s="133" t="s">
        <v>233</v>
      </c>
    </row>
    <row r="166" spans="2:65" s="1" customFormat="1" ht="16.5" customHeight="1">
      <c r="B166" s="121"/>
      <c r="C166" s="122" t="s">
        <v>234</v>
      </c>
      <c r="D166" s="122" t="s">
        <v>117</v>
      </c>
      <c r="E166" s="123" t="s">
        <v>235</v>
      </c>
      <c r="F166" s="124" t="s">
        <v>236</v>
      </c>
      <c r="G166" s="125" t="s">
        <v>126</v>
      </c>
      <c r="H166" s="126">
        <v>18.547000000000001</v>
      </c>
      <c r="I166" s="127"/>
      <c r="J166" s="127">
        <f t="shared" si="20"/>
        <v>0</v>
      </c>
      <c r="K166" s="128"/>
      <c r="L166" s="25"/>
      <c r="M166" s="129" t="s">
        <v>1</v>
      </c>
      <c r="N166" s="130" t="s">
        <v>36</v>
      </c>
      <c r="O166" s="131">
        <v>0</v>
      </c>
      <c r="P166" s="131">
        <f t="shared" si="21"/>
        <v>0</v>
      </c>
      <c r="Q166" s="131">
        <v>0</v>
      </c>
      <c r="R166" s="131">
        <f t="shared" si="22"/>
        <v>0</v>
      </c>
      <c r="S166" s="131">
        <v>2.4</v>
      </c>
      <c r="T166" s="132">
        <f t="shared" si="23"/>
        <v>44.512799999999999</v>
      </c>
      <c r="AR166" s="133" t="s">
        <v>121</v>
      </c>
      <c r="AT166" s="133" t="s">
        <v>117</v>
      </c>
      <c r="AU166" s="133" t="s">
        <v>122</v>
      </c>
      <c r="AY166" s="13" t="s">
        <v>115</v>
      </c>
      <c r="BE166" s="134">
        <f t="shared" si="24"/>
        <v>0</v>
      </c>
      <c r="BF166" s="134">
        <f t="shared" si="25"/>
        <v>0</v>
      </c>
      <c r="BG166" s="134">
        <f t="shared" si="26"/>
        <v>0</v>
      </c>
      <c r="BH166" s="134">
        <f t="shared" si="27"/>
        <v>0</v>
      </c>
      <c r="BI166" s="134">
        <f t="shared" si="28"/>
        <v>0</v>
      </c>
      <c r="BJ166" s="13" t="s">
        <v>122</v>
      </c>
      <c r="BK166" s="134">
        <f t="shared" si="29"/>
        <v>0</v>
      </c>
      <c r="BL166" s="13" t="s">
        <v>121</v>
      </c>
      <c r="BM166" s="133" t="s">
        <v>237</v>
      </c>
    </row>
    <row r="167" spans="2:65" s="1" customFormat="1" ht="16.5" customHeight="1">
      <c r="B167" s="121"/>
      <c r="C167" s="122" t="s">
        <v>238</v>
      </c>
      <c r="D167" s="122" t="s">
        <v>117</v>
      </c>
      <c r="E167" s="123" t="s">
        <v>239</v>
      </c>
      <c r="F167" s="124" t="s">
        <v>240</v>
      </c>
      <c r="G167" s="125" t="s">
        <v>120</v>
      </c>
      <c r="H167" s="126">
        <v>215.46</v>
      </c>
      <c r="I167" s="127"/>
      <c r="J167" s="127">
        <f t="shared" si="20"/>
        <v>0</v>
      </c>
      <c r="K167" s="128"/>
      <c r="L167" s="25"/>
      <c r="M167" s="129" t="s">
        <v>1</v>
      </c>
      <c r="N167" s="130" t="s">
        <v>36</v>
      </c>
      <c r="O167" s="131">
        <v>0.61499999999999999</v>
      </c>
      <c r="P167" s="131">
        <f t="shared" si="21"/>
        <v>132.50790000000001</v>
      </c>
      <c r="Q167" s="131">
        <v>0</v>
      </c>
      <c r="R167" s="131">
        <f t="shared" si="22"/>
        <v>0</v>
      </c>
      <c r="S167" s="131">
        <v>0.02</v>
      </c>
      <c r="T167" s="132">
        <f t="shared" si="23"/>
        <v>4.3092000000000006</v>
      </c>
      <c r="AR167" s="133" t="s">
        <v>121</v>
      </c>
      <c r="AT167" s="133" t="s">
        <v>117</v>
      </c>
      <c r="AU167" s="133" t="s">
        <v>122</v>
      </c>
      <c r="AY167" s="13" t="s">
        <v>115</v>
      </c>
      <c r="BE167" s="134">
        <f t="shared" si="24"/>
        <v>0</v>
      </c>
      <c r="BF167" s="134">
        <f t="shared" si="25"/>
        <v>0</v>
      </c>
      <c r="BG167" s="134">
        <f t="shared" si="26"/>
        <v>0</v>
      </c>
      <c r="BH167" s="134">
        <f t="shared" si="27"/>
        <v>0</v>
      </c>
      <c r="BI167" s="134">
        <f t="shared" si="28"/>
        <v>0</v>
      </c>
      <c r="BJ167" s="13" t="s">
        <v>122</v>
      </c>
      <c r="BK167" s="134">
        <f t="shared" si="29"/>
        <v>0</v>
      </c>
      <c r="BL167" s="13" t="s">
        <v>121</v>
      </c>
      <c r="BM167" s="133" t="s">
        <v>241</v>
      </c>
    </row>
    <row r="168" spans="2:65" s="1" customFormat="1" ht="24.2" customHeight="1">
      <c r="B168" s="121"/>
      <c r="C168" s="122" t="s">
        <v>242</v>
      </c>
      <c r="D168" s="122" t="s">
        <v>117</v>
      </c>
      <c r="E168" s="123" t="s">
        <v>243</v>
      </c>
      <c r="F168" s="124" t="s">
        <v>244</v>
      </c>
      <c r="G168" s="125" t="s">
        <v>120</v>
      </c>
      <c r="H168" s="126">
        <v>97.44</v>
      </c>
      <c r="I168" s="127"/>
      <c r="J168" s="127">
        <f t="shared" si="20"/>
        <v>0</v>
      </c>
      <c r="K168" s="128"/>
      <c r="L168" s="25"/>
      <c r="M168" s="129" t="s">
        <v>1</v>
      </c>
      <c r="N168" s="130" t="s">
        <v>36</v>
      </c>
      <c r="O168" s="131">
        <v>0.115</v>
      </c>
      <c r="P168" s="131">
        <f t="shared" si="21"/>
        <v>11.2056</v>
      </c>
      <c r="Q168" s="131">
        <v>0</v>
      </c>
      <c r="R168" s="131">
        <f t="shared" si="22"/>
        <v>0</v>
      </c>
      <c r="S168" s="131">
        <v>0</v>
      </c>
      <c r="T168" s="132">
        <f t="shared" si="23"/>
        <v>0</v>
      </c>
      <c r="AR168" s="133" t="s">
        <v>121</v>
      </c>
      <c r="AT168" s="133" t="s">
        <v>117</v>
      </c>
      <c r="AU168" s="133" t="s">
        <v>122</v>
      </c>
      <c r="AY168" s="13" t="s">
        <v>115</v>
      </c>
      <c r="BE168" s="134">
        <f t="shared" si="24"/>
        <v>0</v>
      </c>
      <c r="BF168" s="134">
        <f t="shared" si="25"/>
        <v>0</v>
      </c>
      <c r="BG168" s="134">
        <f t="shared" si="26"/>
        <v>0</v>
      </c>
      <c r="BH168" s="134">
        <f t="shared" si="27"/>
        <v>0</v>
      </c>
      <c r="BI168" s="134">
        <f t="shared" si="28"/>
        <v>0</v>
      </c>
      <c r="BJ168" s="13" t="s">
        <v>122</v>
      </c>
      <c r="BK168" s="134">
        <f t="shared" si="29"/>
        <v>0</v>
      </c>
      <c r="BL168" s="13" t="s">
        <v>121</v>
      </c>
      <c r="BM168" s="133" t="s">
        <v>245</v>
      </c>
    </row>
    <row r="169" spans="2:65" s="11" customFormat="1" ht="22.9" customHeight="1">
      <c r="B169" s="110"/>
      <c r="D169" s="111" t="s">
        <v>69</v>
      </c>
      <c r="E169" s="119" t="s">
        <v>246</v>
      </c>
      <c r="F169" s="119" t="s">
        <v>247</v>
      </c>
      <c r="J169" s="120">
        <f>BK169</f>
        <v>0</v>
      </c>
      <c r="L169" s="110"/>
      <c r="M169" s="114"/>
      <c r="P169" s="115">
        <f>SUM(P170:P174)</f>
        <v>490.83677499999999</v>
      </c>
      <c r="R169" s="115">
        <f>SUM(R170:R174)</f>
        <v>0</v>
      </c>
      <c r="T169" s="116">
        <f>SUM(T170:T174)</f>
        <v>0</v>
      </c>
      <c r="AR169" s="111" t="s">
        <v>75</v>
      </c>
      <c r="AT169" s="117" t="s">
        <v>69</v>
      </c>
      <c r="AU169" s="117" t="s">
        <v>75</v>
      </c>
      <c r="AY169" s="111" t="s">
        <v>115</v>
      </c>
      <c r="BK169" s="118">
        <f>SUM(BK170:BK174)</f>
        <v>0</v>
      </c>
    </row>
    <row r="170" spans="2:65" s="1" customFormat="1" ht="16.5" customHeight="1">
      <c r="B170" s="121"/>
      <c r="C170" s="122" t="s">
        <v>248</v>
      </c>
      <c r="D170" s="122" t="s">
        <v>117</v>
      </c>
      <c r="E170" s="123" t="s">
        <v>249</v>
      </c>
      <c r="F170" s="124" t="s">
        <v>250</v>
      </c>
      <c r="G170" s="125" t="s">
        <v>210</v>
      </c>
      <c r="H170" s="126">
        <v>179.465</v>
      </c>
      <c r="I170" s="127"/>
      <c r="J170" s="127">
        <f>ROUND(I170*H170,2)</f>
        <v>0</v>
      </c>
      <c r="K170" s="128"/>
      <c r="L170" s="25"/>
      <c r="M170" s="129" t="s">
        <v>1</v>
      </c>
      <c r="N170" s="130" t="s">
        <v>36</v>
      </c>
      <c r="O170" s="131">
        <v>0.13600000000000001</v>
      </c>
      <c r="P170" s="131">
        <f>O170*H170</f>
        <v>24.407240000000002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121</v>
      </c>
      <c r="AT170" s="133" t="s">
        <v>117</v>
      </c>
      <c r="AU170" s="133" t="s">
        <v>122</v>
      </c>
      <c r="AY170" s="13" t="s">
        <v>115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3" t="s">
        <v>122</v>
      </c>
      <c r="BK170" s="134">
        <f>ROUND(I170*H170,2)</f>
        <v>0</v>
      </c>
      <c r="BL170" s="13" t="s">
        <v>121</v>
      </c>
      <c r="BM170" s="133" t="s">
        <v>251</v>
      </c>
    </row>
    <row r="171" spans="2:65" s="1" customFormat="1" ht="24.2" customHeight="1">
      <c r="B171" s="121"/>
      <c r="C171" s="122" t="s">
        <v>252</v>
      </c>
      <c r="D171" s="122" t="s">
        <v>117</v>
      </c>
      <c r="E171" s="123" t="s">
        <v>253</v>
      </c>
      <c r="F171" s="124" t="s">
        <v>254</v>
      </c>
      <c r="G171" s="125" t="s">
        <v>210</v>
      </c>
      <c r="H171" s="126">
        <v>179.465</v>
      </c>
      <c r="I171" s="127"/>
      <c r="J171" s="127">
        <f>ROUND(I171*H171,2)</f>
        <v>0</v>
      </c>
      <c r="K171" s="128"/>
      <c r="L171" s="25"/>
      <c r="M171" s="129" t="s">
        <v>1</v>
      </c>
      <c r="N171" s="130" t="s">
        <v>36</v>
      </c>
      <c r="O171" s="131">
        <v>2.42</v>
      </c>
      <c r="P171" s="131">
        <f>O171*H171</f>
        <v>434.30529999999999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121</v>
      </c>
      <c r="AT171" s="133" t="s">
        <v>117</v>
      </c>
      <c r="AU171" s="133" t="s">
        <v>122</v>
      </c>
      <c r="AY171" s="13" t="s">
        <v>115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3" t="s">
        <v>122</v>
      </c>
      <c r="BK171" s="134">
        <f>ROUND(I171*H171,2)</f>
        <v>0</v>
      </c>
      <c r="BL171" s="13" t="s">
        <v>121</v>
      </c>
      <c r="BM171" s="133" t="s">
        <v>255</v>
      </c>
    </row>
    <row r="172" spans="2:65" s="1" customFormat="1" ht="24.2" customHeight="1">
      <c r="B172" s="121"/>
      <c r="C172" s="122" t="s">
        <v>256</v>
      </c>
      <c r="D172" s="122" t="s">
        <v>117</v>
      </c>
      <c r="E172" s="123" t="s">
        <v>257</v>
      </c>
      <c r="F172" s="124" t="s">
        <v>258</v>
      </c>
      <c r="G172" s="125" t="s">
        <v>210</v>
      </c>
      <c r="H172" s="126">
        <v>179.465</v>
      </c>
      <c r="I172" s="127"/>
      <c r="J172" s="127">
        <f>ROUND(I172*H172,2)</f>
        <v>0</v>
      </c>
      <c r="K172" s="128"/>
      <c r="L172" s="25"/>
      <c r="M172" s="129" t="s">
        <v>1</v>
      </c>
      <c r="N172" s="130" t="s">
        <v>36</v>
      </c>
      <c r="O172" s="131">
        <v>0.125</v>
      </c>
      <c r="P172" s="131">
        <f>O172*H172</f>
        <v>22.433125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121</v>
      </c>
      <c r="AT172" s="133" t="s">
        <v>117</v>
      </c>
      <c r="AU172" s="133" t="s">
        <v>122</v>
      </c>
      <c r="AY172" s="13" t="s">
        <v>115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3" t="s">
        <v>122</v>
      </c>
      <c r="BK172" s="134">
        <f>ROUND(I172*H172,2)</f>
        <v>0</v>
      </c>
      <c r="BL172" s="13" t="s">
        <v>121</v>
      </c>
      <c r="BM172" s="133" t="s">
        <v>259</v>
      </c>
    </row>
    <row r="173" spans="2:65" s="1" customFormat="1" ht="24.2" customHeight="1">
      <c r="B173" s="121"/>
      <c r="C173" s="122" t="s">
        <v>260</v>
      </c>
      <c r="D173" s="122" t="s">
        <v>117</v>
      </c>
      <c r="E173" s="123" t="s">
        <v>261</v>
      </c>
      <c r="F173" s="124" t="s">
        <v>262</v>
      </c>
      <c r="G173" s="125" t="s">
        <v>210</v>
      </c>
      <c r="H173" s="126">
        <v>1615.1849999999999</v>
      </c>
      <c r="I173" s="127"/>
      <c r="J173" s="127">
        <f>ROUND(I173*H173,2)</f>
        <v>0</v>
      </c>
      <c r="K173" s="128"/>
      <c r="L173" s="25"/>
      <c r="M173" s="129" t="s">
        <v>1</v>
      </c>
      <c r="N173" s="130" t="s">
        <v>36</v>
      </c>
      <c r="O173" s="131">
        <v>6.0000000000000001E-3</v>
      </c>
      <c r="P173" s="131">
        <f>O173*H173</f>
        <v>9.6911100000000001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121</v>
      </c>
      <c r="AT173" s="133" t="s">
        <v>117</v>
      </c>
      <c r="AU173" s="133" t="s">
        <v>122</v>
      </c>
      <c r="AY173" s="13" t="s">
        <v>115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3" t="s">
        <v>122</v>
      </c>
      <c r="BK173" s="134">
        <f>ROUND(I173*H173,2)</f>
        <v>0</v>
      </c>
      <c r="BL173" s="13" t="s">
        <v>121</v>
      </c>
      <c r="BM173" s="133" t="s">
        <v>263</v>
      </c>
    </row>
    <row r="174" spans="2:65" s="1" customFormat="1" ht="33" customHeight="1">
      <c r="B174" s="121"/>
      <c r="C174" s="122" t="s">
        <v>264</v>
      </c>
      <c r="D174" s="122" t="s">
        <v>117</v>
      </c>
      <c r="E174" s="123" t="s">
        <v>265</v>
      </c>
      <c r="F174" s="124" t="s">
        <v>266</v>
      </c>
      <c r="G174" s="125" t="s">
        <v>210</v>
      </c>
      <c r="H174" s="126">
        <v>179.465</v>
      </c>
      <c r="I174" s="127"/>
      <c r="J174" s="127">
        <f>ROUND(I174*H174,2)</f>
        <v>0</v>
      </c>
      <c r="K174" s="128"/>
      <c r="L174" s="25"/>
      <c r="M174" s="129" t="s">
        <v>1</v>
      </c>
      <c r="N174" s="130" t="s">
        <v>36</v>
      </c>
      <c r="O174" s="131">
        <v>0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121</v>
      </c>
      <c r="AT174" s="133" t="s">
        <v>117</v>
      </c>
      <c r="AU174" s="133" t="s">
        <v>122</v>
      </c>
      <c r="AY174" s="13" t="s">
        <v>115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3" t="s">
        <v>122</v>
      </c>
      <c r="BK174" s="134">
        <f>ROUND(I174*H174,2)</f>
        <v>0</v>
      </c>
      <c r="BL174" s="13" t="s">
        <v>121</v>
      </c>
      <c r="BM174" s="133" t="s">
        <v>267</v>
      </c>
    </row>
    <row r="175" spans="2:65" s="11" customFormat="1" ht="22.9" customHeight="1">
      <c r="B175" s="110"/>
      <c r="D175" s="111" t="s">
        <v>69</v>
      </c>
      <c r="E175" s="119" t="s">
        <v>268</v>
      </c>
      <c r="F175" s="119" t="s">
        <v>269</v>
      </c>
      <c r="J175" s="120">
        <f>BK175</f>
        <v>0</v>
      </c>
      <c r="L175" s="110"/>
      <c r="M175" s="114"/>
      <c r="P175" s="115">
        <f>P176</f>
        <v>140.51894999999999</v>
      </c>
      <c r="R175" s="115">
        <f>R176</f>
        <v>0</v>
      </c>
      <c r="T175" s="116">
        <f>T176</f>
        <v>0</v>
      </c>
      <c r="AR175" s="111" t="s">
        <v>75</v>
      </c>
      <c r="AT175" s="117" t="s">
        <v>69</v>
      </c>
      <c r="AU175" s="117" t="s">
        <v>75</v>
      </c>
      <c r="AY175" s="111" t="s">
        <v>115</v>
      </c>
      <c r="BK175" s="118">
        <f>BK176</f>
        <v>0</v>
      </c>
    </row>
    <row r="176" spans="2:65" s="1" customFormat="1" ht="24.2" customHeight="1">
      <c r="B176" s="121"/>
      <c r="C176" s="122" t="s">
        <v>270</v>
      </c>
      <c r="D176" s="122" t="s">
        <v>117</v>
      </c>
      <c r="E176" s="123" t="s">
        <v>271</v>
      </c>
      <c r="F176" s="124" t="s">
        <v>272</v>
      </c>
      <c r="G176" s="125" t="s">
        <v>210</v>
      </c>
      <c r="H176" s="126">
        <v>216.18299999999999</v>
      </c>
      <c r="I176" s="127"/>
      <c r="J176" s="127">
        <f>ROUND(I176*H176,2)</f>
        <v>0</v>
      </c>
      <c r="K176" s="128"/>
      <c r="L176" s="25"/>
      <c r="M176" s="129" t="s">
        <v>1</v>
      </c>
      <c r="N176" s="130" t="s">
        <v>36</v>
      </c>
      <c r="O176" s="131">
        <v>0.65</v>
      </c>
      <c r="P176" s="131">
        <f>O176*H176</f>
        <v>140.51894999999999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121</v>
      </c>
      <c r="AT176" s="133" t="s">
        <v>117</v>
      </c>
      <c r="AU176" s="133" t="s">
        <v>122</v>
      </c>
      <c r="AY176" s="13" t="s">
        <v>115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3" t="s">
        <v>122</v>
      </c>
      <c r="BK176" s="134">
        <f>ROUND(I176*H176,2)</f>
        <v>0</v>
      </c>
      <c r="BL176" s="13" t="s">
        <v>121</v>
      </c>
      <c r="BM176" s="133" t="s">
        <v>273</v>
      </c>
    </row>
    <row r="177" spans="2:65" s="11" customFormat="1" ht="25.9" customHeight="1">
      <c r="B177" s="110"/>
      <c r="D177" s="111" t="s">
        <v>69</v>
      </c>
      <c r="E177" s="112" t="s">
        <v>274</v>
      </c>
      <c r="F177" s="112" t="s">
        <v>275</v>
      </c>
      <c r="J177" s="113">
        <f>BK177</f>
        <v>0</v>
      </c>
      <c r="L177" s="110"/>
      <c r="M177" s="114"/>
      <c r="P177" s="115">
        <f>P178</f>
        <v>85.162559999999999</v>
      </c>
      <c r="R177" s="115">
        <f>R178</f>
        <v>1.0432576</v>
      </c>
      <c r="T177" s="116">
        <f>T178</f>
        <v>0</v>
      </c>
      <c r="AR177" s="111" t="s">
        <v>122</v>
      </c>
      <c r="AT177" s="117" t="s">
        <v>69</v>
      </c>
      <c r="AU177" s="117" t="s">
        <v>70</v>
      </c>
      <c r="AY177" s="111" t="s">
        <v>115</v>
      </c>
      <c r="BK177" s="118">
        <f>BK178</f>
        <v>0</v>
      </c>
    </row>
    <row r="178" spans="2:65" s="11" customFormat="1" ht="22.9" customHeight="1">
      <c r="B178" s="110"/>
      <c r="D178" s="111" t="s">
        <v>69</v>
      </c>
      <c r="E178" s="119" t="s">
        <v>276</v>
      </c>
      <c r="F178" s="119" t="s">
        <v>277</v>
      </c>
      <c r="J178" s="120">
        <f>BK178</f>
        <v>0</v>
      </c>
      <c r="L178" s="110"/>
      <c r="M178" s="114"/>
      <c r="P178" s="115">
        <f>SUM(P179:P182)</f>
        <v>85.162559999999999</v>
      </c>
      <c r="R178" s="115">
        <f>SUM(R179:R182)</f>
        <v>1.0432576</v>
      </c>
      <c r="T178" s="116">
        <f>SUM(T179:T182)</f>
        <v>0</v>
      </c>
      <c r="AR178" s="111" t="s">
        <v>122</v>
      </c>
      <c r="AT178" s="117" t="s">
        <v>69</v>
      </c>
      <c r="AU178" s="117" t="s">
        <v>75</v>
      </c>
      <c r="AY178" s="111" t="s">
        <v>115</v>
      </c>
      <c r="BK178" s="118">
        <f>SUM(BK179:BK182)</f>
        <v>0</v>
      </c>
    </row>
    <row r="179" spans="2:65" s="1" customFormat="1" ht="24.2" customHeight="1">
      <c r="B179" s="121"/>
      <c r="C179" s="122" t="s">
        <v>278</v>
      </c>
      <c r="D179" s="122" t="s">
        <v>117</v>
      </c>
      <c r="E179" s="123" t="s">
        <v>279</v>
      </c>
      <c r="F179" s="124" t="s">
        <v>280</v>
      </c>
      <c r="G179" s="125" t="s">
        <v>120</v>
      </c>
      <c r="H179" s="126">
        <v>194.88</v>
      </c>
      <c r="I179" s="127"/>
      <c r="J179" s="127">
        <f>ROUND(I179*H179,2)</f>
        <v>0</v>
      </c>
      <c r="K179" s="128"/>
      <c r="L179" s="25"/>
      <c r="M179" s="129" t="s">
        <v>1</v>
      </c>
      <c r="N179" s="130" t="s">
        <v>36</v>
      </c>
      <c r="O179" s="131">
        <v>0.122</v>
      </c>
      <c r="P179" s="131">
        <f>O179*H179</f>
        <v>23.775359999999999</v>
      </c>
      <c r="Q179" s="131">
        <v>3.9500000000000001E-4</v>
      </c>
      <c r="R179" s="131">
        <f>Q179*H179</f>
        <v>7.6977599999999993E-2</v>
      </c>
      <c r="S179" s="131">
        <v>0</v>
      </c>
      <c r="T179" s="132">
        <f>S179*H179</f>
        <v>0</v>
      </c>
      <c r="AR179" s="133" t="s">
        <v>121</v>
      </c>
      <c r="AT179" s="133" t="s">
        <v>117</v>
      </c>
      <c r="AU179" s="133" t="s">
        <v>122</v>
      </c>
      <c r="AY179" s="13" t="s">
        <v>115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3" t="s">
        <v>122</v>
      </c>
      <c r="BK179" s="134">
        <f>ROUND(I179*H179,2)</f>
        <v>0</v>
      </c>
      <c r="BL179" s="13" t="s">
        <v>121</v>
      </c>
      <c r="BM179" s="133" t="s">
        <v>281</v>
      </c>
    </row>
    <row r="180" spans="2:65" s="1" customFormat="1" ht="24.2" customHeight="1">
      <c r="B180" s="121"/>
      <c r="C180" s="122" t="s">
        <v>282</v>
      </c>
      <c r="D180" s="122" t="s">
        <v>117</v>
      </c>
      <c r="E180" s="123" t="s">
        <v>283</v>
      </c>
      <c r="F180" s="124" t="s">
        <v>284</v>
      </c>
      <c r="G180" s="125" t="s">
        <v>120</v>
      </c>
      <c r="H180" s="126">
        <v>81.2</v>
      </c>
      <c r="I180" s="127"/>
      <c r="J180" s="127">
        <f>ROUND(I180*H180,2)</f>
        <v>0</v>
      </c>
      <c r="K180" s="128"/>
      <c r="L180" s="25"/>
      <c r="M180" s="129" t="s">
        <v>1</v>
      </c>
      <c r="N180" s="130" t="s">
        <v>36</v>
      </c>
      <c r="O180" s="131">
        <v>0.18</v>
      </c>
      <c r="P180" s="131">
        <f>O180*H180</f>
        <v>14.616</v>
      </c>
      <c r="Q180" s="131">
        <v>3.5000000000000001E-3</v>
      </c>
      <c r="R180" s="131">
        <f>Q180*H180</f>
        <v>0.28420000000000001</v>
      </c>
      <c r="S180" s="131">
        <v>0</v>
      </c>
      <c r="T180" s="132">
        <f>S180*H180</f>
        <v>0</v>
      </c>
      <c r="AR180" s="133" t="s">
        <v>183</v>
      </c>
      <c r="AT180" s="133" t="s">
        <v>117</v>
      </c>
      <c r="AU180" s="133" t="s">
        <v>122</v>
      </c>
      <c r="AY180" s="13" t="s">
        <v>115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3" t="s">
        <v>122</v>
      </c>
      <c r="BK180" s="134">
        <f>ROUND(I180*H180,2)</f>
        <v>0</v>
      </c>
      <c r="BL180" s="13" t="s">
        <v>183</v>
      </c>
      <c r="BM180" s="133" t="s">
        <v>285</v>
      </c>
    </row>
    <row r="181" spans="2:65" s="1" customFormat="1" ht="24.2" customHeight="1">
      <c r="B181" s="121"/>
      <c r="C181" s="122" t="s">
        <v>286</v>
      </c>
      <c r="D181" s="122" t="s">
        <v>117</v>
      </c>
      <c r="E181" s="123" t="s">
        <v>287</v>
      </c>
      <c r="F181" s="124" t="s">
        <v>288</v>
      </c>
      <c r="G181" s="125" t="s">
        <v>120</v>
      </c>
      <c r="H181" s="126">
        <v>194.88</v>
      </c>
      <c r="I181" s="127"/>
      <c r="J181" s="127">
        <f>ROUND(I181*H181,2)</f>
        <v>0</v>
      </c>
      <c r="K181" s="128"/>
      <c r="L181" s="25"/>
      <c r="M181" s="129" t="s">
        <v>1</v>
      </c>
      <c r="N181" s="130" t="s">
        <v>36</v>
      </c>
      <c r="O181" s="131">
        <v>0.24</v>
      </c>
      <c r="P181" s="131">
        <f>O181*H181</f>
        <v>46.7712</v>
      </c>
      <c r="Q181" s="131">
        <v>3.5000000000000001E-3</v>
      </c>
      <c r="R181" s="131">
        <f>Q181*H181</f>
        <v>0.68208000000000002</v>
      </c>
      <c r="S181" s="131">
        <v>0</v>
      </c>
      <c r="T181" s="132">
        <f>S181*H181</f>
        <v>0</v>
      </c>
      <c r="AR181" s="133" t="s">
        <v>183</v>
      </c>
      <c r="AT181" s="133" t="s">
        <v>117</v>
      </c>
      <c r="AU181" s="133" t="s">
        <v>122</v>
      </c>
      <c r="AY181" s="13" t="s">
        <v>115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3" t="s">
        <v>122</v>
      </c>
      <c r="BK181" s="134">
        <f>ROUND(I181*H181,2)</f>
        <v>0</v>
      </c>
      <c r="BL181" s="13" t="s">
        <v>183</v>
      </c>
      <c r="BM181" s="133" t="s">
        <v>289</v>
      </c>
    </row>
    <row r="182" spans="2:65" s="1" customFormat="1" ht="24.2" customHeight="1">
      <c r="B182" s="121"/>
      <c r="C182" s="122" t="s">
        <v>290</v>
      </c>
      <c r="D182" s="122" t="s">
        <v>117</v>
      </c>
      <c r="E182" s="123" t="s">
        <v>291</v>
      </c>
      <c r="F182" s="124" t="s">
        <v>292</v>
      </c>
      <c r="G182" s="125" t="s">
        <v>293</v>
      </c>
      <c r="H182" s="126">
        <v>1513.66</v>
      </c>
      <c r="I182" s="127"/>
      <c r="J182" s="127">
        <f>ROUND(I182*H182,2)</f>
        <v>0</v>
      </c>
      <c r="K182" s="128"/>
      <c r="L182" s="25"/>
      <c r="M182" s="129" t="s">
        <v>1</v>
      </c>
      <c r="N182" s="130" t="s">
        <v>36</v>
      </c>
      <c r="O182" s="131">
        <v>0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183</v>
      </c>
      <c r="AT182" s="133" t="s">
        <v>117</v>
      </c>
      <c r="AU182" s="133" t="s">
        <v>122</v>
      </c>
      <c r="AY182" s="13" t="s">
        <v>115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3" t="s">
        <v>122</v>
      </c>
      <c r="BK182" s="134">
        <f>ROUND(I182*H182,2)</f>
        <v>0</v>
      </c>
      <c r="BL182" s="13" t="s">
        <v>183</v>
      </c>
      <c r="BM182" s="133" t="s">
        <v>294</v>
      </c>
    </row>
    <row r="183" spans="2:65" s="11" customFormat="1" ht="25.9" customHeight="1">
      <c r="B183" s="110"/>
      <c r="D183" s="111" t="s">
        <v>69</v>
      </c>
      <c r="E183" s="112" t="s">
        <v>295</v>
      </c>
      <c r="F183" s="112" t="s">
        <v>296</v>
      </c>
      <c r="J183" s="113">
        <f>BK183</f>
        <v>0</v>
      </c>
      <c r="L183" s="110"/>
      <c r="M183" s="114"/>
      <c r="P183" s="115">
        <f>P184+P188+P190</f>
        <v>0</v>
      </c>
      <c r="R183" s="115">
        <f>R184+R188+R190</f>
        <v>0</v>
      </c>
      <c r="T183" s="116">
        <f>T184+T188+T190</f>
        <v>0</v>
      </c>
      <c r="AR183" s="111" t="s">
        <v>135</v>
      </c>
      <c r="AT183" s="117" t="s">
        <v>69</v>
      </c>
      <c r="AU183" s="117" t="s">
        <v>70</v>
      </c>
      <c r="AY183" s="111" t="s">
        <v>115</v>
      </c>
      <c r="BK183" s="118">
        <f>BK184+BK188+BK190</f>
        <v>0</v>
      </c>
    </row>
    <row r="184" spans="2:65" s="11" customFormat="1" ht="22.9" customHeight="1">
      <c r="B184" s="110"/>
      <c r="D184" s="111" t="s">
        <v>69</v>
      </c>
      <c r="E184" s="119" t="s">
        <v>297</v>
      </c>
      <c r="F184" s="119" t="s">
        <v>298</v>
      </c>
      <c r="J184" s="120">
        <f>BK184</f>
        <v>0</v>
      </c>
      <c r="L184" s="110"/>
      <c r="M184" s="114"/>
      <c r="P184" s="115">
        <f>SUM(P185:P187)</f>
        <v>0</v>
      </c>
      <c r="R184" s="115">
        <f>SUM(R185:R187)</f>
        <v>0</v>
      </c>
      <c r="T184" s="116">
        <f>SUM(T185:T187)</f>
        <v>0</v>
      </c>
      <c r="AR184" s="111" t="s">
        <v>135</v>
      </c>
      <c r="AT184" s="117" t="s">
        <v>69</v>
      </c>
      <c r="AU184" s="117" t="s">
        <v>75</v>
      </c>
      <c r="AY184" s="111" t="s">
        <v>115</v>
      </c>
      <c r="BK184" s="118">
        <f>SUM(BK185:BK187)</f>
        <v>0</v>
      </c>
    </row>
    <row r="185" spans="2:65" s="1" customFormat="1" ht="16.5" customHeight="1">
      <c r="B185" s="121"/>
      <c r="C185" s="122" t="s">
        <v>299</v>
      </c>
      <c r="D185" s="122" t="s">
        <v>117</v>
      </c>
      <c r="E185" s="123" t="s">
        <v>300</v>
      </c>
      <c r="F185" s="124" t="s">
        <v>301</v>
      </c>
      <c r="G185" s="125" t="s">
        <v>302</v>
      </c>
      <c r="H185" s="126">
        <v>1</v>
      </c>
      <c r="I185" s="127"/>
      <c r="J185" s="127">
        <f>ROUND(I185*H185,2)</f>
        <v>0</v>
      </c>
      <c r="K185" s="128"/>
      <c r="L185" s="25"/>
      <c r="M185" s="129" t="s">
        <v>1</v>
      </c>
      <c r="N185" s="130" t="s">
        <v>36</v>
      </c>
      <c r="O185" s="131">
        <v>0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303</v>
      </c>
      <c r="AT185" s="133" t="s">
        <v>117</v>
      </c>
      <c r="AU185" s="133" t="s">
        <v>122</v>
      </c>
      <c r="AY185" s="13" t="s">
        <v>115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3" t="s">
        <v>122</v>
      </c>
      <c r="BK185" s="134">
        <f>ROUND(I185*H185,2)</f>
        <v>0</v>
      </c>
      <c r="BL185" s="13" t="s">
        <v>303</v>
      </c>
      <c r="BM185" s="133" t="s">
        <v>304</v>
      </c>
    </row>
    <row r="186" spans="2:65" s="1" customFormat="1" ht="16.5" customHeight="1">
      <c r="B186" s="121"/>
      <c r="C186" s="122" t="s">
        <v>305</v>
      </c>
      <c r="D186" s="122" t="s">
        <v>117</v>
      </c>
      <c r="E186" s="123" t="s">
        <v>306</v>
      </c>
      <c r="F186" s="124" t="s">
        <v>298</v>
      </c>
      <c r="G186" s="125" t="s">
        <v>302</v>
      </c>
      <c r="H186" s="126">
        <v>1</v>
      </c>
      <c r="I186" s="127"/>
      <c r="J186" s="127">
        <f>ROUND(I186*H186,2)</f>
        <v>0</v>
      </c>
      <c r="K186" s="128"/>
      <c r="L186" s="25"/>
      <c r="M186" s="129" t="s">
        <v>1</v>
      </c>
      <c r="N186" s="130" t="s">
        <v>36</v>
      </c>
      <c r="O186" s="131">
        <v>0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303</v>
      </c>
      <c r="AT186" s="133" t="s">
        <v>117</v>
      </c>
      <c r="AU186" s="133" t="s">
        <v>122</v>
      </c>
      <c r="AY186" s="13" t="s">
        <v>115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3" t="s">
        <v>122</v>
      </c>
      <c r="BK186" s="134">
        <f>ROUND(I186*H186,2)</f>
        <v>0</v>
      </c>
      <c r="BL186" s="13" t="s">
        <v>303</v>
      </c>
      <c r="BM186" s="133" t="s">
        <v>307</v>
      </c>
    </row>
    <row r="187" spans="2:65" s="1" customFormat="1" ht="16.5" customHeight="1">
      <c r="B187" s="121"/>
      <c r="C187" s="122" t="s">
        <v>308</v>
      </c>
      <c r="D187" s="122" t="s">
        <v>117</v>
      </c>
      <c r="E187" s="123" t="s">
        <v>309</v>
      </c>
      <c r="F187" s="124" t="s">
        <v>310</v>
      </c>
      <c r="G187" s="125" t="s">
        <v>302</v>
      </c>
      <c r="H187" s="126">
        <v>1</v>
      </c>
      <c r="I187" s="127"/>
      <c r="J187" s="127">
        <f>ROUND(I187*H187,2)</f>
        <v>0</v>
      </c>
      <c r="K187" s="128"/>
      <c r="L187" s="25"/>
      <c r="M187" s="129" t="s">
        <v>1</v>
      </c>
      <c r="N187" s="130" t="s">
        <v>36</v>
      </c>
      <c r="O187" s="131">
        <v>0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303</v>
      </c>
      <c r="AT187" s="133" t="s">
        <v>117</v>
      </c>
      <c r="AU187" s="133" t="s">
        <v>122</v>
      </c>
      <c r="AY187" s="13" t="s">
        <v>115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3" t="s">
        <v>122</v>
      </c>
      <c r="BK187" s="134">
        <f>ROUND(I187*H187,2)</f>
        <v>0</v>
      </c>
      <c r="BL187" s="13" t="s">
        <v>303</v>
      </c>
      <c r="BM187" s="133" t="s">
        <v>311</v>
      </c>
    </row>
    <row r="188" spans="2:65" s="11" customFormat="1" ht="22.9" customHeight="1">
      <c r="B188" s="110"/>
      <c r="D188" s="111" t="s">
        <v>69</v>
      </c>
      <c r="E188" s="119" t="s">
        <v>312</v>
      </c>
      <c r="F188" s="119" t="s">
        <v>313</v>
      </c>
      <c r="J188" s="120">
        <f>BK188</f>
        <v>0</v>
      </c>
      <c r="L188" s="110"/>
      <c r="M188" s="114"/>
      <c r="P188" s="115">
        <f>P189</f>
        <v>0</v>
      </c>
      <c r="R188" s="115">
        <f>R189</f>
        <v>0</v>
      </c>
      <c r="T188" s="116">
        <f>T189</f>
        <v>0</v>
      </c>
      <c r="AR188" s="111" t="s">
        <v>135</v>
      </c>
      <c r="AT188" s="117" t="s">
        <v>69</v>
      </c>
      <c r="AU188" s="117" t="s">
        <v>75</v>
      </c>
      <c r="AY188" s="111" t="s">
        <v>115</v>
      </c>
      <c r="BK188" s="118">
        <f>BK189</f>
        <v>0</v>
      </c>
    </row>
    <row r="189" spans="2:65" s="1" customFormat="1" ht="16.5" customHeight="1">
      <c r="B189" s="121"/>
      <c r="C189" s="122" t="s">
        <v>314</v>
      </c>
      <c r="D189" s="122" t="s">
        <v>117</v>
      </c>
      <c r="E189" s="123" t="s">
        <v>315</v>
      </c>
      <c r="F189" s="124" t="s">
        <v>313</v>
      </c>
      <c r="G189" s="125" t="s">
        <v>302</v>
      </c>
      <c r="H189" s="126">
        <v>1</v>
      </c>
      <c r="I189" s="127"/>
      <c r="J189" s="127">
        <f>ROUND(I189*H189,2)</f>
        <v>0</v>
      </c>
      <c r="K189" s="128"/>
      <c r="L189" s="25"/>
      <c r="M189" s="129" t="s">
        <v>1</v>
      </c>
      <c r="N189" s="130" t="s">
        <v>36</v>
      </c>
      <c r="O189" s="131">
        <v>0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303</v>
      </c>
      <c r="AT189" s="133" t="s">
        <v>117</v>
      </c>
      <c r="AU189" s="133" t="s">
        <v>122</v>
      </c>
      <c r="AY189" s="13" t="s">
        <v>115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3" t="s">
        <v>122</v>
      </c>
      <c r="BK189" s="134">
        <f>ROUND(I189*H189,2)</f>
        <v>0</v>
      </c>
      <c r="BL189" s="13" t="s">
        <v>303</v>
      </c>
      <c r="BM189" s="133" t="s">
        <v>316</v>
      </c>
    </row>
    <row r="190" spans="2:65" s="11" customFormat="1" ht="22.9" customHeight="1">
      <c r="B190" s="110"/>
      <c r="D190" s="111" t="s">
        <v>69</v>
      </c>
      <c r="E190" s="119" t="s">
        <v>317</v>
      </c>
      <c r="F190" s="119" t="s">
        <v>318</v>
      </c>
      <c r="J190" s="120">
        <f>BK190</f>
        <v>0</v>
      </c>
      <c r="L190" s="110"/>
      <c r="M190" s="114"/>
      <c r="P190" s="115">
        <f>P191</f>
        <v>0</v>
      </c>
      <c r="R190" s="115">
        <f>R191</f>
        <v>0</v>
      </c>
      <c r="T190" s="116">
        <f>T191</f>
        <v>0</v>
      </c>
      <c r="AR190" s="111" t="s">
        <v>135</v>
      </c>
      <c r="AT190" s="117" t="s">
        <v>69</v>
      </c>
      <c r="AU190" s="117" t="s">
        <v>75</v>
      </c>
      <c r="AY190" s="111" t="s">
        <v>115</v>
      </c>
      <c r="BK190" s="118">
        <f>BK191</f>
        <v>0</v>
      </c>
    </row>
    <row r="191" spans="2:65" s="1" customFormat="1" ht="16.5" customHeight="1">
      <c r="B191" s="121"/>
      <c r="C191" s="122" t="s">
        <v>319</v>
      </c>
      <c r="D191" s="122" t="s">
        <v>117</v>
      </c>
      <c r="E191" s="123" t="s">
        <v>320</v>
      </c>
      <c r="F191" s="124" t="s">
        <v>321</v>
      </c>
      <c r="G191" s="125" t="s">
        <v>302</v>
      </c>
      <c r="H191" s="126">
        <v>1</v>
      </c>
      <c r="I191" s="127"/>
      <c r="J191" s="127">
        <f>ROUND(I191*H191,2)</f>
        <v>0</v>
      </c>
      <c r="K191" s="128"/>
      <c r="L191" s="25"/>
      <c r="M191" s="145" t="s">
        <v>1</v>
      </c>
      <c r="N191" s="146" t="s">
        <v>36</v>
      </c>
      <c r="O191" s="147">
        <v>0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33" t="s">
        <v>303</v>
      </c>
      <c r="AT191" s="133" t="s">
        <v>117</v>
      </c>
      <c r="AU191" s="133" t="s">
        <v>122</v>
      </c>
      <c r="AY191" s="13" t="s">
        <v>115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3" t="s">
        <v>122</v>
      </c>
      <c r="BK191" s="134">
        <f>ROUND(I191*H191,2)</f>
        <v>0</v>
      </c>
      <c r="BL191" s="13" t="s">
        <v>303</v>
      </c>
      <c r="BM191" s="133" t="s">
        <v>322</v>
      </c>
    </row>
    <row r="192" spans="2:65" s="1" customFormat="1" ht="6.95" customHeight="1">
      <c r="B192" s="37"/>
      <c r="C192" s="38"/>
      <c r="D192" s="38"/>
      <c r="E192" s="38"/>
      <c r="F192" s="38"/>
      <c r="G192" s="38"/>
      <c r="H192" s="38"/>
      <c r="I192" s="38"/>
      <c r="J192" s="38"/>
      <c r="K192" s="38"/>
      <c r="L192" s="25"/>
    </row>
  </sheetData>
  <autoFilter ref="C130:K19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 zděného oploce...</vt:lpstr>
      <vt:lpstr>'1 - Oprava zděného oploce...'!Názvy_tisku</vt:lpstr>
      <vt:lpstr>'Rekapitulace stavby'!Názvy_tisku</vt:lpstr>
      <vt:lpstr>'1 - Oprava zděného oploce...'!Oblast_tisku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PC30</cp:lastModifiedBy>
  <dcterms:created xsi:type="dcterms:W3CDTF">2024-04-16T06:18:59Z</dcterms:created>
  <dcterms:modified xsi:type="dcterms:W3CDTF">2024-05-06T12:00:02Z</dcterms:modified>
</cp:coreProperties>
</file>